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b29c7741a66317/Desktop/"/>
    </mc:Choice>
  </mc:AlternateContent>
  <xr:revisionPtr revIDLastSave="0" documentId="14_{C56C7078-851E-467C-A503-3558F1276170}" xr6:coauthVersionLast="47" xr6:coauthVersionMax="47" xr10:uidLastSave="{00000000-0000-0000-0000-000000000000}"/>
  <bookViews>
    <workbookView xWindow="-120" yWindow="-120" windowWidth="20730" windowHeight="11160" xr2:uid="{26B28B9D-E1A0-2645-B59F-A1A2E8DAE047}"/>
  </bookViews>
  <sheets>
    <sheet name="Exercise 1" sheetId="1" r:id="rId1"/>
    <sheet name="Exercise 9a" sheetId="2" r:id="rId2"/>
    <sheet name="Exercise 9b" sheetId="3" r:id="rId3"/>
    <sheet name="Exercise 9c (1)" sheetId="4" r:id="rId4"/>
    <sheet name="Excercise 9c (2)" sheetId="5" r:id="rId5"/>
  </sheets>
  <definedNames>
    <definedName name="solver_adj" localSheetId="4" hidden="1">'Excercise 9c (2)'!$I$4:$I$6</definedName>
    <definedName name="solver_adj" localSheetId="0" hidden="1">'Exercise 1'!$L$7:$L$8</definedName>
    <definedName name="solver_adj" localSheetId="1" hidden="1">'Exercise 9a'!$I$4:$I$6</definedName>
    <definedName name="solver_adj" localSheetId="2" hidden="1">'Exercise 9b'!$I$4:$I$6</definedName>
    <definedName name="solver_adj" localSheetId="3" hidden="1">'Exercise 9c (1)'!$I$4:$I$6</definedName>
    <definedName name="solver_adj_ob" localSheetId="4" hidden="1">1</definedName>
    <definedName name="solver_adj_ob" localSheetId="0" hidden="1">1</definedName>
    <definedName name="solver_adj_ob" localSheetId="1" hidden="1">1</definedName>
    <definedName name="solver_adj_ob" localSheetId="2" hidden="1">1</definedName>
    <definedName name="solver_adj_ob" localSheetId="3" hidden="1">1</definedName>
    <definedName name="solver_chc1" localSheetId="4" hidden="1">0</definedName>
    <definedName name="solver_chc1" localSheetId="1" hidden="1">0</definedName>
    <definedName name="solver_chc1" localSheetId="2" hidden="1">0</definedName>
    <definedName name="solver_chc1" localSheetId="3" hidden="1">0</definedName>
    <definedName name="solver_chp1" localSheetId="4" hidden="1">0</definedName>
    <definedName name="solver_chp1" localSheetId="1" hidden="1">0</definedName>
    <definedName name="solver_chp1" localSheetId="2" hidden="1">0</definedName>
    <definedName name="solver_chp1" localSheetId="3" hidden="1">0</definedName>
    <definedName name="solver_cir1" localSheetId="4" hidden="1">1</definedName>
    <definedName name="solver_cir1" localSheetId="1" hidden="1">1</definedName>
    <definedName name="solver_cir1" localSheetId="2" hidden="1">1</definedName>
    <definedName name="solver_cir1" localSheetId="3" hidden="1">1</definedName>
    <definedName name="solver_con" localSheetId="4" hidden="1">" "</definedName>
    <definedName name="solver_con" localSheetId="0" hidden="1">" "</definedName>
    <definedName name="solver_con" localSheetId="1" hidden="1">" "</definedName>
    <definedName name="solver_con" localSheetId="2" hidden="1">" "</definedName>
    <definedName name="solver_con" localSheetId="3" hidden="1">" "</definedName>
    <definedName name="solver_con1" localSheetId="4" hidden="1">" "</definedName>
    <definedName name="solver_con1" localSheetId="1" hidden="1">" "</definedName>
    <definedName name="solver_con1" localSheetId="2" hidden="1">" "</definedName>
    <definedName name="solver_con1" localSheetId="3" hidden="1">" "</definedName>
    <definedName name="solver_lhs_ob1" localSheetId="4" hidden="1">0</definedName>
    <definedName name="solver_lhs_ob1" localSheetId="1" hidden="1">0</definedName>
    <definedName name="solver_lhs_ob1" localSheetId="2" hidden="1">0</definedName>
    <definedName name="solver_lhs_ob1" localSheetId="3" hidden="1">0</definedName>
    <definedName name="solver_lhs1" localSheetId="4" hidden="1">'Excercise 9c (2)'!$A$22</definedName>
    <definedName name="solver_lhs1" localSheetId="1" hidden="1">'Exercise 9a'!$A$22</definedName>
    <definedName name="solver_lhs1" localSheetId="2" hidden="1">'Exercise 9b'!$A$20</definedName>
    <definedName name="solver_lhs1" localSheetId="3" hidden="1">'Exercise 9c (1)'!$A$22</definedName>
    <definedName name="solver_num" localSheetId="4" hidden="1">1</definedName>
    <definedName name="solver_num" localSheetId="1" hidden="1">1</definedName>
    <definedName name="solver_num" localSheetId="2" hidden="1">1</definedName>
    <definedName name="solver_num" localSheetId="3" hidden="1">1</definedName>
    <definedName name="solver_obc" localSheetId="4" hidden="1">0</definedName>
    <definedName name="solver_obc" localSheetId="0" hidden="1">0</definedName>
    <definedName name="solver_obc" localSheetId="1" hidden="1">0</definedName>
    <definedName name="solver_obc" localSheetId="2" hidden="1">0</definedName>
    <definedName name="solver_obc" localSheetId="3" hidden="1">0</definedName>
    <definedName name="solver_obp" localSheetId="4" hidden="1">0</definedName>
    <definedName name="solver_obp" localSheetId="0" hidden="1">0</definedName>
    <definedName name="solver_obp" localSheetId="1" hidden="1">0</definedName>
    <definedName name="solver_obp" localSheetId="2" hidden="1">0</definedName>
    <definedName name="solver_obp" localSheetId="3" hidden="1">0</definedName>
    <definedName name="solver_opt" localSheetId="4" hidden="1">'Excercise 9c (2)'!$F$12</definedName>
    <definedName name="solver_opt" localSheetId="0" hidden="1">'Exercise 1'!$K$11</definedName>
    <definedName name="solver_opt" localSheetId="1" hidden="1">'Exercise 9a'!$F$12</definedName>
    <definedName name="solver_opt" localSheetId="2" hidden="1">'Exercise 9b'!$F$10</definedName>
    <definedName name="solver_opt" localSheetId="3" hidden="1">'Exercise 9c (1)'!$F$12</definedName>
    <definedName name="solver_opt_ob" localSheetId="4" hidden="1">1</definedName>
    <definedName name="solver_opt_ob" localSheetId="0" hidden="1">1</definedName>
    <definedName name="solver_opt_ob" localSheetId="1" hidden="1">1</definedName>
    <definedName name="solver_opt_ob" localSheetId="2" hidden="1">1</definedName>
    <definedName name="solver_opt_ob" localSheetId="3" hidden="1">1</definedName>
    <definedName name="solver_reco1" localSheetId="4" hidden="1">0</definedName>
    <definedName name="solver_reco1" localSheetId="1" hidden="1">0</definedName>
    <definedName name="solver_reco1" localSheetId="2" hidden="1">0</definedName>
    <definedName name="solver_reco1" localSheetId="3" hidden="1">0</definedName>
    <definedName name="solver_rel1" localSheetId="4" hidden="1">1</definedName>
    <definedName name="solver_rel1" localSheetId="1" hidden="1">1</definedName>
    <definedName name="solver_rel1" localSheetId="2" hidden="1">1</definedName>
    <definedName name="solver_rel1" localSheetId="3" hidden="1">1</definedName>
    <definedName name="solver_rhs1" localSheetId="4" hidden="1">'Excercise 9c (2)'!$C$22</definedName>
    <definedName name="solver_rhs1" localSheetId="1" hidden="1">'Exercise 9a'!$C$22</definedName>
    <definedName name="solver_rhs1" localSheetId="2" hidden="1">'Exercise 9b'!$C$20</definedName>
    <definedName name="solver_rhs1" localSheetId="3" hidden="1">'Exercise 9c (1)'!$C$22</definedName>
    <definedName name="solver_rxc1" localSheetId="4" hidden="1">1</definedName>
    <definedName name="solver_rxc1" localSheetId="1" hidden="1">1</definedName>
    <definedName name="solver_rxc1" localSheetId="2" hidden="1">1</definedName>
    <definedName name="solver_rxc1" localSheetId="3" hidden="1">1</definedName>
    <definedName name="solver_rxv" localSheetId="4" hidden="1">1</definedName>
    <definedName name="solver_rxv" localSheetId="0" hidden="1">1</definedName>
    <definedName name="solver_rxv" localSheetId="1" hidden="1">1</definedName>
    <definedName name="solver_rxv" localSheetId="2" hidden="1">1</definedName>
    <definedName name="solver_rxv" localSheetId="3" hidden="1">1</definedName>
    <definedName name="solver_typ" localSheetId="4" hidden="1">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userid" localSheetId="4" hidden="1">538017</definedName>
    <definedName name="solver_userid" localSheetId="0" hidden="1">538017</definedName>
    <definedName name="solver_userid" localSheetId="1" hidden="1">538017</definedName>
    <definedName name="solver_userid" localSheetId="2" hidden="1">538017</definedName>
    <definedName name="solver_userid" localSheetId="3" hidden="1">538017</definedName>
    <definedName name="solver_val" localSheetId="4" hidden="1">0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r" localSheetId="4" hidden="1">" "</definedName>
    <definedName name="solver_var" localSheetId="0" hidden="1">" "</definedName>
    <definedName name="solver_var" localSheetId="1" hidden="1">" "</definedName>
    <definedName name="solver_var" localSheetId="2" hidden="1">" "</definedName>
    <definedName name="solver_var" localSheetId="3" hidden="1">" "</definedName>
    <definedName name="solver_ver" localSheetId="4" hidden="1">17</definedName>
    <definedName name="solver_ver" localSheetId="0" hidden="1">17</definedName>
    <definedName name="solver_ver" localSheetId="1" hidden="1">17</definedName>
    <definedName name="solver_ver" localSheetId="2" hidden="1">17</definedName>
    <definedName name="solver_ver" localSheetId="3" hidden="1">17</definedName>
    <definedName name="solver_vir" localSheetId="4" hidden="1">1</definedName>
    <definedName name="solver_vir" localSheetId="0" hidden="1">1</definedName>
    <definedName name="solver_vir" localSheetId="1" hidden="1">1</definedName>
    <definedName name="solver_vir" localSheetId="2" hidden="1">1</definedName>
    <definedName name="solver_vir" localSheetId="3" hidden="1">1</definedName>
    <definedName name="solver_vst" localSheetId="4" hidden="1">0</definedName>
    <definedName name="solver_vst" localSheetId="0" hidden="1">0</definedName>
    <definedName name="solver_vst" localSheetId="1" hidden="1">0</definedName>
    <definedName name="solver_vst" localSheetId="2" hidden="1">0</definedName>
    <definedName name="solver_vst" localSheetId="3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5" l="1"/>
  <c r="B12" i="5" s="1"/>
  <c r="A18" i="5" s="1"/>
  <c r="A14" i="5"/>
  <c r="A13" i="5"/>
  <c r="A12" i="5"/>
  <c r="I6" i="5"/>
  <c r="B14" i="5" s="1"/>
  <c r="A20" i="5" s="1"/>
  <c r="I5" i="5"/>
  <c r="B13" i="5" s="1"/>
  <c r="B14" i="4"/>
  <c r="A20" i="4" s="1"/>
  <c r="B12" i="4"/>
  <c r="A18" i="4" s="1"/>
  <c r="A13" i="4"/>
  <c r="A14" i="4"/>
  <c r="A12" i="4"/>
  <c r="I5" i="4"/>
  <c r="B13" i="4" s="1"/>
  <c r="I6" i="4"/>
  <c r="I4" i="4"/>
  <c r="C10" i="3"/>
  <c r="B10" i="3"/>
  <c r="A16" i="3" s="1"/>
  <c r="A11" i="3"/>
  <c r="A12" i="3"/>
  <c r="A10" i="3"/>
  <c r="I5" i="3"/>
  <c r="B11" i="3" s="1"/>
  <c r="I6" i="3"/>
  <c r="B12" i="3" s="1"/>
  <c r="I4" i="3"/>
  <c r="B13" i="2"/>
  <c r="A19" i="2" s="1"/>
  <c r="B12" i="2"/>
  <c r="A18" i="2" s="1"/>
  <c r="A13" i="2"/>
  <c r="A14" i="2"/>
  <c r="A12" i="2"/>
  <c r="I5" i="2"/>
  <c r="I6" i="2"/>
  <c r="B14" i="2" s="1"/>
  <c r="I4" i="2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4" i="1"/>
  <c r="G4" i="1" s="1"/>
  <c r="E5" i="1"/>
  <c r="E6" i="1"/>
  <c r="E7" i="1"/>
  <c r="E8" i="1"/>
  <c r="E9" i="1"/>
  <c r="H9" i="1" s="1"/>
  <c r="E10" i="1"/>
  <c r="E11" i="1"/>
  <c r="E12" i="1"/>
  <c r="H12" i="1" s="1"/>
  <c r="E13" i="1"/>
  <c r="E4" i="1"/>
  <c r="H10" i="1" l="1"/>
  <c r="H13" i="1"/>
  <c r="H5" i="1"/>
  <c r="D10" i="3"/>
  <c r="H7" i="1"/>
  <c r="H11" i="1"/>
  <c r="H4" i="1"/>
  <c r="H6" i="1"/>
  <c r="H8" i="1"/>
  <c r="A22" i="4"/>
  <c r="A18" i="3"/>
  <c r="A20" i="3" s="1"/>
  <c r="C12" i="3"/>
  <c r="A17" i="3"/>
  <c r="C11" i="3"/>
  <c r="D11" i="3" s="1"/>
  <c r="A19" i="4"/>
  <c r="C13" i="4"/>
  <c r="D14" i="2"/>
  <c r="D12" i="3"/>
  <c r="A20" i="2"/>
  <c r="C14" i="2"/>
  <c r="A22" i="2"/>
  <c r="D13" i="4"/>
  <c r="C12" i="2"/>
  <c r="D12" i="2" s="1"/>
  <c r="E12" i="2" s="1"/>
  <c r="F12" i="2" s="1"/>
  <c r="C13" i="2"/>
  <c r="D13" i="2" s="1"/>
  <c r="C12" i="4"/>
  <c r="D12" i="4" s="1"/>
  <c r="C14" i="4"/>
  <c r="D14" i="4" s="1"/>
  <c r="C13" i="5"/>
  <c r="D13" i="5" s="1"/>
  <c r="A19" i="5"/>
  <c r="A22" i="5" s="1"/>
  <c r="C14" i="5"/>
  <c r="D14" i="5" s="1"/>
  <c r="C12" i="5"/>
  <c r="D12" i="5" s="1"/>
  <c r="K11" i="1" l="1"/>
  <c r="E10" i="3"/>
  <c r="F10" i="3" s="1"/>
  <c r="E12" i="4"/>
  <c r="F12" i="4" s="1"/>
  <c r="E12" i="5"/>
  <c r="F12" i="5" s="1"/>
</calcChain>
</file>

<file path=xl/sharedStrings.xml><?xml version="1.0" encoding="utf-8"?>
<sst xmlns="http://schemas.openxmlformats.org/spreadsheetml/2006/main" count="106" uniqueCount="48">
  <si>
    <t>Coordinates</t>
  </si>
  <si>
    <t>Site (k)</t>
  </si>
  <si>
    <r>
      <t>n</t>
    </r>
    <r>
      <rPr>
        <vertAlign val="subscript"/>
        <sz val="12"/>
        <color theme="1"/>
        <rFont val="Calibri (Body)"/>
      </rPr>
      <t>k</t>
    </r>
  </si>
  <si>
    <r>
      <rPr>
        <sz val="12"/>
        <color theme="1"/>
        <rFont val="Calibri (Body)"/>
      </rPr>
      <t>x</t>
    </r>
    <r>
      <rPr>
        <vertAlign val="subscript"/>
        <sz val="12"/>
        <color theme="1"/>
        <rFont val="Calibri (Body)"/>
      </rPr>
      <t>k</t>
    </r>
  </si>
  <si>
    <r>
      <t>y</t>
    </r>
    <r>
      <rPr>
        <vertAlign val="subscript"/>
        <sz val="12"/>
        <color theme="1"/>
        <rFont val="Calibri (Body)"/>
      </rPr>
      <t>k</t>
    </r>
  </si>
  <si>
    <t>Trips</t>
  </si>
  <si>
    <t>Distance. X</t>
  </si>
  <si>
    <t>Distance. Y</t>
  </si>
  <si>
    <t>Distance b/w Co-or</t>
  </si>
  <si>
    <t>Weighted Distance</t>
  </si>
  <si>
    <t>Locations</t>
  </si>
  <si>
    <t>X</t>
  </si>
  <si>
    <t>Y</t>
  </si>
  <si>
    <t>Result</t>
  </si>
  <si>
    <t>Note: Here, inorder to obtain the Weighted distance for the co-ordinates, I have multiplied with the number of trips (Nk)</t>
  </si>
  <si>
    <t>Ordering Fuels</t>
  </si>
  <si>
    <t>Fuel</t>
  </si>
  <si>
    <t>Demand</t>
  </si>
  <si>
    <t>Fixed Cost</t>
  </si>
  <si>
    <t>Unit Cost</t>
  </si>
  <si>
    <t>Holding Cost</t>
  </si>
  <si>
    <t>Orders Yearly</t>
  </si>
  <si>
    <t>Order Quantity</t>
  </si>
  <si>
    <t xml:space="preserve">the optimal order quantities for the three items when they are ordered jointly </t>
  </si>
  <si>
    <t>Ordering Costs per year</t>
  </si>
  <si>
    <t>Average Inventory</t>
  </si>
  <si>
    <t>Carrying cost per year</t>
  </si>
  <si>
    <t>Total Production Cost</t>
  </si>
  <si>
    <t>Total Cost</t>
  </si>
  <si>
    <t>Average Annual Cost</t>
  </si>
  <si>
    <t>Average Holding Cost</t>
  </si>
  <si>
    <t>The optimal order quantities for the three items when they are ordered jointly but the limit is raised by $500</t>
  </si>
  <si>
    <t>the optimal order quantities for the items are managed separately but the limit is increased by $500</t>
  </si>
  <si>
    <t xml:space="preserve">The optimal value of the objective function </t>
  </si>
  <si>
    <t xml:space="preserve">Optimal location for Kilroy’s distribution center </t>
  </si>
  <si>
    <t>Input</t>
  </si>
  <si>
    <t>Required Calculations</t>
  </si>
  <si>
    <t>INPUT</t>
  </si>
  <si>
    <t xml:space="preserve">Demand </t>
  </si>
  <si>
    <t>The optimal order quantities for the items are managed separately</t>
  </si>
  <si>
    <t xml:space="preserve">Constraints </t>
  </si>
  <si>
    <t>Note: The average inventory is the average number of units of each fuel is order quantity divided by 2</t>
  </si>
  <si>
    <t>Annual Total Cost</t>
  </si>
  <si>
    <t>&lt;=</t>
  </si>
  <si>
    <t>Constraints</t>
  </si>
  <si>
    <t>Objectives</t>
  </si>
  <si>
    <t>Decision</t>
  </si>
  <si>
    <t>Decisions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</si>
</sst>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sz val="12"/>
      <color theme="1"/>
      <name val="Calibri (Body)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44" fontId="0" fillId="0" borderId="0" xfId="1" applyFont="1"/>
    <xf numFmtId="18" fontId="0" fillId="0" borderId="0" xfId="0" applyNumberFormat="1"/>
    <xf numFmtId="44" fontId="0" fillId="0" borderId="0" xfId="0" applyNumberFormat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44" fontId="0" fillId="2" borderId="0" xfId="1" applyFont="1" applyFill="1"/>
    <xf numFmtId="9" fontId="0" fillId="2" borderId="0" xfId="2" applyFont="1" applyFill="1"/>
    <xf numFmtId="44" fontId="0" fillId="3" borderId="0" xfId="0" applyNumberFormat="1" applyFill="1"/>
    <xf numFmtId="44" fontId="4" fillId="0" borderId="0" xfId="0" applyNumberFormat="1" applyFont="1"/>
    <xf numFmtId="0" fontId="0" fillId="0" borderId="0" xfId="0" applyFill="1"/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4">
    <wetp:webextensionref xmlns:r="http://schemas.openxmlformats.org/officeDocument/2006/relationships" r:id="rId1"/>
  </wetp:taskpane>
  <wetp:taskpane dockstate="right" visibility="0" width="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62AEE448-7E36-6F44-A4B9-A75EBD1CE175}">
  <we:reference id="wa200000018" version="21.5.1.0" store="en-US" storeType="OMEX"/>
  <we:alternateReferences>
    <we:reference id="wa200000018" version="21.5.1.0" store="WA200000018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PsiNormal</we:customFunctionIds>
        <we:customFunctionIds>PsiBernoulli</we:customFunctionIds>
        <we:customFunctionIds>PsiBeta</we:customFunctionIds>
        <we:customFunctionIds>PsiBetaGen</we:customFunctionIds>
        <we:customFunctionIds>PsiBetaSubj</we:customFunctionIds>
        <we:customFunctionIds>PsiBinomial</we:customFunctionIds>
        <we:customFunctionIds>PsiCauchy</we:customFunctionIds>
        <we:customFunctionIds>PsiChiSquare</we:customFunctionIds>
        <we:customFunctionIds>PsiCumul</we:customFunctionIds>
        <we:customFunctionIds>PsiCumulD</we:customFunctionIds>
        <we:customFunctionIds>PsiDiscrete</we:customFunctionIds>
        <we:customFunctionIds>PsiDisUniform</we:customFunctionIds>
        <we:customFunctionIds>PsiErf</we:customFunctionIds>
        <we:customFunctionIds>PsiErlang</we:customFunctionIds>
        <we:customFunctionIds>PsiExponential</we:customFunctionIds>
        <we:customFunctionIds>PsiGamma</we:customFunctionIds>
        <we:customFunctionIds>PsiGeneral</we:customFunctionIds>
        <we:customFunctionIds>PsiGeometric</we:customFunctionIds>
        <we:customFunctionIds>PsiHistogram</we:customFunctionIds>
        <we:customFunctionIds>PsiHyperGeo</we:customFunctionIds>
        <we:customFunctionIds>PsiIntUniform</we:customFunctionIds>
        <we:customFunctionIds>PsiInvNormal</we:customFunctionIds>
        <we:customFunctionIds>PsiLaplace</we:customFunctionIds>
        <we:customFunctionIds>PsiLogarithmic</we:customFunctionIds>
        <we:customFunctionIds>PsiLogistic</we:customFunctionIds>
        <we:customFunctionIds>PsiLogLogistic</we:customFunctionIds>
        <we:customFunctionIds>PsiLogNormal</we:customFunctionIds>
        <we:customFunctionIds>PsiLogNorm2</we:customFunctionIds>
        <we:customFunctionIds>PsiMaxExtreme</we:customFunctionIds>
        <we:customFunctionIds>PsiMinExtreme</we:customFunctionIds>
        <we:customFunctionIds>PsiMyerson</we:customFunctionIds>
        <we:customFunctionIds>PsiNegBinomial</we:customFunctionIds>
        <we:customFunctionIds>PsiNormalSkew</we:customFunctionIds>
        <we:customFunctionIds>PsiPareto</we:customFunctionIds>
        <we:customFunctionIds>PsiPareto2</we:customFunctionIds>
        <we:customFunctionIds>PsiPearson5</we:customFunctionIds>
        <we:customFunctionIds>PsiPearson6</we:customFunctionIds>
        <we:customFunctionIds>PsiPert</we:customFunctionIds>
        <we:customFunctionIds>PsiPoisson</we:customFunctionIds>
        <we:customFunctionIds>PsiRayleigh</we:customFunctionIds>
        <we:customFunctionIds>PsiStudent</we:customFunctionIds>
        <we:customFunctionIds>PsiTriangular</we:customFunctionIds>
        <we:customFunctionIds>PsiTriangGen</we:customFunctionIds>
        <we:customFunctionIds>PsiUniform</we:customFunctionIds>
        <we:customFunctionIds>PsiWeibull</we:customFunctionIds>
        <we:customFunctionIds>PsiBurr12</we:customFunctionIds>
        <we:customFunctionIds>PsiDagum</we:customFunctionIds>
        <we:customFunctionIds>PsiDblTriang</we:customFunctionIds>
        <we:customFunctionIds>PsiFdist</we:customFunctionIds>
        <we:customFunctionIds>PsiFatigueLife</we:customFunctionIds>
        <we:customFunctionIds>PsiFrechet</we:customFunctionIds>
        <we:customFunctionIds>PsiHypSecant</we:customFunctionIds>
        <we:customFunctionIds>PsiJohnsonSB</we:customFunctionIds>
        <we:customFunctionIds>PsiJohnsonSU</we:customFunctionIds>
        <we:customFunctionIds>PsiKumaraswamy</we:customFunctionIds>
        <we:customFunctionIds>PsiLevy</we:customFunctionIds>
        <we:customFunctionIds>PsiReciprocal</we:customFunctionIds>
        <we:customFunctionIds>PsiMVLogNormal</we:customFunctionIds>
        <we:customFunctionIds>PsiMVNormal</we:customFunctionIds>
        <we:customFunctionIds>PsiMVResample</we:customFunctionIds>
        <we:customFunctionIds>PsiMVShuffle</we:customFunctionIds>
        <we:customFunctionIds>PsiMean</we:customFunctionIds>
        <we:customFunctionIds>PsiTheoMean</we:customFunctionIds>
        <we:customFunctionIds>PsiLock</we:customFunctionIds>
        <we:customFunctionIds>PsiName</we:customFunctionIds>
        <we:customFunctionIds>PsiShift</we:customFunctionIds>
        <we:customFunctionIds>PsiSample</we:customFunctionIds>
        <we:customFunctionIds>PsiTruncate</we:customFunctionIds>
        <we:customFunctionIds>PsiSeed</we:customFunctionIds>
        <we:customFunctionIds>PsiOutput</we:customFunctionIds>
        <we:customFunctionIds>PsiInput</we:customFunctionIds>
        <we:customFunctionIds>PsiSimParam</we:customFunctionIds>
        <we:customFunctionIds>PsiSenParam</we:customFunctionIds>
        <we:customFunctionIds>PsiOptParam</we:customFunctionIds>
        <we:customFunctionIds>PsiSlurp</we:customFunctionIds>
        <we:customFunctionIds>PsiSip</we:customFunctionIds>
        <we:customFunctionIds>PsiTSSip</we:customFunctionIds>
        <we:customFunctionIds>PsiCorrMatrix</we:customFunctionIds>
        <we:customFunctionIds>PsiCorrDepen</we:customFunctionIds>
        <we:customFunctionIds>PsiCorrIndep</we:customFunctionIds>
        <we:customFunctionIds>PsiFit</we:customFunctionIds>
        <we:customFunctionIds>PsiData</we:customFunctionIds>
        <we:customFunctionIds>PsiKurtosis</we:customFunctionIds>
        <we:customFunctionIds>PsiTheoKurtosis</we:customFunctionIds>
        <we:customFunctionIds>PsiMax</we:customFunctionIds>
        <we:customFunctionIds>PsiTheoMax</we:customFunctionIds>
        <we:customFunctionIds>PsiMin</we:customFunctionIds>
        <we:customFunctionIds>PsiTheoMin</we:customFunctionIds>
        <we:customFunctionIds>PsiMode</we:customFunctionIds>
        <we:customFunctionIds>PsiTheoMode</we:customFunctionIds>
        <we:customFunctionIds>PsiPercentile</we:customFunctionIds>
        <we:customFunctionIds>PsiTheoPercentile</we:customFunctionIds>
        <we:customFunctionIds>PsiPtoX</we:customFunctionIds>
        <we:customFunctionIds>PsiTheoPtoX</we:customFunctionIds>
        <we:customFunctionIds>PsiPercentileD</we:customFunctionIds>
        <we:customFunctionIds>PsiTheoPercentileD</we:customFunctionIds>
        <we:customFunctionIds>PsiQtoX</we:customFunctionIds>
        <we:customFunctionIds>PsiTheoQtoX</we:customFunctionIds>
        <we:customFunctionIds>PsiRange</we:customFunctionIds>
        <we:customFunctionIds>PsiTheoRange</we:customFunctionIds>
        <we:customFunctionIds>PsiSkewness</we:customFunctionIds>
        <we:customFunctionIds>PsiTheoSkewness</we:customFunctionIds>
        <we:customFunctionIds>PsiStdDev</we:customFunctionIds>
        <we:customFunctionIds>PsiTheoStdDev</we:customFunctionIds>
        <we:customFunctionIds>PsiTarget</we:customFunctionIds>
        <we:customFunctionIds>PsiTheoTarget</we:customFunctionIds>
        <we:customFunctionIds>PsiXtoP</we:customFunctionIds>
        <we:customFunctionIds>PsiTheoXtoP</we:customFunctionIds>
        <we:customFunctionIds>PsiTargetD</we:customFunctionIds>
        <we:customFunctionIds>PsiTheoTargetD</we:customFunctionIds>
        <we:customFunctionIds>PsiXtoQ</we:customFunctionIds>
        <we:customFunctionIds>PsiTheoXtoQ</we:customFunctionIds>
        <we:customFunctionIds>PsiTheoXtoY</we:customFunctionIds>
        <we:customFunctionIds>PsiVariance</we:customFunctionIds>
        <we:customFunctionIds>PsiTheoVariance</we:customFunctionIds>
        <we:customFunctionIds>PsiAbsDev</we:customFunctionIds>
        <we:customFunctionIds>PsiCITrials</we:customFunctionIds>
        <we:customFunctionIds>PsiCorrelation</we:customFunctionIds>
        <we:customFunctionIds>PsiFrequency</we:customFunctionIds>
        <we:customFunctionIds>PsiMeanCI</we:customFunctionIds>
        <we:customFunctionIds>PsiMeanCIB</we:customFunctionIds>
        <we:customFunctionIds>PsiSemiDev</we:customFunctionIds>
        <we:customFunctionIds>PsiSemiDev2</we:customFunctionIds>
        <we:customFunctionIds>PsiSemiVar</we:customFunctionIds>
        <we:customFunctionIds>PsiSemiVar2</we:customFunctionIds>
        <we:customFunctionIds>PsiStdDevCI</we:customFunctionIds>
        <we:customFunctionIds>PsiBVaR</we:customFunctionIds>
        <we:customFunctionIds>PsiCVaR</we:customFunctionIds>
        <we:customFunctionIds>PsiCurrentTrial</we:customFunctionIds>
        <we:customFunctionIds>PsiCurrentSim</we:customFunctionIds>
        <we:customFunctionIds>PsiCount</we:customFunctionIds>
        <we:customFunctionIds>PsiSenValue</we:customFunctionIds>
        <we:customFunctionIds>PsiCurrentOpt</we:customFunctionIds>
        <we:customFunctionIds>PsiMedian</we:customFunctionIds>
        <we:customFunctionIds>PsiTheoMedian</we:customFunctionIds>
        <we:customFunctionIds>PsiDim</we:customFunctionIds>
        <we:customFunctionIds>PsiCube</we:customFunctionIds>
        <we:customFunctionIds>PsiReduce</we:customFunctionIds>
        <we:customFunctionIds>PsiOptStatus</we:customFunctionIds>
        <we:customFunctionIds>PsiPivotCube</we:customFunctionIds>
        <we:customFunctionIds>PsiOptData</we:customFunctionIds>
        <we:customFunctionIds>PsiParamDim</we:customFunctionIds>
        <we:customFunctionIds>PsiPivotDim</we:customFunctionIds>
        <we:customFunctionIds>PsiCubeOutput</we:customFunctionIds>
        <we:customFunctionIds>PsiDimLock</we:customFunctionIds>
        <we:customFunctionIds>PsiDimActive</we:customFunctionIds>
        <we:customFunctionIds>PsiCubeData</we:customFunctionIds>
        <we:customFunctionIds>PsiSimOutput</we:customFunctionIds>
        <we:customFunctionIds>PsiSimData</we:customFunctionIds>
        <we:customFunctionIds>PsiResample</we:customFunctionIds>
        <we:customFunctionIds>PsiTableCube</we:customFunctionIds>
        <we:customFunctionIds>PsiCompound</we:customFunctionIds>
        <we:customFunctionIds>PsiCopula</we:customFunctionIds>
        <we:customFunctionIds>PsiCopulaStudent</we:customFunctionIds>
        <we:customFunctionIds>PsiCopulaGauss</we:customFunctionIds>
        <we:customFunctionIds>PsiKendallTau</we:customFunctionIds>
        <we:customFunctionIds>PsiSpearmanRho</we:customFunctionIds>
        <we:customFunctionIds>PsiMetalog</we:customFunctionIds>
        <we:customFunctionIds>PsiMetalogSPT</we:customFunctionIds>
        <we:customFunctionIds>PsiMetalogFit</we:customFunctionIds>
        <we:customFunctionIds>PsiDataSrc</we:customFunctionIds>
        <we:customFunctionIds>PsiModelSrc</we:customFunctionIds>
        <we:customFunctionIds>PsiSigmaCP</we:customFunctionIds>
        <we:customFunctionIds>PsiSigmaCPK</we:customFunctionIds>
        <we:customFunctionIds>PsiSigmaCPKLower</we:customFunctionIds>
        <we:customFunctionIds>PsiSigmaCPKUpper</we:customFunctionIds>
        <we:customFunctionIds>PsiSigmaCPM</we:customFunctionIds>
        <we:customFunctionIds>PsiSigmaDefectPPM</we:customFunctionIds>
        <we:customFunctionIds>PsiSigmaDefectShiftPPM</we:customFunctionIds>
        <we:customFunctionIds>PsiSigmaDefectShiftPPMLower</we:customFunctionIds>
        <we:customFunctionIds>PsiSigmaDefectShiftPPMUpper</we:customFunctionIds>
        <we:customFunctionIds>PsiSigmaK</we:customFunctionIds>
        <we:customFunctionIds>PsiSigmaLowerBound</we:customFunctionIds>
        <we:customFunctionIds>PsiSigmaProbDefectShift</we:customFunctionIds>
        <we:customFunctionIds>PsiSigmaProbDefectShiftLower</we:customFunctionIds>
        <we:customFunctionIds>PsiSigmaProbDefectShiftUpper</we:customFunctionIds>
        <we:customFunctionIds>PsiSigmaSigmaLevel</we:customFunctionIds>
        <we:customFunctionIds>PsiSigmaUpperBound</we:customFunctionIds>
        <we:customFunctionIds>PsiSigmaYield</we:customFunctionIds>
        <we:customFunctionIds>PsiSigmaZLower</we:customFunctionIds>
        <we:customFunctionIds>PsiSigmaZMin</we:customFunctionIds>
        <we:customFunctionIds>PsiSigmaZUpper</we:customFunctionIds>
        <we:customFunctionIds>PsiBetaGenAlt</we:customFunctionIds>
        <we:customFunctionIds>PsiCauchyAlt</we:customFunctionIds>
        <we:customFunctionIds>PsiChiSquareAlt</we:customFunctionIds>
        <we:customFunctionIds>PsiErfAlt</we:customFunctionIds>
        <we:customFunctionIds>PsiExponentialAlt</we:customFunctionIds>
        <we:customFunctionIds>PsiGammaAlt</we:customFunctionIds>
        <we:customFunctionIds>PsiInvNormalAlt</we:customFunctionIds>
        <we:customFunctionIds>PsiLaplaceAlt</we:customFunctionIds>
        <we:customFunctionIds>PsiLogisticAlt</we:customFunctionIds>
        <we:customFunctionIds>PsiLogLogisticAlt</we:customFunctionIds>
        <we:customFunctionIds>PsiLogNormalAlt</we:customFunctionIds>
        <we:customFunctionIds>PsiMaxExtremeAlt</we:customFunctionIds>
        <we:customFunctionIds>PsiMinExtremeAlt</we:customFunctionIds>
        <we:customFunctionIds>PsiNormalAlt</we:customFunctionIds>
        <we:customFunctionIds>PsiUniformAlt</we:customFunctionIds>
        <we:customFunctionIds>PsiTriangularAlt</we:customFunctionIds>
        <we:customFunctionIds>PsiParetoAlt</we:customFunctionIds>
        <we:customFunctionIds>PsiPareto2Alt</we:customFunctionIds>
        <we:customFunctionIds>PsiPearson5Alt</we:customFunctionIds>
        <we:customFunctionIds>PsiPearson6Alt</we:customFunctionIds>
        <we:customFunctionIds>PsiPertAlt</we:customFunctionIds>
        <we:customFunctionIds>PsiRayleighAlt</we:customFunctionIds>
        <we:customFunctionIds>PsiStudentAlt</we:customFunctionIds>
        <we:customFunctionIds>PsiWeibullAlt</we:customFunctionIds>
        <we:customFunctionIds>PsiOptValue</we:customFunctionIds>
        <we:customFunctionIds>PsiCoeffVar</we:customFunctionIds>
        <we:customFunctionIds>PsiStdErr</we:customFunctionIds>
        <we:customFunctionIds>PsiExpGain</we:customFunctionIds>
        <we:customFunctionIds>PsiExpGainRatio</we:customFunctionIds>
        <we:customFunctionIds>PsiExpLoss</we:customFunctionIds>
        <we:customFunctionIds>PsiExpLossRatio</we:customFunctionIds>
        <we:customFunctionIds>PsiExpValMargin</we:customFunctionIds>
        <we:customFunctionIds>PsiCertified</we:customFunctionIds>
        <we:customFunctionIds>PsiCensor</we:customFunctionIds>
        <we:customFunctionIds>PsiBaseCase</we:customFunctionIds>
        <we:customFunctionIds>PsiForecastETS</we:customFunctionIds>
        <we:customFunctionIds>PsiForecastLinear</we:customFunctionIds>
        <we:customFunctionIds>DotProduct</we:customFunctionIds>
        <we:customFunctionIds>QuadProduct</we:customFunctionIds>
        <we:customFunctionIds>PsiDecTable</we:customFunctionIds>
        <we:customFunctionIds>PsiBoxFunction</we:customFunctionIds>
        <we:customFunctionIds>PsiInitialValue</we:customFunctionIds>
        <we:customFunctionIds>PsiFinalValue</we:customFunctionIds>
        <we:customFunctionIds>PsiDualValue</we:customFunctionIds>
        <we:customFunctionIds>PsiSlackValue</we:customFunctionIds>
        <we:customFunctionIds>PsiDualUpper</we:customFunctionIds>
        <we:customFunctionIds>PsiDualLower</we:customFunctionIds>
        <we:customFunctionIds>PsiTSIntegrate</we:customFunctionIds>
        <we:customFunctionIds>PsiTransform</we:customFunctionIds>
        <we:customFunctionIds>PsiTSSeasonality</we:customFunctionIds>
        <we:customFunctionIds>PsiTSLen</we:customFunctionIds>
        <we:customFunctionIds>PsiAR1</we:customFunctionIds>
        <we:customFunctionIds>PsiAR2</we:customFunctionIds>
        <we:customFunctionIds>PsiMA1</we:customFunctionIds>
        <we:customFunctionIds>PsiMA2</we:customFunctionIds>
        <we:customFunctionIds>PsiARMA11</we:customFunctionIds>
        <we:customFunctionIds>PsiARCH1</we:customFunctionIds>
        <we:customFunctionIds>PsiGARCH11</we:customFunctionIds>
        <we:customFunctionIds>PsiEGARCH11</we:customFunctionIds>
        <we:customFunctionIds>PsiAPARCH11</we:customFunctionIds>
        <we:customFunctionIds>PsiTargetCI</we:customFunctionIds>
        <we:customFunctionIds>PsiPercentileCI</we:customFunctionIds>
        <we:customFunctionIds>PsiPercentiles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F0E3DA11-5AD5-4B4E-986A-CB5E6C502506}">
  <we:reference id="wa200000019" version="21.5.0.0" store="en-US" storeType="OMEX"/>
  <we:alternateReferences>
    <we:reference id="wa200000019" version="21.5.0.0" store="WA200000019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PsiForecast</we:customFunctionIds>
        <we:customFunctionIds>PsiPredict</we:customFunctionIds>
        <we:customFunctionIds>PsiPosteriors</we:customFunctionIds>
        <we:customFunctionIds>PsiTransform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6D446-4D15-884A-844A-E2BFAC92EEFC}">
  <dimension ref="A1:N16"/>
  <sheetViews>
    <sheetView tabSelected="1" topLeftCell="A2" zoomScale="110" workbookViewId="0">
      <selection activeCell="G20" sqref="G20"/>
    </sheetView>
  </sheetViews>
  <sheetFormatPr defaultColWidth="11" defaultRowHeight="15.75"/>
  <cols>
    <col min="7" max="7" width="17" bestFit="1" customWidth="1"/>
    <col min="8" max="8" width="15" customWidth="1"/>
  </cols>
  <sheetData>
    <row r="1" spans="1:14">
      <c r="A1" s="13" t="s">
        <v>35</v>
      </c>
      <c r="B1" s="13"/>
      <c r="C1" s="13"/>
      <c r="D1" s="13"/>
    </row>
    <row r="2" spans="1:14">
      <c r="A2" s="15" t="s">
        <v>0</v>
      </c>
      <c r="B2" s="15"/>
      <c r="C2" s="15"/>
      <c r="D2" s="13" t="s">
        <v>5</v>
      </c>
      <c r="E2" s="16" t="s">
        <v>36</v>
      </c>
      <c r="F2" s="16"/>
      <c r="G2" s="16"/>
      <c r="H2" s="16"/>
    </row>
    <row r="3" spans="1:14" ht="19.5">
      <c r="A3" s="13" t="s">
        <v>1</v>
      </c>
      <c r="B3" s="14" t="s">
        <v>3</v>
      </c>
      <c r="C3" s="13" t="s">
        <v>4</v>
      </c>
      <c r="D3" s="13" t="s">
        <v>2</v>
      </c>
      <c r="E3" t="s">
        <v>6</v>
      </c>
      <c r="F3" t="s">
        <v>7</v>
      </c>
      <c r="G3" t="s">
        <v>8</v>
      </c>
      <c r="H3" t="s">
        <v>9</v>
      </c>
      <c r="K3" t="s">
        <v>47</v>
      </c>
    </row>
    <row r="4" spans="1:14">
      <c r="A4" s="5">
        <v>1</v>
      </c>
      <c r="B4" s="6">
        <v>5</v>
      </c>
      <c r="C4" s="6">
        <v>41</v>
      </c>
      <c r="D4" s="6">
        <v>12</v>
      </c>
      <c r="E4">
        <f>$L$7-B4</f>
        <v>102.984706404211</v>
      </c>
      <c r="F4">
        <f>$L$8-C4</f>
        <v>-3.3849207131359975</v>
      </c>
      <c r="G4">
        <f>SQRT((E4^2+F4^2))</f>
        <v>103.04031949385519</v>
      </c>
      <c r="H4">
        <f>G4*D4</f>
        <v>1236.4838339262624</v>
      </c>
      <c r="K4" s="17" t="s">
        <v>34</v>
      </c>
      <c r="L4" s="17"/>
      <c r="M4" s="17"/>
      <c r="N4" s="17"/>
    </row>
    <row r="5" spans="1:14">
      <c r="A5" s="5">
        <v>2</v>
      </c>
      <c r="B5" s="6">
        <v>20</v>
      </c>
      <c r="C5" s="6">
        <v>10</v>
      </c>
      <c r="D5" s="6">
        <v>20</v>
      </c>
      <c r="E5">
        <f t="shared" ref="E5:E13" si="0">$L$7-B5</f>
        <v>87.984706404210996</v>
      </c>
      <c r="F5">
        <f t="shared" ref="F5:F13" si="1">$L$8-C5</f>
        <v>27.615079286864002</v>
      </c>
      <c r="G5">
        <f t="shared" ref="G5:G13" si="2">SQRT((E5^2+F5^2))</f>
        <v>92.216599183959246</v>
      </c>
      <c r="H5">
        <f t="shared" ref="H5:H13" si="3">G5*D5</f>
        <v>1844.331983679185</v>
      </c>
    </row>
    <row r="6" spans="1:14">
      <c r="A6" s="5">
        <v>3</v>
      </c>
      <c r="B6" s="6">
        <v>44</v>
      </c>
      <c r="C6" s="6">
        <v>48</v>
      </c>
      <c r="D6" s="6">
        <v>15</v>
      </c>
      <c r="E6">
        <f t="shared" si="0"/>
        <v>63.984706404210996</v>
      </c>
      <c r="F6">
        <f t="shared" si="1"/>
        <v>-10.384920713135998</v>
      </c>
      <c r="G6">
        <f t="shared" si="2"/>
        <v>64.821981085517592</v>
      </c>
      <c r="H6">
        <f t="shared" si="3"/>
        <v>972.32971628276391</v>
      </c>
      <c r="L6" t="s">
        <v>10</v>
      </c>
    </row>
    <row r="7" spans="1:14">
      <c r="A7" s="5">
        <v>4</v>
      </c>
      <c r="B7" s="6">
        <v>60</v>
      </c>
      <c r="C7" s="6">
        <v>58</v>
      </c>
      <c r="D7" s="6">
        <v>27</v>
      </c>
      <c r="E7">
        <f t="shared" si="0"/>
        <v>47.984706404210996</v>
      </c>
      <c r="F7">
        <f t="shared" si="1"/>
        <v>-20.384920713135998</v>
      </c>
      <c r="G7">
        <f t="shared" si="2"/>
        <v>52.135180455995055</v>
      </c>
      <c r="H7">
        <f t="shared" si="3"/>
        <v>1407.6498723118666</v>
      </c>
      <c r="K7" s="13" t="s">
        <v>11</v>
      </c>
      <c r="L7" s="7">
        <v>107.984706404211</v>
      </c>
    </row>
    <row r="8" spans="1:14">
      <c r="A8" s="5">
        <v>5</v>
      </c>
      <c r="B8" s="6">
        <v>100</v>
      </c>
      <c r="C8" s="6">
        <v>4</v>
      </c>
      <c r="D8" s="6">
        <v>8</v>
      </c>
      <c r="E8">
        <f t="shared" si="0"/>
        <v>7.9847064042109963</v>
      </c>
      <c r="F8">
        <f t="shared" si="1"/>
        <v>33.615079286864002</v>
      </c>
      <c r="G8">
        <f t="shared" si="2"/>
        <v>34.550384828878556</v>
      </c>
      <c r="H8">
        <f t="shared" si="3"/>
        <v>276.40307863102845</v>
      </c>
      <c r="K8" s="13" t="s">
        <v>12</v>
      </c>
      <c r="L8" s="7">
        <v>37.615079286864002</v>
      </c>
    </row>
    <row r="9" spans="1:14">
      <c r="A9" s="5">
        <v>6</v>
      </c>
      <c r="B9" s="6">
        <v>138</v>
      </c>
      <c r="C9" s="6">
        <v>80</v>
      </c>
      <c r="D9" s="6">
        <v>16</v>
      </c>
      <c r="E9">
        <f t="shared" si="0"/>
        <v>-30.015293595789004</v>
      </c>
      <c r="F9">
        <f t="shared" si="1"/>
        <v>-42.384920713135998</v>
      </c>
      <c r="G9">
        <f t="shared" si="2"/>
        <v>51.936493465580028</v>
      </c>
      <c r="H9">
        <f t="shared" si="3"/>
        <v>830.98389544928045</v>
      </c>
    </row>
    <row r="10" spans="1:14">
      <c r="A10" s="5">
        <v>7</v>
      </c>
      <c r="B10" s="6">
        <v>150</v>
      </c>
      <c r="C10" s="6">
        <v>40</v>
      </c>
      <c r="D10" s="6">
        <v>10</v>
      </c>
      <c r="E10">
        <f t="shared" si="0"/>
        <v>-42.015293595789004</v>
      </c>
      <c r="F10">
        <f t="shared" si="1"/>
        <v>-2.3849207131359975</v>
      </c>
      <c r="G10">
        <f t="shared" si="2"/>
        <v>42.082926974585469</v>
      </c>
      <c r="H10">
        <f t="shared" si="3"/>
        <v>420.82926974585467</v>
      </c>
      <c r="K10" s="17" t="s">
        <v>33</v>
      </c>
      <c r="L10" s="17"/>
      <c r="M10" s="17"/>
      <c r="N10" s="17"/>
    </row>
    <row r="11" spans="1:14">
      <c r="A11" s="5">
        <v>8</v>
      </c>
      <c r="B11" s="6">
        <v>170</v>
      </c>
      <c r="C11" s="6">
        <v>18</v>
      </c>
      <c r="D11" s="6">
        <v>18</v>
      </c>
      <c r="E11">
        <f t="shared" si="0"/>
        <v>-62.015293595789004</v>
      </c>
      <c r="F11">
        <f t="shared" si="1"/>
        <v>19.615079286864002</v>
      </c>
      <c r="G11">
        <f t="shared" si="2"/>
        <v>65.043431453159585</v>
      </c>
      <c r="H11">
        <f t="shared" si="3"/>
        <v>1170.7817661568724</v>
      </c>
      <c r="J11" s="13" t="s">
        <v>13</v>
      </c>
      <c r="K11" s="7">
        <f>SUM(H4:H13)</f>
        <v>11389.959755464371</v>
      </c>
    </row>
    <row r="12" spans="1:14">
      <c r="A12" s="5">
        <v>9</v>
      </c>
      <c r="B12" s="6">
        <v>182</v>
      </c>
      <c r="C12" s="6">
        <v>2</v>
      </c>
      <c r="D12" s="6">
        <v>25</v>
      </c>
      <c r="E12">
        <f t="shared" si="0"/>
        <v>-74.015293595789004</v>
      </c>
      <c r="F12">
        <f t="shared" si="1"/>
        <v>35.615079286864002</v>
      </c>
      <c r="G12">
        <f t="shared" si="2"/>
        <v>82.13828314909226</v>
      </c>
      <c r="H12">
        <f t="shared" si="3"/>
        <v>2053.4570787273065</v>
      </c>
    </row>
    <row r="13" spans="1:14">
      <c r="A13" s="5">
        <v>10</v>
      </c>
      <c r="B13" s="6">
        <v>190</v>
      </c>
      <c r="C13" s="6">
        <v>56</v>
      </c>
      <c r="D13" s="6">
        <v>14</v>
      </c>
      <c r="E13">
        <f t="shared" si="0"/>
        <v>-82.015293595789004</v>
      </c>
      <c r="F13">
        <f t="shared" si="1"/>
        <v>-18.384920713135998</v>
      </c>
      <c r="G13">
        <f t="shared" si="2"/>
        <v>84.050661468139353</v>
      </c>
      <c r="H13">
        <f t="shared" si="3"/>
        <v>1176.709260553951</v>
      </c>
    </row>
    <row r="16" spans="1:14">
      <c r="A16" s="16" t="s">
        <v>14</v>
      </c>
      <c r="B16" s="16"/>
      <c r="C16" s="16"/>
      <c r="D16" s="16"/>
      <c r="E16" s="16"/>
      <c r="F16" s="16"/>
      <c r="G16" s="16"/>
      <c r="H16" s="16"/>
      <c r="I16" s="16"/>
    </row>
  </sheetData>
  <mergeCells count="5">
    <mergeCell ref="A2:C2"/>
    <mergeCell ref="E2:H2"/>
    <mergeCell ref="A16:I16"/>
    <mergeCell ref="K4:N4"/>
    <mergeCell ref="K10:N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10FC5-E17E-2E4E-931D-E660D21A0563}">
  <dimension ref="A1:M25"/>
  <sheetViews>
    <sheetView topLeftCell="A7" zoomScale="110" workbookViewId="0">
      <selection activeCell="A22" sqref="A22"/>
    </sheetView>
  </sheetViews>
  <sheetFormatPr defaultColWidth="11" defaultRowHeight="15.75"/>
  <cols>
    <col min="1" max="1" width="11.5" customWidth="1"/>
    <col min="2" max="2" width="12.375" customWidth="1"/>
    <col min="4" max="4" width="11.875" customWidth="1"/>
    <col min="8" max="8" width="14" customWidth="1"/>
  </cols>
  <sheetData>
    <row r="1" spans="1:13">
      <c r="A1" s="13" t="s">
        <v>37</v>
      </c>
      <c r="B1" s="13"/>
      <c r="C1" s="13"/>
      <c r="D1" s="13"/>
      <c r="E1" s="13"/>
      <c r="H1" t="s">
        <v>47</v>
      </c>
    </row>
    <row r="2" spans="1:13">
      <c r="A2" s="13" t="s">
        <v>15</v>
      </c>
      <c r="B2" s="13"/>
      <c r="C2" s="13"/>
      <c r="D2" s="13"/>
      <c r="E2" s="13"/>
      <c r="H2" s="17" t="s">
        <v>23</v>
      </c>
      <c r="I2" s="17"/>
      <c r="J2" s="17"/>
      <c r="K2" s="17"/>
      <c r="L2" s="17"/>
      <c r="M2" s="17"/>
    </row>
    <row r="3" spans="1:13">
      <c r="A3" s="13" t="s">
        <v>16</v>
      </c>
      <c r="B3" s="13" t="s">
        <v>38</v>
      </c>
      <c r="C3" s="13" t="s">
        <v>18</v>
      </c>
      <c r="D3" s="13" t="s">
        <v>19</v>
      </c>
      <c r="E3" s="13" t="s">
        <v>20</v>
      </c>
      <c r="H3" s="13" t="s">
        <v>21</v>
      </c>
      <c r="I3" s="15" t="s">
        <v>22</v>
      </c>
      <c r="J3" s="15"/>
      <c r="K3" s="13"/>
      <c r="L3" s="13"/>
      <c r="M3" s="13"/>
    </row>
    <row r="4" spans="1:13">
      <c r="A4" s="5">
        <v>1</v>
      </c>
      <c r="B4" s="5">
        <v>1000</v>
      </c>
      <c r="C4" s="9">
        <v>100</v>
      </c>
      <c r="D4" s="9">
        <v>150</v>
      </c>
      <c r="E4" s="10">
        <v>0.12</v>
      </c>
      <c r="H4">
        <v>15.666666694992299</v>
      </c>
      <c r="I4" s="7">
        <f>B4/$H$4</f>
        <v>63.829787118637078</v>
      </c>
    </row>
    <row r="5" spans="1:13">
      <c r="A5" s="5">
        <v>2</v>
      </c>
      <c r="B5" s="5">
        <v>250</v>
      </c>
      <c r="C5" s="9">
        <v>175</v>
      </c>
      <c r="D5" s="9">
        <v>100</v>
      </c>
      <c r="E5" s="10">
        <v>0.12</v>
      </c>
      <c r="I5" s="7">
        <f t="shared" ref="I5:I6" si="0">B5/$H$4</f>
        <v>15.95744677965927</v>
      </c>
    </row>
    <row r="6" spans="1:13">
      <c r="A6" s="5">
        <v>3</v>
      </c>
      <c r="B6" s="5">
        <v>500</v>
      </c>
      <c r="C6" s="9">
        <v>150</v>
      </c>
      <c r="D6" s="9">
        <v>120</v>
      </c>
      <c r="E6" s="10">
        <v>0.12</v>
      </c>
      <c r="I6" s="7">
        <f t="shared" si="0"/>
        <v>31.914893559318539</v>
      </c>
    </row>
    <row r="10" spans="1:13">
      <c r="A10" t="s">
        <v>45</v>
      </c>
    </row>
    <row r="11" spans="1:13">
      <c r="A11" t="s">
        <v>24</v>
      </c>
      <c r="B11" t="s">
        <v>25</v>
      </c>
      <c r="C11" t="s">
        <v>26</v>
      </c>
      <c r="D11" s="3" t="s">
        <v>42</v>
      </c>
      <c r="E11" t="s">
        <v>28</v>
      </c>
      <c r="F11" s="15" t="s">
        <v>29</v>
      </c>
      <c r="G11" s="15"/>
    </row>
    <row r="12" spans="1:13">
      <c r="A12" s="4">
        <f>C4*$H$4</f>
        <v>1566.66666949923</v>
      </c>
      <c r="B12">
        <f>I4/2</f>
        <v>31.914893559318539</v>
      </c>
      <c r="C12" s="4">
        <f>B12*D4*E4</f>
        <v>574.46808406773368</v>
      </c>
      <c r="D12" s="4">
        <f>A12+C12</f>
        <v>2141.1347535669638</v>
      </c>
      <c r="E12" s="4">
        <f>SUM(D12:D14)</f>
        <v>7558.3333437445108</v>
      </c>
      <c r="F12" s="11">
        <f>E12/3</f>
        <v>2519.4444479148369</v>
      </c>
      <c r="G12" s="7"/>
    </row>
    <row r="13" spans="1:13">
      <c r="A13" s="4">
        <f t="shared" ref="A13:A14" si="1">C5*$H$4</f>
        <v>2741.6666716236523</v>
      </c>
      <c r="B13">
        <f t="shared" ref="B13:B14" si="2">I5/2</f>
        <v>7.9787233898296348</v>
      </c>
      <c r="C13" s="4">
        <f t="shared" ref="C13:C14" si="3">B13*D5*E5</f>
        <v>95.744680677955614</v>
      </c>
      <c r="D13" s="4">
        <f t="shared" ref="D13:D14" si="4">A13+C13</f>
        <v>2837.4113523016081</v>
      </c>
      <c r="J13" s="2"/>
    </row>
    <row r="14" spans="1:13">
      <c r="A14" s="4">
        <f t="shared" si="1"/>
        <v>2350.000004248845</v>
      </c>
      <c r="B14">
        <f t="shared" si="2"/>
        <v>15.95744677965927</v>
      </c>
      <c r="C14" s="4">
        <f t="shared" si="3"/>
        <v>229.78723362709346</v>
      </c>
      <c r="D14" s="4">
        <f t="shared" si="4"/>
        <v>2579.7872378759384</v>
      </c>
    </row>
    <row r="16" spans="1:13">
      <c r="A16" t="s">
        <v>40</v>
      </c>
    </row>
    <row r="17" spans="1:3">
      <c r="A17" t="s">
        <v>30</v>
      </c>
    </row>
    <row r="18" spans="1:3">
      <c r="A18" s="4">
        <f>B12*D4</f>
        <v>4787.234033897781</v>
      </c>
    </row>
    <row r="19" spans="1:3">
      <c r="A19" s="4">
        <f t="shared" ref="A19:A20" si="5">B13*D5</f>
        <v>797.87233898296347</v>
      </c>
    </row>
    <row r="20" spans="1:3">
      <c r="A20" s="4">
        <f t="shared" si="5"/>
        <v>1914.8936135591123</v>
      </c>
    </row>
    <row r="22" spans="1:3">
      <c r="A22" s="12">
        <f>SUM(A18:A20)</f>
        <v>7499.9999864398569</v>
      </c>
      <c r="B22" s="8" t="s">
        <v>43</v>
      </c>
      <c r="C22" s="9">
        <v>7500</v>
      </c>
    </row>
    <row r="25" spans="1:3">
      <c r="A25" t="s">
        <v>41</v>
      </c>
    </row>
  </sheetData>
  <mergeCells count="3">
    <mergeCell ref="F11:G11"/>
    <mergeCell ref="H2:M2"/>
    <mergeCell ref="I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0750E-45F1-774D-B3FB-A6ABC6BEA894}">
  <dimension ref="A1:M23"/>
  <sheetViews>
    <sheetView workbookViewId="0">
      <selection activeCell="A23" sqref="A23"/>
    </sheetView>
  </sheetViews>
  <sheetFormatPr defaultColWidth="11" defaultRowHeight="15.75"/>
  <cols>
    <col min="5" max="5" width="12" customWidth="1"/>
    <col min="8" max="8" width="15.875" customWidth="1"/>
  </cols>
  <sheetData>
    <row r="1" spans="1:13">
      <c r="A1" s="13" t="s">
        <v>37</v>
      </c>
      <c r="B1" s="13"/>
      <c r="C1" s="13"/>
      <c r="D1" s="13"/>
      <c r="E1" s="13"/>
      <c r="H1" t="s">
        <v>47</v>
      </c>
    </row>
    <row r="2" spans="1:13">
      <c r="A2" s="13" t="s">
        <v>15</v>
      </c>
      <c r="B2" s="13"/>
      <c r="C2" s="13"/>
      <c r="D2" s="13"/>
      <c r="E2" s="13"/>
      <c r="H2" s="17" t="s">
        <v>39</v>
      </c>
      <c r="I2" s="17"/>
      <c r="J2" s="17"/>
      <c r="K2" s="17"/>
      <c r="L2" s="17"/>
      <c r="M2" s="17"/>
    </row>
    <row r="3" spans="1:13">
      <c r="A3" s="5" t="s">
        <v>16</v>
      </c>
      <c r="B3" s="5" t="s">
        <v>17</v>
      </c>
      <c r="C3" s="5" t="s">
        <v>18</v>
      </c>
      <c r="D3" s="5" t="s">
        <v>19</v>
      </c>
      <c r="E3" s="5" t="s">
        <v>20</v>
      </c>
      <c r="H3" s="13" t="s">
        <v>21</v>
      </c>
      <c r="I3" s="15" t="s">
        <v>22</v>
      </c>
      <c r="J3" s="15"/>
      <c r="K3" s="13"/>
      <c r="L3" s="13"/>
      <c r="M3" s="13"/>
    </row>
    <row r="4" spans="1:13">
      <c r="A4" s="5">
        <v>1</v>
      </c>
      <c r="B4" s="5">
        <v>1000</v>
      </c>
      <c r="C4" s="9">
        <v>100</v>
      </c>
      <c r="D4" s="9">
        <v>150</v>
      </c>
      <c r="E4" s="10">
        <v>0.12</v>
      </c>
      <c r="H4">
        <v>23.146432350707499</v>
      </c>
      <c r="I4" s="7">
        <f>B4/H4</f>
        <v>43.203202327179973</v>
      </c>
    </row>
    <row r="5" spans="1:13">
      <c r="A5" s="5">
        <v>2</v>
      </c>
      <c r="B5" s="5">
        <v>250</v>
      </c>
      <c r="C5" s="9">
        <v>175</v>
      </c>
      <c r="D5" s="9">
        <v>100</v>
      </c>
      <c r="E5" s="10">
        <v>0.12</v>
      </c>
      <c r="H5">
        <v>7.1433283757629704</v>
      </c>
      <c r="I5" s="7">
        <f t="shared" ref="I5:I6" si="0">B5/H5</f>
        <v>34.997691111084869</v>
      </c>
    </row>
    <row r="6" spans="1:13">
      <c r="A6" s="5">
        <v>3</v>
      </c>
      <c r="B6" s="5">
        <v>500</v>
      </c>
      <c r="C6" s="9">
        <v>150</v>
      </c>
      <c r="D6" s="9">
        <v>120</v>
      </c>
      <c r="E6" s="10">
        <v>0.12</v>
      </c>
      <c r="H6">
        <v>11.952784854132799</v>
      </c>
      <c r="I6" s="7">
        <f t="shared" si="0"/>
        <v>41.831255736785039</v>
      </c>
    </row>
    <row r="8" spans="1:13">
      <c r="A8" t="s">
        <v>45</v>
      </c>
    </row>
    <row r="9" spans="1:13">
      <c r="A9" t="s">
        <v>24</v>
      </c>
      <c r="B9" t="s">
        <v>25</v>
      </c>
      <c r="C9" t="s">
        <v>26</v>
      </c>
      <c r="D9" s="3" t="s">
        <v>27</v>
      </c>
      <c r="E9" t="s">
        <v>28</v>
      </c>
      <c r="F9" s="15" t="s">
        <v>29</v>
      </c>
      <c r="G9" s="15"/>
    </row>
    <row r="10" spans="1:13">
      <c r="A10" s="4">
        <f>C4*H4</f>
        <v>2314.6432350707501</v>
      </c>
      <c r="B10">
        <f>I4/2</f>
        <v>21.601601163589986</v>
      </c>
      <c r="C10" s="4">
        <f>B10*D4*E4</f>
        <v>388.82882094461979</v>
      </c>
      <c r="D10" s="4">
        <f>A10+C10</f>
        <v>2703.4720560153701</v>
      </c>
      <c r="E10" s="4">
        <f>SUM(D10:D12)</f>
        <v>6257.6434378651711</v>
      </c>
      <c r="F10" s="11">
        <f>E10/3</f>
        <v>2085.881145955057</v>
      </c>
    </row>
    <row r="11" spans="1:13">
      <c r="A11" s="4">
        <f>C5*H5</f>
        <v>1250.0824657585199</v>
      </c>
      <c r="B11">
        <f>I5/2</f>
        <v>17.498845555542434</v>
      </c>
      <c r="C11" s="4">
        <f>B11*D5*E5</f>
        <v>209.9861466665092</v>
      </c>
      <c r="D11" s="4">
        <f t="shared" ref="D11:D12" si="1">A11+C11</f>
        <v>1460.0686124250292</v>
      </c>
    </row>
    <row r="12" spans="1:13">
      <c r="A12" s="4">
        <f>C6*H6</f>
        <v>1792.91772811992</v>
      </c>
      <c r="B12">
        <f>I6/2</f>
        <v>20.915627868392519</v>
      </c>
      <c r="C12" s="4">
        <f>B12*D6*E6</f>
        <v>301.18504130485229</v>
      </c>
      <c r="D12" s="4">
        <f t="shared" si="1"/>
        <v>2094.1027694247723</v>
      </c>
    </row>
    <row r="14" spans="1:13">
      <c r="A14" t="s">
        <v>44</v>
      </c>
    </row>
    <row r="15" spans="1:13">
      <c r="A15" t="s">
        <v>30</v>
      </c>
    </row>
    <row r="16" spans="1:13">
      <c r="A16" s="4">
        <f>B10*D4</f>
        <v>3240.2401745384982</v>
      </c>
    </row>
    <row r="17" spans="1:3">
      <c r="A17" s="4">
        <f>B11*D5</f>
        <v>1749.8845555542434</v>
      </c>
    </row>
    <row r="18" spans="1:3">
      <c r="A18" s="4">
        <f>B12*D6</f>
        <v>2509.8753442071024</v>
      </c>
    </row>
    <row r="20" spans="1:3">
      <c r="A20" s="12">
        <f>SUM(A16:A18)</f>
        <v>7500.0000742998436</v>
      </c>
      <c r="B20" s="8" t="s">
        <v>43</v>
      </c>
      <c r="C20" s="9">
        <v>7500</v>
      </c>
    </row>
    <row r="23" spans="1:3">
      <c r="A23" t="s">
        <v>41</v>
      </c>
    </row>
  </sheetData>
  <mergeCells count="3">
    <mergeCell ref="H2:M2"/>
    <mergeCell ref="I3:J3"/>
    <mergeCell ref="F9:G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E691B-068A-7C4A-B6D5-CACB9E9067C7}">
  <dimension ref="A1:I25"/>
  <sheetViews>
    <sheetView topLeftCell="A3" workbookViewId="0">
      <selection activeCell="F12" sqref="F12"/>
    </sheetView>
  </sheetViews>
  <sheetFormatPr defaultColWidth="11" defaultRowHeight="15.75"/>
  <sheetData>
    <row r="1" spans="1:9">
      <c r="A1" t="s">
        <v>15</v>
      </c>
      <c r="H1" t="s">
        <v>47</v>
      </c>
    </row>
    <row r="2" spans="1:9">
      <c r="H2" s="1" t="s">
        <v>31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20</v>
      </c>
      <c r="H3" t="s">
        <v>21</v>
      </c>
      <c r="I3" t="s">
        <v>22</v>
      </c>
    </row>
    <row r="4" spans="1:9">
      <c r="A4" s="5">
        <v>1</v>
      </c>
      <c r="B4" s="5">
        <v>1000</v>
      </c>
      <c r="C4" s="9">
        <v>100</v>
      </c>
      <c r="D4" s="9">
        <v>150</v>
      </c>
      <c r="E4" s="10">
        <v>0.12</v>
      </c>
      <c r="H4">
        <v>14.6875000135368</v>
      </c>
      <c r="I4" s="7">
        <f>B4/$H$4</f>
        <v>68.08510632022778</v>
      </c>
    </row>
    <row r="5" spans="1:9">
      <c r="A5" s="5">
        <v>2</v>
      </c>
      <c r="B5" s="5">
        <v>250</v>
      </c>
      <c r="C5" s="9">
        <v>175</v>
      </c>
      <c r="D5" s="9">
        <v>100</v>
      </c>
      <c r="E5" s="10">
        <v>0.12</v>
      </c>
      <c r="I5" s="7">
        <f t="shared" ref="I5:I6" si="0">B5/$H$4</f>
        <v>17.021276580056945</v>
      </c>
    </row>
    <row r="6" spans="1:9">
      <c r="A6" s="5">
        <v>3</v>
      </c>
      <c r="B6" s="5">
        <v>500</v>
      </c>
      <c r="C6" s="9">
        <v>150</v>
      </c>
      <c r="D6" s="9">
        <v>120</v>
      </c>
      <c r="E6" s="10">
        <v>0.12</v>
      </c>
      <c r="I6" s="7">
        <f t="shared" si="0"/>
        <v>34.04255316011389</v>
      </c>
    </row>
    <row r="10" spans="1:9">
      <c r="A10" t="s">
        <v>45</v>
      </c>
    </row>
    <row r="11" spans="1:9">
      <c r="A11" t="s">
        <v>24</v>
      </c>
      <c r="B11" t="s">
        <v>25</v>
      </c>
      <c r="C11" t="s">
        <v>26</v>
      </c>
      <c r="D11" s="3" t="s">
        <v>27</v>
      </c>
      <c r="E11" t="s">
        <v>28</v>
      </c>
      <c r="F11" t="s">
        <v>29</v>
      </c>
    </row>
    <row r="12" spans="1:9">
      <c r="A12" s="4">
        <f>C4*$H$4</f>
        <v>1468.7500013536801</v>
      </c>
      <c r="B12">
        <f>I4/2</f>
        <v>34.04255316011389</v>
      </c>
      <c r="C12" s="4">
        <f>B12*D4*E4</f>
        <v>612.76595688204998</v>
      </c>
      <c r="D12" s="4">
        <f>A12+C12</f>
        <v>2081.5159582357301</v>
      </c>
      <c r="E12" s="4">
        <f>SUM(D12:D14)</f>
        <v>7202.1875048683514</v>
      </c>
      <c r="F12" s="11">
        <f>E12/3</f>
        <v>2400.7291682894506</v>
      </c>
    </row>
    <row r="13" spans="1:9">
      <c r="A13" s="4">
        <f t="shared" ref="A13:A14" si="1">C5*$H$4</f>
        <v>2570.3125023689399</v>
      </c>
      <c r="B13">
        <f t="shared" ref="B13:B14" si="2">I5/2</f>
        <v>8.5106382900284725</v>
      </c>
      <c r="C13" s="4">
        <f t="shared" ref="C13:C14" si="3">B13*D5*E5</f>
        <v>102.12765948034166</v>
      </c>
      <c r="D13" s="4">
        <f t="shared" ref="D13:D14" si="4">A13+C13</f>
        <v>2672.4401618492816</v>
      </c>
    </row>
    <row r="14" spans="1:9">
      <c r="A14" s="4">
        <f t="shared" si="1"/>
        <v>2203.1250020305201</v>
      </c>
      <c r="B14">
        <f t="shared" si="2"/>
        <v>17.021276580056945</v>
      </c>
      <c r="C14" s="4">
        <f t="shared" si="3"/>
        <v>245.10638275282</v>
      </c>
      <c r="D14" s="4">
        <f t="shared" si="4"/>
        <v>2448.2313847833402</v>
      </c>
    </row>
    <row r="16" spans="1:9">
      <c r="A16" t="s">
        <v>44</v>
      </c>
    </row>
    <row r="17" spans="1:8">
      <c r="A17" t="s">
        <v>30</v>
      </c>
    </row>
    <row r="18" spans="1:8">
      <c r="A18" s="4">
        <f>B12*D4</f>
        <v>5106.3829740170831</v>
      </c>
    </row>
    <row r="19" spans="1:8">
      <c r="A19" s="4">
        <f t="shared" ref="A19:A20" si="5">B13*D5</f>
        <v>851.06382900284723</v>
      </c>
    </row>
    <row r="20" spans="1:8">
      <c r="A20" s="4">
        <f t="shared" si="5"/>
        <v>2042.5531896068335</v>
      </c>
    </row>
    <row r="22" spans="1:8">
      <c r="A22" s="12">
        <f>SUM(A18:A20)</f>
        <v>7999.9999926267637</v>
      </c>
      <c r="B22" s="8" t="s">
        <v>43</v>
      </c>
      <c r="C22" s="9">
        <v>8000</v>
      </c>
    </row>
    <row r="25" spans="1:8">
      <c r="A25" s="16" t="s">
        <v>41</v>
      </c>
      <c r="B25" s="16"/>
      <c r="C25" s="16"/>
      <c r="D25" s="16"/>
      <c r="E25" s="16"/>
      <c r="F25" s="16"/>
      <c r="G25" s="16"/>
      <c r="H25" s="16"/>
    </row>
  </sheetData>
  <mergeCells count="1">
    <mergeCell ref="A25:H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1E27E-F177-954A-822A-EFB69656825A}">
  <dimension ref="A1:I25"/>
  <sheetViews>
    <sheetView topLeftCell="A5" workbookViewId="0">
      <selection activeCell="A25" sqref="A25"/>
    </sheetView>
  </sheetViews>
  <sheetFormatPr defaultColWidth="11" defaultRowHeight="15.75"/>
  <sheetData>
    <row r="1" spans="1:9">
      <c r="A1" t="s">
        <v>15</v>
      </c>
      <c r="H1" t="s">
        <v>46</v>
      </c>
    </row>
    <row r="2" spans="1:9">
      <c r="H2" s="1" t="s">
        <v>32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20</v>
      </c>
      <c r="H3" t="s">
        <v>21</v>
      </c>
      <c r="I3" t="s">
        <v>22</v>
      </c>
    </row>
    <row r="4" spans="1:9">
      <c r="A4" s="5">
        <v>1</v>
      </c>
      <c r="B4" s="5">
        <v>1000</v>
      </c>
      <c r="C4" s="9">
        <v>100</v>
      </c>
      <c r="D4" s="9">
        <v>150</v>
      </c>
      <c r="E4" s="10">
        <v>0.12</v>
      </c>
      <c r="H4">
        <v>21.6999034846725</v>
      </c>
      <c r="I4" s="7">
        <f>B4/H4</f>
        <v>46.083154273305389</v>
      </c>
    </row>
    <row r="5" spans="1:9">
      <c r="A5" s="5">
        <v>2</v>
      </c>
      <c r="B5" s="5">
        <v>250</v>
      </c>
      <c r="C5" s="9">
        <v>175</v>
      </c>
      <c r="D5" s="9">
        <v>100</v>
      </c>
      <c r="E5" s="10">
        <v>0.12</v>
      </c>
      <c r="H5">
        <v>6.6967414191601096</v>
      </c>
      <c r="I5" s="7">
        <f t="shared" ref="I5:I6" si="0">B5/H5</f>
        <v>37.331589253950085</v>
      </c>
    </row>
    <row r="6" spans="1:9">
      <c r="A6" s="5">
        <v>3</v>
      </c>
      <c r="B6" s="5">
        <v>500</v>
      </c>
      <c r="C6" s="9">
        <v>150</v>
      </c>
      <c r="D6" s="9">
        <v>120</v>
      </c>
      <c r="E6" s="10">
        <v>0.12</v>
      </c>
      <c r="H6">
        <v>11.205804111860999</v>
      </c>
      <c r="I6" s="7">
        <f t="shared" si="0"/>
        <v>44.619734113571141</v>
      </c>
    </row>
    <row r="10" spans="1:9">
      <c r="A10" t="s">
        <v>45</v>
      </c>
    </row>
    <row r="11" spans="1:9">
      <c r="A11" t="s">
        <v>24</v>
      </c>
      <c r="B11" t="s">
        <v>25</v>
      </c>
      <c r="C11" t="s">
        <v>26</v>
      </c>
      <c r="D11" s="3" t="s">
        <v>27</v>
      </c>
      <c r="E11" t="s">
        <v>28</v>
      </c>
      <c r="F11" t="s">
        <v>29</v>
      </c>
    </row>
    <row r="12" spans="1:9">
      <c r="A12" s="4">
        <f>C4*H4</f>
        <v>2169.99034846725</v>
      </c>
      <c r="B12">
        <f>I4/2</f>
        <v>23.041577136652695</v>
      </c>
      <c r="C12" s="4">
        <f>B12*D4*E4</f>
        <v>414.74838845974847</v>
      </c>
      <c r="D12" s="4">
        <f>A12+C12</f>
        <v>2584.7387369269986</v>
      </c>
      <c r="E12" s="4">
        <f>SUM(D12:D14)</f>
        <v>5982.7907232005809</v>
      </c>
      <c r="F12" s="11">
        <f>E12/3</f>
        <v>1994.2635744001936</v>
      </c>
    </row>
    <row r="13" spans="1:9">
      <c r="A13" s="4">
        <f t="shared" ref="A13:A14" si="1">C5*H5</f>
        <v>1171.9297483530192</v>
      </c>
      <c r="B13">
        <f t="shared" ref="B13:B14" si="2">I5/2</f>
        <v>18.665794626975043</v>
      </c>
      <c r="C13" s="4">
        <f t="shared" ref="C13:C14" si="3">B13*D5*E5</f>
        <v>223.98953552370051</v>
      </c>
      <c r="D13" s="4">
        <f t="shared" ref="D13:D14" si="4">A13+C13</f>
        <v>1395.9192838767199</v>
      </c>
    </row>
    <row r="14" spans="1:9">
      <c r="A14" s="4">
        <f t="shared" si="1"/>
        <v>1680.8706167791499</v>
      </c>
      <c r="B14">
        <f t="shared" si="2"/>
        <v>22.309867056785571</v>
      </c>
      <c r="C14" s="4">
        <f t="shared" si="3"/>
        <v>321.26208561771222</v>
      </c>
      <c r="D14" s="4">
        <f t="shared" si="4"/>
        <v>2002.1327023968622</v>
      </c>
    </row>
    <row r="16" spans="1:9">
      <c r="A16" t="s">
        <v>44</v>
      </c>
    </row>
    <row r="17" spans="1:3">
      <c r="A17" t="s">
        <v>30</v>
      </c>
    </row>
    <row r="18" spans="1:3">
      <c r="A18" s="4">
        <f>B12*D4</f>
        <v>3456.2365704979043</v>
      </c>
    </row>
    <row r="19" spans="1:3">
      <c r="A19" s="4">
        <f t="shared" ref="A19:A20" si="5">B13*D5</f>
        <v>1866.5794626975044</v>
      </c>
    </row>
    <row r="20" spans="1:3">
      <c r="A20" s="4">
        <f t="shared" si="5"/>
        <v>2677.1840468142686</v>
      </c>
    </row>
    <row r="22" spans="1:3">
      <c r="A22" s="12">
        <f>SUM(A18:A20)</f>
        <v>8000.0000800096768</v>
      </c>
      <c r="B22" s="8" t="s">
        <v>43</v>
      </c>
      <c r="C22" s="9">
        <v>8000</v>
      </c>
    </row>
    <row r="25" spans="1:3">
      <c r="A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Exercise 1</vt:lpstr>
      <vt:lpstr>Exercise 9a</vt:lpstr>
      <vt:lpstr>Exercise 9b</vt:lpstr>
      <vt:lpstr>Exercise 9c (1)</vt:lpstr>
      <vt:lpstr>Excercise 9c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srihasa131@outlook.com</cp:lastModifiedBy>
  <dcterms:created xsi:type="dcterms:W3CDTF">2021-09-19T17:25:36Z</dcterms:created>
  <dcterms:modified xsi:type="dcterms:W3CDTF">2021-09-20T23:13:39Z</dcterms:modified>
</cp:coreProperties>
</file>