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xr:revisionPtr revIDLastSave="0" documentId="13_ncr:801_{03BCADF1-B912-4C7E-ABEB-AE5DF6E06581}" xr6:coauthVersionLast="45" xr6:coauthVersionMax="45" xr10:uidLastSave="{00000000-0000-0000-0000-000000000000}"/>
  <bookViews>
    <workbookView xWindow="390" yWindow="390" windowWidth="19845" windowHeight="11055" xr2:uid="{00000000-000D-0000-FFFF-FFFF00000000}"/>
  </bookViews>
  <sheets>
    <sheet name="Msg Ids" sheetId="1" r:id="rId1"/>
    <sheet name="Additional" sheetId="2" r:id="rId2"/>
    <sheet name="Sheet3" sheetId="3" r:id="rId3"/>
  </sheets>
  <definedNames>
    <definedName name="Required_Model_ID">'Msg Ids'!$C$1</definedName>
    <definedName name="Required_Node_ID">'Msg Ids'!$C$2</definedName>
  </definedNames>
  <calcPr calcId="181029"/>
  <oleSize ref="B1:L17"/>
</workbook>
</file>

<file path=xl/sharedStrings.xml><?xml version="1.0" encoding="utf-8"?>
<sst xmlns="http://schemas.openxmlformats.org/spreadsheetml/2006/main" count="388" uniqueCount="162">
  <si>
    <t>Message</t>
  </si>
  <si>
    <t>Message Category</t>
  </si>
  <si>
    <t>On PSU</t>
  </si>
  <si>
    <t>Off PSU</t>
  </si>
  <si>
    <t>Reset PSU</t>
  </si>
  <si>
    <t>Save settings</t>
  </si>
  <si>
    <t>Recall Settings</t>
  </si>
  <si>
    <t>Set Volt Min</t>
  </si>
  <si>
    <t>Selt Volt Max</t>
  </si>
  <si>
    <t>Set Curr 0</t>
  </si>
  <si>
    <t>Set curr Full Scale</t>
  </si>
  <si>
    <t>Product ID</t>
  </si>
  <si>
    <t>Family ID</t>
  </si>
  <si>
    <t>Model ID</t>
  </si>
  <si>
    <t>Node ID</t>
  </si>
  <si>
    <t>(21,20,19,18,17)</t>
  </si>
  <si>
    <t>(16,15,14,13,12)</t>
  </si>
  <si>
    <t>(28)</t>
  </si>
  <si>
    <t>(27,26,25)</t>
  </si>
  <si>
    <t>(24,23,22)</t>
  </si>
  <si>
    <t>Msg-ID</t>
  </si>
  <si>
    <t>Byte0</t>
  </si>
  <si>
    <t>Byte1</t>
  </si>
  <si>
    <t>Byte3</t>
  </si>
  <si>
    <t>Byte4</t>
  </si>
  <si>
    <t>Byte6</t>
  </si>
  <si>
    <t>Data</t>
  </si>
  <si>
    <t>Msg ID</t>
  </si>
  <si>
    <t>Byte7</t>
  </si>
  <si>
    <t>LEN</t>
  </si>
  <si>
    <t>0xAA</t>
  </si>
  <si>
    <t>(11-6)</t>
  </si>
  <si>
    <t>Msg-Id2</t>
  </si>
  <si>
    <t>(5-0)</t>
  </si>
  <si>
    <t>Hex</t>
  </si>
  <si>
    <t>Decimal</t>
  </si>
  <si>
    <t>0x00</t>
  </si>
  <si>
    <t>Not Used</t>
  </si>
  <si>
    <t>0xA0</t>
  </si>
  <si>
    <t>0xA1</t>
  </si>
  <si>
    <t>0xA2</t>
  </si>
  <si>
    <t>0xA3</t>
  </si>
  <si>
    <t>0xA4</t>
  </si>
  <si>
    <t>0xA5</t>
  </si>
  <si>
    <t>0xA6</t>
  </si>
  <si>
    <t>PSU 1U Byte Commands</t>
  </si>
  <si>
    <t>Set Voltage</t>
  </si>
  <si>
    <t>Set Current</t>
  </si>
  <si>
    <t>Byte2</t>
  </si>
  <si>
    <t>Byte5</t>
  </si>
  <si>
    <t>After Dec. Point</t>
  </si>
  <si>
    <t>Before Dec. Point</t>
  </si>
  <si>
    <t>Output Control</t>
  </si>
  <si>
    <t>Ovp min</t>
  </si>
  <si>
    <t>Ovp max</t>
  </si>
  <si>
    <t>Uvl 0</t>
  </si>
  <si>
    <t>Uvl Max</t>
  </si>
  <si>
    <t>Fold Set</t>
  </si>
  <si>
    <t>Protection Delay in 100ms</t>
  </si>
  <si>
    <t>Loc/Rem/LLO</t>
  </si>
  <si>
    <t>Auto/Safe</t>
  </si>
  <si>
    <t>UVL/UVP</t>
  </si>
  <si>
    <t>0x01</t>
  </si>
  <si>
    <t>0xA7</t>
  </si>
  <si>
    <t>0xA8</t>
  </si>
  <si>
    <t>eg: To Set 54.3210 Volts, Send: 0x00, 0x54, 0x32, 0x10 in first 4 bytes</t>
  </si>
  <si>
    <t>eg: To Set 4.3210 Amps, Send: 0x00, 0x04, 0x32, 0x10 in first 4 bytes</t>
  </si>
  <si>
    <t>0xA9</t>
  </si>
  <si>
    <t>0xAB</t>
  </si>
  <si>
    <t>0xAC</t>
  </si>
  <si>
    <t>0xAD</t>
  </si>
  <si>
    <t>0xAE</t>
  </si>
  <si>
    <t>0xAF</t>
  </si>
  <si>
    <t>0xB0</t>
  </si>
  <si>
    <t>0/1</t>
  </si>
  <si>
    <t>0/1/2</t>
  </si>
  <si>
    <t>1-255</t>
  </si>
  <si>
    <t>Set OVP</t>
  </si>
  <si>
    <t>Set UVL</t>
  </si>
  <si>
    <t>eg: To Set 60.3210 Amps, Send: 0x00, 0x60, 0x32, 0x10 in first 4 bytes</t>
  </si>
  <si>
    <t>eg: To Set 10.3210 Amps, Send: 0x00, 0x10, 0x32, 0x10 in first 4 bytes</t>
  </si>
  <si>
    <t>Bits</t>
  </si>
  <si>
    <t>Query</t>
  </si>
  <si>
    <t>Programmed Params</t>
  </si>
  <si>
    <t>Measured Params</t>
  </si>
  <si>
    <t>OVP/UVL Limits</t>
  </si>
  <si>
    <t>0x61</t>
  </si>
  <si>
    <t>0x62</t>
  </si>
  <si>
    <t>0x65</t>
  </si>
  <si>
    <t>Response to Queries</t>
  </si>
  <si>
    <t>Programmed parameters</t>
  </si>
  <si>
    <t>Measured paramters</t>
  </si>
  <si>
    <t>OVP/UVL limits</t>
  </si>
  <si>
    <t>Programmed Voltage</t>
  </si>
  <si>
    <t>Programmed Current</t>
  </si>
  <si>
    <t>Output Voltage</t>
  </si>
  <si>
    <t>Output Current</t>
  </si>
  <si>
    <t>Ovp Value</t>
  </si>
  <si>
    <t>Uvl Value</t>
  </si>
  <si>
    <t>Error Responses</t>
  </si>
  <si>
    <t>Output cannot be switched ON</t>
  </si>
  <si>
    <t>UVL outside allowed range</t>
  </si>
  <si>
    <t>OVP outside allowed range</t>
  </si>
  <si>
    <t>Voltage setting below UVL</t>
  </si>
  <si>
    <t>Illegal Command</t>
  </si>
  <si>
    <t>Byte0 and Byte1 mismatch for Byte commands</t>
  </si>
  <si>
    <t>Setting outside range</t>
  </si>
  <si>
    <t>Msg ID error</t>
  </si>
  <si>
    <t>Illegal no. of data bytes</t>
  </si>
  <si>
    <t>0xE7</t>
  </si>
  <si>
    <t>0xE6</t>
  </si>
  <si>
    <t>0xE4</t>
  </si>
  <si>
    <t>0xE2</t>
  </si>
  <si>
    <t>0xE1</t>
  </si>
  <si>
    <t>0xC1</t>
  </si>
  <si>
    <t>Voltage setting above OVP</t>
  </si>
  <si>
    <t>0xC4</t>
  </si>
  <si>
    <t>0xC5</t>
  </si>
  <si>
    <t>0xC6</t>
  </si>
  <si>
    <t>0xC7</t>
  </si>
  <si>
    <t>Important notes on usage.</t>
  </si>
  <si>
    <t>1. Fixed Baud Rate of 500Kbps</t>
  </si>
  <si>
    <t>2. Command will not be executed if data length is not as per the document</t>
  </si>
  <si>
    <t>3. The CAN architecture is designed such that the following communication modes are possible:</t>
  </si>
  <si>
    <t xml:space="preserve">example: </t>
  </si>
  <si>
    <t>PSU: Power Supply Unit</t>
  </si>
  <si>
    <t>CAN: Controller Area network</t>
  </si>
  <si>
    <t xml:space="preserve">Note: Two PSUs with same Model no. cannot have same NODE Ids on the same bus. This will violate the </t>
  </si>
  <si>
    <t>CAN protocol when the PSUs are tranmsitting.</t>
  </si>
  <si>
    <t>Allowable Node Ids</t>
  </si>
  <si>
    <t>On Front Panel</t>
  </si>
  <si>
    <t>Node ID field in the CAN Message ID format</t>
  </si>
  <si>
    <t>Model</t>
  </si>
  <si>
    <t>Model ID in CAN Message ID Format</t>
  </si>
  <si>
    <t>2. User can communicate with all the PSUs of the same Voltage-Current model on the same bus.</t>
  </si>
  <si>
    <t>3. Address a single PSU.</t>
  </si>
  <si>
    <t>Required_Model_ID</t>
  </si>
  <si>
    <t>Required_Node_ID</t>
  </si>
  <si>
    <t>Model IDs for Different PSUs in 3U family</t>
  </si>
  <si>
    <t>VBV_10-700</t>
  </si>
  <si>
    <t>VBV_20-500</t>
  </si>
  <si>
    <t>VBV_30-334</t>
  </si>
  <si>
    <t>VBV_40-250</t>
  </si>
  <si>
    <t>VBV_50-200</t>
  </si>
  <si>
    <t>VBV_60-167</t>
  </si>
  <si>
    <t>VBV_80-125</t>
  </si>
  <si>
    <t>VBV_100-100</t>
  </si>
  <si>
    <t>VBV_150-67</t>
  </si>
  <si>
    <t>VBV_300-34</t>
  </si>
  <si>
    <t>VBV_400-25</t>
  </si>
  <si>
    <t>VBV_600-17</t>
  </si>
  <si>
    <t>1. User can communicate with different models of 3U on the same bus. (Node ID on the front panel will be ignored)</t>
  </si>
  <si>
    <t>A 60V-167A, 10V-700A and a 600V-17A on the same bus can be addressed together</t>
  </si>
  <si>
    <t>Two 60V-167A PSUs with different node IDs can be addressed together.</t>
  </si>
  <si>
    <t>example: A 60V-167A PSU with Node ID 7 can be addressed</t>
  </si>
  <si>
    <t>For All 3U PSUs</t>
  </si>
  <si>
    <t>For All Model Specific</t>
  </si>
  <si>
    <t>For model with Node ID</t>
  </si>
  <si>
    <t>VBV_450_23</t>
  </si>
  <si>
    <t>VBV_48_27</t>
  </si>
  <si>
    <t>VBV_68_150</t>
  </si>
  <si>
    <t>VBV_100_120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</si>
</sst>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0" fillId="0" borderId="1" xfId="0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2" xfId="0" applyBorder="1" applyAlignment="1"/>
    <xf numFmtId="0" fontId="0" fillId="0" borderId="0" xfId="0" applyAlignment="1">
      <alignment vertical="center" wrapText="1"/>
    </xf>
    <xf numFmtId="0" fontId="0" fillId="6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92"/>
  <sheetViews>
    <sheetView tabSelected="1" topLeftCell="B1" workbookViewId="0">
      <selection activeCell="K8" sqref="K8"/>
    </sheetView>
  </sheetViews>
  <sheetFormatPr defaultRowHeight="15" x14ac:dyDescent="0.25"/>
  <cols>
    <col min="2" max="2" width="22.28515625" bestFit="1" customWidth="1"/>
    <col min="3" max="3" width="28.7109375" bestFit="1" customWidth="1"/>
    <col min="5" max="5" width="10.140625" bestFit="1" customWidth="1"/>
    <col min="7" max="7" width="13.42578125" bestFit="1" customWidth="1"/>
    <col min="8" max="8" width="12.42578125" bestFit="1" customWidth="1"/>
    <col min="9" max="9" width="7.140625" bestFit="1" customWidth="1"/>
    <col min="10" max="10" width="8" bestFit="1" customWidth="1"/>
    <col min="12" max="12" width="10" bestFit="1" customWidth="1"/>
    <col min="13" max="13" width="8.5703125" customWidth="1"/>
    <col min="14" max="14" width="9.140625" style="1"/>
  </cols>
  <sheetData>
    <row r="1" spans="2:22" x14ac:dyDescent="0.25">
      <c r="B1" s="17" t="s">
        <v>136</v>
      </c>
      <c r="C1" t="str">
        <f>DEC2BIN(11,5)</f>
        <v>01011</v>
      </c>
    </row>
    <row r="2" spans="2:22" x14ac:dyDescent="0.25">
      <c r="B2" s="17" t="s">
        <v>137</v>
      </c>
      <c r="C2" t="str">
        <f>DEC2BIN(2,5)</f>
        <v>00010</v>
      </c>
      <c r="F2" s="24" t="s">
        <v>155</v>
      </c>
      <c r="G2" s="24"/>
      <c r="H2" s="24"/>
      <c r="I2" s="24"/>
      <c r="J2" s="24"/>
      <c r="K2" s="24"/>
      <c r="L2" s="24"/>
    </row>
    <row r="4" spans="2:22" x14ac:dyDescent="0.25">
      <c r="D4" s="25" t="s">
        <v>27</v>
      </c>
      <c r="E4" s="25"/>
      <c r="F4" s="25"/>
      <c r="G4" s="25"/>
      <c r="H4" s="25"/>
      <c r="I4" s="25"/>
      <c r="J4" s="25"/>
      <c r="K4" s="25"/>
      <c r="L4" s="25"/>
      <c r="N4" s="26" t="s">
        <v>26</v>
      </c>
      <c r="O4" s="26"/>
      <c r="P4" s="26"/>
      <c r="Q4" s="26"/>
      <c r="R4" s="26"/>
      <c r="S4" s="26"/>
      <c r="T4" s="26"/>
      <c r="U4" s="26"/>
      <c r="V4" s="26"/>
    </row>
    <row r="6" spans="2:22" x14ac:dyDescent="0.25">
      <c r="B6" t="s">
        <v>1</v>
      </c>
      <c r="C6" t="s">
        <v>0</v>
      </c>
      <c r="D6" s="8"/>
      <c r="E6" s="8" t="s">
        <v>11</v>
      </c>
      <c r="F6" s="8" t="s">
        <v>12</v>
      </c>
      <c r="G6" s="8" t="s">
        <v>13</v>
      </c>
      <c r="H6" s="8" t="s">
        <v>14</v>
      </c>
      <c r="I6" s="8" t="s">
        <v>20</v>
      </c>
      <c r="J6" s="8" t="s">
        <v>32</v>
      </c>
      <c r="K6" s="7" t="s">
        <v>34</v>
      </c>
      <c r="L6" s="7" t="s">
        <v>35</v>
      </c>
      <c r="N6" s="14" t="s">
        <v>29</v>
      </c>
      <c r="O6" s="6" t="s">
        <v>21</v>
      </c>
      <c r="P6" s="6" t="s">
        <v>22</v>
      </c>
      <c r="Q6" s="6" t="s">
        <v>48</v>
      </c>
      <c r="R6" s="6" t="s">
        <v>23</v>
      </c>
      <c r="S6" s="6" t="s">
        <v>24</v>
      </c>
      <c r="T6" s="6" t="s">
        <v>49</v>
      </c>
      <c r="U6" s="6" t="s">
        <v>25</v>
      </c>
      <c r="V6" s="6" t="s">
        <v>28</v>
      </c>
    </row>
    <row r="7" spans="2:22" x14ac:dyDescent="0.25">
      <c r="C7" s="3" t="s">
        <v>81</v>
      </c>
      <c r="D7" s="4" t="s">
        <v>17</v>
      </c>
      <c r="E7" s="3" t="s">
        <v>18</v>
      </c>
      <c r="F7" s="3" t="s">
        <v>19</v>
      </c>
      <c r="G7" s="3" t="s">
        <v>15</v>
      </c>
      <c r="H7" s="3" t="s">
        <v>16</v>
      </c>
      <c r="I7" s="3" t="s">
        <v>31</v>
      </c>
      <c r="J7" s="3" t="s">
        <v>33</v>
      </c>
      <c r="Q7" s="27"/>
      <c r="R7" s="27"/>
      <c r="S7" s="27"/>
      <c r="T7" s="27"/>
      <c r="U7" s="27"/>
    </row>
    <row r="8" spans="2:22" x14ac:dyDescent="0.25">
      <c r="B8" s="22" t="s">
        <v>45</v>
      </c>
      <c r="C8" t="s">
        <v>2</v>
      </c>
      <c r="D8" s="11" t="str">
        <f>DEC2BIN(1,1)</f>
        <v>1</v>
      </c>
      <c r="E8" s="9" t="str">
        <f t="shared" ref="E8:E16" si="0">DEC2BIN(1,3)</f>
        <v>001</v>
      </c>
      <c r="F8" s="9" t="str">
        <f>DEC2BIN(4,3)</f>
        <v>100</v>
      </c>
      <c r="G8" s="9" t="str">
        <f t="shared" ref="G8:H16" si="1">DEC2BIN(0,5)</f>
        <v>00000</v>
      </c>
      <c r="H8" s="9" t="str">
        <f t="shared" si="1"/>
        <v>00000</v>
      </c>
      <c r="I8" s="9" t="str">
        <f t="shared" ref="I8:I16" si="2">DEC2BIN(0,6)</f>
        <v>000000</v>
      </c>
      <c r="J8" s="9" t="str">
        <f t="shared" ref="J8:J16" si="3">DEC2BIN(4,6)</f>
        <v>000100</v>
      </c>
      <c r="K8" t="str">
        <f>CONCATENATE(BIN2HEX(MID(CONCATENATE("000",D8,E8,F8,G8,H8,I8,J8),1,4)),BIN2HEX(MID(CONCATENATE("000",D8,E8,F8,G8,H8,I8,J8),5,4)),BIN2HEX(MID(CONCATENATE("000",D8,E8,F8,G8,H8,I8,J8),9,4)),BIN2HEX(MID(CONCATENATE("000",D8,E8,F8,G8,H8,I8,J8),13,4)),BIN2HEX(MID(CONCATENATE("000",D8,E8,F8,G8,H8,I8,J8),17,4)),BIN2HEX(MID(CONCATENATE("000",D8,E8,F8,G8,H8,I8,J8),21,4)),BIN2HEX(MID(CONCATENATE("000",D8,E8,F8,G8,H8,I8,J8),25,4)),BIN2HEX(MID(CONCATENATE("000",D8,E8,F8,G8,H8,I8,J8),29,4)))</f>
        <v>13000004</v>
      </c>
      <c r="L8">
        <f>HEX2DEC(K8)</f>
        <v>318767108</v>
      </c>
      <c r="N8" s="1">
        <v>2</v>
      </c>
      <c r="O8" t="s">
        <v>30</v>
      </c>
      <c r="P8" t="s">
        <v>30</v>
      </c>
      <c r="Q8" s="23" t="s">
        <v>37</v>
      </c>
      <c r="R8" s="23"/>
      <c r="S8" s="23"/>
      <c r="T8" s="23"/>
      <c r="U8" s="23"/>
      <c r="V8" s="23"/>
    </row>
    <row r="9" spans="2:22" x14ac:dyDescent="0.25">
      <c r="B9" s="22"/>
      <c r="C9" t="s">
        <v>3</v>
      </c>
      <c r="D9" s="11" t="str">
        <f t="shared" ref="D9:D16" si="4">DEC2BIN(1,1)</f>
        <v>1</v>
      </c>
      <c r="E9" s="9" t="str">
        <f t="shared" si="0"/>
        <v>001</v>
      </c>
      <c r="F9" s="9" t="str">
        <f t="shared" ref="F9:F16" si="5">DEC2BIN(4,3)</f>
        <v>100</v>
      </c>
      <c r="G9" s="9" t="str">
        <f t="shared" si="1"/>
        <v>00000</v>
      </c>
      <c r="H9" s="9" t="str">
        <f t="shared" si="1"/>
        <v>00000</v>
      </c>
      <c r="I9" s="9" t="str">
        <f t="shared" si="2"/>
        <v>000000</v>
      </c>
      <c r="J9" s="9" t="str">
        <f t="shared" si="3"/>
        <v>000100</v>
      </c>
      <c r="K9" s="18" t="str">
        <f t="shared" ref="K9:K16" si="6">CONCATENATE(BIN2HEX(MID(CONCATENATE("000",D9,E9,F9,G9,H9,I9,J9),1,4)),BIN2HEX(MID(CONCATENATE("000",D9,E9,F9,G9,H9,I9,J9),5,4)),BIN2HEX(MID(CONCATENATE("000",D9,E9,F9,G9,H9,I9,J9),9,4)),BIN2HEX(MID(CONCATENATE("000",D9,E9,F9,G9,H9,I9,J9),13,4)),BIN2HEX(MID(CONCATENATE("000",D9,E9,F9,G9,H9,I9,J9),17,4)),BIN2HEX(MID(CONCATENATE("000",D9,E9,F9,G9,H9,I9,J9),21,4)),BIN2HEX(MID(CONCATENATE("000",D9,E9,F9,G9,H9,I9,J9),25,4)),BIN2HEX(MID(CONCATENATE("000",D9,E9,F9,G9,H9,I9,J9),29,4)))</f>
        <v>13000004</v>
      </c>
      <c r="L9" s="18">
        <f t="shared" ref="L9:L16" si="7">HEX2DEC(K9)</f>
        <v>318767108</v>
      </c>
      <c r="M9" s="18"/>
      <c r="N9" s="1">
        <v>2</v>
      </c>
      <c r="O9" t="s">
        <v>36</v>
      </c>
      <c r="P9" t="s">
        <v>36</v>
      </c>
      <c r="Q9" s="23" t="s">
        <v>37</v>
      </c>
      <c r="R9" s="23"/>
      <c r="S9" s="23"/>
      <c r="T9" s="23"/>
      <c r="U9" s="23"/>
      <c r="V9" s="23"/>
    </row>
    <row r="10" spans="2:22" x14ac:dyDescent="0.25">
      <c r="B10" s="22"/>
      <c r="C10" t="s">
        <v>4</v>
      </c>
      <c r="D10" s="11" t="str">
        <f t="shared" si="4"/>
        <v>1</v>
      </c>
      <c r="E10" s="9" t="str">
        <f t="shared" si="0"/>
        <v>001</v>
      </c>
      <c r="F10" s="9" t="str">
        <f t="shared" si="5"/>
        <v>100</v>
      </c>
      <c r="G10" s="9" t="str">
        <f t="shared" si="1"/>
        <v>00000</v>
      </c>
      <c r="H10" s="9" t="str">
        <f t="shared" si="1"/>
        <v>00000</v>
      </c>
      <c r="I10" s="9" t="str">
        <f t="shared" si="2"/>
        <v>000000</v>
      </c>
      <c r="J10" s="9" t="str">
        <f t="shared" si="3"/>
        <v>000100</v>
      </c>
      <c r="K10" s="18" t="str">
        <f t="shared" si="6"/>
        <v>13000004</v>
      </c>
      <c r="L10" s="18">
        <f t="shared" si="7"/>
        <v>318767108</v>
      </c>
      <c r="M10" s="18"/>
      <c r="N10" s="1">
        <v>2</v>
      </c>
      <c r="O10" t="s">
        <v>38</v>
      </c>
      <c r="P10" t="s">
        <v>38</v>
      </c>
      <c r="Q10" s="23" t="s">
        <v>37</v>
      </c>
      <c r="R10" s="23"/>
      <c r="S10" s="23"/>
      <c r="T10" s="23"/>
      <c r="U10" s="23"/>
      <c r="V10" s="23"/>
    </row>
    <row r="11" spans="2:22" x14ac:dyDescent="0.25">
      <c r="B11" s="22"/>
      <c r="C11" t="s">
        <v>5</v>
      </c>
      <c r="D11" s="11" t="str">
        <f t="shared" si="4"/>
        <v>1</v>
      </c>
      <c r="E11" s="9" t="str">
        <f t="shared" si="0"/>
        <v>001</v>
      </c>
      <c r="F11" s="9" t="str">
        <f t="shared" si="5"/>
        <v>100</v>
      </c>
      <c r="G11" s="9" t="str">
        <f t="shared" si="1"/>
        <v>00000</v>
      </c>
      <c r="H11" s="9" t="str">
        <f t="shared" si="1"/>
        <v>00000</v>
      </c>
      <c r="I11" s="9" t="str">
        <f t="shared" si="2"/>
        <v>000000</v>
      </c>
      <c r="J11" s="9" t="str">
        <f t="shared" si="3"/>
        <v>000100</v>
      </c>
      <c r="K11" s="18" t="str">
        <f t="shared" si="6"/>
        <v>13000004</v>
      </c>
      <c r="L11" s="18">
        <f t="shared" si="7"/>
        <v>318767108</v>
      </c>
      <c r="M11" s="18"/>
      <c r="N11" s="1">
        <v>3</v>
      </c>
      <c r="O11" t="s">
        <v>39</v>
      </c>
      <c r="P11" t="s">
        <v>39</v>
      </c>
      <c r="Q11" t="s">
        <v>62</v>
      </c>
      <c r="R11" s="23" t="s">
        <v>37</v>
      </c>
      <c r="S11" s="23"/>
      <c r="T11" s="23"/>
      <c r="U11" s="23"/>
      <c r="V11" s="23"/>
    </row>
    <row r="12" spans="2:22" x14ac:dyDescent="0.25">
      <c r="B12" s="22"/>
      <c r="C12" t="s">
        <v>6</v>
      </c>
      <c r="D12" s="11" t="str">
        <f t="shared" si="4"/>
        <v>1</v>
      </c>
      <c r="E12" s="9" t="str">
        <f t="shared" si="0"/>
        <v>001</v>
      </c>
      <c r="F12" s="9" t="str">
        <f t="shared" si="5"/>
        <v>100</v>
      </c>
      <c r="G12" s="9" t="str">
        <f t="shared" si="1"/>
        <v>00000</v>
      </c>
      <c r="H12" s="9" t="str">
        <f t="shared" si="1"/>
        <v>00000</v>
      </c>
      <c r="I12" s="9" t="str">
        <f t="shared" si="2"/>
        <v>000000</v>
      </c>
      <c r="J12" s="9" t="str">
        <f t="shared" si="3"/>
        <v>000100</v>
      </c>
      <c r="K12" s="18" t="str">
        <f t="shared" si="6"/>
        <v>13000004</v>
      </c>
      <c r="L12" s="18">
        <f t="shared" si="7"/>
        <v>318767108</v>
      </c>
      <c r="M12" s="18"/>
      <c r="N12" s="1">
        <v>3</v>
      </c>
      <c r="O12" t="s">
        <v>40</v>
      </c>
      <c r="P12" t="s">
        <v>40</v>
      </c>
      <c r="Q12" t="s">
        <v>62</v>
      </c>
      <c r="R12" s="23" t="s">
        <v>37</v>
      </c>
      <c r="S12" s="23"/>
      <c r="T12" s="23"/>
      <c r="U12" s="23"/>
      <c r="V12" s="23"/>
    </row>
    <row r="13" spans="2:22" x14ac:dyDescent="0.25">
      <c r="B13" s="22"/>
      <c r="C13" t="s">
        <v>7</v>
      </c>
      <c r="D13" s="11" t="str">
        <f t="shared" si="4"/>
        <v>1</v>
      </c>
      <c r="E13" s="9" t="str">
        <f t="shared" si="0"/>
        <v>001</v>
      </c>
      <c r="F13" s="9" t="str">
        <f t="shared" si="5"/>
        <v>100</v>
      </c>
      <c r="G13" s="9" t="str">
        <f t="shared" si="1"/>
        <v>00000</v>
      </c>
      <c r="H13" s="9" t="str">
        <f t="shared" si="1"/>
        <v>00000</v>
      </c>
      <c r="I13" s="9" t="str">
        <f t="shared" si="2"/>
        <v>000000</v>
      </c>
      <c r="J13" s="9" t="str">
        <f t="shared" si="3"/>
        <v>000100</v>
      </c>
      <c r="K13" s="18" t="str">
        <f t="shared" si="6"/>
        <v>13000004</v>
      </c>
      <c r="L13" s="18">
        <f t="shared" si="7"/>
        <v>318767108</v>
      </c>
      <c r="M13" s="18"/>
      <c r="N13" s="1">
        <v>2</v>
      </c>
      <c r="O13" t="s">
        <v>41</v>
      </c>
      <c r="P13" t="s">
        <v>41</v>
      </c>
      <c r="Q13" s="23" t="s">
        <v>37</v>
      </c>
      <c r="R13" s="23"/>
      <c r="S13" s="23"/>
      <c r="T13" s="23"/>
      <c r="U13" s="23"/>
      <c r="V13" s="23"/>
    </row>
    <row r="14" spans="2:22" x14ac:dyDescent="0.25">
      <c r="B14" s="22"/>
      <c r="C14" t="s">
        <v>8</v>
      </c>
      <c r="D14" s="11" t="str">
        <f t="shared" si="4"/>
        <v>1</v>
      </c>
      <c r="E14" s="9" t="str">
        <f t="shared" si="0"/>
        <v>001</v>
      </c>
      <c r="F14" s="9" t="str">
        <f t="shared" si="5"/>
        <v>100</v>
      </c>
      <c r="G14" s="9" t="str">
        <f t="shared" si="1"/>
        <v>00000</v>
      </c>
      <c r="H14" s="9" t="str">
        <f t="shared" si="1"/>
        <v>00000</v>
      </c>
      <c r="I14" s="9" t="str">
        <f t="shared" si="2"/>
        <v>000000</v>
      </c>
      <c r="J14" s="9" t="str">
        <f t="shared" si="3"/>
        <v>000100</v>
      </c>
      <c r="K14" s="18" t="str">
        <f t="shared" si="6"/>
        <v>13000004</v>
      </c>
      <c r="L14" s="18">
        <f t="shared" si="7"/>
        <v>318767108</v>
      </c>
      <c r="M14" s="18"/>
      <c r="N14" s="1">
        <v>2</v>
      </c>
      <c r="O14" t="s">
        <v>42</v>
      </c>
      <c r="P14" t="s">
        <v>42</v>
      </c>
      <c r="Q14" s="23" t="s">
        <v>37</v>
      </c>
      <c r="R14" s="23"/>
      <c r="S14" s="23"/>
      <c r="T14" s="23"/>
      <c r="U14" s="23"/>
      <c r="V14" s="23"/>
    </row>
    <row r="15" spans="2:22" x14ac:dyDescent="0.25">
      <c r="B15" s="22"/>
      <c r="C15" t="s">
        <v>9</v>
      </c>
      <c r="D15" s="11" t="str">
        <f t="shared" si="4"/>
        <v>1</v>
      </c>
      <c r="E15" s="9" t="str">
        <f t="shared" si="0"/>
        <v>001</v>
      </c>
      <c r="F15" s="9" t="str">
        <f t="shared" si="5"/>
        <v>100</v>
      </c>
      <c r="G15" s="9" t="str">
        <f t="shared" si="1"/>
        <v>00000</v>
      </c>
      <c r="H15" s="9" t="str">
        <f t="shared" si="1"/>
        <v>00000</v>
      </c>
      <c r="I15" s="9" t="str">
        <f t="shared" si="2"/>
        <v>000000</v>
      </c>
      <c r="J15" s="9" t="str">
        <f t="shared" si="3"/>
        <v>000100</v>
      </c>
      <c r="K15" s="18" t="str">
        <f t="shared" si="6"/>
        <v>13000004</v>
      </c>
      <c r="L15" s="18">
        <f t="shared" si="7"/>
        <v>318767108</v>
      </c>
      <c r="M15" s="18"/>
      <c r="N15" s="1">
        <v>2</v>
      </c>
      <c r="O15" t="s">
        <v>43</v>
      </c>
      <c r="P15" t="s">
        <v>43</v>
      </c>
      <c r="Q15" s="23" t="s">
        <v>37</v>
      </c>
      <c r="R15" s="23"/>
      <c r="S15" s="23"/>
      <c r="T15" s="23"/>
      <c r="U15" s="23"/>
      <c r="V15" s="23"/>
    </row>
    <row r="16" spans="2:22" x14ac:dyDescent="0.25">
      <c r="B16" s="22"/>
      <c r="C16" t="s">
        <v>10</v>
      </c>
      <c r="D16" s="11" t="str">
        <f t="shared" si="4"/>
        <v>1</v>
      </c>
      <c r="E16" s="9" t="str">
        <f t="shared" si="0"/>
        <v>001</v>
      </c>
      <c r="F16" s="9" t="str">
        <f t="shared" si="5"/>
        <v>100</v>
      </c>
      <c r="G16" s="9" t="str">
        <f t="shared" si="1"/>
        <v>00000</v>
      </c>
      <c r="H16" s="9" t="str">
        <f t="shared" si="1"/>
        <v>00000</v>
      </c>
      <c r="I16" s="9" t="str">
        <f t="shared" si="2"/>
        <v>000000</v>
      </c>
      <c r="J16" s="9" t="str">
        <f t="shared" si="3"/>
        <v>000100</v>
      </c>
      <c r="K16" s="18" t="str">
        <f t="shared" si="6"/>
        <v>13000004</v>
      </c>
      <c r="L16" s="18">
        <f t="shared" si="7"/>
        <v>318767108</v>
      </c>
      <c r="M16" s="18"/>
      <c r="N16" s="1">
        <v>2</v>
      </c>
      <c r="O16" t="s">
        <v>44</v>
      </c>
      <c r="P16" t="s">
        <v>44</v>
      </c>
      <c r="Q16" s="23" t="s">
        <v>37</v>
      </c>
      <c r="R16" s="23"/>
      <c r="S16" s="23"/>
      <c r="T16" s="23"/>
      <c r="U16" s="23"/>
      <c r="V16" s="23"/>
    </row>
    <row r="19" spans="2:22" x14ac:dyDescent="0.25">
      <c r="F19" s="24" t="s">
        <v>156</v>
      </c>
      <c r="G19" s="24"/>
      <c r="H19" s="24"/>
      <c r="I19" s="24"/>
      <c r="J19" s="24"/>
      <c r="K19" s="24"/>
      <c r="L19" s="24"/>
    </row>
    <row r="21" spans="2:22" x14ac:dyDescent="0.25">
      <c r="D21" s="25" t="s">
        <v>27</v>
      </c>
      <c r="E21" s="25"/>
      <c r="F21" s="25"/>
      <c r="G21" s="25"/>
      <c r="H21" s="25"/>
      <c r="I21" s="25"/>
      <c r="J21" s="25"/>
      <c r="K21" s="25"/>
      <c r="L21" s="25"/>
      <c r="N21" s="26" t="s">
        <v>26</v>
      </c>
      <c r="O21" s="26"/>
      <c r="P21" s="26"/>
      <c r="Q21" s="26"/>
      <c r="R21" s="26"/>
      <c r="S21" s="26"/>
      <c r="T21" s="26"/>
      <c r="U21" s="26"/>
      <c r="V21" s="26"/>
    </row>
    <row r="23" spans="2:22" x14ac:dyDescent="0.25">
      <c r="B23" t="s">
        <v>1</v>
      </c>
      <c r="C23" t="s">
        <v>0</v>
      </c>
      <c r="D23" s="8"/>
      <c r="E23" s="8" t="s">
        <v>11</v>
      </c>
      <c r="F23" s="8" t="s">
        <v>12</v>
      </c>
      <c r="G23" s="8" t="s">
        <v>13</v>
      </c>
      <c r="H23" s="8" t="s">
        <v>14</v>
      </c>
      <c r="I23" s="8" t="s">
        <v>20</v>
      </c>
      <c r="J23" s="8" t="s">
        <v>32</v>
      </c>
      <c r="K23" s="7" t="s">
        <v>34</v>
      </c>
      <c r="L23" s="7" t="s">
        <v>35</v>
      </c>
      <c r="N23" s="14" t="s">
        <v>29</v>
      </c>
      <c r="O23" s="6" t="s">
        <v>21</v>
      </c>
      <c r="P23" s="6" t="s">
        <v>22</v>
      </c>
      <c r="Q23" s="6" t="s">
        <v>48</v>
      </c>
      <c r="R23" s="6" t="s">
        <v>23</v>
      </c>
      <c r="S23" s="6" t="s">
        <v>24</v>
      </c>
      <c r="T23" s="6" t="s">
        <v>49</v>
      </c>
      <c r="U23" s="6" t="s">
        <v>25</v>
      </c>
      <c r="V23" s="6" t="s">
        <v>28</v>
      </c>
    </row>
    <row r="24" spans="2:22" x14ac:dyDescent="0.25">
      <c r="C24" s="3" t="s">
        <v>81</v>
      </c>
      <c r="D24" s="4" t="s">
        <v>17</v>
      </c>
      <c r="E24" s="3" t="s">
        <v>18</v>
      </c>
      <c r="F24" s="3" t="s">
        <v>19</v>
      </c>
      <c r="G24" s="3" t="s">
        <v>15</v>
      </c>
      <c r="H24" s="3" t="s">
        <v>16</v>
      </c>
      <c r="I24" s="3" t="s">
        <v>31</v>
      </c>
      <c r="J24" s="3" t="s">
        <v>33</v>
      </c>
      <c r="Q24" s="27"/>
      <c r="R24" s="27"/>
      <c r="S24" s="27"/>
      <c r="T24" s="27"/>
      <c r="U24" s="27"/>
    </row>
    <row r="25" spans="2:22" x14ac:dyDescent="0.25">
      <c r="B25" s="22" t="s">
        <v>45</v>
      </c>
      <c r="C25" t="s">
        <v>2</v>
      </c>
      <c r="D25" s="11">
        <v>1</v>
      </c>
      <c r="E25" s="9" t="str">
        <f t="shared" ref="E25:E33" si="8">DEC2BIN(1,3)</f>
        <v>001</v>
      </c>
      <c r="F25" s="9" t="str">
        <f>DEC2BIN(4,3)</f>
        <v>100</v>
      </c>
      <c r="G25" s="9" t="str">
        <f t="shared" ref="G25:G33" si="9">Required_Model_ID</f>
        <v>01011</v>
      </c>
      <c r="H25" s="9" t="str">
        <f t="shared" ref="H25:H33" si="10">DEC2BIN(0,5)</f>
        <v>00000</v>
      </c>
      <c r="I25" s="9" t="str">
        <f t="shared" ref="I25:I33" si="11">DEC2BIN(0,6)</f>
        <v>000000</v>
      </c>
      <c r="J25" s="9" t="str">
        <f t="shared" ref="J25:J33" si="12">DEC2BIN(4,6)</f>
        <v>000100</v>
      </c>
      <c r="K25" s="18" t="str">
        <f>CONCATENATE(BIN2HEX(MID(CONCATENATE("000",D25,E25,F25,G25,H25,I25,J25),1,4)),BIN2HEX(MID(CONCATENATE("000",D25,E25,F25,G25,H25,I25,J25),5,4)),BIN2HEX(MID(CONCATENATE("000",D25,E25,F25,G25,H25,I25,J25),9,4)),BIN2HEX(MID(CONCATENATE("000",D25,E25,F25,G25,H25,I25,J25),13,4)),BIN2HEX(MID(CONCATENATE("000",D25,E25,F25,G25,H25,I25,J25),17,4)),BIN2HEX(MID(CONCATENATE("000",D25,E25,F25,G25,H25,I25,J25),21,4)),BIN2HEX(MID(CONCATENATE("000",D25,E25,F25,G25,H25,I25,J25),25,4)),BIN2HEX(MID(CONCATENATE("000",D25,E25,F25,G25,H25,I25,J25),29,4)))</f>
        <v>13160004</v>
      </c>
      <c r="L25">
        <f>HEX2DEC(K25)</f>
        <v>320208900</v>
      </c>
      <c r="N25" s="1">
        <v>2</v>
      </c>
      <c r="O25" t="s">
        <v>30</v>
      </c>
      <c r="P25" t="s">
        <v>30</v>
      </c>
      <c r="Q25" s="23" t="s">
        <v>37</v>
      </c>
      <c r="R25" s="23"/>
      <c r="S25" s="23"/>
      <c r="T25" s="23"/>
      <c r="U25" s="23"/>
      <c r="V25" s="23"/>
    </row>
    <row r="26" spans="2:22" x14ac:dyDescent="0.25">
      <c r="B26" s="22"/>
      <c r="C26" t="s">
        <v>3</v>
      </c>
      <c r="D26" s="11">
        <v>1</v>
      </c>
      <c r="E26" s="9" t="str">
        <f t="shared" si="8"/>
        <v>001</v>
      </c>
      <c r="F26" s="9" t="str">
        <f t="shared" ref="F26:F37" si="13">DEC2BIN(4,3)</f>
        <v>100</v>
      </c>
      <c r="G26" s="9" t="str">
        <f t="shared" si="9"/>
        <v>01011</v>
      </c>
      <c r="H26" s="9" t="str">
        <f t="shared" si="10"/>
        <v>00000</v>
      </c>
      <c r="I26" s="9" t="str">
        <f t="shared" si="11"/>
        <v>000000</v>
      </c>
      <c r="J26" s="9" t="str">
        <f t="shared" si="12"/>
        <v>000100</v>
      </c>
      <c r="K26" s="18" t="str">
        <f t="shared" ref="K26:K37" si="14">CONCATENATE(BIN2HEX(MID(CONCATENATE("000",D26,E26,F26,G26,H26,I26,J26),1,4)),BIN2HEX(MID(CONCATENATE("000",D26,E26,F26,G26,H26,I26,J26),5,4)),BIN2HEX(MID(CONCATENATE("000",D26,E26,F26,G26,H26,I26,J26),9,4)),BIN2HEX(MID(CONCATENATE("000",D26,E26,F26,G26,H26,I26,J26),13,4)),BIN2HEX(MID(CONCATENATE("000",D26,E26,F26,G26,H26,I26,J26),17,4)),BIN2HEX(MID(CONCATENATE("000",D26,E26,F26,G26,H26,I26,J26),21,4)),BIN2HEX(MID(CONCATENATE("000",D26,E26,F26,G26,H26,I26,J26),25,4)),BIN2HEX(MID(CONCATENATE("000",D26,E26,F26,G26,H26,I26,J26),29,4)))</f>
        <v>13160004</v>
      </c>
      <c r="L26" s="17">
        <f t="shared" ref="L26:L37" si="15">HEX2DEC(K26)</f>
        <v>320208900</v>
      </c>
      <c r="N26" s="1">
        <v>2</v>
      </c>
      <c r="O26" t="s">
        <v>36</v>
      </c>
      <c r="P26" t="s">
        <v>36</v>
      </c>
      <c r="Q26" s="23" t="s">
        <v>37</v>
      </c>
      <c r="R26" s="23"/>
      <c r="S26" s="23"/>
      <c r="T26" s="23"/>
      <c r="U26" s="23"/>
      <c r="V26" s="23"/>
    </row>
    <row r="27" spans="2:22" x14ac:dyDescent="0.25">
      <c r="B27" s="22"/>
      <c r="C27" t="s">
        <v>4</v>
      </c>
      <c r="D27" s="11">
        <v>1</v>
      </c>
      <c r="E27" s="9" t="str">
        <f t="shared" si="8"/>
        <v>001</v>
      </c>
      <c r="F27" s="9" t="str">
        <f t="shared" si="13"/>
        <v>100</v>
      </c>
      <c r="G27" s="9" t="str">
        <f t="shared" si="9"/>
        <v>01011</v>
      </c>
      <c r="H27" s="9" t="str">
        <f t="shared" si="10"/>
        <v>00000</v>
      </c>
      <c r="I27" s="9" t="str">
        <f t="shared" si="11"/>
        <v>000000</v>
      </c>
      <c r="J27" s="9" t="str">
        <f t="shared" si="12"/>
        <v>000100</v>
      </c>
      <c r="K27" s="18" t="str">
        <f t="shared" si="14"/>
        <v>13160004</v>
      </c>
      <c r="L27" s="17">
        <f t="shared" si="15"/>
        <v>320208900</v>
      </c>
      <c r="N27" s="1">
        <v>2</v>
      </c>
      <c r="O27" t="s">
        <v>38</v>
      </c>
      <c r="P27" t="s">
        <v>38</v>
      </c>
      <c r="Q27" s="23" t="s">
        <v>37</v>
      </c>
      <c r="R27" s="23"/>
      <c r="S27" s="23"/>
      <c r="T27" s="23"/>
      <c r="U27" s="23"/>
      <c r="V27" s="23"/>
    </row>
    <row r="28" spans="2:22" x14ac:dyDescent="0.25">
      <c r="B28" s="22"/>
      <c r="C28" t="s">
        <v>5</v>
      </c>
      <c r="D28" s="11">
        <v>1</v>
      </c>
      <c r="E28" s="9" t="str">
        <f t="shared" si="8"/>
        <v>001</v>
      </c>
      <c r="F28" s="9" t="str">
        <f t="shared" si="13"/>
        <v>100</v>
      </c>
      <c r="G28" s="9" t="str">
        <f t="shared" si="9"/>
        <v>01011</v>
      </c>
      <c r="H28" s="9" t="str">
        <f t="shared" si="10"/>
        <v>00000</v>
      </c>
      <c r="I28" s="9" t="str">
        <f t="shared" si="11"/>
        <v>000000</v>
      </c>
      <c r="J28" s="9" t="str">
        <f t="shared" si="12"/>
        <v>000100</v>
      </c>
      <c r="K28" s="18" t="str">
        <f t="shared" si="14"/>
        <v>13160004</v>
      </c>
      <c r="L28" s="17">
        <f t="shared" si="15"/>
        <v>320208900</v>
      </c>
      <c r="N28" s="1">
        <v>3</v>
      </c>
      <c r="O28" t="s">
        <v>39</v>
      </c>
      <c r="P28" t="s">
        <v>39</v>
      </c>
      <c r="Q28" t="s">
        <v>62</v>
      </c>
      <c r="R28" s="23" t="s">
        <v>37</v>
      </c>
      <c r="S28" s="23"/>
      <c r="T28" s="23"/>
      <c r="U28" s="23"/>
      <c r="V28" s="23"/>
    </row>
    <row r="29" spans="2:22" x14ac:dyDescent="0.25">
      <c r="B29" s="22"/>
      <c r="C29" t="s">
        <v>6</v>
      </c>
      <c r="D29" s="11">
        <v>1</v>
      </c>
      <c r="E29" s="9" t="str">
        <f t="shared" si="8"/>
        <v>001</v>
      </c>
      <c r="F29" s="9" t="str">
        <f t="shared" si="13"/>
        <v>100</v>
      </c>
      <c r="G29" s="9" t="str">
        <f t="shared" si="9"/>
        <v>01011</v>
      </c>
      <c r="H29" s="9" t="str">
        <f t="shared" si="10"/>
        <v>00000</v>
      </c>
      <c r="I29" s="9" t="str">
        <f t="shared" si="11"/>
        <v>000000</v>
      </c>
      <c r="J29" s="9" t="str">
        <f t="shared" si="12"/>
        <v>000100</v>
      </c>
      <c r="K29" s="18" t="str">
        <f t="shared" si="14"/>
        <v>13160004</v>
      </c>
      <c r="L29" s="17">
        <f t="shared" si="15"/>
        <v>320208900</v>
      </c>
      <c r="N29" s="1">
        <v>3</v>
      </c>
      <c r="O29" t="s">
        <v>40</v>
      </c>
      <c r="P29" t="s">
        <v>40</v>
      </c>
      <c r="Q29" t="s">
        <v>62</v>
      </c>
      <c r="R29" s="23" t="s">
        <v>37</v>
      </c>
      <c r="S29" s="23"/>
      <c r="T29" s="23"/>
      <c r="U29" s="23"/>
      <c r="V29" s="23"/>
    </row>
    <row r="30" spans="2:22" x14ac:dyDescent="0.25">
      <c r="B30" s="22"/>
      <c r="C30" t="s">
        <v>7</v>
      </c>
      <c r="D30" s="11">
        <v>1</v>
      </c>
      <c r="E30" s="9" t="str">
        <f t="shared" si="8"/>
        <v>001</v>
      </c>
      <c r="F30" s="9" t="str">
        <f t="shared" si="13"/>
        <v>100</v>
      </c>
      <c r="G30" s="9" t="str">
        <f t="shared" si="9"/>
        <v>01011</v>
      </c>
      <c r="H30" s="9" t="str">
        <f t="shared" si="10"/>
        <v>00000</v>
      </c>
      <c r="I30" s="9" t="str">
        <f t="shared" si="11"/>
        <v>000000</v>
      </c>
      <c r="J30" s="9" t="str">
        <f t="shared" si="12"/>
        <v>000100</v>
      </c>
      <c r="K30" s="18" t="str">
        <f t="shared" si="14"/>
        <v>13160004</v>
      </c>
      <c r="L30" s="17">
        <f t="shared" si="15"/>
        <v>320208900</v>
      </c>
      <c r="N30" s="1">
        <v>2</v>
      </c>
      <c r="O30" t="s">
        <v>41</v>
      </c>
      <c r="P30" t="s">
        <v>41</v>
      </c>
      <c r="Q30" s="23" t="s">
        <v>37</v>
      </c>
      <c r="R30" s="23"/>
      <c r="S30" s="23"/>
      <c r="T30" s="23"/>
      <c r="U30" s="23"/>
      <c r="V30" s="23"/>
    </row>
    <row r="31" spans="2:22" x14ac:dyDescent="0.25">
      <c r="B31" s="22"/>
      <c r="C31" t="s">
        <v>8</v>
      </c>
      <c r="D31" s="11">
        <v>1</v>
      </c>
      <c r="E31" s="9" t="str">
        <f t="shared" si="8"/>
        <v>001</v>
      </c>
      <c r="F31" s="9" t="str">
        <f t="shared" si="13"/>
        <v>100</v>
      </c>
      <c r="G31" s="9" t="str">
        <f t="shared" si="9"/>
        <v>01011</v>
      </c>
      <c r="H31" s="9" t="str">
        <f t="shared" si="10"/>
        <v>00000</v>
      </c>
      <c r="I31" s="9" t="str">
        <f t="shared" si="11"/>
        <v>000000</v>
      </c>
      <c r="J31" s="9" t="str">
        <f t="shared" si="12"/>
        <v>000100</v>
      </c>
      <c r="K31" s="18" t="str">
        <f t="shared" si="14"/>
        <v>13160004</v>
      </c>
      <c r="L31" s="17">
        <f t="shared" si="15"/>
        <v>320208900</v>
      </c>
      <c r="N31" s="1">
        <v>2</v>
      </c>
      <c r="O31" t="s">
        <v>42</v>
      </c>
      <c r="P31" t="s">
        <v>42</v>
      </c>
      <c r="Q31" s="23" t="s">
        <v>37</v>
      </c>
      <c r="R31" s="23"/>
      <c r="S31" s="23"/>
      <c r="T31" s="23"/>
      <c r="U31" s="23"/>
      <c r="V31" s="23"/>
    </row>
    <row r="32" spans="2:22" x14ac:dyDescent="0.25">
      <c r="B32" s="22"/>
      <c r="C32" t="s">
        <v>9</v>
      </c>
      <c r="D32" s="11">
        <v>1</v>
      </c>
      <c r="E32" s="9" t="str">
        <f t="shared" si="8"/>
        <v>001</v>
      </c>
      <c r="F32" s="9" t="str">
        <f t="shared" si="13"/>
        <v>100</v>
      </c>
      <c r="G32" s="9" t="str">
        <f t="shared" si="9"/>
        <v>01011</v>
      </c>
      <c r="H32" s="9" t="str">
        <f t="shared" si="10"/>
        <v>00000</v>
      </c>
      <c r="I32" s="9" t="str">
        <f t="shared" si="11"/>
        <v>000000</v>
      </c>
      <c r="J32" s="9" t="str">
        <f t="shared" si="12"/>
        <v>000100</v>
      </c>
      <c r="K32" s="18" t="str">
        <f t="shared" si="14"/>
        <v>13160004</v>
      </c>
      <c r="L32" s="17">
        <f t="shared" si="15"/>
        <v>320208900</v>
      </c>
      <c r="N32" s="1">
        <v>2</v>
      </c>
      <c r="O32" t="s">
        <v>43</v>
      </c>
      <c r="P32" t="s">
        <v>43</v>
      </c>
      <c r="Q32" s="23" t="s">
        <v>37</v>
      </c>
      <c r="R32" s="23"/>
      <c r="S32" s="23"/>
      <c r="T32" s="23"/>
      <c r="U32" s="23"/>
      <c r="V32" s="23"/>
    </row>
    <row r="33" spans="2:23" x14ac:dyDescent="0.25">
      <c r="B33" s="22"/>
      <c r="C33" t="s">
        <v>10</v>
      </c>
      <c r="D33" s="11">
        <v>1</v>
      </c>
      <c r="E33" s="9" t="str">
        <f t="shared" si="8"/>
        <v>001</v>
      </c>
      <c r="F33" s="9" t="str">
        <f t="shared" si="13"/>
        <v>100</v>
      </c>
      <c r="G33" s="9" t="str">
        <f t="shared" si="9"/>
        <v>01011</v>
      </c>
      <c r="H33" s="9" t="str">
        <f t="shared" si="10"/>
        <v>00000</v>
      </c>
      <c r="I33" s="9" t="str">
        <f t="shared" si="11"/>
        <v>000000</v>
      </c>
      <c r="J33" s="9" t="str">
        <f t="shared" si="12"/>
        <v>000100</v>
      </c>
      <c r="K33" s="18" t="str">
        <f t="shared" si="14"/>
        <v>13160004</v>
      </c>
      <c r="L33" s="17">
        <f t="shared" si="15"/>
        <v>320208900</v>
      </c>
      <c r="N33" s="1">
        <v>2</v>
      </c>
      <c r="O33" t="s">
        <v>44</v>
      </c>
      <c r="P33" t="s">
        <v>44</v>
      </c>
      <c r="Q33" s="23" t="s">
        <v>37</v>
      </c>
      <c r="R33" s="23"/>
      <c r="S33" s="23"/>
      <c r="T33" s="23"/>
      <c r="U33" s="23"/>
      <c r="V33" s="23"/>
    </row>
    <row r="34" spans="2:23" x14ac:dyDescent="0.25">
      <c r="K34" s="17"/>
      <c r="L34" s="17"/>
      <c r="N34" s="2"/>
    </row>
    <row r="35" spans="2:23" x14ac:dyDescent="0.25">
      <c r="B35" s="5" t="s">
        <v>46</v>
      </c>
      <c r="C35" t="s">
        <v>46</v>
      </c>
      <c r="D35" s="11">
        <v>1</v>
      </c>
      <c r="E35" s="9" t="str">
        <f>DEC2BIN(1,3)</f>
        <v>001</v>
      </c>
      <c r="F35" s="9" t="str">
        <f t="shared" si="13"/>
        <v>100</v>
      </c>
      <c r="G35" s="9" t="str">
        <f>Required_Model_ID</f>
        <v>01011</v>
      </c>
      <c r="H35" s="9" t="str">
        <f>DEC2BIN(0,5)</f>
        <v>00000</v>
      </c>
      <c r="I35" s="9" t="str">
        <f>DEC2BIN(0,6)</f>
        <v>000000</v>
      </c>
      <c r="J35" s="9" t="str">
        <f>DEC2BIN(5,6)</f>
        <v>000101</v>
      </c>
      <c r="K35" s="18" t="str">
        <f t="shared" si="14"/>
        <v>13160005</v>
      </c>
      <c r="L35" s="17">
        <f t="shared" si="15"/>
        <v>320208901</v>
      </c>
      <c r="N35" s="2">
        <v>4</v>
      </c>
      <c r="O35" s="22" t="s">
        <v>51</v>
      </c>
      <c r="P35" s="22"/>
      <c r="Q35" s="22" t="s">
        <v>50</v>
      </c>
      <c r="R35" s="22"/>
      <c r="S35" s="23" t="s">
        <v>37</v>
      </c>
      <c r="T35" s="23"/>
      <c r="U35" s="23"/>
      <c r="V35" s="23"/>
      <c r="W35" t="s">
        <v>65</v>
      </c>
    </row>
    <row r="36" spans="2:23" x14ac:dyDescent="0.25">
      <c r="E36" s="9"/>
      <c r="F36" s="9"/>
      <c r="G36" s="9"/>
      <c r="H36" s="9"/>
      <c r="I36" s="9"/>
      <c r="J36" s="9"/>
      <c r="K36" s="21"/>
      <c r="L36" s="21"/>
      <c r="N36" s="2"/>
    </row>
    <row r="37" spans="2:23" x14ac:dyDescent="0.25">
      <c r="B37" s="5" t="s">
        <v>47</v>
      </c>
      <c r="C37" t="s">
        <v>47</v>
      </c>
      <c r="D37" s="11">
        <v>1</v>
      </c>
      <c r="E37" s="9" t="str">
        <f>DEC2BIN(1,3)</f>
        <v>001</v>
      </c>
      <c r="F37" s="9" t="str">
        <f t="shared" si="13"/>
        <v>100</v>
      </c>
      <c r="G37" s="9" t="str">
        <f>Required_Model_ID</f>
        <v>01011</v>
      </c>
      <c r="H37" s="9" t="str">
        <f>DEC2BIN(0,5)</f>
        <v>00000</v>
      </c>
      <c r="I37" s="9" t="str">
        <f>DEC2BIN(0,6)</f>
        <v>000000</v>
      </c>
      <c r="J37" s="9" t="str">
        <f>DEC2BIN(6,6)</f>
        <v>000110</v>
      </c>
      <c r="K37" s="18" t="str">
        <f t="shared" si="14"/>
        <v>13160006</v>
      </c>
      <c r="L37" s="17">
        <f t="shared" si="15"/>
        <v>320208902</v>
      </c>
      <c r="N37" s="2">
        <v>4</v>
      </c>
      <c r="O37" s="22" t="s">
        <v>51</v>
      </c>
      <c r="P37" s="22"/>
      <c r="Q37" s="22" t="s">
        <v>50</v>
      </c>
      <c r="R37" s="22"/>
      <c r="S37" s="23" t="s">
        <v>37</v>
      </c>
      <c r="T37" s="23"/>
      <c r="U37" s="23"/>
      <c r="V37" s="23"/>
      <c r="W37" t="s">
        <v>66</v>
      </c>
    </row>
    <row r="40" spans="2:23" x14ac:dyDescent="0.25">
      <c r="F40" s="24" t="s">
        <v>157</v>
      </c>
      <c r="G40" s="24"/>
      <c r="H40" s="24"/>
      <c r="I40" s="24"/>
      <c r="J40" s="24"/>
      <c r="K40" s="24"/>
      <c r="L40" s="24"/>
    </row>
    <row r="42" spans="2:23" x14ac:dyDescent="0.25">
      <c r="D42" s="25" t="s">
        <v>27</v>
      </c>
      <c r="E42" s="25"/>
      <c r="F42" s="25"/>
      <c r="G42" s="25"/>
      <c r="H42" s="25"/>
      <c r="I42" s="25"/>
      <c r="J42" s="25"/>
      <c r="K42" s="25"/>
      <c r="L42" s="25"/>
      <c r="N42" s="26" t="s">
        <v>26</v>
      </c>
      <c r="O42" s="26"/>
      <c r="P42" s="26"/>
      <c r="Q42" s="26"/>
      <c r="R42" s="26"/>
      <c r="S42" s="26"/>
      <c r="T42" s="26"/>
      <c r="U42" s="26"/>
      <c r="V42" s="26"/>
    </row>
    <row r="44" spans="2:23" x14ac:dyDescent="0.25">
      <c r="B44" t="s">
        <v>1</v>
      </c>
      <c r="C44" t="s">
        <v>0</v>
      </c>
      <c r="D44" s="8"/>
      <c r="E44" s="8" t="s">
        <v>11</v>
      </c>
      <c r="F44" s="8" t="s">
        <v>12</v>
      </c>
      <c r="G44" s="8" t="s">
        <v>13</v>
      </c>
      <c r="H44" s="8" t="s">
        <v>14</v>
      </c>
      <c r="I44" s="8" t="s">
        <v>20</v>
      </c>
      <c r="J44" s="8" t="s">
        <v>32</v>
      </c>
      <c r="K44" s="7" t="s">
        <v>34</v>
      </c>
      <c r="L44" s="7" t="s">
        <v>35</v>
      </c>
      <c r="N44" s="14" t="s">
        <v>29</v>
      </c>
      <c r="O44" s="6" t="s">
        <v>21</v>
      </c>
      <c r="P44" s="6" t="s">
        <v>22</v>
      </c>
      <c r="Q44" s="6" t="s">
        <v>48</v>
      </c>
      <c r="R44" s="6" t="s">
        <v>23</v>
      </c>
      <c r="S44" s="6" t="s">
        <v>24</v>
      </c>
      <c r="T44" s="6" t="s">
        <v>49</v>
      </c>
      <c r="U44" s="6" t="s">
        <v>25</v>
      </c>
      <c r="V44" s="6" t="s">
        <v>28</v>
      </c>
    </row>
    <row r="45" spans="2:23" x14ac:dyDescent="0.25">
      <c r="C45" s="3" t="s">
        <v>81</v>
      </c>
      <c r="D45" s="4" t="s">
        <v>17</v>
      </c>
      <c r="E45" s="3" t="s">
        <v>18</v>
      </c>
      <c r="F45" s="3" t="s">
        <v>19</v>
      </c>
      <c r="G45" s="3" t="s">
        <v>15</v>
      </c>
      <c r="H45" s="3" t="s">
        <v>16</v>
      </c>
      <c r="I45" s="3" t="s">
        <v>31</v>
      </c>
      <c r="J45" s="3" t="s">
        <v>33</v>
      </c>
      <c r="Q45" s="27"/>
      <c r="R45" s="27"/>
      <c r="S45" s="27"/>
      <c r="T45" s="27"/>
      <c r="U45" s="27"/>
    </row>
    <row r="46" spans="2:23" x14ac:dyDescent="0.25">
      <c r="B46" s="22" t="s">
        <v>52</v>
      </c>
      <c r="C46" t="s">
        <v>2</v>
      </c>
      <c r="D46" s="11">
        <v>1</v>
      </c>
      <c r="E46" s="9" t="str">
        <f t="shared" ref="E46:E54" si="16">DEC2BIN(1,3)</f>
        <v>001</v>
      </c>
      <c r="F46" s="9" t="str">
        <f t="shared" ref="F46:F91" si="17">DEC2BIN(4,3)</f>
        <v>100</v>
      </c>
      <c r="G46" s="9" t="str">
        <f t="shared" ref="G46:G63" si="18">Required_Model_ID</f>
        <v>01011</v>
      </c>
      <c r="H46" s="9" t="str">
        <f t="shared" ref="H46:H63" si="19">Required_Node_ID</f>
        <v>00010</v>
      </c>
      <c r="I46" s="9" t="str">
        <f t="shared" ref="I46:I54" si="20">DEC2BIN(0,6)</f>
        <v>000000</v>
      </c>
      <c r="J46" s="9" t="str">
        <f>DEC2BIN(16,6)</f>
        <v>010000</v>
      </c>
      <c r="K46" s="18" t="str">
        <f t="shared" ref="K46:K63" si="21">CONCATENATE(BIN2HEX(MID(CONCATENATE("000",D46,E46,F46,G46,H46,I46,J46),1,4)),BIN2HEX(MID(CONCATENATE("000",D46,E46,F46,G46,H46,I46,J46),5,4)),BIN2HEX(MID(CONCATENATE("000",D46,E46,F46,G46,H46,I46,J46),9,4)),BIN2HEX(MID(CONCATENATE("000",D46,E46,F46,G46,H46,I46,J46),13,4)),BIN2HEX(MID(CONCATENATE("000",D46,E46,F46,G46,H46,I46,J46),17,4)),BIN2HEX(MID(CONCATENATE("000",D46,E46,F46,G46,H46,I46,J46),21,4)),BIN2HEX(MID(CONCATENATE("000",D46,E46,F46,G46,H46,I46,J46),25,4)),BIN2HEX(MID(CONCATENATE("000",D46,E46,F46,G46,H46,I46,J46),29,4)))</f>
        <v>13162010</v>
      </c>
      <c r="L46">
        <f>HEX2DEC(K46)</f>
        <v>320217104</v>
      </c>
      <c r="N46" s="1">
        <v>2</v>
      </c>
      <c r="O46" t="s">
        <v>30</v>
      </c>
      <c r="P46" t="s">
        <v>30</v>
      </c>
      <c r="Q46" s="23" t="s">
        <v>37</v>
      </c>
      <c r="R46" s="23"/>
      <c r="S46" s="23"/>
      <c r="T46" s="23"/>
      <c r="U46" s="23"/>
      <c r="V46" s="23"/>
    </row>
    <row r="47" spans="2:23" x14ac:dyDescent="0.25">
      <c r="B47" s="22"/>
      <c r="C47" t="s">
        <v>3</v>
      </c>
      <c r="D47" s="11">
        <v>1</v>
      </c>
      <c r="E47" s="9" t="str">
        <f t="shared" si="16"/>
        <v>001</v>
      </c>
      <c r="F47" s="9" t="str">
        <f t="shared" si="17"/>
        <v>100</v>
      </c>
      <c r="G47" s="9" t="str">
        <f t="shared" si="18"/>
        <v>01011</v>
      </c>
      <c r="H47" s="9" t="str">
        <f t="shared" si="19"/>
        <v>00010</v>
      </c>
      <c r="I47" s="9" t="str">
        <f t="shared" si="20"/>
        <v>000000</v>
      </c>
      <c r="J47" s="9" t="str">
        <f t="shared" ref="J47:J63" si="22">DEC2BIN(16,6)</f>
        <v>010000</v>
      </c>
      <c r="K47" s="18" t="str">
        <f t="shared" si="21"/>
        <v>13162010</v>
      </c>
      <c r="L47" s="17">
        <f t="shared" ref="L47:L91" si="23">HEX2DEC(K47)</f>
        <v>320217104</v>
      </c>
      <c r="N47" s="1">
        <v>2</v>
      </c>
      <c r="O47" t="s">
        <v>36</v>
      </c>
      <c r="P47" t="s">
        <v>36</v>
      </c>
      <c r="Q47" s="23" t="s">
        <v>37</v>
      </c>
      <c r="R47" s="23"/>
      <c r="S47" s="23"/>
      <c r="T47" s="23"/>
      <c r="U47" s="23"/>
      <c r="V47" s="23"/>
    </row>
    <row r="48" spans="2:23" x14ac:dyDescent="0.25">
      <c r="B48" s="22"/>
      <c r="C48" t="s">
        <v>4</v>
      </c>
      <c r="D48" s="11">
        <v>1</v>
      </c>
      <c r="E48" s="9" t="str">
        <f t="shared" si="16"/>
        <v>001</v>
      </c>
      <c r="F48" s="9" t="str">
        <f t="shared" si="17"/>
        <v>100</v>
      </c>
      <c r="G48" s="9" t="str">
        <f t="shared" si="18"/>
        <v>01011</v>
      </c>
      <c r="H48" s="9" t="str">
        <f t="shared" si="19"/>
        <v>00010</v>
      </c>
      <c r="I48" s="9" t="str">
        <f t="shared" si="20"/>
        <v>000000</v>
      </c>
      <c r="J48" s="9" t="str">
        <f t="shared" si="22"/>
        <v>010000</v>
      </c>
      <c r="K48" s="18" t="str">
        <f t="shared" si="21"/>
        <v>13162010</v>
      </c>
      <c r="L48" s="17">
        <f t="shared" si="23"/>
        <v>320217104</v>
      </c>
      <c r="N48" s="1">
        <v>2</v>
      </c>
      <c r="O48" t="s">
        <v>38</v>
      </c>
      <c r="P48" t="s">
        <v>38</v>
      </c>
      <c r="Q48" s="23" t="s">
        <v>37</v>
      </c>
      <c r="R48" s="23"/>
      <c r="S48" s="23"/>
      <c r="T48" s="23"/>
      <c r="U48" s="23"/>
      <c r="V48" s="23"/>
    </row>
    <row r="49" spans="2:22" x14ac:dyDescent="0.25">
      <c r="B49" s="22"/>
      <c r="C49" t="s">
        <v>5</v>
      </c>
      <c r="D49" s="11">
        <v>1</v>
      </c>
      <c r="E49" s="9" t="str">
        <f t="shared" si="16"/>
        <v>001</v>
      </c>
      <c r="F49" s="9" t="str">
        <f t="shared" si="17"/>
        <v>100</v>
      </c>
      <c r="G49" s="9" t="str">
        <f t="shared" si="18"/>
        <v>01011</v>
      </c>
      <c r="H49" s="9" t="str">
        <f t="shared" si="19"/>
        <v>00010</v>
      </c>
      <c r="I49" s="9" t="str">
        <f t="shared" si="20"/>
        <v>000000</v>
      </c>
      <c r="J49" s="9" t="str">
        <f t="shared" si="22"/>
        <v>010000</v>
      </c>
      <c r="K49" s="18" t="str">
        <f t="shared" si="21"/>
        <v>13162010</v>
      </c>
      <c r="L49" s="17">
        <f t="shared" si="23"/>
        <v>320217104</v>
      </c>
      <c r="N49" s="1">
        <v>3</v>
      </c>
      <c r="O49" t="s">
        <v>39</v>
      </c>
      <c r="P49" t="s">
        <v>39</v>
      </c>
      <c r="Q49" t="s">
        <v>62</v>
      </c>
      <c r="R49" s="23" t="s">
        <v>37</v>
      </c>
      <c r="S49" s="23"/>
      <c r="T49" s="23"/>
      <c r="U49" s="23"/>
      <c r="V49" s="23"/>
    </row>
    <row r="50" spans="2:22" x14ac:dyDescent="0.25">
      <c r="B50" s="22"/>
      <c r="C50" t="s">
        <v>6</v>
      </c>
      <c r="D50" s="11">
        <v>1</v>
      </c>
      <c r="E50" s="9" t="str">
        <f t="shared" si="16"/>
        <v>001</v>
      </c>
      <c r="F50" s="9" t="str">
        <f t="shared" si="17"/>
        <v>100</v>
      </c>
      <c r="G50" s="9" t="str">
        <f t="shared" si="18"/>
        <v>01011</v>
      </c>
      <c r="H50" s="9" t="str">
        <f t="shared" si="19"/>
        <v>00010</v>
      </c>
      <c r="I50" s="9" t="str">
        <f t="shared" si="20"/>
        <v>000000</v>
      </c>
      <c r="J50" s="9" t="str">
        <f t="shared" si="22"/>
        <v>010000</v>
      </c>
      <c r="K50" s="18" t="str">
        <f t="shared" si="21"/>
        <v>13162010</v>
      </c>
      <c r="L50" s="17">
        <f t="shared" si="23"/>
        <v>320217104</v>
      </c>
      <c r="N50" s="1">
        <v>3</v>
      </c>
      <c r="O50" t="s">
        <v>40</v>
      </c>
      <c r="P50" t="s">
        <v>40</v>
      </c>
      <c r="Q50" t="s">
        <v>62</v>
      </c>
      <c r="R50" s="23" t="s">
        <v>37</v>
      </c>
      <c r="S50" s="23"/>
      <c r="T50" s="23"/>
      <c r="U50" s="23"/>
      <c r="V50" s="23"/>
    </row>
    <row r="51" spans="2:22" x14ac:dyDescent="0.25">
      <c r="B51" s="22"/>
      <c r="C51" t="s">
        <v>7</v>
      </c>
      <c r="D51" s="11">
        <v>1</v>
      </c>
      <c r="E51" s="9" t="str">
        <f t="shared" si="16"/>
        <v>001</v>
      </c>
      <c r="F51" s="9" t="str">
        <f t="shared" si="17"/>
        <v>100</v>
      </c>
      <c r="G51" s="9" t="str">
        <f t="shared" si="18"/>
        <v>01011</v>
      </c>
      <c r="H51" s="9" t="str">
        <f t="shared" si="19"/>
        <v>00010</v>
      </c>
      <c r="I51" s="9" t="str">
        <f t="shared" si="20"/>
        <v>000000</v>
      </c>
      <c r="J51" s="9" t="str">
        <f t="shared" si="22"/>
        <v>010000</v>
      </c>
      <c r="K51" s="18" t="str">
        <f t="shared" si="21"/>
        <v>13162010</v>
      </c>
      <c r="L51" s="17">
        <f t="shared" si="23"/>
        <v>320217104</v>
      </c>
      <c r="N51" s="1">
        <v>2</v>
      </c>
      <c r="O51" t="s">
        <v>41</v>
      </c>
      <c r="P51" t="s">
        <v>41</v>
      </c>
      <c r="Q51" s="23" t="s">
        <v>37</v>
      </c>
      <c r="R51" s="23"/>
      <c r="S51" s="23"/>
      <c r="T51" s="23"/>
      <c r="U51" s="23"/>
      <c r="V51" s="23"/>
    </row>
    <row r="52" spans="2:22" x14ac:dyDescent="0.25">
      <c r="B52" s="22"/>
      <c r="C52" t="s">
        <v>8</v>
      </c>
      <c r="D52" s="11">
        <v>1</v>
      </c>
      <c r="E52" s="9" t="str">
        <f t="shared" si="16"/>
        <v>001</v>
      </c>
      <c r="F52" s="9" t="str">
        <f t="shared" si="17"/>
        <v>100</v>
      </c>
      <c r="G52" s="9" t="str">
        <f t="shared" si="18"/>
        <v>01011</v>
      </c>
      <c r="H52" s="9" t="str">
        <f t="shared" si="19"/>
        <v>00010</v>
      </c>
      <c r="I52" s="9" t="str">
        <f t="shared" si="20"/>
        <v>000000</v>
      </c>
      <c r="J52" s="9" t="str">
        <f t="shared" si="22"/>
        <v>010000</v>
      </c>
      <c r="K52" s="18" t="str">
        <f t="shared" si="21"/>
        <v>13162010</v>
      </c>
      <c r="L52" s="17">
        <f t="shared" si="23"/>
        <v>320217104</v>
      </c>
      <c r="N52" s="1">
        <v>2</v>
      </c>
      <c r="O52" t="s">
        <v>42</v>
      </c>
      <c r="P52" t="s">
        <v>42</v>
      </c>
      <c r="Q52" s="23" t="s">
        <v>37</v>
      </c>
      <c r="R52" s="23"/>
      <c r="S52" s="23"/>
      <c r="T52" s="23"/>
      <c r="U52" s="23"/>
      <c r="V52" s="23"/>
    </row>
    <row r="53" spans="2:22" x14ac:dyDescent="0.25">
      <c r="B53" s="22"/>
      <c r="C53" t="s">
        <v>9</v>
      </c>
      <c r="D53" s="11">
        <v>1</v>
      </c>
      <c r="E53" s="9" t="str">
        <f t="shared" si="16"/>
        <v>001</v>
      </c>
      <c r="F53" s="9" t="str">
        <f t="shared" si="17"/>
        <v>100</v>
      </c>
      <c r="G53" s="9" t="str">
        <f t="shared" si="18"/>
        <v>01011</v>
      </c>
      <c r="H53" s="9" t="str">
        <f t="shared" si="19"/>
        <v>00010</v>
      </c>
      <c r="I53" s="9" t="str">
        <f t="shared" si="20"/>
        <v>000000</v>
      </c>
      <c r="J53" s="9" t="str">
        <f t="shared" si="22"/>
        <v>010000</v>
      </c>
      <c r="K53" s="18" t="str">
        <f t="shared" si="21"/>
        <v>13162010</v>
      </c>
      <c r="L53" s="17">
        <f t="shared" si="23"/>
        <v>320217104</v>
      </c>
      <c r="N53" s="1">
        <v>2</v>
      </c>
      <c r="O53" t="s">
        <v>43</v>
      </c>
      <c r="P53" t="s">
        <v>43</v>
      </c>
      <c r="Q53" s="23" t="s">
        <v>37</v>
      </c>
      <c r="R53" s="23"/>
      <c r="S53" s="23"/>
      <c r="T53" s="23"/>
      <c r="U53" s="23"/>
      <c r="V53" s="23"/>
    </row>
    <row r="54" spans="2:22" x14ac:dyDescent="0.25">
      <c r="B54" s="22"/>
      <c r="C54" t="s">
        <v>10</v>
      </c>
      <c r="D54" s="11">
        <v>1</v>
      </c>
      <c r="E54" s="9" t="str">
        <f t="shared" si="16"/>
        <v>001</v>
      </c>
      <c r="F54" s="9" t="str">
        <f t="shared" si="17"/>
        <v>100</v>
      </c>
      <c r="G54" s="9" t="str">
        <f t="shared" si="18"/>
        <v>01011</v>
      </c>
      <c r="H54" s="9" t="str">
        <f t="shared" si="19"/>
        <v>00010</v>
      </c>
      <c r="I54" s="9" t="str">
        <f t="shared" si="20"/>
        <v>000000</v>
      </c>
      <c r="J54" s="9" t="str">
        <f t="shared" si="22"/>
        <v>010000</v>
      </c>
      <c r="K54" s="18" t="str">
        <f t="shared" si="21"/>
        <v>13162010</v>
      </c>
      <c r="L54" s="17">
        <f t="shared" si="23"/>
        <v>320217104</v>
      </c>
      <c r="N54" s="1">
        <v>2</v>
      </c>
      <c r="O54" t="s">
        <v>44</v>
      </c>
      <c r="P54" t="s">
        <v>44</v>
      </c>
      <c r="Q54" s="23" t="s">
        <v>37</v>
      </c>
      <c r="R54" s="23"/>
      <c r="S54" s="23"/>
      <c r="T54" s="23"/>
      <c r="U54" s="23"/>
      <c r="V54" s="23"/>
    </row>
    <row r="55" spans="2:22" x14ac:dyDescent="0.25">
      <c r="B55" s="22"/>
      <c r="C55" t="s">
        <v>53</v>
      </c>
      <c r="D55" s="11">
        <v>1</v>
      </c>
      <c r="E55" s="9" t="str">
        <f t="shared" ref="E55:E71" si="24">DEC2BIN(1,3)</f>
        <v>001</v>
      </c>
      <c r="F55" s="9" t="str">
        <f t="shared" si="17"/>
        <v>100</v>
      </c>
      <c r="G55" s="9" t="str">
        <f t="shared" si="18"/>
        <v>01011</v>
      </c>
      <c r="H55" s="9" t="str">
        <f t="shared" si="19"/>
        <v>00010</v>
      </c>
      <c r="I55" s="9" t="str">
        <f t="shared" ref="I55:I71" si="25">DEC2BIN(0,6)</f>
        <v>000000</v>
      </c>
      <c r="J55" s="9" t="str">
        <f t="shared" si="22"/>
        <v>010000</v>
      </c>
      <c r="K55" s="18" t="str">
        <f t="shared" si="21"/>
        <v>13162010</v>
      </c>
      <c r="L55" s="17">
        <f t="shared" si="23"/>
        <v>320217104</v>
      </c>
      <c r="N55" s="2">
        <v>2</v>
      </c>
      <c r="O55" t="s">
        <v>63</v>
      </c>
      <c r="P55" t="s">
        <v>63</v>
      </c>
      <c r="Q55" s="23" t="s">
        <v>37</v>
      </c>
      <c r="R55" s="23"/>
      <c r="S55" s="23"/>
      <c r="T55" s="23"/>
      <c r="U55" s="23"/>
      <c r="V55" s="23"/>
    </row>
    <row r="56" spans="2:22" x14ac:dyDescent="0.25">
      <c r="B56" s="22"/>
      <c r="C56" t="s">
        <v>54</v>
      </c>
      <c r="D56" s="11">
        <v>1</v>
      </c>
      <c r="E56" s="9" t="str">
        <f t="shared" si="24"/>
        <v>001</v>
      </c>
      <c r="F56" s="9" t="str">
        <f t="shared" si="17"/>
        <v>100</v>
      </c>
      <c r="G56" s="9" t="str">
        <f t="shared" si="18"/>
        <v>01011</v>
      </c>
      <c r="H56" s="9" t="str">
        <f t="shared" si="19"/>
        <v>00010</v>
      </c>
      <c r="I56" s="9" t="str">
        <f t="shared" si="25"/>
        <v>000000</v>
      </c>
      <c r="J56" s="9" t="str">
        <f t="shared" si="22"/>
        <v>010000</v>
      </c>
      <c r="K56" s="18" t="str">
        <f t="shared" si="21"/>
        <v>13162010</v>
      </c>
      <c r="L56" s="17">
        <f t="shared" si="23"/>
        <v>320217104</v>
      </c>
      <c r="N56" s="2">
        <v>2</v>
      </c>
      <c r="O56" t="s">
        <v>64</v>
      </c>
      <c r="P56" t="s">
        <v>64</v>
      </c>
      <c r="Q56" s="23" t="s">
        <v>37</v>
      </c>
      <c r="R56" s="23"/>
      <c r="S56" s="23"/>
      <c r="T56" s="23"/>
      <c r="U56" s="23"/>
      <c r="V56" s="23"/>
    </row>
    <row r="57" spans="2:22" x14ac:dyDescent="0.25">
      <c r="B57" s="22"/>
      <c r="C57" t="s">
        <v>55</v>
      </c>
      <c r="D57" s="11">
        <v>1</v>
      </c>
      <c r="E57" s="9" t="str">
        <f t="shared" si="24"/>
        <v>001</v>
      </c>
      <c r="F57" s="9" t="str">
        <f t="shared" si="17"/>
        <v>100</v>
      </c>
      <c r="G57" s="9" t="str">
        <f t="shared" si="18"/>
        <v>01011</v>
      </c>
      <c r="H57" s="9" t="str">
        <f t="shared" si="19"/>
        <v>00010</v>
      </c>
      <c r="I57" s="9" t="str">
        <f t="shared" si="25"/>
        <v>000000</v>
      </c>
      <c r="J57" s="9" t="str">
        <f t="shared" si="22"/>
        <v>010000</v>
      </c>
      <c r="K57" s="18" t="str">
        <f t="shared" si="21"/>
        <v>13162010</v>
      </c>
      <c r="L57" s="17">
        <f t="shared" si="23"/>
        <v>320217104</v>
      </c>
      <c r="N57" s="2">
        <v>2</v>
      </c>
      <c r="O57" t="s">
        <v>67</v>
      </c>
      <c r="P57" t="s">
        <v>67</v>
      </c>
      <c r="Q57" s="23" t="s">
        <v>37</v>
      </c>
      <c r="R57" s="23"/>
      <c r="S57" s="23"/>
      <c r="T57" s="23"/>
      <c r="U57" s="23"/>
      <c r="V57" s="23"/>
    </row>
    <row r="58" spans="2:22" x14ac:dyDescent="0.25">
      <c r="B58" s="22"/>
      <c r="C58" t="s">
        <v>56</v>
      </c>
      <c r="D58" s="11">
        <v>1</v>
      </c>
      <c r="E58" s="9" t="str">
        <f t="shared" si="24"/>
        <v>001</v>
      </c>
      <c r="F58" s="9" t="str">
        <f t="shared" si="17"/>
        <v>100</v>
      </c>
      <c r="G58" s="9" t="str">
        <f t="shared" si="18"/>
        <v>01011</v>
      </c>
      <c r="H58" s="9" t="str">
        <f t="shared" si="19"/>
        <v>00010</v>
      </c>
      <c r="I58" s="9" t="str">
        <f t="shared" si="25"/>
        <v>000000</v>
      </c>
      <c r="J58" s="9" t="str">
        <f t="shared" si="22"/>
        <v>010000</v>
      </c>
      <c r="K58" s="18" t="str">
        <f t="shared" si="21"/>
        <v>13162010</v>
      </c>
      <c r="L58" s="17">
        <f t="shared" si="23"/>
        <v>320217104</v>
      </c>
      <c r="N58" s="2">
        <v>2</v>
      </c>
      <c r="O58" t="s">
        <v>68</v>
      </c>
      <c r="P58" t="s">
        <v>68</v>
      </c>
      <c r="Q58" s="23" t="s">
        <v>37</v>
      </c>
      <c r="R58" s="23"/>
      <c r="S58" s="23"/>
      <c r="T58" s="23"/>
      <c r="U58" s="23"/>
      <c r="V58" s="23"/>
    </row>
    <row r="59" spans="2:22" x14ac:dyDescent="0.25">
      <c r="B59" s="22"/>
      <c r="C59" t="s">
        <v>57</v>
      </c>
      <c r="D59" s="11">
        <v>1</v>
      </c>
      <c r="E59" s="9" t="str">
        <f t="shared" si="24"/>
        <v>001</v>
      </c>
      <c r="F59" s="9" t="str">
        <f t="shared" si="17"/>
        <v>100</v>
      </c>
      <c r="G59" s="9" t="str">
        <f t="shared" si="18"/>
        <v>01011</v>
      </c>
      <c r="H59" s="9" t="str">
        <f t="shared" si="19"/>
        <v>00010</v>
      </c>
      <c r="I59" s="9" t="str">
        <f t="shared" si="25"/>
        <v>000000</v>
      </c>
      <c r="J59" s="9" t="str">
        <f t="shared" si="22"/>
        <v>010000</v>
      </c>
      <c r="K59" s="18" t="str">
        <f t="shared" si="21"/>
        <v>13162010</v>
      </c>
      <c r="L59" s="17">
        <f t="shared" si="23"/>
        <v>320217104</v>
      </c>
      <c r="N59" s="2">
        <v>2</v>
      </c>
      <c r="O59" t="s">
        <v>69</v>
      </c>
      <c r="P59" t="s">
        <v>69</v>
      </c>
      <c r="Q59" s="5" t="s">
        <v>74</v>
      </c>
      <c r="R59" s="23" t="s">
        <v>37</v>
      </c>
      <c r="S59" s="23"/>
      <c r="T59" s="23"/>
      <c r="U59" s="23"/>
      <c r="V59" s="23"/>
    </row>
    <row r="60" spans="2:22" x14ac:dyDescent="0.25">
      <c r="B60" s="22"/>
      <c r="C60" t="s">
        <v>58</v>
      </c>
      <c r="D60" s="11">
        <v>1</v>
      </c>
      <c r="E60" s="9" t="str">
        <f t="shared" si="24"/>
        <v>001</v>
      </c>
      <c r="F60" s="9" t="str">
        <f t="shared" si="17"/>
        <v>100</v>
      </c>
      <c r="G60" s="9" t="str">
        <f t="shared" si="18"/>
        <v>01011</v>
      </c>
      <c r="H60" s="9" t="str">
        <f t="shared" si="19"/>
        <v>00010</v>
      </c>
      <c r="I60" s="9" t="str">
        <f t="shared" si="25"/>
        <v>000000</v>
      </c>
      <c r="J60" s="9" t="str">
        <f t="shared" si="22"/>
        <v>010000</v>
      </c>
      <c r="K60" s="18" t="str">
        <f t="shared" si="21"/>
        <v>13162010</v>
      </c>
      <c r="L60" s="17">
        <f t="shared" si="23"/>
        <v>320217104</v>
      </c>
      <c r="N60" s="2">
        <v>2</v>
      </c>
      <c r="O60" t="s">
        <v>70</v>
      </c>
      <c r="P60" t="s">
        <v>70</v>
      </c>
      <c r="Q60" s="5" t="s">
        <v>76</v>
      </c>
      <c r="R60" s="23" t="s">
        <v>37</v>
      </c>
      <c r="S60" s="23"/>
      <c r="T60" s="23"/>
      <c r="U60" s="23"/>
      <c r="V60" s="23"/>
    </row>
    <row r="61" spans="2:22" x14ac:dyDescent="0.25">
      <c r="B61" s="22"/>
      <c r="C61" t="s">
        <v>59</v>
      </c>
      <c r="D61" s="11">
        <v>1</v>
      </c>
      <c r="E61" s="9" t="str">
        <f t="shared" si="24"/>
        <v>001</v>
      </c>
      <c r="F61" s="9" t="str">
        <f t="shared" si="17"/>
        <v>100</v>
      </c>
      <c r="G61" s="9" t="str">
        <f t="shared" si="18"/>
        <v>01011</v>
      </c>
      <c r="H61" s="9" t="str">
        <f t="shared" si="19"/>
        <v>00010</v>
      </c>
      <c r="I61" s="9" t="str">
        <f t="shared" si="25"/>
        <v>000000</v>
      </c>
      <c r="J61" s="9" t="str">
        <f t="shared" si="22"/>
        <v>010000</v>
      </c>
      <c r="K61" s="18" t="str">
        <f t="shared" si="21"/>
        <v>13162010</v>
      </c>
      <c r="L61" s="17">
        <f t="shared" si="23"/>
        <v>320217104</v>
      </c>
      <c r="N61" s="2">
        <v>2</v>
      </c>
      <c r="O61" t="s">
        <v>71</v>
      </c>
      <c r="P61" t="s">
        <v>71</v>
      </c>
      <c r="Q61" s="5" t="s">
        <v>75</v>
      </c>
      <c r="R61" s="23" t="s">
        <v>37</v>
      </c>
      <c r="S61" s="23"/>
      <c r="T61" s="23"/>
      <c r="U61" s="23"/>
      <c r="V61" s="23"/>
    </row>
    <row r="62" spans="2:22" x14ac:dyDescent="0.25">
      <c r="B62" s="22"/>
      <c r="C62" t="s">
        <v>60</v>
      </c>
      <c r="D62" s="11">
        <v>1</v>
      </c>
      <c r="E62" s="9" t="str">
        <f t="shared" si="24"/>
        <v>001</v>
      </c>
      <c r="F62" s="9" t="str">
        <f t="shared" si="17"/>
        <v>100</v>
      </c>
      <c r="G62" s="9" t="str">
        <f t="shared" si="18"/>
        <v>01011</v>
      </c>
      <c r="H62" s="9" t="str">
        <f t="shared" si="19"/>
        <v>00010</v>
      </c>
      <c r="I62" s="9" t="str">
        <f t="shared" si="25"/>
        <v>000000</v>
      </c>
      <c r="J62" s="9" t="str">
        <f t="shared" si="22"/>
        <v>010000</v>
      </c>
      <c r="K62" s="18" t="str">
        <f t="shared" si="21"/>
        <v>13162010</v>
      </c>
      <c r="L62" s="17">
        <f t="shared" si="23"/>
        <v>320217104</v>
      </c>
      <c r="N62" s="2">
        <v>2</v>
      </c>
      <c r="O62" t="s">
        <v>72</v>
      </c>
      <c r="P62" t="s">
        <v>72</v>
      </c>
      <c r="Q62" s="5" t="s">
        <v>74</v>
      </c>
      <c r="R62" s="23" t="s">
        <v>37</v>
      </c>
      <c r="S62" s="23"/>
      <c r="T62" s="23"/>
      <c r="U62" s="23"/>
      <c r="V62" s="23"/>
    </row>
    <row r="63" spans="2:22" x14ac:dyDescent="0.25">
      <c r="B63" s="22"/>
      <c r="C63" t="s">
        <v>61</v>
      </c>
      <c r="D63" s="11">
        <v>1</v>
      </c>
      <c r="E63" s="9" t="str">
        <f t="shared" si="24"/>
        <v>001</v>
      </c>
      <c r="F63" s="9" t="str">
        <f t="shared" si="17"/>
        <v>100</v>
      </c>
      <c r="G63" s="9" t="str">
        <f t="shared" si="18"/>
        <v>01011</v>
      </c>
      <c r="H63" s="9" t="str">
        <f t="shared" si="19"/>
        <v>00010</v>
      </c>
      <c r="I63" s="9" t="str">
        <f t="shared" si="25"/>
        <v>000000</v>
      </c>
      <c r="J63" s="9" t="str">
        <f t="shared" si="22"/>
        <v>010000</v>
      </c>
      <c r="K63" s="18" t="str">
        <f t="shared" si="21"/>
        <v>13162010</v>
      </c>
      <c r="L63" s="17">
        <f t="shared" si="23"/>
        <v>320217104</v>
      </c>
      <c r="N63" s="2">
        <v>2</v>
      </c>
      <c r="O63" t="s">
        <v>73</v>
      </c>
      <c r="P63" t="s">
        <v>73</v>
      </c>
      <c r="Q63" s="5" t="s">
        <v>74</v>
      </c>
      <c r="R63" s="23" t="s">
        <v>37</v>
      </c>
      <c r="S63" s="23"/>
      <c r="T63" s="23"/>
      <c r="U63" s="23"/>
      <c r="V63" s="23"/>
    </row>
    <row r="64" spans="2:22" x14ac:dyDescent="0.25">
      <c r="G64" s="9"/>
      <c r="H64" s="9"/>
      <c r="K64" s="17"/>
      <c r="L64" s="17"/>
      <c r="N64" s="2"/>
    </row>
    <row r="65" spans="2:23" x14ac:dyDescent="0.25">
      <c r="B65" s="5" t="s">
        <v>46</v>
      </c>
      <c r="C65" t="s">
        <v>46</v>
      </c>
      <c r="D65" s="11">
        <v>1</v>
      </c>
      <c r="E65" s="9" t="str">
        <f t="shared" si="24"/>
        <v>001</v>
      </c>
      <c r="F65" s="9" t="str">
        <f t="shared" si="17"/>
        <v>100</v>
      </c>
      <c r="G65" s="9" t="str">
        <f>Required_Model_ID</f>
        <v>01011</v>
      </c>
      <c r="H65" s="9" t="str">
        <f>Required_Node_ID</f>
        <v>00010</v>
      </c>
      <c r="I65" s="9" t="str">
        <f t="shared" si="25"/>
        <v>000000</v>
      </c>
      <c r="J65" s="9" t="str">
        <f>DEC2BIN(17,6)</f>
        <v>010001</v>
      </c>
      <c r="K65" s="18" t="str">
        <f t="shared" ref="K65" si="26">CONCATENATE(BIN2HEX(MID(CONCATENATE("000",D65,E65,F65,G65,H65,I65,J65),1,4)),BIN2HEX(MID(CONCATENATE("000",D65,E65,F65,G65,H65,I65,J65),5,4)),BIN2HEX(MID(CONCATENATE("000",D65,E65,F65,G65,H65,I65,J65),9,4)),BIN2HEX(MID(CONCATENATE("000",D65,E65,F65,G65,H65,I65,J65),13,4)),BIN2HEX(MID(CONCATENATE("000",D65,E65,F65,G65,H65,I65,J65),17,4)),BIN2HEX(MID(CONCATENATE("000",D65,E65,F65,G65,H65,I65,J65),21,4)),BIN2HEX(MID(CONCATENATE("000",D65,E65,F65,G65,H65,I65,J65),25,4)),BIN2HEX(MID(CONCATENATE("000",D65,E65,F65,G65,H65,I65,J65),29,4)))</f>
        <v>13162011</v>
      </c>
      <c r="L65" s="18">
        <f t="shared" ref="L65" si="27">HEX2DEC(K65)</f>
        <v>320217105</v>
      </c>
      <c r="N65" s="2">
        <v>4</v>
      </c>
      <c r="O65" s="22" t="s">
        <v>51</v>
      </c>
      <c r="P65" s="22"/>
      <c r="Q65" s="22" t="s">
        <v>50</v>
      </c>
      <c r="R65" s="22"/>
      <c r="S65" s="23" t="s">
        <v>37</v>
      </c>
      <c r="T65" s="23"/>
      <c r="U65" s="23"/>
      <c r="V65" s="23"/>
      <c r="W65" t="s">
        <v>65</v>
      </c>
    </row>
    <row r="66" spans="2:23" x14ac:dyDescent="0.25">
      <c r="F66" s="18"/>
      <c r="G66" s="9"/>
      <c r="H66" s="9"/>
      <c r="K66" s="18"/>
      <c r="L66" s="18"/>
      <c r="N66" s="2"/>
    </row>
    <row r="67" spans="2:23" x14ac:dyDescent="0.25">
      <c r="B67" s="5" t="s">
        <v>47</v>
      </c>
      <c r="C67" t="s">
        <v>47</v>
      </c>
      <c r="D67" s="11">
        <v>1</v>
      </c>
      <c r="E67" s="9" t="str">
        <f t="shared" si="24"/>
        <v>001</v>
      </c>
      <c r="F67" s="9" t="str">
        <f t="shared" si="17"/>
        <v>100</v>
      </c>
      <c r="G67" s="9" t="str">
        <f>Required_Model_ID</f>
        <v>01011</v>
      </c>
      <c r="H67" s="9" t="str">
        <f>Required_Node_ID</f>
        <v>00010</v>
      </c>
      <c r="I67" s="9" t="str">
        <f t="shared" si="25"/>
        <v>000000</v>
      </c>
      <c r="J67" s="9" t="str">
        <f>DEC2BIN(18,6)</f>
        <v>010010</v>
      </c>
      <c r="K67" s="18" t="str">
        <f t="shared" ref="K67" si="28">CONCATENATE(BIN2HEX(MID(CONCATENATE("000",D67,E67,F67,G67,H67,I67,J67),1,4)),BIN2HEX(MID(CONCATENATE("000",D67,E67,F67,G67,H67,I67,J67),5,4)),BIN2HEX(MID(CONCATENATE("000",D67,E67,F67,G67,H67,I67,J67),9,4)),BIN2HEX(MID(CONCATENATE("000",D67,E67,F67,G67,H67,I67,J67),13,4)),BIN2HEX(MID(CONCATENATE("000",D67,E67,F67,G67,H67,I67,J67),17,4)),BIN2HEX(MID(CONCATENATE("000",D67,E67,F67,G67,H67,I67,J67),21,4)),BIN2HEX(MID(CONCATENATE("000",D67,E67,F67,G67,H67,I67,J67),25,4)),BIN2HEX(MID(CONCATENATE("000",D67,E67,F67,G67,H67,I67,J67),29,4)))</f>
        <v>13162012</v>
      </c>
      <c r="L67" s="18">
        <f t="shared" ref="L67" si="29">HEX2DEC(K67)</f>
        <v>320217106</v>
      </c>
      <c r="N67" s="2">
        <v>4</v>
      </c>
      <c r="O67" s="22" t="s">
        <v>51</v>
      </c>
      <c r="P67" s="22"/>
      <c r="Q67" s="22" t="s">
        <v>50</v>
      </c>
      <c r="R67" s="22"/>
      <c r="S67" s="23" t="s">
        <v>37</v>
      </c>
      <c r="T67" s="23"/>
      <c r="U67" s="23"/>
      <c r="V67" s="23"/>
      <c r="W67" t="s">
        <v>66</v>
      </c>
    </row>
    <row r="68" spans="2:23" x14ac:dyDescent="0.25">
      <c r="F68" s="18"/>
      <c r="G68" s="9"/>
      <c r="H68" s="9"/>
      <c r="K68" s="18"/>
      <c r="L68" s="18"/>
    </row>
    <row r="69" spans="2:23" x14ac:dyDescent="0.25">
      <c r="B69" s="5" t="s">
        <v>77</v>
      </c>
      <c r="C69" t="s">
        <v>77</v>
      </c>
      <c r="D69" s="11">
        <v>1</v>
      </c>
      <c r="E69" s="9" t="str">
        <f t="shared" si="24"/>
        <v>001</v>
      </c>
      <c r="F69" s="9" t="str">
        <f t="shared" si="17"/>
        <v>100</v>
      </c>
      <c r="G69" s="9" t="str">
        <f>Required_Model_ID</f>
        <v>01011</v>
      </c>
      <c r="H69" s="9" t="str">
        <f>Required_Node_ID</f>
        <v>00010</v>
      </c>
      <c r="I69" s="9" t="str">
        <f t="shared" si="25"/>
        <v>000000</v>
      </c>
      <c r="J69" s="9" t="str">
        <f>DEC2BIN(19,6)</f>
        <v>010011</v>
      </c>
      <c r="K69" s="18" t="str">
        <f t="shared" ref="K69" si="30">CONCATENATE(BIN2HEX(MID(CONCATENATE("000",D69,E69,F69,G69,H69,I69,J69),1,4)),BIN2HEX(MID(CONCATENATE("000",D69,E69,F69,G69,H69,I69,J69),5,4)),BIN2HEX(MID(CONCATENATE("000",D69,E69,F69,G69,H69,I69,J69),9,4)),BIN2HEX(MID(CONCATENATE("000",D69,E69,F69,G69,H69,I69,J69),13,4)),BIN2HEX(MID(CONCATENATE("000",D69,E69,F69,G69,H69,I69,J69),17,4)),BIN2HEX(MID(CONCATENATE("000",D69,E69,F69,G69,H69,I69,J69),21,4)),BIN2HEX(MID(CONCATENATE("000",D69,E69,F69,G69,H69,I69,J69),25,4)),BIN2HEX(MID(CONCATENATE("000",D69,E69,F69,G69,H69,I69,J69),29,4)))</f>
        <v>13162013</v>
      </c>
      <c r="L69" s="18">
        <f t="shared" ref="L69" si="31">HEX2DEC(K69)</f>
        <v>320217107</v>
      </c>
      <c r="N69" s="2">
        <v>4</v>
      </c>
      <c r="O69" s="22" t="s">
        <v>51</v>
      </c>
      <c r="P69" s="22"/>
      <c r="Q69" s="22" t="s">
        <v>50</v>
      </c>
      <c r="R69" s="22"/>
      <c r="S69" s="23" t="s">
        <v>37</v>
      </c>
      <c r="T69" s="23"/>
      <c r="U69" s="23"/>
      <c r="V69" s="23"/>
      <c r="W69" t="s">
        <v>79</v>
      </c>
    </row>
    <row r="70" spans="2:23" x14ac:dyDescent="0.25">
      <c r="F70" s="18"/>
      <c r="G70" s="9"/>
      <c r="H70" s="9"/>
      <c r="K70" s="18"/>
      <c r="L70" s="18"/>
    </row>
    <row r="71" spans="2:23" x14ac:dyDescent="0.25">
      <c r="B71" s="5" t="s">
        <v>78</v>
      </c>
      <c r="C71" t="s">
        <v>78</v>
      </c>
      <c r="D71" s="11">
        <v>1</v>
      </c>
      <c r="E71" s="9" t="str">
        <f t="shared" si="24"/>
        <v>001</v>
      </c>
      <c r="F71" s="9" t="str">
        <f t="shared" si="17"/>
        <v>100</v>
      </c>
      <c r="G71" s="9" t="str">
        <f>Required_Model_ID</f>
        <v>01011</v>
      </c>
      <c r="H71" s="9" t="str">
        <f>Required_Node_ID</f>
        <v>00010</v>
      </c>
      <c r="I71" s="9" t="str">
        <f t="shared" si="25"/>
        <v>000000</v>
      </c>
      <c r="J71" s="9" t="str">
        <f>DEC2BIN(20,6)</f>
        <v>010100</v>
      </c>
      <c r="K71" s="18" t="str">
        <f t="shared" ref="K71:K91" si="32">CONCATENATE(BIN2HEX(MID(CONCATENATE("000",D71,E71,F71,G71,H71,I71,J71),1,4)),BIN2HEX(MID(CONCATENATE("000",D71,E71,F71,G71,H71,I71,J71),5,4)),BIN2HEX(MID(CONCATENATE("000",D71,E71,F71,G71,H71,I71,J71),9,4)),BIN2HEX(MID(CONCATENATE("000",D71,E71,F71,G71,H71,I71,J71),13,4)),BIN2HEX(MID(CONCATENATE("000",D71,E71,F71,G71,H71,I71,J71),17,4)),BIN2HEX(MID(CONCATENATE("000",D71,E71,F71,G71,H71,I71,J71),21,4)),BIN2HEX(MID(CONCATENATE("000",D71,E71,F71,G71,H71,I71,J71),25,4)),BIN2HEX(MID(CONCATENATE("000",D71,E71,F71,G71,H71,I71,J71),29,4)))</f>
        <v>13162014</v>
      </c>
      <c r="L71" s="18">
        <f t="shared" ref="L71" si="33">HEX2DEC(K71)</f>
        <v>320217108</v>
      </c>
      <c r="N71" s="2">
        <v>4</v>
      </c>
      <c r="O71" s="22" t="s">
        <v>51</v>
      </c>
      <c r="P71" s="22"/>
      <c r="Q71" s="22" t="s">
        <v>50</v>
      </c>
      <c r="R71" s="22"/>
      <c r="S71" s="23" t="s">
        <v>37</v>
      </c>
      <c r="T71" s="23"/>
      <c r="U71" s="23"/>
      <c r="V71" s="23"/>
      <c r="W71" t="s">
        <v>80</v>
      </c>
    </row>
    <row r="72" spans="2:23" x14ac:dyDescent="0.25">
      <c r="F72" s="18"/>
      <c r="G72" s="9"/>
      <c r="H72" s="9"/>
      <c r="K72" s="18"/>
      <c r="L72" s="18"/>
    </row>
    <row r="73" spans="2:23" x14ac:dyDescent="0.25">
      <c r="B73" s="22" t="s">
        <v>82</v>
      </c>
      <c r="C73" t="s">
        <v>83</v>
      </c>
      <c r="D73" s="11">
        <v>1</v>
      </c>
      <c r="E73" s="9" t="str">
        <f t="shared" ref="E73:E75" si="34">DEC2BIN(1,3)</f>
        <v>001</v>
      </c>
      <c r="F73" s="9" t="str">
        <f t="shared" si="17"/>
        <v>100</v>
      </c>
      <c r="G73" s="9" t="str">
        <f>Required_Model_ID</f>
        <v>01011</v>
      </c>
      <c r="H73" s="9" t="str">
        <f>Required_Node_ID</f>
        <v>00010</v>
      </c>
      <c r="I73" s="9" t="str">
        <f>DEC2BIN(0,6)</f>
        <v>000000</v>
      </c>
      <c r="J73" s="9" t="str">
        <f>DEC2BIN(32,6)</f>
        <v>100000</v>
      </c>
      <c r="K73" s="18" t="str">
        <f t="shared" si="32"/>
        <v>13162020</v>
      </c>
      <c r="L73" s="17">
        <f t="shared" si="23"/>
        <v>320217120</v>
      </c>
      <c r="N73" s="1">
        <v>2</v>
      </c>
      <c r="O73" t="s">
        <v>86</v>
      </c>
      <c r="P73" t="s">
        <v>86</v>
      </c>
      <c r="Q73" s="23" t="s">
        <v>37</v>
      </c>
      <c r="R73" s="23"/>
      <c r="S73" s="23"/>
      <c r="T73" s="23"/>
      <c r="U73" s="23"/>
      <c r="V73" s="23"/>
    </row>
    <row r="74" spans="2:23" x14ac:dyDescent="0.25">
      <c r="B74" s="22"/>
      <c r="C74" t="s">
        <v>84</v>
      </c>
      <c r="D74" s="11">
        <v>1</v>
      </c>
      <c r="E74" s="9" t="str">
        <f t="shared" si="34"/>
        <v>001</v>
      </c>
      <c r="F74" s="9" t="str">
        <f t="shared" si="17"/>
        <v>100</v>
      </c>
      <c r="G74" s="9" t="str">
        <f>Required_Model_ID</f>
        <v>01011</v>
      </c>
      <c r="H74" s="9" t="str">
        <f>Required_Node_ID</f>
        <v>00010</v>
      </c>
      <c r="I74" s="9" t="str">
        <f>DEC2BIN(0,6)</f>
        <v>000000</v>
      </c>
      <c r="J74" s="9" t="str">
        <f>DEC2BIN(32,6)</f>
        <v>100000</v>
      </c>
      <c r="K74" s="18" t="str">
        <f t="shared" si="32"/>
        <v>13162020</v>
      </c>
      <c r="L74" s="17">
        <f t="shared" si="23"/>
        <v>320217120</v>
      </c>
      <c r="N74" s="1">
        <v>2</v>
      </c>
      <c r="O74" t="s">
        <v>87</v>
      </c>
      <c r="P74" t="s">
        <v>87</v>
      </c>
      <c r="Q74" s="23" t="s">
        <v>37</v>
      </c>
      <c r="R74" s="23"/>
      <c r="S74" s="23"/>
      <c r="T74" s="23"/>
      <c r="U74" s="23"/>
      <c r="V74" s="23"/>
    </row>
    <row r="75" spans="2:23" x14ac:dyDescent="0.25">
      <c r="B75" s="22"/>
      <c r="C75" t="s">
        <v>85</v>
      </c>
      <c r="D75" s="11">
        <v>1</v>
      </c>
      <c r="E75" s="9" t="str">
        <f t="shared" si="34"/>
        <v>001</v>
      </c>
      <c r="F75" s="9" t="str">
        <f t="shared" si="17"/>
        <v>100</v>
      </c>
      <c r="G75" s="9" t="str">
        <f>Required_Model_ID</f>
        <v>01011</v>
      </c>
      <c r="H75" s="9" t="str">
        <f>Required_Node_ID</f>
        <v>00010</v>
      </c>
      <c r="I75" s="9" t="str">
        <f>DEC2BIN(0,6)</f>
        <v>000000</v>
      </c>
      <c r="J75" s="9" t="str">
        <f>DEC2BIN(32,6)</f>
        <v>100000</v>
      </c>
      <c r="K75" s="18" t="str">
        <f t="shared" si="32"/>
        <v>13162020</v>
      </c>
      <c r="L75" s="17">
        <f t="shared" si="23"/>
        <v>320217120</v>
      </c>
      <c r="N75" s="1">
        <v>2</v>
      </c>
      <c r="O75" t="s">
        <v>88</v>
      </c>
      <c r="P75" t="s">
        <v>88</v>
      </c>
      <c r="Q75" s="23" t="s">
        <v>37</v>
      </c>
      <c r="R75" s="23"/>
      <c r="S75" s="23"/>
      <c r="T75" s="23"/>
      <c r="U75" s="23"/>
      <c r="V75" s="23"/>
    </row>
    <row r="76" spans="2:23" x14ac:dyDescent="0.25">
      <c r="G76" s="9"/>
      <c r="H76" s="9"/>
      <c r="K76" s="17"/>
      <c r="L76" s="17"/>
      <c r="N76"/>
      <c r="Q76" s="27"/>
      <c r="R76" s="27"/>
      <c r="S76" s="27"/>
      <c r="T76" s="27"/>
      <c r="U76" s="27"/>
      <c r="V76" s="27"/>
    </row>
    <row r="77" spans="2:23" x14ac:dyDescent="0.25">
      <c r="B77" s="22" t="s">
        <v>89</v>
      </c>
      <c r="C77" t="s">
        <v>90</v>
      </c>
      <c r="D77" s="11">
        <v>1</v>
      </c>
      <c r="E77" s="9" t="str">
        <f t="shared" ref="E77:E79" si="35">DEC2BIN(1,3)</f>
        <v>001</v>
      </c>
      <c r="F77" s="9" t="str">
        <f t="shared" si="17"/>
        <v>100</v>
      </c>
      <c r="G77" s="9" t="str">
        <f>Required_Model_ID</f>
        <v>01011</v>
      </c>
      <c r="H77" s="9" t="str">
        <f>Required_Node_ID</f>
        <v>00010</v>
      </c>
      <c r="I77" s="9" t="str">
        <f>DEC2BIN(1,6)</f>
        <v>000001</v>
      </c>
      <c r="J77" s="9" t="str">
        <f>DEC2BIN(33,6)</f>
        <v>100001</v>
      </c>
      <c r="K77" s="18" t="str">
        <f t="shared" si="32"/>
        <v>13162061</v>
      </c>
      <c r="L77" s="17">
        <f t="shared" si="23"/>
        <v>320217185</v>
      </c>
      <c r="N77" s="1">
        <v>8</v>
      </c>
      <c r="O77" s="23" t="s">
        <v>93</v>
      </c>
      <c r="P77" s="23"/>
      <c r="Q77" s="23"/>
      <c r="R77" s="23"/>
      <c r="S77" s="23" t="s">
        <v>94</v>
      </c>
      <c r="T77" s="23"/>
      <c r="U77" s="23"/>
      <c r="V77" s="23"/>
    </row>
    <row r="78" spans="2:23" x14ac:dyDescent="0.25">
      <c r="B78" s="22"/>
      <c r="C78" t="s">
        <v>91</v>
      </c>
      <c r="D78" s="11">
        <v>1</v>
      </c>
      <c r="E78" s="9" t="str">
        <f t="shared" si="35"/>
        <v>001</v>
      </c>
      <c r="F78" s="9" t="str">
        <f t="shared" si="17"/>
        <v>100</v>
      </c>
      <c r="G78" s="9" t="str">
        <f>Required_Model_ID</f>
        <v>01011</v>
      </c>
      <c r="H78" s="9" t="str">
        <f>Required_Node_ID</f>
        <v>00010</v>
      </c>
      <c r="I78" s="9" t="str">
        <f>DEC2BIN(1,6)</f>
        <v>000001</v>
      </c>
      <c r="J78" s="9" t="str">
        <f>DEC2BIN(34,6)</f>
        <v>100010</v>
      </c>
      <c r="K78" s="18" t="str">
        <f t="shared" si="32"/>
        <v>13162062</v>
      </c>
      <c r="L78" s="17">
        <f t="shared" si="23"/>
        <v>320217186</v>
      </c>
      <c r="N78" s="1">
        <v>8</v>
      </c>
      <c r="O78" s="23" t="s">
        <v>95</v>
      </c>
      <c r="P78" s="23"/>
      <c r="Q78" s="23"/>
      <c r="R78" s="23"/>
      <c r="S78" s="23" t="s">
        <v>96</v>
      </c>
      <c r="T78" s="23"/>
      <c r="U78" s="23"/>
      <c r="V78" s="23"/>
    </row>
    <row r="79" spans="2:23" x14ac:dyDescent="0.25">
      <c r="B79" s="22"/>
      <c r="C79" t="s">
        <v>92</v>
      </c>
      <c r="D79" s="11">
        <v>1</v>
      </c>
      <c r="E79" s="9" t="str">
        <f t="shared" si="35"/>
        <v>001</v>
      </c>
      <c r="F79" s="9" t="str">
        <f t="shared" si="17"/>
        <v>100</v>
      </c>
      <c r="G79" s="9" t="str">
        <f>Required_Model_ID</f>
        <v>01011</v>
      </c>
      <c r="H79" s="9" t="str">
        <f>Required_Node_ID</f>
        <v>00010</v>
      </c>
      <c r="I79" s="9" t="str">
        <f>DEC2BIN(1,6)</f>
        <v>000001</v>
      </c>
      <c r="J79" s="9" t="str">
        <f>DEC2BIN(37,6)</f>
        <v>100101</v>
      </c>
      <c r="K79" s="18" t="str">
        <f t="shared" si="32"/>
        <v>13162065</v>
      </c>
      <c r="L79" s="17">
        <f t="shared" si="23"/>
        <v>320217189</v>
      </c>
      <c r="N79" s="1">
        <v>8</v>
      </c>
      <c r="O79" s="23" t="s">
        <v>97</v>
      </c>
      <c r="P79" s="23"/>
      <c r="Q79" s="23"/>
      <c r="R79" s="23"/>
      <c r="S79" s="23" t="s">
        <v>98</v>
      </c>
      <c r="T79" s="23"/>
      <c r="U79" s="23"/>
      <c r="V79" s="23"/>
    </row>
    <row r="80" spans="2:23" x14ac:dyDescent="0.25">
      <c r="G80" s="9"/>
      <c r="H80" s="9"/>
      <c r="K80" s="17"/>
      <c r="L80" s="17"/>
      <c r="N80"/>
      <c r="Q80" s="27"/>
      <c r="R80" s="27"/>
      <c r="S80" s="27"/>
      <c r="T80" s="27"/>
      <c r="U80" s="27"/>
      <c r="V80" s="27"/>
    </row>
    <row r="81" spans="2:22" x14ac:dyDescent="0.25">
      <c r="B81" s="22" t="s">
        <v>99</v>
      </c>
      <c r="C81" t="s">
        <v>100</v>
      </c>
      <c r="D81" s="11">
        <v>1</v>
      </c>
      <c r="E81" s="9" t="str">
        <f t="shared" ref="E81:E87" si="36">DEC2BIN(1,3)</f>
        <v>001</v>
      </c>
      <c r="F81" s="9" t="str">
        <f t="shared" si="17"/>
        <v>100</v>
      </c>
      <c r="G81" s="9" t="str">
        <f t="shared" ref="G81:G87" si="37">Required_Model_ID</f>
        <v>01011</v>
      </c>
      <c r="H81" s="9" t="str">
        <f t="shared" ref="H81:H87" si="38">Required_Node_ID</f>
        <v>00010</v>
      </c>
      <c r="I81" s="9" t="str">
        <f t="shared" ref="I81:I87" si="39">DEC2BIN(1,6)</f>
        <v>000001</v>
      </c>
      <c r="J81" s="9" t="str">
        <f>DEC2BIN(0,6)</f>
        <v>000000</v>
      </c>
      <c r="K81" s="18" t="str">
        <f t="shared" si="32"/>
        <v>13162040</v>
      </c>
      <c r="L81" s="17">
        <f t="shared" si="23"/>
        <v>320217152</v>
      </c>
      <c r="N81" s="15">
        <v>2</v>
      </c>
      <c r="O81" t="s">
        <v>109</v>
      </c>
      <c r="P81" t="s">
        <v>109</v>
      </c>
      <c r="Q81" s="23" t="s">
        <v>37</v>
      </c>
      <c r="R81" s="23"/>
      <c r="S81" s="23"/>
      <c r="T81" s="23"/>
      <c r="U81" s="23"/>
      <c r="V81" s="23"/>
    </row>
    <row r="82" spans="2:22" x14ac:dyDescent="0.25">
      <c r="B82" s="22"/>
      <c r="C82" t="s">
        <v>101</v>
      </c>
      <c r="D82" s="11">
        <v>1</v>
      </c>
      <c r="E82" s="9" t="str">
        <f t="shared" si="36"/>
        <v>001</v>
      </c>
      <c r="F82" s="9" t="str">
        <f t="shared" si="17"/>
        <v>100</v>
      </c>
      <c r="G82" s="9" t="str">
        <f t="shared" si="37"/>
        <v>01011</v>
      </c>
      <c r="H82" s="9" t="str">
        <f t="shared" si="38"/>
        <v>00010</v>
      </c>
      <c r="I82" s="9" t="str">
        <f t="shared" si="39"/>
        <v>000001</v>
      </c>
      <c r="J82" s="9" t="str">
        <f t="shared" ref="J82:J91" si="40">DEC2BIN(0,6)</f>
        <v>000000</v>
      </c>
      <c r="K82" s="18" t="str">
        <f t="shared" si="32"/>
        <v>13162040</v>
      </c>
      <c r="L82" s="17">
        <f t="shared" si="23"/>
        <v>320217152</v>
      </c>
      <c r="N82" s="15">
        <v>2</v>
      </c>
      <c r="O82" t="s">
        <v>110</v>
      </c>
      <c r="P82" t="s">
        <v>110</v>
      </c>
      <c r="Q82" s="23" t="s">
        <v>37</v>
      </c>
      <c r="R82" s="23"/>
      <c r="S82" s="23"/>
      <c r="T82" s="23"/>
      <c r="U82" s="23"/>
      <c r="V82" s="23"/>
    </row>
    <row r="83" spans="2:22" x14ac:dyDescent="0.25">
      <c r="B83" s="22"/>
      <c r="C83" t="s">
        <v>102</v>
      </c>
      <c r="D83" s="11">
        <v>1</v>
      </c>
      <c r="E83" s="9" t="str">
        <f t="shared" si="36"/>
        <v>001</v>
      </c>
      <c r="F83" s="9" t="str">
        <f t="shared" si="17"/>
        <v>100</v>
      </c>
      <c r="G83" s="9" t="str">
        <f t="shared" si="37"/>
        <v>01011</v>
      </c>
      <c r="H83" s="9" t="str">
        <f t="shared" si="38"/>
        <v>00010</v>
      </c>
      <c r="I83" s="9" t="str">
        <f t="shared" si="39"/>
        <v>000001</v>
      </c>
      <c r="J83" s="9" t="str">
        <f t="shared" si="40"/>
        <v>000000</v>
      </c>
      <c r="K83" s="18" t="str">
        <f t="shared" si="32"/>
        <v>13162040</v>
      </c>
      <c r="L83" s="17">
        <f t="shared" si="23"/>
        <v>320217152</v>
      </c>
      <c r="N83" s="15">
        <v>2</v>
      </c>
      <c r="O83" t="s">
        <v>111</v>
      </c>
      <c r="P83" t="s">
        <v>111</v>
      </c>
      <c r="Q83" s="23" t="s">
        <v>37</v>
      </c>
      <c r="R83" s="23"/>
      <c r="S83" s="23"/>
      <c r="T83" s="23"/>
      <c r="U83" s="23"/>
      <c r="V83" s="23"/>
    </row>
    <row r="84" spans="2:22" x14ac:dyDescent="0.25">
      <c r="B84" s="22"/>
      <c r="C84" t="s">
        <v>103</v>
      </c>
      <c r="D84" s="11">
        <v>1</v>
      </c>
      <c r="E84" s="9" t="str">
        <f t="shared" si="36"/>
        <v>001</v>
      </c>
      <c r="F84" s="9" t="str">
        <f t="shared" si="17"/>
        <v>100</v>
      </c>
      <c r="G84" s="9" t="str">
        <f t="shared" si="37"/>
        <v>01011</v>
      </c>
      <c r="H84" s="9" t="str">
        <f t="shared" si="38"/>
        <v>00010</v>
      </c>
      <c r="I84" s="9" t="str">
        <f t="shared" si="39"/>
        <v>000001</v>
      </c>
      <c r="J84" s="9" t="str">
        <f t="shared" si="40"/>
        <v>000000</v>
      </c>
      <c r="K84" s="18" t="str">
        <f t="shared" si="32"/>
        <v>13162040</v>
      </c>
      <c r="L84" s="17">
        <f t="shared" si="23"/>
        <v>320217152</v>
      </c>
      <c r="N84" s="15">
        <v>2</v>
      </c>
      <c r="O84" t="s">
        <v>112</v>
      </c>
      <c r="P84" t="s">
        <v>112</v>
      </c>
      <c r="Q84" s="23" t="s">
        <v>37</v>
      </c>
      <c r="R84" s="23"/>
      <c r="S84" s="23"/>
      <c r="T84" s="23"/>
      <c r="U84" s="23"/>
      <c r="V84" s="23"/>
    </row>
    <row r="85" spans="2:22" x14ac:dyDescent="0.25">
      <c r="B85" s="22"/>
      <c r="C85" t="s">
        <v>115</v>
      </c>
      <c r="D85" s="11">
        <v>1</v>
      </c>
      <c r="E85" s="9" t="str">
        <f t="shared" si="36"/>
        <v>001</v>
      </c>
      <c r="F85" s="9" t="str">
        <f t="shared" si="17"/>
        <v>100</v>
      </c>
      <c r="G85" s="9" t="str">
        <f t="shared" si="37"/>
        <v>01011</v>
      </c>
      <c r="H85" s="9" t="str">
        <f t="shared" si="38"/>
        <v>00010</v>
      </c>
      <c r="I85" s="9" t="str">
        <f t="shared" si="39"/>
        <v>000001</v>
      </c>
      <c r="J85" s="9" t="str">
        <f t="shared" si="40"/>
        <v>000000</v>
      </c>
      <c r="K85" s="18" t="str">
        <f t="shared" si="32"/>
        <v>13162040</v>
      </c>
      <c r="L85" s="17">
        <f t="shared" si="23"/>
        <v>320217152</v>
      </c>
      <c r="N85" s="15">
        <v>2</v>
      </c>
      <c r="O85" t="s">
        <v>113</v>
      </c>
      <c r="P85" t="s">
        <v>113</v>
      </c>
      <c r="Q85" s="23" t="s">
        <v>37</v>
      </c>
      <c r="R85" s="23"/>
      <c r="S85" s="23"/>
      <c r="T85" s="23"/>
      <c r="U85" s="23"/>
      <c r="V85" s="23"/>
    </row>
    <row r="86" spans="2:22" x14ac:dyDescent="0.25">
      <c r="B86" s="22"/>
      <c r="C86" t="s">
        <v>104</v>
      </c>
      <c r="D86" s="11">
        <v>1</v>
      </c>
      <c r="E86" s="9" t="str">
        <f t="shared" si="36"/>
        <v>001</v>
      </c>
      <c r="F86" s="9" t="str">
        <f t="shared" si="17"/>
        <v>100</v>
      </c>
      <c r="G86" s="9" t="str">
        <f t="shared" si="37"/>
        <v>01011</v>
      </c>
      <c r="H86" s="9" t="str">
        <f t="shared" si="38"/>
        <v>00010</v>
      </c>
      <c r="I86" s="9" t="str">
        <f t="shared" si="39"/>
        <v>000001</v>
      </c>
      <c r="J86" s="9" t="str">
        <f t="shared" si="40"/>
        <v>000000</v>
      </c>
      <c r="K86" s="18" t="str">
        <f t="shared" si="32"/>
        <v>13162040</v>
      </c>
      <c r="L86" s="17">
        <f t="shared" si="23"/>
        <v>320217152</v>
      </c>
      <c r="N86" s="15">
        <v>2</v>
      </c>
      <c r="O86" t="s">
        <v>114</v>
      </c>
      <c r="P86" t="s">
        <v>114</v>
      </c>
      <c r="Q86" s="23" t="s">
        <v>37</v>
      </c>
      <c r="R86" s="23"/>
      <c r="S86" s="23"/>
      <c r="T86" s="23"/>
      <c r="U86" s="23"/>
      <c r="V86" s="23"/>
    </row>
    <row r="87" spans="2:22" x14ac:dyDescent="0.25">
      <c r="B87" s="22"/>
      <c r="C87" s="28" t="s">
        <v>105</v>
      </c>
      <c r="D87" s="11">
        <v>1</v>
      </c>
      <c r="E87" s="9" t="str">
        <f t="shared" si="36"/>
        <v>001</v>
      </c>
      <c r="F87" s="9" t="str">
        <f t="shared" si="17"/>
        <v>100</v>
      </c>
      <c r="G87" s="9" t="str">
        <f t="shared" si="37"/>
        <v>01011</v>
      </c>
      <c r="H87" s="9" t="str">
        <f t="shared" si="38"/>
        <v>00010</v>
      </c>
      <c r="I87" s="9" t="str">
        <f t="shared" si="39"/>
        <v>000001</v>
      </c>
      <c r="J87" s="9" t="str">
        <f t="shared" si="40"/>
        <v>000000</v>
      </c>
      <c r="K87" s="18" t="str">
        <f t="shared" si="32"/>
        <v>13162040</v>
      </c>
      <c r="L87" s="17">
        <f t="shared" si="23"/>
        <v>320217152</v>
      </c>
      <c r="N87" s="15">
        <v>2</v>
      </c>
      <c r="O87" t="s">
        <v>116</v>
      </c>
      <c r="P87" t="s">
        <v>116</v>
      </c>
      <c r="Q87" s="23" t="s">
        <v>37</v>
      </c>
      <c r="R87" s="23"/>
      <c r="S87" s="23"/>
      <c r="T87" s="23"/>
      <c r="U87" s="23"/>
      <c r="V87" s="23"/>
    </row>
    <row r="88" spans="2:22" x14ac:dyDescent="0.25">
      <c r="B88" s="22"/>
      <c r="C88" s="28"/>
      <c r="G88" s="9"/>
      <c r="H88" s="9"/>
      <c r="J88" s="9"/>
      <c r="K88" s="17"/>
      <c r="L88" s="17"/>
      <c r="N88"/>
      <c r="Q88" s="12"/>
      <c r="R88" s="12"/>
      <c r="S88" s="12"/>
      <c r="T88" s="12"/>
      <c r="U88" s="12"/>
      <c r="V88" s="12"/>
    </row>
    <row r="89" spans="2:22" x14ac:dyDescent="0.25">
      <c r="B89" s="22"/>
      <c r="C89" t="s">
        <v>106</v>
      </c>
      <c r="D89" s="11">
        <v>1</v>
      </c>
      <c r="E89" s="9" t="str">
        <f t="shared" ref="E89:E91" si="41">DEC2BIN(1,3)</f>
        <v>001</v>
      </c>
      <c r="F89" s="9" t="str">
        <f t="shared" si="17"/>
        <v>100</v>
      </c>
      <c r="G89" s="9" t="str">
        <f>Required_Model_ID</f>
        <v>01011</v>
      </c>
      <c r="H89" s="9" t="str">
        <f>Required_Node_ID</f>
        <v>00010</v>
      </c>
      <c r="I89" s="9" t="str">
        <f>DEC2BIN(1,6)</f>
        <v>000001</v>
      </c>
      <c r="J89" s="9" t="str">
        <f t="shared" si="40"/>
        <v>000000</v>
      </c>
      <c r="K89" s="18" t="str">
        <f t="shared" si="32"/>
        <v>13162040</v>
      </c>
      <c r="L89" s="17">
        <f t="shared" si="23"/>
        <v>320217152</v>
      </c>
      <c r="N89" s="1">
        <v>2</v>
      </c>
      <c r="O89" t="s">
        <v>117</v>
      </c>
      <c r="P89" t="s">
        <v>117</v>
      </c>
      <c r="Q89" s="23" t="s">
        <v>37</v>
      </c>
      <c r="R89" s="23"/>
      <c r="S89" s="23"/>
      <c r="T89" s="23"/>
      <c r="U89" s="23"/>
      <c r="V89" s="23"/>
    </row>
    <row r="90" spans="2:22" x14ac:dyDescent="0.25">
      <c r="B90" s="22"/>
      <c r="C90" t="s">
        <v>107</v>
      </c>
      <c r="D90" s="11">
        <v>1</v>
      </c>
      <c r="E90" s="9" t="str">
        <f t="shared" si="41"/>
        <v>001</v>
      </c>
      <c r="F90" s="9" t="str">
        <f t="shared" si="17"/>
        <v>100</v>
      </c>
      <c r="G90" s="9" t="str">
        <f>Required_Model_ID</f>
        <v>01011</v>
      </c>
      <c r="H90" s="9" t="str">
        <f>Required_Node_ID</f>
        <v>00010</v>
      </c>
      <c r="I90" s="9" t="str">
        <f>DEC2BIN(1,6)</f>
        <v>000001</v>
      </c>
      <c r="J90" s="9" t="str">
        <f t="shared" si="40"/>
        <v>000000</v>
      </c>
      <c r="K90" s="18" t="str">
        <f t="shared" si="32"/>
        <v>13162040</v>
      </c>
      <c r="L90" s="17">
        <f t="shared" si="23"/>
        <v>320217152</v>
      </c>
      <c r="N90" s="1">
        <v>2</v>
      </c>
      <c r="O90" t="s">
        <v>118</v>
      </c>
      <c r="P90" t="s">
        <v>118</v>
      </c>
      <c r="Q90" s="23" t="s">
        <v>37</v>
      </c>
      <c r="R90" s="23"/>
      <c r="S90" s="23"/>
      <c r="T90" s="23"/>
      <c r="U90" s="23"/>
      <c r="V90" s="23"/>
    </row>
    <row r="91" spans="2:22" x14ac:dyDescent="0.25">
      <c r="B91" s="22"/>
      <c r="C91" t="s">
        <v>108</v>
      </c>
      <c r="D91" s="11">
        <v>1</v>
      </c>
      <c r="E91" s="9" t="str">
        <f t="shared" si="41"/>
        <v>001</v>
      </c>
      <c r="F91" s="9" t="str">
        <f t="shared" si="17"/>
        <v>100</v>
      </c>
      <c r="G91" s="9" t="str">
        <f>Required_Model_ID</f>
        <v>01011</v>
      </c>
      <c r="H91" s="9" t="str">
        <f>Required_Node_ID</f>
        <v>00010</v>
      </c>
      <c r="I91" s="9" t="str">
        <f>DEC2BIN(1,6)</f>
        <v>000001</v>
      </c>
      <c r="J91" s="9" t="str">
        <f t="shared" si="40"/>
        <v>000000</v>
      </c>
      <c r="K91" s="18" t="str">
        <f t="shared" si="32"/>
        <v>13162040</v>
      </c>
      <c r="L91" s="17">
        <f t="shared" si="23"/>
        <v>320217152</v>
      </c>
      <c r="N91" s="1">
        <v>2</v>
      </c>
      <c r="O91" t="s">
        <v>119</v>
      </c>
      <c r="P91" t="s">
        <v>119</v>
      </c>
      <c r="Q91" s="23" t="s">
        <v>37</v>
      </c>
      <c r="R91" s="23"/>
      <c r="S91" s="23"/>
      <c r="T91" s="23"/>
      <c r="U91" s="23"/>
      <c r="V91" s="23"/>
    </row>
    <row r="92" spans="2:22" x14ac:dyDescent="0.25">
      <c r="B92" s="13"/>
    </row>
  </sheetData>
  <mergeCells count="94">
    <mergeCell ref="Q80:V80"/>
    <mergeCell ref="Q81:V81"/>
    <mergeCell ref="C87:C88"/>
    <mergeCell ref="B81:B91"/>
    <mergeCell ref="Q84:V84"/>
    <mergeCell ref="Q85:V85"/>
    <mergeCell ref="Q86:V86"/>
    <mergeCell ref="Q89:V89"/>
    <mergeCell ref="Q90:V90"/>
    <mergeCell ref="Q91:V91"/>
    <mergeCell ref="Q82:V82"/>
    <mergeCell ref="Q83:V83"/>
    <mergeCell ref="Q87:V87"/>
    <mergeCell ref="B77:B79"/>
    <mergeCell ref="O77:R77"/>
    <mergeCell ref="O78:R78"/>
    <mergeCell ref="O79:R79"/>
    <mergeCell ref="S77:V77"/>
    <mergeCell ref="S78:V78"/>
    <mergeCell ref="S79:V79"/>
    <mergeCell ref="Q76:V76"/>
    <mergeCell ref="O69:P69"/>
    <mergeCell ref="Q69:R69"/>
    <mergeCell ref="S69:V69"/>
    <mergeCell ref="O71:P71"/>
    <mergeCell ref="Q71:R71"/>
    <mergeCell ref="S71:V71"/>
    <mergeCell ref="B46:B63"/>
    <mergeCell ref="Q73:V73"/>
    <mergeCell ref="Q74:V74"/>
    <mergeCell ref="Q75:V75"/>
    <mergeCell ref="O65:P65"/>
    <mergeCell ref="Q65:R65"/>
    <mergeCell ref="S65:V65"/>
    <mergeCell ref="O67:P67"/>
    <mergeCell ref="Q67:R67"/>
    <mergeCell ref="S67:V67"/>
    <mergeCell ref="B73:B75"/>
    <mergeCell ref="R49:V49"/>
    <mergeCell ref="Q46:V46"/>
    <mergeCell ref="Q47:V47"/>
    <mergeCell ref="Q48:V48"/>
    <mergeCell ref="Q24:U24"/>
    <mergeCell ref="R50:V50"/>
    <mergeCell ref="R63:V63"/>
    <mergeCell ref="R62:V62"/>
    <mergeCell ref="R61:V61"/>
    <mergeCell ref="R60:V60"/>
    <mergeCell ref="R59:V59"/>
    <mergeCell ref="Q55:V55"/>
    <mergeCell ref="Q56:V56"/>
    <mergeCell ref="Q57:V57"/>
    <mergeCell ref="Q58:V58"/>
    <mergeCell ref="Q51:V51"/>
    <mergeCell ref="Q52:V52"/>
    <mergeCell ref="Q53:V53"/>
    <mergeCell ref="Q54:V54"/>
    <mergeCell ref="S35:V35"/>
    <mergeCell ref="S37:V37"/>
    <mergeCell ref="D42:L42"/>
    <mergeCell ref="Q45:U45"/>
    <mergeCell ref="O35:P35"/>
    <mergeCell ref="Q35:R35"/>
    <mergeCell ref="O37:P37"/>
    <mergeCell ref="Q37:R37"/>
    <mergeCell ref="N42:V42"/>
    <mergeCell ref="F40:L40"/>
    <mergeCell ref="Q32:V32"/>
    <mergeCell ref="Q33:V33"/>
    <mergeCell ref="R28:V28"/>
    <mergeCell ref="R29:V29"/>
    <mergeCell ref="B25:B33"/>
    <mergeCell ref="Q25:V25"/>
    <mergeCell ref="Q26:V26"/>
    <mergeCell ref="Q27:V27"/>
    <mergeCell ref="Q30:V30"/>
    <mergeCell ref="Q31:V31"/>
    <mergeCell ref="F19:L19"/>
    <mergeCell ref="D21:L21"/>
    <mergeCell ref="N21:V21"/>
    <mergeCell ref="F2:L2"/>
    <mergeCell ref="D4:L4"/>
    <mergeCell ref="Q7:U7"/>
    <mergeCell ref="N4:V4"/>
    <mergeCell ref="Q9:V9"/>
    <mergeCell ref="Q10:V10"/>
    <mergeCell ref="B8:B16"/>
    <mergeCell ref="R11:V11"/>
    <mergeCell ref="R12:V12"/>
    <mergeCell ref="Q13:V13"/>
    <mergeCell ref="Q14:V14"/>
    <mergeCell ref="Q15:V15"/>
    <mergeCell ref="Q16:V16"/>
    <mergeCell ref="Q8: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N52"/>
  <sheetViews>
    <sheetView topLeftCell="B1" workbookViewId="0">
      <selection activeCell="J23" sqref="J23"/>
    </sheetView>
  </sheetViews>
  <sheetFormatPr defaultRowHeight="15" x14ac:dyDescent="0.25"/>
  <cols>
    <col min="3" max="3" width="18.5703125" bestFit="1" customWidth="1"/>
    <col min="6" max="6" width="17.42578125" customWidth="1"/>
    <col min="9" max="9" width="18" customWidth="1"/>
  </cols>
  <sheetData>
    <row r="2" spans="5:14" x14ac:dyDescent="0.25">
      <c r="F2" t="s">
        <v>120</v>
      </c>
      <c r="K2" t="s">
        <v>125</v>
      </c>
      <c r="N2" t="s">
        <v>126</v>
      </c>
    </row>
    <row r="4" spans="5:14" x14ac:dyDescent="0.25">
      <c r="E4" t="s">
        <v>121</v>
      </c>
    </row>
    <row r="5" spans="5:14" x14ac:dyDescent="0.25">
      <c r="E5" t="s">
        <v>122</v>
      </c>
    </row>
    <row r="6" spans="5:14" x14ac:dyDescent="0.25">
      <c r="E6" t="s">
        <v>123</v>
      </c>
    </row>
    <row r="8" spans="5:14" x14ac:dyDescent="0.25">
      <c r="F8" s="18" t="s">
        <v>151</v>
      </c>
    </row>
    <row r="9" spans="5:14" x14ac:dyDescent="0.25">
      <c r="G9" t="s">
        <v>124</v>
      </c>
      <c r="H9" s="18" t="s">
        <v>152</v>
      </c>
    </row>
    <row r="10" spans="5:14" x14ac:dyDescent="0.25">
      <c r="F10" s="10" t="s">
        <v>134</v>
      </c>
    </row>
    <row r="11" spans="5:14" x14ac:dyDescent="0.25">
      <c r="G11" t="s">
        <v>124</v>
      </c>
      <c r="H11" s="18" t="s">
        <v>153</v>
      </c>
    </row>
    <row r="12" spans="5:14" x14ac:dyDescent="0.25">
      <c r="F12" s="10" t="s">
        <v>135</v>
      </c>
    </row>
    <row r="13" spans="5:14" x14ac:dyDescent="0.25">
      <c r="G13" s="18" t="s">
        <v>154</v>
      </c>
    </row>
    <row r="14" spans="5:14" ht="18.75" x14ac:dyDescent="0.3">
      <c r="G14" s="16" t="s">
        <v>127</v>
      </c>
    </row>
    <row r="15" spans="5:14" ht="18.75" x14ac:dyDescent="0.3">
      <c r="G15" s="16" t="s">
        <v>128</v>
      </c>
    </row>
    <row r="19" spans="3:10" x14ac:dyDescent="0.25">
      <c r="C19" t="s">
        <v>129</v>
      </c>
      <c r="I19" s="18" t="s">
        <v>138</v>
      </c>
    </row>
    <row r="21" spans="3:10" x14ac:dyDescent="0.25">
      <c r="C21" t="s">
        <v>130</v>
      </c>
      <c r="D21" t="s">
        <v>131</v>
      </c>
      <c r="I21" t="s">
        <v>132</v>
      </c>
      <c r="J21" t="s">
        <v>133</v>
      </c>
    </row>
    <row r="22" spans="3:10" x14ac:dyDescent="0.25">
      <c r="C22" s="2">
        <v>1</v>
      </c>
      <c r="D22" t="str">
        <f>DEC2BIN(C22,5)</f>
        <v>00001</v>
      </c>
      <c r="I22" s="18" t="s">
        <v>139</v>
      </c>
      <c r="J22" t="str">
        <f>DEC2BIN(1,5)</f>
        <v>00001</v>
      </c>
    </row>
    <row r="23" spans="3:10" x14ac:dyDescent="0.25">
      <c r="C23" s="2">
        <v>2</v>
      </c>
      <c r="D23" t="str">
        <f t="shared" ref="D23:D52" si="0">DEC2BIN(C23,5)</f>
        <v>00010</v>
      </c>
      <c r="I23" s="18" t="s">
        <v>140</v>
      </c>
      <c r="J23" t="str">
        <f>DEC2BIN(2,5)</f>
        <v>00010</v>
      </c>
    </row>
    <row r="24" spans="3:10" x14ac:dyDescent="0.25">
      <c r="C24" s="2">
        <v>3</v>
      </c>
      <c r="D24" t="str">
        <f t="shared" si="0"/>
        <v>00011</v>
      </c>
      <c r="I24" s="18" t="s">
        <v>141</v>
      </c>
      <c r="J24" t="str">
        <f>DEC2BIN(3,5)</f>
        <v>00011</v>
      </c>
    </row>
    <row r="25" spans="3:10" x14ac:dyDescent="0.25">
      <c r="C25" s="2">
        <v>4</v>
      </c>
      <c r="D25" t="str">
        <f t="shared" si="0"/>
        <v>00100</v>
      </c>
      <c r="I25" s="18" t="s">
        <v>142</v>
      </c>
      <c r="J25" t="str">
        <f>DEC2BIN(4,5)</f>
        <v>00100</v>
      </c>
    </row>
    <row r="26" spans="3:10" x14ac:dyDescent="0.25">
      <c r="C26" s="2">
        <v>5</v>
      </c>
      <c r="D26" t="str">
        <f t="shared" si="0"/>
        <v>00101</v>
      </c>
      <c r="I26" s="18" t="s">
        <v>143</v>
      </c>
      <c r="J26" t="str">
        <f>DEC2BIN(5,5)</f>
        <v>00101</v>
      </c>
    </row>
    <row r="27" spans="3:10" x14ac:dyDescent="0.25">
      <c r="C27" s="2">
        <v>6</v>
      </c>
      <c r="D27" t="str">
        <f t="shared" si="0"/>
        <v>00110</v>
      </c>
      <c r="I27" s="18" t="s">
        <v>144</v>
      </c>
      <c r="J27" t="str">
        <f>DEC2BIN(6,5)</f>
        <v>00110</v>
      </c>
    </row>
    <row r="28" spans="3:10" x14ac:dyDescent="0.25">
      <c r="C28" s="2">
        <v>7</v>
      </c>
      <c r="D28" t="str">
        <f t="shared" si="0"/>
        <v>00111</v>
      </c>
      <c r="I28" s="18" t="s">
        <v>145</v>
      </c>
      <c r="J28" t="str">
        <f>DEC2BIN(7,5)</f>
        <v>00111</v>
      </c>
    </row>
    <row r="29" spans="3:10" x14ac:dyDescent="0.25">
      <c r="C29" s="2">
        <v>8</v>
      </c>
      <c r="D29" t="str">
        <f t="shared" si="0"/>
        <v>01000</v>
      </c>
      <c r="I29" s="18" t="s">
        <v>146</v>
      </c>
      <c r="J29" t="str">
        <f>DEC2BIN(8,5)</f>
        <v>01000</v>
      </c>
    </row>
    <row r="30" spans="3:10" x14ac:dyDescent="0.25">
      <c r="C30" s="2">
        <v>9</v>
      </c>
      <c r="D30" t="str">
        <f t="shared" si="0"/>
        <v>01001</v>
      </c>
      <c r="I30" s="18" t="s">
        <v>147</v>
      </c>
      <c r="J30" t="str">
        <f>DEC2BIN(9,5)</f>
        <v>01001</v>
      </c>
    </row>
    <row r="31" spans="3:10" x14ac:dyDescent="0.25">
      <c r="C31" s="2">
        <v>10</v>
      </c>
      <c r="D31" t="str">
        <f t="shared" si="0"/>
        <v>01010</v>
      </c>
      <c r="I31" s="18" t="s">
        <v>148</v>
      </c>
      <c r="J31" t="str">
        <f>DEC2BIN(10,5)</f>
        <v>01010</v>
      </c>
    </row>
    <row r="32" spans="3:10" x14ac:dyDescent="0.25">
      <c r="C32" s="2">
        <v>11</v>
      </c>
      <c r="D32" t="str">
        <f t="shared" si="0"/>
        <v>01011</v>
      </c>
      <c r="I32" s="18" t="s">
        <v>149</v>
      </c>
      <c r="J32" t="str">
        <f>DEC2BIN(11,5)</f>
        <v>01011</v>
      </c>
    </row>
    <row r="33" spans="3:10" x14ac:dyDescent="0.25">
      <c r="C33" s="2">
        <v>12</v>
      </c>
      <c r="D33" t="str">
        <f t="shared" si="0"/>
        <v>01100</v>
      </c>
      <c r="I33" s="18" t="s">
        <v>150</v>
      </c>
      <c r="J33" t="str">
        <f>DEC2BIN(12,5)</f>
        <v>01100</v>
      </c>
    </row>
    <row r="34" spans="3:10" x14ac:dyDescent="0.25">
      <c r="C34" s="2">
        <v>13</v>
      </c>
      <c r="D34" t="str">
        <f t="shared" si="0"/>
        <v>01101</v>
      </c>
      <c r="I34" s="19" t="s">
        <v>158</v>
      </c>
      <c r="J34" s="19" t="str">
        <f>DEC2BIN(13,5)</f>
        <v>01101</v>
      </c>
    </row>
    <row r="35" spans="3:10" x14ac:dyDescent="0.25">
      <c r="C35" s="2">
        <v>14</v>
      </c>
      <c r="D35" t="str">
        <f t="shared" si="0"/>
        <v>01110</v>
      </c>
      <c r="I35" s="19" t="s">
        <v>160</v>
      </c>
      <c r="J35" s="19" t="str">
        <f>DEC2BIN(14,5)</f>
        <v>01110</v>
      </c>
    </row>
    <row r="36" spans="3:10" x14ac:dyDescent="0.25">
      <c r="C36" s="2">
        <v>15</v>
      </c>
      <c r="D36" t="str">
        <f t="shared" si="0"/>
        <v>01111</v>
      </c>
      <c r="I36" s="19" t="s">
        <v>159</v>
      </c>
      <c r="J36" s="19" t="str">
        <f>DEC2BIN(15,5)</f>
        <v>01111</v>
      </c>
    </row>
    <row r="37" spans="3:10" x14ac:dyDescent="0.25">
      <c r="C37" s="2">
        <v>16</v>
      </c>
      <c r="D37" t="str">
        <f t="shared" si="0"/>
        <v>10000</v>
      </c>
      <c r="I37" s="20" t="s">
        <v>161</v>
      </c>
      <c r="J37" s="19" t="str">
        <f>DEC2BIN(16,5)</f>
        <v>10000</v>
      </c>
    </row>
    <row r="38" spans="3:10" x14ac:dyDescent="0.25">
      <c r="C38" s="2">
        <v>17</v>
      </c>
      <c r="D38" t="str">
        <f t="shared" si="0"/>
        <v>10001</v>
      </c>
    </row>
    <row r="39" spans="3:10" x14ac:dyDescent="0.25">
      <c r="C39" s="2">
        <v>18</v>
      </c>
      <c r="D39" t="str">
        <f t="shared" si="0"/>
        <v>10010</v>
      </c>
    </row>
    <row r="40" spans="3:10" x14ac:dyDescent="0.25">
      <c r="C40" s="2">
        <v>19</v>
      </c>
      <c r="D40" t="str">
        <f t="shared" si="0"/>
        <v>10011</v>
      </c>
    </row>
    <row r="41" spans="3:10" x14ac:dyDescent="0.25">
      <c r="C41" s="2">
        <v>20</v>
      </c>
      <c r="D41" t="str">
        <f t="shared" si="0"/>
        <v>10100</v>
      </c>
    </row>
    <row r="42" spans="3:10" x14ac:dyDescent="0.25">
      <c r="C42" s="2">
        <v>21</v>
      </c>
      <c r="D42" t="str">
        <f t="shared" si="0"/>
        <v>10101</v>
      </c>
    </row>
    <row r="43" spans="3:10" x14ac:dyDescent="0.25">
      <c r="C43" s="2">
        <v>22</v>
      </c>
      <c r="D43" t="str">
        <f t="shared" si="0"/>
        <v>10110</v>
      </c>
    </row>
    <row r="44" spans="3:10" x14ac:dyDescent="0.25">
      <c r="C44" s="2">
        <v>23</v>
      </c>
      <c r="D44" t="str">
        <f t="shared" si="0"/>
        <v>10111</v>
      </c>
    </row>
    <row r="45" spans="3:10" x14ac:dyDescent="0.25">
      <c r="C45" s="2">
        <v>24</v>
      </c>
      <c r="D45" t="str">
        <f t="shared" si="0"/>
        <v>11000</v>
      </c>
    </row>
    <row r="46" spans="3:10" x14ac:dyDescent="0.25">
      <c r="C46" s="2">
        <v>25</v>
      </c>
      <c r="D46" t="str">
        <f t="shared" si="0"/>
        <v>11001</v>
      </c>
    </row>
    <row r="47" spans="3:10" x14ac:dyDescent="0.25">
      <c r="C47" s="2">
        <v>26</v>
      </c>
      <c r="D47" t="str">
        <f t="shared" si="0"/>
        <v>11010</v>
      </c>
    </row>
    <row r="48" spans="3:10" x14ac:dyDescent="0.25">
      <c r="C48" s="2">
        <v>27</v>
      </c>
      <c r="D48" t="str">
        <f t="shared" si="0"/>
        <v>11011</v>
      </c>
    </row>
    <row r="49" spans="3:4" x14ac:dyDescent="0.25">
      <c r="C49" s="2">
        <v>28</v>
      </c>
      <c r="D49" t="str">
        <f t="shared" si="0"/>
        <v>11100</v>
      </c>
    </row>
    <row r="50" spans="3:4" x14ac:dyDescent="0.25">
      <c r="C50" s="2">
        <v>29</v>
      </c>
      <c r="D50" t="str">
        <f t="shared" si="0"/>
        <v>11101</v>
      </c>
    </row>
    <row r="51" spans="3:4" x14ac:dyDescent="0.25">
      <c r="C51" s="2">
        <v>30</v>
      </c>
      <c r="D51" t="str">
        <f t="shared" si="0"/>
        <v>11110</v>
      </c>
    </row>
    <row r="52" spans="3:4" x14ac:dyDescent="0.25">
      <c r="C52" s="2">
        <v>31</v>
      </c>
      <c r="D52" t="str">
        <f t="shared" si="0"/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Msg Ids</vt:lpstr>
      <vt:lpstr>Additional</vt:lpstr>
      <vt:lpstr>Sheet3</vt:lpstr>
      <vt:lpstr>Required_Model_ID</vt:lpstr>
      <vt:lpstr>Required_Node_ID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EA-0075</cp:lastModifiedBy>
  <dcterms:created xsi:type="dcterms:W3CDTF">2014-02-26T08:08:39Z</dcterms:created>
  <dcterms:modified xsi:type="dcterms:W3CDTF">2021-01-07T06:09:13Z</dcterms:modified>
</cp:coreProperties>
</file>