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5600" windowHeight="7935" firstSheet="4" activeTab="7"/>
  </bookViews>
  <sheets>
    <sheet name="Pin assignment" sheetId="1" r:id="rId1"/>
    <sheet name="Scheduler Event Info" sheetId="2" r:id="rId2"/>
    <sheet name="Occupied Scheduler Slots" sheetId="3" r:id="rId3"/>
    <sheet name="Register structures" sheetId="4" r:id="rId4"/>
    <sheet name="EEPROM" sheetId="5" r:id="rId5"/>
    <sheet name="Regression &amp; Bugs" sheetId="6" r:id="rId6"/>
    <sheet name="SCPI Error Messages" sheetId="7" r:id="rId7"/>
    <sheet name="Flashing" sheetId="8" r:id="rId8"/>
    <sheet name="Can msg ID allocation" sheetId="9" r:id="rId9"/>
    <sheet name="Can message ID Decoding" sheetId="10" r:id="rId10"/>
  </sheets>
  <definedNames>
    <definedName name="_xlnm._FilterDatabase" localSheetId="0" hidden="1">'Pin assignment'!$A$6:$D$106</definedName>
    <definedName name="CALIBRATION_DATE_EXTENSION">'Can msg ID allocation'!$D$6</definedName>
    <definedName name="Calibration_messages">'Can msg ID allocation'!$AJ$40</definedName>
    <definedName name="Default_Node_ID">'Can msg ID allocation'!$AO$43</definedName>
    <definedName name="Family_ID">'Can msg ID allocation'!$AE$42</definedName>
    <definedName name="General_Responses">'Can msg ID allocation'!$AO$41</definedName>
    <definedName name="Global_messages">'Can msg ID allocation'!$AE$43</definedName>
    <definedName name="MBOX10">'Can msg ID allocation'!$AI$52</definedName>
    <definedName name="MBOX11">'Can msg ID allocation'!$AI$51</definedName>
    <definedName name="MBOX12">'Can msg ID allocation'!$AI$50</definedName>
    <definedName name="MBOX13">'Can msg ID allocation'!$AI$48</definedName>
    <definedName name="MBOX14">'Can msg ID allocation'!$AI$47</definedName>
    <definedName name="MBOX15">'Can msg ID allocation'!$AI$46</definedName>
    <definedName name="MBOX16">'Can msg ID allocation'!$AI$55</definedName>
    <definedName name="MBOX17">'Can msg ID allocation'!$AI$56</definedName>
    <definedName name="MBOX31">'Can msg ID allocation'!$AI$57</definedName>
    <definedName name="MBOX8">'Can msg ID allocation'!$AI$54</definedName>
    <definedName name="MBOX9">'Can msg ID allocation'!$AI$53</definedName>
    <definedName name="MEASURED_CURRENT_PARAMS_EXTENSION">'Can msg ID allocation'!$D$9</definedName>
    <definedName name="MEASURED_VOLTAGE_PARAMS_EXTENSION">'Can msg ID allocation'!$D$8</definedName>
    <definedName name="Model_ID">'Can msg ID allocation'!$AJ$39</definedName>
    <definedName name="Output_Control_messages">'Can msg ID allocation'!$AJ$41</definedName>
    <definedName name="Product_ID">'Can msg ID allocation'!$AE$41</definedName>
    <definedName name="PROGRAM_CURRENT_EXTENSION">'Can msg ID allocation'!$D$5</definedName>
    <definedName name="PROGRAM_OVP_EXTENSION">'Can msg ID allocation'!$D$11</definedName>
    <definedName name="PROGRAM_UVL_EXTENSION">'Can msg ID allocation'!$D$12</definedName>
    <definedName name="PROGRAM_VOLTAGE_EXTENSION">'Can msg ID allocation'!$D$4</definedName>
    <definedName name="QUERY_TYPE_EXTENSION">'Can msg ID allocation'!$D$10</definedName>
    <definedName name="Query_Type_messages">'Can msg ID allocation'!$AO$39</definedName>
    <definedName name="RESPONSE_DATE_OF_CALIBRATION">'Can msg ID allocation'!$M$8</definedName>
    <definedName name="RESPONSE_ENABLE_REGISTERS_EXTENSION">'Can msg ID allocation'!$M$5</definedName>
    <definedName name="RESPONSE_EVENT_REGISTERS_EXTENSION">'Can msg ID allocation'!$M$6</definedName>
    <definedName name="RESPONSE_FIRMWARE_REVISION">'Can msg ID allocation'!$M$9</definedName>
    <definedName name="RESPONSE_INTERNAL_PSU_REGISTERS_EXTENSION">'Can msg ID allocation'!$M$4</definedName>
    <definedName name="RESPONSE_MBOX_CURRENT_CAL_PARAMS_EXTENSION">'Can msg ID allocation'!$I$9</definedName>
    <definedName name="RESPONSE_MBOX_CURRENT_DISPLAY_CAL_PARAMS_EXTENSION">'Can msg ID allocation'!$I$11</definedName>
    <definedName name="RESPONSE_MBOX_OUTPUT_PARAMS_EXTENSION">'Can msg ID allocation'!$I$4</definedName>
    <definedName name="RESPONSE_MBOX_PROGRAMMED_PARAMS_EXTENSION">'Can msg ID allocation'!$I$3</definedName>
    <definedName name="RESPONSE_MBOX_PSU_ONBOARD_TEMPERATURE_EXTENSION">'Can msg ID allocation'!$M$7</definedName>
    <definedName name="RESPONSE_MBOX_SET_LIMITS_EXTENSION">'Can msg ID allocation'!$I$7</definedName>
    <definedName name="RESPONSE_MBOX_VOLTAGE_CAL_PARAMS_EXTENSION">'Can msg ID allocation'!$I$8</definedName>
    <definedName name="RESPONSE_MBOX_VOLTAGE_DISPLAY_CAL_PARAMS_EXTENSION">'Can msg ID allocation'!$I$10</definedName>
    <definedName name="RESPONSE_PSU_STATE_SET_1_EXTENSION">'Can msg ID allocation'!$I$12</definedName>
    <definedName name="RESPONSE_PSU_STATE_SET_2_EXTENSION">'Can msg ID allocation'!$M$3</definedName>
    <definedName name="RESPONSE_RATED_PARAMS_EXTENSION">'Can msg ID allocation'!$I$5</definedName>
    <definedName name="RESPONSE_SPECIFIED_PARAMS_EXTENSION">'Can msg ID allocation'!$I$6</definedName>
    <definedName name="Response_to_queries">'Can msg ID allocation'!$AO$40</definedName>
    <definedName name="Service_Request">'Can msg ID allocation'!$AR$39</definedName>
    <definedName name="SINGLE_BYTE_EXTENSION">'Can msg ID allocation'!$D$3</definedName>
    <definedName name="State_Control_Messages">'Can msg ID allocation'!$AJ$42</definedName>
    <definedName name="User_System">'Can msg ID allocation'!$AE$39</definedName>
  </definedNames>
  <calcPr calcId="124519"/>
</workbook>
</file>

<file path=xl/calcChain.xml><?xml version="1.0" encoding="utf-8"?>
<calcChain xmlns="http://schemas.openxmlformats.org/spreadsheetml/2006/main">
  <c r="AE42" i="9"/>
  <c r="AE41"/>
  <c r="AJ39"/>
  <c r="D107"/>
  <c r="M9"/>
  <c r="AO43"/>
  <c r="AE43"/>
  <c r="AJ42"/>
  <c r="AO41"/>
  <c r="AJ41"/>
  <c r="AO40"/>
  <c r="AJ40"/>
  <c r="AE40"/>
  <c r="AR39"/>
  <c r="AO39"/>
  <c r="AE39"/>
  <c r="AC36"/>
  <c r="I12"/>
  <c r="D93" s="1"/>
  <c r="D12"/>
  <c r="D64" s="1"/>
  <c r="I11"/>
  <c r="D91" s="1"/>
  <c r="D11"/>
  <c r="D62" s="1"/>
  <c r="I10"/>
  <c r="D89" s="1"/>
  <c r="D10"/>
  <c r="D51" s="1"/>
  <c r="I9"/>
  <c r="D87" s="1"/>
  <c r="D9"/>
  <c r="D46" s="1"/>
  <c r="M8"/>
  <c r="D105" s="1"/>
  <c r="I8"/>
  <c r="D85" s="1"/>
  <c r="D8"/>
  <c r="D44" s="1"/>
  <c r="M7"/>
  <c r="D103" s="1"/>
  <c r="I7"/>
  <c r="D83" s="1"/>
  <c r="M6"/>
  <c r="D101" s="1"/>
  <c r="I6"/>
  <c r="D81" s="1"/>
  <c r="D6"/>
  <c r="D42" s="1"/>
  <c r="M5"/>
  <c r="D99" s="1"/>
  <c r="I5"/>
  <c r="D79" s="1"/>
  <c r="D5"/>
  <c r="D60" s="1"/>
  <c r="M4"/>
  <c r="D97" s="1"/>
  <c r="I4"/>
  <c r="D77" s="1"/>
  <c r="D4"/>
  <c r="D58" s="1"/>
  <c r="M3"/>
  <c r="D95" s="1"/>
  <c r="I3"/>
  <c r="D75" s="1"/>
  <c r="D3"/>
  <c r="D112" s="1"/>
  <c r="D35" l="1"/>
  <c r="D21"/>
  <c r="AI56"/>
  <c r="D31"/>
  <c r="AI46"/>
  <c r="AI48"/>
  <c r="AI55"/>
  <c r="E69" s="1"/>
  <c r="AI57"/>
  <c r="E117" s="1"/>
  <c r="D16"/>
  <c r="D26"/>
  <c r="D33"/>
  <c r="D40"/>
  <c r="AI47"/>
  <c r="AI54"/>
  <c r="E51" s="1"/>
  <c r="AI51"/>
  <c r="AI53"/>
  <c r="D56"/>
  <c r="AI50"/>
  <c r="AI52"/>
  <c r="E107" l="1"/>
  <c r="E101"/>
  <c r="E112"/>
  <c r="E21"/>
  <c r="E16"/>
  <c r="E26"/>
  <c r="E75"/>
  <c r="E91"/>
  <c r="E77"/>
  <c r="E93"/>
  <c r="E87"/>
  <c r="E103"/>
  <c r="E89"/>
  <c r="E105"/>
  <c r="E79"/>
  <c r="E95"/>
  <c r="E81"/>
  <c r="E97"/>
  <c r="E83"/>
  <c r="E99"/>
  <c r="E85"/>
  <c r="E35"/>
  <c r="E31"/>
  <c r="E33"/>
  <c r="E62"/>
  <c r="E58"/>
  <c r="E56"/>
  <c r="E64"/>
  <c r="E60"/>
  <c r="E46"/>
  <c r="E40"/>
  <c r="E44"/>
  <c r="E42"/>
</calcChain>
</file>

<file path=xl/sharedStrings.xml><?xml version="1.0" encoding="utf-8"?>
<sst xmlns="http://schemas.openxmlformats.org/spreadsheetml/2006/main" count="2178" uniqueCount="1179">
  <si>
    <t>Device</t>
  </si>
  <si>
    <t>100LQFP</t>
  </si>
  <si>
    <t>Pin no</t>
  </si>
  <si>
    <t>Full Feature functionality</t>
  </si>
  <si>
    <t>Functinality Used</t>
  </si>
  <si>
    <t>Net Name</t>
  </si>
  <si>
    <t>GPIO23/EQEP1I/MFSXA/SCIRXDB</t>
  </si>
  <si>
    <t>VDD</t>
  </si>
  <si>
    <t>EPWM8A</t>
  </si>
  <si>
    <t>tms320F28062PZT</t>
  </si>
  <si>
    <t>VSS</t>
  </si>
  <si>
    <t>VDDIO</t>
  </si>
  <si>
    <t>GPIO20/EQEP1A/MDXA/COMP1OUT</t>
  </si>
  <si>
    <t>GPIO21/EQEP1B/MDRA/COMP2OUT</t>
  </si>
  <si>
    <t>GPIO23</t>
  </si>
  <si>
    <t>GPIO42/EPWM8A/ TZ1/COMP1OUTTZ1</t>
  </si>
  <si>
    <t>EQEP1A</t>
  </si>
  <si>
    <t>EQEP1B</t>
  </si>
  <si>
    <t>GPIO4/EPWM3A</t>
  </si>
  <si>
    <t>EPWM3A</t>
  </si>
  <si>
    <t>GPIO43/EPWM8B/TZ2 /COMP2OUT</t>
  </si>
  <si>
    <t>O/P_FAST_DISCHARGE</t>
  </si>
  <si>
    <t>GPIO5/EPWM3B/SPISIMOA/ECAP1</t>
  </si>
  <si>
    <t>Vovp_REF</t>
  </si>
  <si>
    <t>PS_GOOD</t>
  </si>
  <si>
    <t>XRS</t>
  </si>
  <si>
    <t>TRST</t>
  </si>
  <si>
    <t>ADCINA7</t>
  </si>
  <si>
    <t>ADCINA6/COMP3A/AIO6</t>
  </si>
  <si>
    <t>ADCINA5</t>
  </si>
  <si>
    <t>ADCINA4/COMP2A/AIO4</t>
  </si>
  <si>
    <t>ADCINA3</t>
  </si>
  <si>
    <t>ADCINA2/COMP1A/AIO2</t>
  </si>
  <si>
    <t>ADCINA1</t>
  </si>
  <si>
    <t>ADCINA0</t>
  </si>
  <si>
    <t>VREFHI</t>
  </si>
  <si>
    <t>VDDA</t>
  </si>
  <si>
    <t>VSSA</t>
  </si>
  <si>
    <t>VREFLO</t>
  </si>
  <si>
    <t>ADCINB0</t>
  </si>
  <si>
    <t>ADCINB1</t>
  </si>
  <si>
    <t>ADCINB2/COMP1B/AIO10</t>
  </si>
  <si>
    <t>ADCINB3</t>
  </si>
  <si>
    <t>ADCINB4/COMP2B/AIO12</t>
  </si>
  <si>
    <t>ADCINB5</t>
  </si>
  <si>
    <t>ADCINB6/COMP3B/AIO14</t>
  </si>
  <si>
    <t>ADCINB7</t>
  </si>
  <si>
    <t>GPIO25/ECAP2/EQEP2B/SPISOMIB</t>
  </si>
  <si>
    <t>GPIO31/CANTXA/EQEP2S/EPWM8A</t>
  </si>
  <si>
    <t>GPIO30/CANRXA/EQEP2I/EPWM7A</t>
  </si>
  <si>
    <t>GPIO50/EQEP1A/MDXA/TZ1</t>
  </si>
  <si>
    <t>GPIO29/SCITXDA/SCLA/TZ3</t>
  </si>
  <si>
    <t>GPIO12/TZ1/SCITXDA/SPISIMOB</t>
  </si>
  <si>
    <t>TEST2</t>
  </si>
  <si>
    <t>VDD3VF</t>
  </si>
  <si>
    <t>GPIO51/EQEP1B/MDRA/TZ2</t>
  </si>
  <si>
    <t>GPIO9/EPWM5B/SCITXDB/ECAP3</t>
  </si>
  <si>
    <t>GPIO28/SCIRXDA/SDAA/TZ2</t>
  </si>
  <si>
    <t>EQEP2B</t>
  </si>
  <si>
    <t>CANTXA</t>
  </si>
  <si>
    <t>CANRXA</t>
  </si>
  <si>
    <t>SCITXDA</t>
  </si>
  <si>
    <t>GPIO12</t>
  </si>
  <si>
    <t>UNUSED</t>
  </si>
  <si>
    <t>SCIRXDA</t>
  </si>
  <si>
    <t>INTERLOCK</t>
  </si>
  <si>
    <t>AD7705_MCLK</t>
  </si>
  <si>
    <t>GPIO18/SPICLKA/SCITXDB/XCLKOUT</t>
  </si>
  <si>
    <t>GPIO17/SPISOMIA/TZ3</t>
  </si>
  <si>
    <t>GPIO17</t>
  </si>
  <si>
    <t>TRANS_ENABLE</t>
  </si>
  <si>
    <t>GPIO52/EQEP1S/MCLKXA/TZ3</t>
  </si>
  <si>
    <t>GPIO8/EPWM5A/ADCSOCAO</t>
  </si>
  <si>
    <t>EPWM5A</t>
  </si>
  <si>
    <t>GPIO16/SPISIMOA/TZ2</t>
  </si>
  <si>
    <t>GPIO15</t>
  </si>
  <si>
    <t>GPIO16</t>
  </si>
  <si>
    <t>GPIO44/MFSRA/SCIRXDB/EPWM7B</t>
  </si>
  <si>
    <t>DSP_RESET</t>
  </si>
  <si>
    <t>GPIO7/EPWM4B/SCIRXDA/ECAP2</t>
  </si>
  <si>
    <t>COM_2_EN</t>
  </si>
  <si>
    <t>GPIO6/EPWM4A/EPWMSYNCI/EPWMSYNCO</t>
  </si>
  <si>
    <t>EPWM4A</t>
  </si>
  <si>
    <t>X2</t>
  </si>
  <si>
    <t>X1</t>
  </si>
  <si>
    <t>GPIO19/XCLKIN/SCIRXDB/ECAP1/SPISTEA</t>
  </si>
  <si>
    <t>GPIO53/EQEP1I/MFSXA</t>
  </si>
  <si>
    <t>GPIO39</t>
  </si>
  <si>
    <t>ON/OFF_DSP</t>
  </si>
  <si>
    <t>GPIO38/XCLKIN/TCK</t>
  </si>
  <si>
    <t>GPIO34/COMP2OUT/COMP3OUT</t>
  </si>
  <si>
    <t>GPIO54/SPISIMOA/EQEP2A/HRCAP1</t>
  </si>
  <si>
    <t>SPISIMOA</t>
  </si>
  <si>
    <t>GPIO37/TDO</t>
  </si>
  <si>
    <t>GPIO35/TDI</t>
  </si>
  <si>
    <t>GPIO36/TMS</t>
  </si>
  <si>
    <t>GPIO11/EPWM6B/SCIRXDB/ECAP1</t>
  </si>
  <si>
    <t>GPIO11</t>
  </si>
  <si>
    <t>GPIO10/EPWM6A/ADCSOCBO</t>
  </si>
  <si>
    <t>GPIO10</t>
  </si>
  <si>
    <t>GPIO55/SPISOMIA/EQEP2B/HRCAP2</t>
  </si>
  <si>
    <t>SPISOMIA</t>
  </si>
  <si>
    <t>GPIO41/EPWM7B/SCIRXDB</t>
  </si>
  <si>
    <t>GPIO41</t>
  </si>
  <si>
    <t>GPIO27/HRCAP2/EQEP2S/SPISTEB/USB0DM</t>
  </si>
  <si>
    <t>GPIO26/ECAP3/EQEP2I/SPICLKB/USB0DP</t>
  </si>
  <si>
    <t>GPIO40/EPWM7A/SCITXDB</t>
  </si>
  <si>
    <t>GPIO3/EPWM2B/SPISOMIA/COMP2OUT</t>
  </si>
  <si>
    <t>GPIO2/EPWM2A</t>
  </si>
  <si>
    <t>EPWM2A</t>
  </si>
  <si>
    <t>GPIO56/SPICLKA/EQEP2I/HRCAP3</t>
  </si>
  <si>
    <t>SPICLKA</t>
  </si>
  <si>
    <t>GPIO1/EPWM1B/COMP1OUT</t>
  </si>
  <si>
    <t>GPIO0/EPWM1A</t>
  </si>
  <si>
    <t>GPIO15/ECAP2/SCIRXDB/SPISTEB</t>
  </si>
  <si>
    <t>CS_DAC</t>
  </si>
  <si>
    <t>GPIO57/SPISTEA/EQEP2S/HRCAP4</t>
  </si>
  <si>
    <t>GPIO57</t>
  </si>
  <si>
    <t>CS_ADC</t>
  </si>
  <si>
    <t>VREGENZ</t>
  </si>
  <si>
    <t>GPIO58/MCLKRA/SCITXDB/EPWM7A</t>
  </si>
  <si>
    <t>GPIO13/TZ2/SPISOMIB</t>
  </si>
  <si>
    <t>GPIO13</t>
  </si>
  <si>
    <t>SO_FAULT</t>
  </si>
  <si>
    <t>GPIO14/TZ3/SCITXDB/SPICLKB</t>
  </si>
  <si>
    <t>GPIO14</t>
  </si>
  <si>
    <t>EXEC_TIME</t>
  </si>
  <si>
    <t>GPIO24/ECAP1/EQEP2A/SPISIMOB</t>
  </si>
  <si>
    <t>EQEP2A</t>
  </si>
  <si>
    <t>GPIO22/EQEP1S/MCLKXA/SCITXDB</t>
  </si>
  <si>
    <t>GPIO22</t>
  </si>
  <si>
    <t>FAN_FAIL_1</t>
  </si>
  <si>
    <t>GPIO32/SDAA/EPWMSYNCI/ADCSOCAO</t>
  </si>
  <si>
    <t>SDAA</t>
  </si>
  <si>
    <t>SCLA</t>
  </si>
  <si>
    <t>GPIO33/SCLA/EPWMSYNCO/ADCSOCBO</t>
  </si>
  <si>
    <t>TDO</t>
  </si>
  <si>
    <t>TDI</t>
  </si>
  <si>
    <t>TMS</t>
  </si>
  <si>
    <t>TCK</t>
  </si>
  <si>
    <t>GPIO52</t>
  </si>
  <si>
    <t>GPIO53</t>
  </si>
  <si>
    <t>GPIO34</t>
  </si>
  <si>
    <t>GPIO27</t>
  </si>
  <si>
    <t>GPIO26</t>
  </si>
  <si>
    <t>PWMS</t>
  </si>
  <si>
    <t>Input GPIOs</t>
  </si>
  <si>
    <t>Output GPIOs</t>
  </si>
  <si>
    <t>Unused</t>
  </si>
  <si>
    <t>Communication</t>
  </si>
  <si>
    <t>ADC</t>
  </si>
  <si>
    <t>QEP</t>
  </si>
  <si>
    <t>DAC REF</t>
  </si>
  <si>
    <t>V_MEASURE</t>
  </si>
  <si>
    <t>I_MEASURE</t>
  </si>
  <si>
    <t>I_PRI_CH2</t>
  </si>
  <si>
    <t>I_PRI_CH1</t>
  </si>
  <si>
    <t>ACOM</t>
  </si>
  <si>
    <t>I2C_CLK_OUT</t>
  </si>
  <si>
    <t>I2C_DIN_DOUT</t>
  </si>
  <si>
    <t>FAN_SPEED</t>
  </si>
  <si>
    <t>UC2825_CLK_CH1</t>
  </si>
  <si>
    <t>UC2825_CLK_CH2</t>
  </si>
  <si>
    <t>3.3_AN,ACOM</t>
  </si>
  <si>
    <t>1.8,DGND</t>
  </si>
  <si>
    <t>DGND</t>
  </si>
  <si>
    <t>3.3,DGND</t>
  </si>
  <si>
    <t>CV_DSP</t>
  </si>
  <si>
    <t>OTP_FAULT_DSP</t>
  </si>
  <si>
    <t>AC_FAIL_DSP</t>
  </si>
  <si>
    <t>OVP_FAULT_DSP</t>
  </si>
  <si>
    <t>LOC/REM_STATUS_ANALOG_PROG</t>
  </si>
  <si>
    <t>PFC_DC_BUS_FAIL_DSP</t>
  </si>
  <si>
    <t>SPI_CLK</t>
  </si>
  <si>
    <t>SIMO_SPI</t>
  </si>
  <si>
    <t>SOMI_SPI</t>
  </si>
  <si>
    <t>Remove</t>
  </si>
  <si>
    <t>GPIO50</t>
  </si>
  <si>
    <t>DRDY</t>
  </si>
  <si>
    <t>To be connected</t>
  </si>
  <si>
    <t>Scheduler Time</t>
  </si>
  <si>
    <t>1ms</t>
  </si>
  <si>
    <t>500ms</t>
  </si>
  <si>
    <t>Event no.</t>
  </si>
  <si>
    <t>Event Name</t>
  </si>
  <si>
    <t>Occurrence</t>
  </si>
  <si>
    <t>Interrupt Nos.</t>
  </si>
  <si>
    <t>CheckFaults(),StateOperation()</t>
  </si>
  <si>
    <t>100ms</t>
  </si>
  <si>
    <t>Total available Bandwidth</t>
  </si>
  <si>
    <t>Interrupt Nos</t>
  </si>
  <si>
    <t>// Fault Register</t>
  </si>
  <si>
    <t>struct FAULT_REG_BITS</t>
  </si>
  <si>
    <t>{</t>
  </si>
  <si>
    <t>Uint16 bt_AC_Fault:1;</t>
  </si>
  <si>
    <t>// Bit 0</t>
  </si>
  <si>
    <t>Uint16 bt_Otp_Fault:1;</t>
  </si>
  <si>
    <t>// Bit 1</t>
  </si>
  <si>
    <t>Uint16 bt_Fold_Fault:1;</t>
  </si>
  <si>
    <t>// Bit 2</t>
  </si>
  <si>
    <t>Uint16 bt_Ovp_Fault:1;</t>
  </si>
  <si>
    <t>// Bit 3</t>
  </si>
  <si>
    <t>Uint16 bt_ShutOff_Fault:1;</t>
  </si>
  <si>
    <t>// Bit 4</t>
  </si>
  <si>
    <t>Uint16 bt_Out_Fault:1;</t>
  </si>
  <si>
    <t>// Bit 5</t>
  </si>
  <si>
    <t>Uint16 bt_Interlock_Fault:1;</t>
  </si>
  <si>
    <t>// Bit 6</t>
  </si>
  <si>
    <t>Uint16 bt_Fan_Fault:1;</t>
  </si>
  <si>
    <t>// Bit 7</t>
  </si>
  <si>
    <t>Uint16 bt_Reserved:1;</t>
  </si>
  <si>
    <t>// Bit 8</t>
  </si>
  <si>
    <t>Uint16 bt_PFC_DC_Bus_Fault:1;</t>
  </si>
  <si>
    <t>// Bit 9</t>
  </si>
  <si>
    <t>Uint16 bt_Internal_Communication_Fault:1;</t>
  </si>
  <si>
    <t>// Bit 10</t>
  </si>
  <si>
    <t>I2C, SPI</t>
  </si>
  <si>
    <t>Uint16 bt_Eeprom_Checksum_Failure:1;</t>
  </si>
  <si>
    <t>// Bit 11</t>
  </si>
  <si>
    <t>Uint16 bt_On_Board_Adc_Failure:1;</t>
  </si>
  <si>
    <t>// Bit 12</t>
  </si>
  <si>
    <t>Uint16 bt_Illegal_Math_Performed:1;</t>
  </si>
  <si>
    <t>// Bit 13</t>
  </si>
  <si>
    <t>Uint16 bt_Reserved_2:1;</t>
  </si>
  <si>
    <t>// Bit 14</t>
  </si>
  <si>
    <t>Uint16 bt_Reserved_3:1;</t>
  </si>
  <si>
    <t>// Bit 15</t>
  </si>
  <si>
    <t>};</t>
  </si>
  <si>
    <t>union FAULT_REGS</t>
  </si>
  <si>
    <t>Uint16 all;</t>
  </si>
  <si>
    <t>struct FAULT_REG_BITS bit;</t>
  </si>
  <si>
    <t>struct FAULT</t>
  </si>
  <si>
    <t>FAULT_REGISTER;</t>
  </si>
  <si>
    <t>// Internal Fault Flag Register</t>
  </si>
  <si>
    <t>FAULT_EVENT;</t>
  </si>
  <si>
    <t>//</t>
  </si>
  <si>
    <t>FAULT_EVENT_PREVIOUS;</t>
  </si>
  <si>
    <t>FAULT_ENABLE;</t>
  </si>
  <si>
    <t>DisplayEvent()</t>
  </si>
  <si>
    <t>500</t>
  </si>
  <si>
    <t>30,130,230,330,430</t>
  </si>
  <si>
    <t>Worst Case ISR execution time</t>
  </si>
  <si>
    <t>(This value must be added to worst case execution</t>
  </si>
  <si>
    <t>time for each event below)</t>
  </si>
  <si>
    <t>Worst Case Execution time</t>
  </si>
  <si>
    <t>KeyProcessing()</t>
  </si>
  <si>
    <t>10,110,210,310,410,</t>
  </si>
  <si>
    <t>EncoderEvent()</t>
  </si>
  <si>
    <t>91,191,291,391,491</t>
  </si>
  <si>
    <t>ExternalADCOperation()</t>
  </si>
  <si>
    <t>40ms with 120ms gaps after 4th and 8th occurrence</t>
  </si>
  <si>
    <t>42,82,122,162,282,322,362,402</t>
  </si>
  <si>
    <t>Page No</t>
  </si>
  <si>
    <t>Page Address Range</t>
  </si>
  <si>
    <t>Address</t>
  </si>
  <si>
    <t>Data</t>
  </si>
  <si>
    <t>Name</t>
  </si>
  <si>
    <t>Stored Info</t>
  </si>
  <si>
    <t>Bytes Required</t>
  </si>
  <si>
    <t>Locations free in the page</t>
  </si>
  <si>
    <t>Notes</t>
  </si>
  <si>
    <t>0x0000-0x003F</t>
  </si>
  <si>
    <t>Not used</t>
  </si>
  <si>
    <t>64 bytes</t>
  </si>
  <si>
    <t>Rated Voltage is stored in 2 bytes.</t>
  </si>
  <si>
    <t>The 1st byte contains 100th and the 10th place.</t>
  </si>
  <si>
    <t>The 2nd byte stores the unit's place and the digit after decimal point</t>
  </si>
  <si>
    <t>eg. 600.3V is stored this way: 0x0080--&gt; 0x60</t>
  </si>
  <si>
    <t xml:space="preserve">                                                             0x0081--&gt; 0x03</t>
  </si>
  <si>
    <t>Rated Current is stored in 2 bytes.</t>
  </si>
  <si>
    <t>eg. 8.5A is stored this way: 0x0082--&gt; 0x00</t>
  </si>
  <si>
    <t xml:space="preserve">                                                       0x0083--&gt; 0x85</t>
  </si>
  <si>
    <t>Flash error codes</t>
  </si>
  <si>
    <t>0xAA</t>
  </si>
  <si>
    <t>Successful flash udate from RS485</t>
  </si>
  <si>
    <t>0xC1</t>
  </si>
  <si>
    <t>Checksum error detected</t>
  </si>
  <si>
    <t>0x0080 - 0x00BF</t>
  </si>
  <si>
    <t>0x0080</t>
  </si>
  <si>
    <t>MOD</t>
  </si>
  <si>
    <t>Model no</t>
  </si>
  <si>
    <t>Each model has a model no. internal to software</t>
  </si>
  <si>
    <t xml:space="preserve">which calculates all the values related to </t>
  </si>
  <si>
    <t>that model.</t>
  </si>
  <si>
    <t>0x0081</t>
  </si>
  <si>
    <t>XVM</t>
  </si>
  <si>
    <t>Rated Voltage</t>
  </si>
  <si>
    <t xml:space="preserve">Rated voltage specifies the value of the  voltage </t>
  </si>
  <si>
    <t>corresponding to 2.29V ref in the standard model.</t>
  </si>
  <si>
    <t>0x0084</t>
  </si>
  <si>
    <t>XCM</t>
  </si>
  <si>
    <t>Rated Current</t>
  </si>
  <si>
    <t xml:space="preserve">Rated Current specifies the value of the  current </t>
  </si>
  <si>
    <t>0x0087</t>
  </si>
  <si>
    <t>SVUL</t>
  </si>
  <si>
    <t>Specfied Voltage</t>
  </si>
  <si>
    <t xml:space="preserve">Specified voltage specifies the value of the  voltage </t>
  </si>
  <si>
    <t>corresponding to 2.29V ref in the shipped(soft/std) model.</t>
  </si>
  <si>
    <t>0x008A</t>
  </si>
  <si>
    <t>SCUL</t>
  </si>
  <si>
    <t>Specfied Current</t>
  </si>
  <si>
    <t xml:space="preserve">Specified current specifies the value of the  current </t>
  </si>
  <si>
    <t>0x008D</t>
  </si>
  <si>
    <t>V_OFFSET</t>
  </si>
  <si>
    <t>Voltage Offset</t>
  </si>
  <si>
    <t xml:space="preserve">(IQ15 val)Offset for voltage reference for that PSU </t>
  </si>
  <si>
    <t>0x0091</t>
  </si>
  <si>
    <t>V_GAIN</t>
  </si>
  <si>
    <t>Voltage Gain</t>
  </si>
  <si>
    <t xml:space="preserve">(IQ15 val)Gain for voltage reference for that PSU </t>
  </si>
  <si>
    <t>0x0095</t>
  </si>
  <si>
    <t>VD_OFFSET</t>
  </si>
  <si>
    <t>Voltage display offset</t>
  </si>
  <si>
    <t>IQ15 Offset for voltage display</t>
  </si>
  <si>
    <t>0x0099</t>
  </si>
  <si>
    <t>VD_GAIN</t>
  </si>
  <si>
    <t>Voltage display gain</t>
  </si>
  <si>
    <t>IQ15 gain for voltage display</t>
  </si>
  <si>
    <t>0x009D</t>
  </si>
  <si>
    <t>C_OFFSET</t>
  </si>
  <si>
    <t>Current Offset</t>
  </si>
  <si>
    <t xml:space="preserve">(IQ15 val)Offset for current reference for that PSU </t>
  </si>
  <si>
    <t>0x00A1</t>
  </si>
  <si>
    <t>C_GAIN</t>
  </si>
  <si>
    <t>Current gain</t>
  </si>
  <si>
    <t xml:space="preserve">(IQ15 val)Gain for current reference for that PSU </t>
  </si>
  <si>
    <t>0x00A5</t>
  </si>
  <si>
    <t>CD_OFFSET</t>
  </si>
  <si>
    <t>Current display offset</t>
  </si>
  <si>
    <t>IQ15 Offset for current display</t>
  </si>
  <si>
    <t>0x00A9</t>
  </si>
  <si>
    <t>CD_GAIN</t>
  </si>
  <si>
    <t>Current display gain</t>
  </si>
  <si>
    <t>IQ15 gain for Current display</t>
  </si>
  <si>
    <t>0x00AD</t>
  </si>
  <si>
    <t>COUNT</t>
  </si>
  <si>
    <t>Calibration Count</t>
  </si>
  <si>
    <t>Stores the number of times this PSU has been calibrated</t>
  </si>
  <si>
    <t>0x00AE</t>
  </si>
  <si>
    <t>CHK</t>
  </si>
  <si>
    <t>Checksum</t>
  </si>
  <si>
    <t>0x00AF</t>
  </si>
  <si>
    <t>CAN</t>
  </si>
  <si>
    <t>Can model no.</t>
  </si>
  <si>
    <t>Variable mailbox calibration for that PSU. Same value as that in model number localtion. This is not erased during Cal reset.</t>
  </si>
  <si>
    <t>0x00B0</t>
  </si>
  <si>
    <t>CAN_C</t>
  </si>
  <si>
    <t>Can model no. copy</t>
  </si>
  <si>
    <t>Copy of the above location for error checking purposes</t>
  </si>
  <si>
    <t>0x00B1</t>
  </si>
  <si>
    <t>OVP_OFF</t>
  </si>
  <si>
    <t>Ovp_Reference_Offset</t>
  </si>
  <si>
    <t>_IQ15 value of ovp offset</t>
  </si>
  <si>
    <t>0x00B5</t>
  </si>
  <si>
    <t>OVP_GAIN</t>
  </si>
  <si>
    <t>Ovp_Reference_Gain</t>
  </si>
  <si>
    <t>_IQ15 value of ovp gain</t>
  </si>
  <si>
    <t>0x00B9</t>
  </si>
  <si>
    <t xml:space="preserve">Checksum </t>
  </si>
  <si>
    <t>0x00C0 - 0x00FF</t>
  </si>
  <si>
    <t>0x00C0</t>
  </si>
  <si>
    <t>PV_C</t>
  </si>
  <si>
    <t>Programmed Voltage_Coarse</t>
  </si>
  <si>
    <t>Stores theVoltageKnob_Coarse_Counts</t>
  </si>
  <si>
    <t>0x00C2</t>
  </si>
  <si>
    <t>PV_F</t>
  </si>
  <si>
    <t>Programmed Voltage_Fine</t>
  </si>
  <si>
    <t>Stores VoltageKnob_Fine_Counts</t>
  </si>
  <si>
    <t>PSC</t>
  </si>
  <si>
    <t>M_S</t>
  </si>
  <si>
    <t>ACCESS</t>
  </si>
  <si>
    <t>CNTRL</t>
  </si>
  <si>
    <t>AST</t>
  </si>
  <si>
    <t>FREE</t>
  </si>
  <si>
    <t>OUT</t>
  </si>
  <si>
    <t>0x00C4</t>
  </si>
  <si>
    <t>PC_C</t>
  </si>
  <si>
    <t>Programmed Current_Coarse</t>
  </si>
  <si>
    <t>Stores CurrentKnob_Coarse_Counts</t>
  </si>
  <si>
    <t>0x00C6</t>
  </si>
  <si>
    <t>PC_F</t>
  </si>
  <si>
    <t>Programmed Current_Fine</t>
  </si>
  <si>
    <t>Stores CurrentKnob_Fine_Counts</t>
  </si>
  <si>
    <t>0x00C8</t>
  </si>
  <si>
    <t>OVP</t>
  </si>
  <si>
    <t>Over Voltage</t>
  </si>
  <si>
    <t>Stores the Qep Current counts</t>
  </si>
  <si>
    <t>1 bit info</t>
  </si>
  <si>
    <t>0x00CA</t>
  </si>
  <si>
    <t>UVL</t>
  </si>
  <si>
    <t>Under Voltage</t>
  </si>
  <si>
    <t>0x00CC</t>
  </si>
  <si>
    <t>BIT INFO SET 1</t>
  </si>
  <si>
    <t>Bit Info Set 1</t>
  </si>
  <si>
    <t>Stores various single bit and 2 bit info</t>
  </si>
  <si>
    <t>0x00CD</t>
  </si>
  <si>
    <t>ADDR</t>
  </si>
  <si>
    <t xml:space="preserve">PSU Address </t>
  </si>
  <si>
    <t>Stores Qep PSU Address counts</t>
  </si>
  <si>
    <t>0x00CF</t>
  </si>
  <si>
    <t>BAUD</t>
  </si>
  <si>
    <t>PSU Baud</t>
  </si>
  <si>
    <t>Stores Qep Baud Rate Counts</t>
  </si>
  <si>
    <t>0x00D1</t>
  </si>
  <si>
    <t>F_TIM</t>
  </si>
  <si>
    <t>Foldback_Delay_Constant</t>
  </si>
  <si>
    <t>Stores Timer.FoldbackDelay_Constant - 5</t>
  </si>
  <si>
    <t>0x00D2</t>
  </si>
  <si>
    <t>VREF</t>
  </si>
  <si>
    <t>Voltage Reference</t>
  </si>
  <si>
    <t>Stores Voltage Reference in IQ15</t>
  </si>
  <si>
    <t>0x00D6</t>
  </si>
  <si>
    <t>CREF</t>
  </si>
  <si>
    <t>Current Reference</t>
  </si>
  <si>
    <t>Stores Current Reference in IQ15</t>
  </si>
  <si>
    <t>0x00DA</t>
  </si>
  <si>
    <t>OREF</t>
  </si>
  <si>
    <t>OVP Reference</t>
  </si>
  <si>
    <t>Stores OVP Reference in IQ15</t>
  </si>
  <si>
    <t>0x00DE</t>
  </si>
  <si>
    <t>UREF</t>
  </si>
  <si>
    <t>UVL Reference</t>
  </si>
  <si>
    <t>Stores UVL Reference in IQ15</t>
  </si>
  <si>
    <t>CAN_SRQ</t>
  </si>
  <si>
    <t>FOLD</t>
  </si>
  <si>
    <t>0x00E2</t>
  </si>
  <si>
    <t>FENA</t>
  </si>
  <si>
    <t>Fault enable register</t>
  </si>
  <si>
    <t>Stores the Fault Enable register MSB first</t>
  </si>
  <si>
    <t>0x00E4</t>
  </si>
  <si>
    <t>OENA</t>
  </si>
  <si>
    <t>Op. condition enable register</t>
  </si>
  <si>
    <t>Stores operational condition register MSB first</t>
  </si>
  <si>
    <t>0x00E6</t>
  </si>
  <si>
    <t>SENA</t>
  </si>
  <si>
    <t>Standard Event Register Enable</t>
  </si>
  <si>
    <t>Standard event enable register is stored in this location</t>
  </si>
  <si>
    <t>1 bit Info</t>
  </si>
  <si>
    <t>0x00E7</t>
  </si>
  <si>
    <t>SRENA</t>
  </si>
  <si>
    <t xml:space="preserve">Service request enable </t>
  </si>
  <si>
    <t>Service request enable register is stored in this location</t>
  </si>
  <si>
    <t>0x00E8</t>
  </si>
  <si>
    <t>BIT INFO SET 2</t>
  </si>
  <si>
    <t>Bit Info Set 2</t>
  </si>
  <si>
    <t>0x00E9</t>
  </si>
  <si>
    <t>0x00EA</t>
  </si>
  <si>
    <t>TIM_ST</t>
  </si>
  <si>
    <t>Timing Started?</t>
  </si>
  <si>
    <t>Stores AA if timing has started</t>
  </si>
  <si>
    <t>For a new EEPROM this will be FF. In that case first</t>
  </si>
  <si>
    <t>this is detected and the next four locations are set to 0</t>
  </si>
  <si>
    <t xml:space="preserve">and ON time started from 0. From then onwards this </t>
  </si>
  <si>
    <t>should always be at AA and On time stored in minutes in</t>
  </si>
  <si>
    <t>next for locations</t>
  </si>
  <si>
    <t>0x00EB</t>
  </si>
  <si>
    <t>TIME_ON</t>
  </si>
  <si>
    <t>Time On since first time</t>
  </si>
  <si>
    <t>Stores the On time in minutes in unsigned long in</t>
  </si>
  <si>
    <t xml:space="preserve"> 4 bytes</t>
  </si>
  <si>
    <t>0x00EF</t>
  </si>
  <si>
    <t>For Previous 5 locations</t>
  </si>
  <si>
    <t>TemperatureSenseEvent()</t>
  </si>
  <si>
    <t>20</t>
  </si>
  <si>
    <t>TBM</t>
  </si>
  <si>
    <t>ReadTemperatureEvent()</t>
  </si>
  <si>
    <t>Freq. Chk</t>
  </si>
  <si>
    <t>OK</t>
  </si>
  <si>
    <t>SciCommEvent()</t>
  </si>
  <si>
    <t>10ms</t>
  </si>
  <si>
    <t>7,17,27,37,47,57,67,77,87,97</t>
  </si>
  <si>
    <t>107,117,127,137,147,157,167,177,187,197</t>
  </si>
  <si>
    <t>207,217,227,237,247,257,267,277,287,297</t>
  </si>
  <si>
    <t>307,317,327,337,347,357,367,377,387,397</t>
  </si>
  <si>
    <t>407,417,427,437,447,457,467,477,487,497</t>
  </si>
  <si>
    <t>600ns</t>
  </si>
  <si>
    <t>// Status Register</t>
  </si>
  <si>
    <t>struct OPERATION_CONDITION_REG_BITS</t>
  </si>
  <si>
    <t>Uint16 Constant_Voltage:1;</t>
  </si>
  <si>
    <t>CV</t>
  </si>
  <si>
    <t>Uint16 Constant_Current:1;</t>
  </si>
  <si>
    <t>CC</t>
  </si>
  <si>
    <t>Uint16 No_Fault:1;</t>
  </si>
  <si>
    <t>NFLT</t>
  </si>
  <si>
    <t>Uint16 List_Step_Active:1;</t>
  </si>
  <si>
    <t>DWE</t>
  </si>
  <si>
    <t>Uint16 Auto_start_Enabled:1;</t>
  </si>
  <si>
    <t>Uint16 Fold_Enabled:1;</t>
  </si>
  <si>
    <t>FBE</t>
  </si>
  <si>
    <t>Uint16 Local_Mode:1;</t>
  </si>
  <si>
    <t>LOC</t>
  </si>
  <si>
    <t>Uint16 Reserved:1;</t>
  </si>
  <si>
    <t xml:space="preserve">// Bit 7 </t>
  </si>
  <si>
    <t>UVPE</t>
  </si>
  <si>
    <t>Uint16 Trigger_Wait:1;</t>
  </si>
  <si>
    <t xml:space="preserve">// Bit 8 </t>
  </si>
  <si>
    <t>TWI</t>
  </si>
  <si>
    <t>Uint16 List_Step_Complete:1;</t>
  </si>
  <si>
    <t xml:space="preserve">// Bit 9 </t>
  </si>
  <si>
    <t>LSC</t>
  </si>
  <si>
    <t>Uint16 Interlock_Enble:1;</t>
  </si>
  <si>
    <t>ILCE</t>
  </si>
  <si>
    <t>Uint16 Current_Foldback_Mode:1;</t>
  </si>
  <si>
    <t>CFBM</t>
  </si>
  <si>
    <t>Uint16 Analog_Voltage_Channel:1;</t>
  </si>
  <si>
    <t>AVP</t>
  </si>
  <si>
    <t>Uint16 Analog_Current_Channel:1;</t>
  </si>
  <si>
    <t>ACP</t>
  </si>
  <si>
    <t>Uint16 Reserved_6:1;</t>
  </si>
  <si>
    <t>Uint16 Reserved_7:1;</t>
  </si>
  <si>
    <t>union OPERATION_CONDITION_REGS</t>
  </si>
  <si>
    <t>struct OPERATION_CONDITION_REG_BITS bit;</t>
  </si>
  <si>
    <t>struct OPERATION_CONDITION</t>
  </si>
  <si>
    <t>union OPERATION_CONDITON_REGS</t>
  </si>
  <si>
    <t>OPERATION_CONDITON_REGISTER;</t>
  </si>
  <si>
    <t>OPERATION_CONDITON_EVENT;</t>
  </si>
  <si>
    <t>OPERATION_CONDITON_PREVIOUS;</t>
  </si>
  <si>
    <t>OPERATION_CONDITON_ENABLE;</t>
  </si>
  <si>
    <t>// Standard Event Status Register</t>
  </si>
  <si>
    <t>struct STANDARD_EVENT_STATUS_REG_BITS</t>
  </si>
  <si>
    <t>Uint16 Operation_Complete:1;</t>
  </si>
  <si>
    <t>OPC</t>
  </si>
  <si>
    <t>Uint16 Query_Error:1;</t>
  </si>
  <si>
    <t>QYE</t>
  </si>
  <si>
    <t>Uint16 Device_Dependent_Error:1;</t>
  </si>
  <si>
    <t>DDE</t>
  </si>
  <si>
    <t>Uint16 Execution_Error:1;</t>
  </si>
  <si>
    <t>EXE</t>
  </si>
  <si>
    <t>Uint16 Command_Error:1;</t>
  </si>
  <si>
    <t>CME</t>
  </si>
  <si>
    <t>Uint16 User_Request:1;</t>
  </si>
  <si>
    <t>Uint16 Power_On:1;</t>
  </si>
  <si>
    <t>PON</t>
  </si>
  <si>
    <t>union STANDARD_EVENT_STATUS_REG</t>
  </si>
  <si>
    <t>struct STANDARD_EVENT_STATUS_REG_BITS bit;</t>
  </si>
  <si>
    <t>struct STANDARD_EVENT_STATUS</t>
  </si>
  <si>
    <t>STANDARD_EVENT_STATUS_REGISTER;</t>
  </si>
  <si>
    <t>STANDARD_EVENT_STATUS_ENABLE;</t>
  </si>
  <si>
    <t>// Service Request Register</t>
  </si>
  <si>
    <t>struct SERVICE_REQUEST_REG_BITS</t>
  </si>
  <si>
    <t>Uint16 Busy:1;</t>
  </si>
  <si>
    <t>Uint16 System_Error:1;</t>
  </si>
  <si>
    <t>Uint16 Questionable_Summary:1;</t>
  </si>
  <si>
    <t>Uint16 Message_Available:1;</t>
  </si>
  <si>
    <t>Uint16 Standard_Event_Summary:1;</t>
  </si>
  <si>
    <t>Uint16 Service_Request:1;</t>
  </si>
  <si>
    <t>Uint16 Operation_Summary:1;</t>
  </si>
  <si>
    <t>union SERVICE_REQUEST_REG</t>
  </si>
  <si>
    <t>struct SERVICE_REQUEST_REG_BITS bit;</t>
  </si>
  <si>
    <t>struct SERVICE_REQUEST</t>
  </si>
  <si>
    <t>SERVICE_REQUEST_REGISTER;</t>
  </si>
  <si>
    <t>SERVICE_REQUEST_EVENT;</t>
  </si>
  <si>
    <t>SERVICE_REQUEST_ENABLE;</t>
  </si>
  <si>
    <t>O/P ON-OFF</t>
  </si>
  <si>
    <t>AUTO/SAFE START</t>
  </si>
  <si>
    <t>PC,MV,MC,OVP,UVL,FOLD STAT,lock/Unlock saved in eeprom correctly</t>
  </si>
  <si>
    <t>BASIC TESTS TO BE CHECKED ALWAYS WHEN APPLYING NEW PATCHES</t>
  </si>
  <si>
    <t>FINE</t>
  </si>
  <si>
    <t>LOCK/UNLOCK</t>
  </si>
  <si>
    <t>check whether OUT OFF/ON, PV,ADDR,BAUD</t>
  </si>
  <si>
    <t>ADDRESS, BAUD</t>
  </si>
  <si>
    <t>OVP,UVL</t>
  </si>
  <si>
    <t>Simulate Fixed o/p power supply when o/p on</t>
  </si>
  <si>
    <t>Let Ovp touch floor when o/p off</t>
  </si>
  <si>
    <t>SCPI communication OK?</t>
  </si>
  <si>
    <t>PSC setting working?</t>
  </si>
  <si>
    <t>PV,PC,OVP,UVL working?</t>
  </si>
  <si>
    <t>CAN communication</t>
  </si>
  <si>
    <t>RCL and SAV working?</t>
  </si>
  <si>
    <t>Global mailbox of all types PV,PC test</t>
  </si>
  <si>
    <t>Query working</t>
  </si>
  <si>
    <t>Local mailbox PV,PC working</t>
  </si>
  <si>
    <t>BUG LOGS OTHER THAN THOSE FOUND IN 1U</t>
  </si>
  <si>
    <t>Error Number</t>
  </si>
  <si>
    <t>Error Description</t>
  </si>
  <si>
    <t>Error Event</t>
  </si>
  <si>
    <t>Status</t>
  </si>
  <si>
    <t>“No Error”</t>
  </si>
  <si>
    <t>No Error Reported</t>
  </si>
  <si>
    <t>Used and Untested</t>
  </si>
  <si>
    <t>“Command Error”</t>
  </si>
  <si>
    <t>Used</t>
  </si>
  <si>
    <t>“Illegal Parameter”</t>
  </si>
  <si>
    <t>Command error</t>
  </si>
  <si>
    <t>“Data Type Error”</t>
  </si>
  <si>
    <t>Execution error</t>
  </si>
  <si>
    <t>“Missing Parameter”</t>
  </si>
  <si>
    <t>Device dependent error</t>
  </si>
  <si>
    <t>“Invalid Suffix”</t>
  </si>
  <si>
    <t>Unused and removed</t>
  </si>
  <si>
    <t>Query error</t>
  </si>
  <si>
    <t>Execution Error</t>
  </si>
  <si>
    <t>“Data Out Of Range”</t>
  </si>
  <si>
    <t>“Too Much Data”</t>
  </si>
  <si>
    <t>Error Format</t>
  </si>
  <si>
    <t>0,"String"\0</t>
  </si>
  <si>
    <t>“Hardware Missing”</t>
  </si>
  <si>
    <t>“Program Currently Running”</t>
  </si>
  <si>
    <t>“Data Load Empty”</t>
  </si>
  <si>
    <t>“Queue Overflow”</t>
  </si>
  <si>
    <t>“PV Above OVP”</t>
  </si>
  <si>
    <t>“PV Below UVL”</t>
  </si>
  <si>
    <t>“OVP Below PV or Minimum”</t>
  </si>
  <si>
    <t>“UVL Below Zero”</t>
  </si>
  <si>
    <t>“UVL Above PV or Maximum”</t>
  </si>
  <si>
    <t>“On During Fault”</t>
  </si>
  <si>
    <t>"Non Volatile Memory Failure"</t>
  </si>
  <si>
    <t>"Fan Failure"</t>
  </si>
  <si>
    <t>"OnBoard ADC Failure"</t>
  </si>
  <si>
    <t>"Internal Communication failure"</t>
  </si>
  <si>
    <t>"PFC Bus Fail"</t>
  </si>
  <si>
    <t>“Under-Voltage Shutdown”</t>
  </si>
  <si>
    <t>“AC Fault Shutdown”</t>
  </si>
  <si>
    <t>“Over-Temperature Shutdown”</t>
  </si>
  <si>
    <t>“Fold-Back Shutdown”</t>
  </si>
  <si>
    <t>“Over-Voltage Shutdown”</t>
  </si>
  <si>
    <t>“Analog Shut Off Shutdown”</t>
  </si>
  <si>
    <t>“Output-Off Shutdown”</t>
  </si>
  <si>
    <t>“Interlock Open Shutdown”</t>
  </si>
  <si>
    <t>“SLAD mode”</t>
  </si>
  <si>
    <t>“Internal Message Fault”</t>
  </si>
  <si>
    <t>“Input Overflow”</t>
  </si>
  <si>
    <t>“Output Overflow”</t>
  </si>
  <si>
    <t>“Internal Timeout”</t>
  </si>
  <si>
    <t>“Internal Checksum”</t>
  </si>
  <si>
    <t>"Illegal Result for Calculation "</t>
  </si>
  <si>
    <t>"Illegal Denominator in Calculation"</t>
  </si>
  <si>
    <t>"Critical Positive Parameter is Negative"</t>
  </si>
  <si>
    <t>"Gain Evaluates to 0 or Negative"</t>
  </si>
  <si>
    <t>“Query Error”</t>
  </si>
  <si>
    <t>“Query INTERRUPTED”</t>
  </si>
  <si>
    <t>ei_SciaRxFifoIsr() execution time</t>
  </si>
  <si>
    <t>1. The flash APIs in Piccolo 6x seies are stored in boot ROM itself.</t>
  </si>
  <si>
    <t>2. Therefore there is no need to load the library in FLASH memory</t>
  </si>
  <si>
    <t>3. The boot ROM in 6x series is 0 waitstate. Therefore there is no need to load them in saram.</t>
  </si>
  <si>
    <t>Date</t>
  </si>
  <si>
    <t>Bug</t>
  </si>
  <si>
    <t>Test that uncovered the bug</t>
  </si>
  <si>
    <t>Solution Implemented</t>
  </si>
  <si>
    <t>Engineer</t>
  </si>
  <si>
    <t>V.S</t>
  </si>
  <si>
    <t>S.no</t>
  </si>
  <si>
    <t xml:space="preserve">PSU brought to local by </t>
  </si>
  <si>
    <t>pressing REM key even in</t>
  </si>
  <si>
    <t>Local Lockout mode</t>
  </si>
  <si>
    <t xml:space="preserve">PSU display turned off from remote, which </t>
  </si>
  <si>
    <t>also puts the PSU in Local lockout. Then</t>
  </si>
  <si>
    <t>Reason for Bug</t>
  </si>
  <si>
    <t>when LOC pressed PSU was coming to local.</t>
  </si>
  <si>
    <t>Faulty if condition checked while</t>
  </si>
  <si>
    <t>processing REM primary operation.</t>
  </si>
  <si>
    <t>if(PSU_State != LOCAL)</t>
  </si>
  <si>
    <t xml:space="preserve">The condition changed to </t>
  </si>
  <si>
    <t>if(PSU_State == NON_LATCHED_REMOTE).</t>
  </si>
  <si>
    <t>4. Created a macro called as UART_BUFFER_SIZE defined to 4. (F2808 had 16 defined directly.)</t>
  </si>
  <si>
    <t>5. The flash ranges in F2806x is different compared to 2808. There are 8 sectors here. The linker needs to be modified appropriately</t>
  </si>
  <si>
    <t>6. The const struct in PieVect.h has been linked in separate section of it's own because it was not getting placed in critical section which is a CODE_SECTION.</t>
  </si>
  <si>
    <t>7. Since 28062 is divided into 8 sectors and the resident program sits in 1 sector, we have to reflash in remaining 7 sectors. This is a major change from 2808 where the memory</t>
  </si>
  <si>
    <t>was divided into 4 sectors and we reflashed only 3 sectors. This involves the macro PROGRAMMABLE_FLASH_RANGE being changed in the code and also involves changes in the GUI.</t>
  </si>
  <si>
    <t>8. The prj.cmd file created in the GUI should be created for "FLASH28062:" instead of "FLASH2808:". Make this change in the GUI accordingly.</t>
  </si>
  <si>
    <t>9. One major impact of the API being stored in BootRom in piccolo is that now certain variables used by the flash APIs have become EALLOW protected. This was not the case with</t>
  </si>
  <si>
    <t>F2808, because the library was external. Specifically the following variables are EALLOW  protected:  1. Flash_CPUScaleFactor, 2. Flash_CallbackPtr</t>
  </si>
  <si>
    <t>The above variables also need to be linked in a specific location in memory but that is already done for us in TI source file F2806x_GlobalVariableDefs.c</t>
  </si>
  <si>
    <t>CanCommEvent()</t>
  </si>
  <si>
    <t>4,14,24,34,44,54,64,74,84,94</t>
  </si>
  <si>
    <t>104,114,124,134,144,154,164,174,184,194</t>
  </si>
  <si>
    <t>204,214,224,234,244,254,264,274,284,294</t>
  </si>
  <si>
    <t>304,314,324,334,344,354,364,374,384,394</t>
  </si>
  <si>
    <t>404,414,424,434,444,454,464,474,484,494</t>
  </si>
  <si>
    <t>DSP BOARD</t>
  </si>
  <si>
    <t>ARCHITECTURE REV 2</t>
  </si>
  <si>
    <t>SINGLE_BYTE_EXTENSION</t>
  </si>
  <si>
    <t>RESPONSE_MBOX_PROGRAMMED_PARAMS_EXTENSION</t>
  </si>
  <si>
    <t>RESPONSE_PSU_STATE_SET_2_EXTENSION</t>
  </si>
  <si>
    <t xml:space="preserve"> Bit 28</t>
  </si>
  <si>
    <t>Bit 27</t>
  </si>
  <si>
    <t>Bit 26</t>
  </si>
  <si>
    <t xml:space="preserve"> Bit 25</t>
  </si>
  <si>
    <t xml:space="preserve"> Bit 24</t>
  </si>
  <si>
    <t xml:space="preserve"> Bit 23</t>
  </si>
  <si>
    <t xml:space="preserve"> Bit 22</t>
  </si>
  <si>
    <t xml:space="preserve"> Bit 21</t>
  </si>
  <si>
    <t xml:space="preserve"> Bit 20</t>
  </si>
  <si>
    <t xml:space="preserve"> Bit 19</t>
  </si>
  <si>
    <t xml:space="preserve"> Bit 18</t>
  </si>
  <si>
    <t xml:space="preserve"> Bit 17</t>
  </si>
  <si>
    <t xml:space="preserve"> Bit 16</t>
  </si>
  <si>
    <t xml:space="preserve"> Bit 15</t>
  </si>
  <si>
    <t xml:space="preserve"> Bit 14</t>
  </si>
  <si>
    <t xml:space="preserve"> Bit 13</t>
  </si>
  <si>
    <t xml:space="preserve"> Bit 12</t>
  </si>
  <si>
    <t xml:space="preserve"> Bit 11</t>
  </si>
  <si>
    <t xml:space="preserve"> Bit 10</t>
  </si>
  <si>
    <t xml:space="preserve"> Bit 9</t>
  </si>
  <si>
    <t xml:space="preserve"> Bit 8</t>
  </si>
  <si>
    <t xml:space="preserve"> Bit 7</t>
  </si>
  <si>
    <t xml:space="preserve"> Bit 6</t>
  </si>
  <si>
    <t xml:space="preserve"> Bit 5</t>
  </si>
  <si>
    <t xml:space="preserve"> Bit 4</t>
  </si>
  <si>
    <t xml:space="preserve"> Bit 3</t>
  </si>
  <si>
    <t xml:space="preserve"> Bit 2</t>
  </si>
  <si>
    <t xml:space="preserve"> Bit 1</t>
  </si>
  <si>
    <t xml:space="preserve"> Bit 0</t>
  </si>
  <si>
    <t>PROGRAM_VOLTAGE_EXTENSION</t>
  </si>
  <si>
    <t>RESPONSE_MBOX_OUTPUT_PARAMS_EXTENSION</t>
  </si>
  <si>
    <t>RESPONSE_INTERNAL_PSU_REGISTERS_EXTENSION</t>
  </si>
  <si>
    <t>PROGRAM_CURRENT_EXTENSION</t>
  </si>
  <si>
    <t>RESPONSE_RATED_PARAMS_EXTENSION</t>
  </si>
  <si>
    <t>RESPONSE_ENABLE_REGISTERS_EXTENSION</t>
  </si>
  <si>
    <t>User/Sm</t>
  </si>
  <si>
    <t>Product ID</t>
  </si>
  <si>
    <t>Family ID</t>
  </si>
  <si>
    <t>Model ID</t>
  </si>
  <si>
    <t>Node ID</t>
  </si>
  <si>
    <t xml:space="preserve"> Specific Msg ID</t>
  </si>
  <si>
    <t>CALIBRATION_DATE_EXTENSION</t>
  </si>
  <si>
    <t>RESPONSE_SPECIFIED_PARAMS_EXTENSION</t>
  </si>
  <si>
    <t>RESPONSE_EVENT_REGISTERS_EXTENSION</t>
  </si>
  <si>
    <t>User-System</t>
  </si>
  <si>
    <t>RESPONSE_MBOX_SET_LIMITS_EXTENSION</t>
  </si>
  <si>
    <t>RESPONSE_MBOX_PSU_ONBOARD_TEMPERATURE_EXTENSION</t>
  </si>
  <si>
    <t>System-System</t>
  </si>
  <si>
    <t>MEASURED_VOLTAGE_PARAMS_EXTENSION</t>
  </si>
  <si>
    <t>RESPONSE_MBOX_VOLTAGE_CAL_PARAMS_EXTENSION</t>
  </si>
  <si>
    <t>RESPONSE_DATE_OF_CALIBRATION</t>
  </si>
  <si>
    <t>MEASURED_CURRENT_PARAMS_EXTENSION</t>
  </si>
  <si>
    <t>RESPONSE_MBOX_CURRENT_CAL_PARAMS_EXTENSION</t>
  </si>
  <si>
    <t>Power Supplies</t>
  </si>
  <si>
    <t>QUERY_TYPE_EXTENSION</t>
  </si>
  <si>
    <t>RESPONSE_MBOX_VOLTAGE_DISPLAY_CAL_PARAMS_EXTENSION</t>
  </si>
  <si>
    <t>PROGRAM_OVP_EXTENSION</t>
  </si>
  <si>
    <t>RESPONSE_MBOX_CURRENT_DISPLAY_CAL_PARAMS_EXTENSION</t>
  </si>
  <si>
    <t>1U</t>
  </si>
  <si>
    <t>PROGRAM_UVL_EXTENSION</t>
  </si>
  <si>
    <t>RESPONSE_PSU_STATE_SET_1_EXTENSION</t>
  </si>
  <si>
    <t>2U</t>
  </si>
  <si>
    <t>3U</t>
  </si>
  <si>
    <t>Message group</t>
  </si>
  <si>
    <t xml:space="preserve"> enArka Global Commands</t>
  </si>
  <si>
    <t>Msg ID Mask</t>
  </si>
  <si>
    <t>Extension</t>
  </si>
  <si>
    <t>Can Msg ID</t>
  </si>
  <si>
    <t>Len</t>
  </si>
  <si>
    <t>Byte 0</t>
  </si>
  <si>
    <t>Byte 1</t>
  </si>
  <si>
    <t>Byte 2</t>
  </si>
  <si>
    <t>Byte 3</t>
  </si>
  <si>
    <t>Byte 4</t>
  </si>
  <si>
    <t>Byte 5</t>
  </si>
  <si>
    <t>Byte 6</t>
  </si>
  <si>
    <t>Byte 7</t>
  </si>
  <si>
    <t>Direction</t>
  </si>
  <si>
    <t>MailBox No in Dsp</t>
  </si>
  <si>
    <t>Implementation Status</t>
  </si>
  <si>
    <t>Global Messages</t>
  </si>
  <si>
    <t>Address set from the FrontPanel</t>
  </si>
  <si>
    <t>00000003</t>
  </si>
  <si>
    <t>EN Global Byte Commands</t>
  </si>
  <si>
    <t>NOT USED</t>
  </si>
  <si>
    <t>Receive</t>
  </si>
  <si>
    <t>Done and tested</t>
  </si>
  <si>
    <t>All enArka</t>
  </si>
  <si>
    <t>X</t>
  </si>
  <si>
    <t>All Power supplies</t>
  </si>
  <si>
    <t xml:space="preserve"> PSU Global Commands</t>
  </si>
  <si>
    <t>All 1U PSU's</t>
  </si>
  <si>
    <t>All 2U PSU's</t>
  </si>
  <si>
    <t>PSU Global Byte Commands</t>
  </si>
  <si>
    <t>&lt;ARG&gt;</t>
  </si>
  <si>
    <t>Not Used</t>
  </si>
  <si>
    <t>All 3U PSU's</t>
  </si>
  <si>
    <t xml:space="preserve"> 1U Global Commands</t>
  </si>
  <si>
    <t>PSU_1U_60V_8.4A</t>
  </si>
  <si>
    <t>(User-System)</t>
  </si>
  <si>
    <t>1U Global Byte Commands</t>
  </si>
  <si>
    <t>Calibration messages</t>
  </si>
  <si>
    <t>Output control messages</t>
  </si>
  <si>
    <t>Model Global Commands</t>
  </si>
  <si>
    <t>State control messages</t>
  </si>
  <si>
    <t>Query Type messages</t>
  </si>
  <si>
    <t>Model Global Byte Commands</t>
  </si>
  <si>
    <t>Response to queries</t>
  </si>
  <si>
    <t>General Responses</t>
  </si>
  <si>
    <t>Program Voltage</t>
  </si>
  <si>
    <t>Service Request</t>
  </si>
  <si>
    <t>Program Current</t>
  </si>
  <si>
    <t>Base Msg Id Generation for Aum 1U PSU</t>
  </si>
  <si>
    <t>Message Group</t>
  </si>
  <si>
    <t>Calibration Commands</t>
  </si>
  <si>
    <t>User_System</t>
  </si>
  <si>
    <t>Model_ID</t>
  </si>
  <si>
    <t>Query_Type_messages</t>
  </si>
  <si>
    <t>Service_Request</t>
  </si>
  <si>
    <t>System_System</t>
  </si>
  <si>
    <t>Calibration_messages</t>
  </si>
  <si>
    <t>Response_to_queries</t>
  </si>
  <si>
    <t>00000007</t>
  </si>
  <si>
    <t>Calibration Byte Commands</t>
  </si>
  <si>
    <t>Product_ID</t>
  </si>
  <si>
    <t>Output_Control_messages</t>
  </si>
  <si>
    <t>General_Responses</t>
  </si>
  <si>
    <t>Family_ID</t>
  </si>
  <si>
    <t>State_Control_Messages</t>
  </si>
  <si>
    <t>YY (Year)</t>
  </si>
  <si>
    <t>MM (Month)</t>
  </si>
  <si>
    <t>DD (Date)</t>
  </si>
  <si>
    <t>Global_messages</t>
  </si>
  <si>
    <t>Default_Node_ID</t>
  </si>
  <si>
    <t>Measured Voltage</t>
  </si>
  <si>
    <t>Measured Voltage High</t>
  </si>
  <si>
    <t>Mbox No. in DSP</t>
  </si>
  <si>
    <t>Message handled</t>
  </si>
  <si>
    <t xml:space="preserve">Base Message ID </t>
  </si>
  <si>
    <t>LAM register Mask value</t>
  </si>
  <si>
    <t>Before Cal. Initialization</t>
  </si>
  <si>
    <t>MBOX15</t>
  </si>
  <si>
    <t>RX</t>
  </si>
  <si>
    <t>enArka Global messages</t>
  </si>
  <si>
    <t>Measured Current</t>
  </si>
  <si>
    <t>Measured Current High</t>
  </si>
  <si>
    <t>MBOX14</t>
  </si>
  <si>
    <t>PSU Global messages</t>
  </si>
  <si>
    <t>MBOX13</t>
  </si>
  <si>
    <t>PSU 1U Global messages</t>
  </si>
  <si>
    <t>Queries and response</t>
  </si>
  <si>
    <t>After Cal. Initialization</t>
  </si>
  <si>
    <t>MBOX12</t>
  </si>
  <si>
    <t>PSU 1U 60V_8.4A Global messages</t>
  </si>
  <si>
    <t>MBOX11</t>
  </si>
  <si>
    <t>Query Command</t>
  </si>
  <si>
    <t>MBOX10</t>
  </si>
  <si>
    <t>MBOX9</t>
  </si>
  <si>
    <t>MBOX8</t>
  </si>
  <si>
    <t xml:space="preserve">Output control </t>
  </si>
  <si>
    <t>MBOX16</t>
  </si>
  <si>
    <t>TX</t>
  </si>
  <si>
    <t>NA</t>
  </si>
  <si>
    <t>MBOX17</t>
  </si>
  <si>
    <t>Output control command single byte</t>
  </si>
  <si>
    <t>MBOX31</t>
  </si>
  <si>
    <t>Program OVP</t>
  </si>
  <si>
    <t>Program UVL</t>
  </si>
  <si>
    <t>Response from PSU</t>
  </si>
  <si>
    <t>Transmit</t>
  </si>
  <si>
    <t>Response To Queries</t>
  </si>
  <si>
    <t>Programmed Voltage</t>
  </si>
  <si>
    <t>Programmed Current</t>
  </si>
  <si>
    <t>Output Voltage</t>
  </si>
  <si>
    <t>Output Current</t>
  </si>
  <si>
    <t>Specified Voltage</t>
  </si>
  <si>
    <t>Specified Current</t>
  </si>
  <si>
    <t>Ovp value</t>
  </si>
  <si>
    <t>Uvl value</t>
  </si>
  <si>
    <t>Current offset</t>
  </si>
  <si>
    <t>Current Gain</t>
  </si>
  <si>
    <t>Voltage Display offset</t>
  </si>
  <si>
    <t>Voltage Display Gain</t>
  </si>
  <si>
    <t>Current Display offset</t>
  </si>
  <si>
    <t>Current Display Gain</t>
  </si>
  <si>
    <t>RMT</t>
  </si>
  <si>
    <t>0x00</t>
  </si>
  <si>
    <t>FLD</t>
  </si>
  <si>
    <t>DELAY</t>
  </si>
  <si>
    <t>MODE</t>
  </si>
  <si>
    <t>M/S</t>
  </si>
  <si>
    <t>MODEL</t>
  </si>
  <si>
    <t>C_COUNT</t>
  </si>
  <si>
    <t>PON_TIME_MSB_of_MSW</t>
  </si>
  <si>
    <t>PON_TIME_LSB_of_MSW</t>
  </si>
  <si>
    <t>PON_TIME_MSB_of_LSW</t>
  </si>
  <si>
    <t>PON_TIME_LSB_of_LSW</t>
  </si>
  <si>
    <t>MSB of the FAULT_REG</t>
  </si>
  <si>
    <t>LSB of the FAULT_REG</t>
  </si>
  <si>
    <t>MSB of the OPERATION_REG</t>
  </si>
  <si>
    <t>LSB of the OPERATION_REG</t>
  </si>
  <si>
    <t>MSB of the FAULT_Enable Reg</t>
  </si>
  <si>
    <t>LSB of the FAULT_Enable Reg</t>
  </si>
  <si>
    <t>MSB of the OPERATION_ENABLE_REG</t>
  </si>
  <si>
    <t>LSB of the OPERATION_ENABLE_REG</t>
  </si>
  <si>
    <t>MSB of the FAULT_EVENT_REG</t>
  </si>
  <si>
    <t>LSB of the FAULT_EVENT_REG</t>
  </si>
  <si>
    <t>MSB of the OPERATION_EVENT_REG</t>
  </si>
  <si>
    <t>LSB of the OPERATION_EVENT_REG</t>
  </si>
  <si>
    <t>MSB of the temperature</t>
  </si>
  <si>
    <t>LSB of the temperature</t>
  </si>
  <si>
    <t>YY (BCD)</t>
  </si>
  <si>
    <t>MM (BCD)</t>
  </si>
  <si>
    <t>DD (BCD)</t>
  </si>
  <si>
    <t>State Control</t>
  </si>
  <si>
    <t>State control command single byte</t>
  </si>
  <si>
    <t>0xFF</t>
  </si>
  <si>
    <t>3U EQC</t>
  </si>
  <si>
    <t>EQC 3U 100V_100A</t>
  </si>
  <si>
    <t>All 3U EQC 100V_100A</t>
  </si>
  <si>
    <t>Can message ID Decoding and explanation</t>
  </si>
  <si>
    <t>Message Type</t>
  </si>
  <si>
    <t>Length</t>
  </si>
  <si>
    <t>Explanation</t>
  </si>
  <si>
    <t>en Global commands</t>
  </si>
  <si>
    <t>enArka Global Byte Commands</t>
  </si>
  <si>
    <t>Same data sent in two byes to ensure correctness and safety. Any other combination of nibbles will switch off the PSU.</t>
  </si>
  <si>
    <t>Byte0</t>
  </si>
  <si>
    <t>Byte1</t>
  </si>
  <si>
    <t>Meaning</t>
  </si>
  <si>
    <t>On Product</t>
  </si>
  <si>
    <t>Switch Off PSU</t>
  </si>
  <si>
    <t>0xA0</t>
  </si>
  <si>
    <t>Reset to Safe State</t>
  </si>
  <si>
    <t>PSU Global commands</t>
  </si>
  <si>
    <t>2/3</t>
  </si>
  <si>
    <t>Reset PSU to Safe State</t>
  </si>
  <si>
    <t>0xA1</t>
  </si>
  <si>
    <t>n (1 to 4)</t>
  </si>
  <si>
    <t>Save Present Settings for nth mode</t>
  </si>
  <si>
    <t>0xA2</t>
  </si>
  <si>
    <t>n(1 to 4)</t>
  </si>
  <si>
    <t>Recall Previous settings from the nth mode.</t>
  </si>
  <si>
    <t>0xA3</t>
  </si>
  <si>
    <t>Set Voltage to minimum possible value at the moment</t>
  </si>
  <si>
    <t>0xA4</t>
  </si>
  <si>
    <t>Set Voltage to maximum possible value at the moment</t>
  </si>
  <si>
    <t>0xA5</t>
  </si>
  <si>
    <t>Set Current to 0</t>
  </si>
  <si>
    <t>0xA6</t>
  </si>
  <si>
    <t>Set Current to Full Scale</t>
  </si>
  <si>
    <t>1U Global commands</t>
  </si>
  <si>
    <t>Mod Global commands</t>
  </si>
  <si>
    <t>Global Program Voltage</t>
  </si>
  <si>
    <t>Send the value multiplied by 10000 in</t>
  </si>
  <si>
    <t xml:space="preserve">8 nibbles. The first two bytes are values before decimal point. We need to send the  </t>
  </si>
  <si>
    <t xml:space="preserve">data with leading zeroes for less than 4 digit values   </t>
  </si>
  <si>
    <t>For eg. To set the voltage to 50.53V send 0x00505300</t>
  </si>
  <si>
    <t xml:space="preserve">               To set the voltage to 622.3223V send 0x06223223</t>
  </si>
  <si>
    <t>Global Program Current</t>
  </si>
  <si>
    <t xml:space="preserve">8 nibbles. The first bytes are values before decimal point. We need to send the  </t>
  </si>
  <si>
    <t xml:space="preserve">data with leading 0s for less than 4 digit values. </t>
  </si>
  <si>
    <t>For eg. To set the current to 3.522A send 0x00505300</t>
  </si>
  <si>
    <t>Output control single Byte</t>
  </si>
  <si>
    <t>0xA7</t>
  </si>
  <si>
    <t>Ovp Min</t>
  </si>
  <si>
    <t>0xA8</t>
  </si>
  <si>
    <t>Ovp Max</t>
  </si>
  <si>
    <t>0xA9</t>
  </si>
  <si>
    <t>Uvl 0</t>
  </si>
  <si>
    <t>0xAB</t>
  </si>
  <si>
    <t>Uvl Max</t>
  </si>
  <si>
    <t>0xAC</t>
  </si>
  <si>
    <t>0/1/2</t>
  </si>
  <si>
    <t>Fold Set</t>
  </si>
  <si>
    <t>0xAD</t>
  </si>
  <si>
    <t>1-255</t>
  </si>
  <si>
    <t>Protection Delay in no. of 100 milliseconds</t>
  </si>
  <si>
    <t>0xAE</t>
  </si>
  <si>
    <t>loc/Rem/LLO select</t>
  </si>
  <si>
    <t>0xAF</t>
  </si>
  <si>
    <t>0/1</t>
  </si>
  <si>
    <t>Auto/Safe</t>
  </si>
  <si>
    <t>State Control single Byte</t>
  </si>
  <si>
    <t>Byte2</t>
  </si>
  <si>
    <t>Byte3</t>
  </si>
  <si>
    <t>0xCE</t>
  </si>
  <si>
    <t>N/A</t>
  </si>
  <si>
    <t>Clear Event Registers</t>
  </si>
  <si>
    <t>0xC2</t>
  </si>
  <si>
    <t>Hex Data MSB</t>
  </si>
  <si>
    <t>Hex Data LSB</t>
  </si>
  <si>
    <t>Set Fault Enable Reg</t>
  </si>
  <si>
    <t>0xC3</t>
  </si>
  <si>
    <t>Set Operation Conditions enable register</t>
  </si>
  <si>
    <t>0xCC</t>
  </si>
  <si>
    <t>Enable SRQ</t>
  </si>
  <si>
    <t>Disable SRQ</t>
  </si>
  <si>
    <t>0xC0</t>
  </si>
  <si>
    <t>Power On Status Clear Enable</t>
  </si>
  <si>
    <t>Power On Status Clear Disable</t>
  </si>
  <si>
    <t>Calibration commands</t>
  </si>
  <si>
    <t>Calibration Single Byte</t>
  </si>
  <si>
    <t>Note: Byte 0 is used for addresses only in the two commands of this set.</t>
  </si>
  <si>
    <t>0xF0</t>
  </si>
  <si>
    <t>Reset calibration done for that PSU</t>
  </si>
  <si>
    <t>0xF1</t>
  </si>
  <si>
    <t>Set Voltage Zero</t>
  </si>
  <si>
    <t>0xF2</t>
  </si>
  <si>
    <t>Set Voltage Full</t>
  </si>
  <si>
    <t>0xF3</t>
  </si>
  <si>
    <t>Set Current Zero</t>
  </si>
  <si>
    <t>0xF4</t>
  </si>
  <si>
    <t>Set Current Full</t>
  </si>
  <si>
    <t>Right now the bytes are same as Response Msg ID extension.</t>
  </si>
  <si>
    <t>Query</t>
  </si>
  <si>
    <t>0x61</t>
  </si>
  <si>
    <t>Query Programmed Parameters</t>
  </si>
  <si>
    <t>0x62</t>
  </si>
  <si>
    <t>Query Specified Parameters</t>
  </si>
  <si>
    <t>0x63</t>
  </si>
  <si>
    <t>Query Rated Parameters</t>
  </si>
  <si>
    <t>0x64</t>
  </si>
  <si>
    <t>0x65</t>
  </si>
  <si>
    <t>Query Set OVP/UVL limits</t>
  </si>
  <si>
    <t>0x66</t>
  </si>
  <si>
    <t>Query Voltage Calibration Parameters</t>
  </si>
  <si>
    <t>0x67</t>
  </si>
  <si>
    <t>Query Current Calibration Parameters</t>
  </si>
  <si>
    <t>0x68</t>
  </si>
  <si>
    <t>Query Voltage Display Calibration Parameters</t>
  </si>
  <si>
    <t>0x69</t>
  </si>
  <si>
    <t>Query Current Display Calibration Parameters</t>
  </si>
  <si>
    <t>0x6A</t>
  </si>
  <si>
    <t>Query PSU State Set 1</t>
  </si>
  <si>
    <t>0x6B</t>
  </si>
  <si>
    <t>Query PSU State Set 2</t>
  </si>
  <si>
    <t>0x6C</t>
  </si>
  <si>
    <t>Query Internal PSU Registers</t>
  </si>
  <si>
    <t>0x6D</t>
  </si>
  <si>
    <t>Query Enable Registers</t>
  </si>
  <si>
    <t>0x6E</t>
  </si>
  <si>
    <t>Query Event Registers</t>
  </si>
  <si>
    <t>0x6F</t>
  </si>
  <si>
    <t>Query Onboard Ambient Temperature</t>
  </si>
  <si>
    <t>0x70</t>
  </si>
  <si>
    <t>Date_Of_Calibration Over CAN</t>
  </si>
  <si>
    <t>Same data sent in two byes to ensure correctness and safety.</t>
  </si>
  <si>
    <t>0x0F</t>
  </si>
  <si>
    <t>Ok. Command executed successfully.</t>
  </si>
  <si>
    <t>0xE7</t>
  </si>
  <si>
    <t>Output cannot be switched ON</t>
  </si>
  <si>
    <t>0xE6</t>
  </si>
  <si>
    <t>UVL set command ouside allowed values</t>
  </si>
  <si>
    <t>0xE5</t>
  </si>
  <si>
    <t>Illegal Gain Calculated. Re enter Parameters</t>
  </si>
  <si>
    <t>0xE4</t>
  </si>
  <si>
    <t>OVP set command ouside allowed values</t>
  </si>
  <si>
    <t>0xE3</t>
  </si>
  <si>
    <t>Calibration commands cannot be executed.</t>
  </si>
  <si>
    <t>0xE2</t>
  </si>
  <si>
    <t>Setting below UVL limit</t>
  </si>
  <si>
    <t>0xE1</t>
  </si>
  <si>
    <t>Setting ouside OVP limit</t>
  </si>
  <si>
    <t>Illegal Command</t>
  </si>
  <si>
    <t>0xC4</t>
  </si>
  <si>
    <t>Byte0 and Byte1 don't match for single Byte commands</t>
  </si>
  <si>
    <t>0xC5</t>
  </si>
  <si>
    <t>Setting outside range</t>
  </si>
  <si>
    <t>0xC6</t>
  </si>
  <si>
    <t>Msg id error not supported in that group</t>
  </si>
  <si>
    <t>0xC7</t>
  </si>
  <si>
    <t>Illegal no. of data byte received for that command</t>
  </si>
  <si>
    <t>Initialised and Unitialised sections concept.</t>
  </si>
  <si>
    <t>Boot Key</t>
  </si>
  <si>
    <t>Latest Flash Checksum</t>
  </si>
  <si>
    <t>Constant Boot code checksum</t>
  </si>
  <si>
    <t>EQC REV:1.X\r</t>
  </si>
  <si>
    <t>1. Application section must not contain any initialised sections that will cause it to spill over in .cinit section and hence go into FLASHA. No initialised variables or arrays.</t>
  </si>
  <si>
    <t>New strings must be only created as it has already been created in "GlobalVariables.h" using const * const. All variables in Application code must be declared as extern in "ExternalVariables.h"</t>
  </si>
  <si>
    <t>2. The boot code must not have any dependency on application program. All variables and functions used in resident program must be isolated from AppCode.</t>
  </si>
  <si>
    <t>3. Create new strings here as initialised arrays here. Must be stored only in .cinit</t>
  </si>
  <si>
    <t>4. Uninitialised boot symblos must be linked into a separate section of their own using #pragma switch. Eg: "BootSymbols " section.</t>
  </si>
  <si>
    <t>5. The entry of the application must always be fixed so as not to change the boot code.</t>
  </si>
  <si>
    <t>RESPONSE_FIRMWARE_REVISION</t>
  </si>
  <si>
    <t>'XX'</t>
  </si>
  <si>
    <t>'YY'</t>
  </si>
  <si>
    <t>0x71</t>
  </si>
  <si>
    <t>Firmware Revision Query</t>
  </si>
  <si>
    <t>3U EQC Global Byte Commands</t>
  </si>
  <si>
    <t>Query Measured Parameters</t>
  </si>
  <si>
    <t>TEMP_SENSE</t>
  </si>
  <si>
    <t>ADCINA4</t>
  </si>
  <si>
    <t>OVP REF</t>
  </si>
  <si>
    <t>OvpAdjust()</t>
  </si>
  <si>
    <t>OVP full scale is 2.5V</t>
  </si>
  <si>
    <t>Testing the OVP section.</t>
  </si>
  <si>
    <t>PWM_COUNTS_CORRESPONDING</t>
  </si>
  <si>
    <t>_TO_OVP_RATED_VALUE was not updated</t>
  </si>
  <si>
    <t>when from 1U. Here TBPRD value is</t>
  </si>
  <si>
    <t>different from 1U hence the change</t>
  </si>
  <si>
    <t>required</t>
  </si>
  <si>
    <t>_TO_OVP_RATED_VALUE = 2.29*TBPRD/3.3</t>
  </si>
  <si>
    <t>6. The compiler version must not be changed on which the project was built. Compiler updates will compile/link code differently than previous versions</t>
  </si>
  <si>
    <t>Compiler/IDE version</t>
  </si>
  <si>
    <t>Version: 5.5.0.00077</t>
  </si>
  <si>
    <t>0x0040 - 0x007F</t>
  </si>
  <si>
    <t>0x0040</t>
  </si>
  <si>
    <t>IDN+SN</t>
  </si>
  <si>
    <t>Model Identification string</t>
  </si>
  <si>
    <t>Strores the Psu &lt;Vrating&gt;-&lt;Irating&gt;,&lt;21 character SN&gt;\0</t>
  </si>
  <si>
    <t>upto 40</t>
  </si>
  <si>
    <t>Each charcter stored in 1 location</t>
  </si>
  <si>
    <t xml:space="preserve">eg; </t>
  </si>
  <si>
    <t>60-8.34,I002000000A4420130001'\0'</t>
  </si>
  <si>
    <t>Each of the above character stored in 1 location including , and -</t>
  </si>
  <si>
    <t>\0' signals end of string by making the next location 0</t>
  </si>
  <si>
    <t>The string cannot be longer than 39 charceters. 0 to be stored at most at 0x0067.</t>
  </si>
  <si>
    <t>Which means string's last allowed location is 0x0066</t>
  </si>
  <si>
    <t>0x0068</t>
  </si>
  <si>
    <t>OPT</t>
  </si>
  <si>
    <t>Psu Option installed</t>
  </si>
  <si>
    <t>0-Base, 1- GPIB, 2-LAN</t>
  </si>
  <si>
    <t>0x0069</t>
  </si>
  <si>
    <t>DATE</t>
  </si>
  <si>
    <t>Last Calibration Date</t>
  </si>
  <si>
    <t>0X0073</t>
  </si>
  <si>
    <t>BOOT_STAT</t>
  </si>
  <si>
    <t>Last firmware update status</t>
  </si>
  <si>
    <t xml:space="preserve">Last firmware update. Status. 0xFF denotes that the </t>
  </si>
  <si>
    <t>firmware has never been updated from RS485. All</t>
  </si>
  <si>
    <t>other values indicate successful flash operation or the</t>
  </si>
  <si>
    <t>particular errror code that was detected when the</t>
  </si>
  <si>
    <t>firmware update was attempted last time.</t>
  </si>
  <si>
    <t>0x0074</t>
  </si>
  <si>
    <t>CHECKSUM</t>
  </si>
  <si>
    <t>Last Firmware Checksum</t>
  </si>
  <si>
    <t>Checksum of the last firmware flashed from RS485. MSB</t>
  </si>
  <si>
    <t xml:space="preserve">first. In case RS485 update has never been performed then this value reads 0xFFFF </t>
  </si>
  <si>
    <t>0x0076</t>
  </si>
  <si>
    <t>CAN_DATE</t>
  </si>
  <si>
    <t>CAN_Calibration_Of_PSU_Date</t>
  </si>
  <si>
    <t>Stores the date in BCD Format in 3 Consecutive Bytes (YY/MM/DD)</t>
  </si>
  <si>
    <t>0x0079</t>
  </si>
  <si>
    <t>FLASH_PROG_STATUS_ILLEGAL_READ</t>
  </si>
  <si>
    <t xml:space="preserve">Stores the data read from EEPROM other than </t>
  </si>
  <si>
    <t>AA,CC and FF while booting.</t>
  </si>
  <si>
    <t>0x007A</t>
  </si>
  <si>
    <t>FLASH_PROG_ERROR</t>
  </si>
  <si>
    <t>Stores the last error that was encountered in an</t>
  </si>
  <si>
    <t>unsuccessful firmware flash</t>
  </si>
  <si>
    <t>Stored as DD/MM/YYYY</t>
  </si>
  <si>
    <t>In firmware flashing TRANS-</t>
  </si>
  <si>
    <t>ENABLE pin is not asserted.</t>
  </si>
  <si>
    <t>Response was not generated by the unit.</t>
  </si>
  <si>
    <t>TRANS-ENABLE must always be asserted.</t>
  </si>
  <si>
    <t>This has been working for such a long time</t>
  </si>
  <si>
    <t xml:space="preserve">because it was always kept high normally. </t>
  </si>
  <si>
    <t>Hence it worked on receiving boot key.</t>
  </si>
  <si>
    <t>When recovering from a flash failure, the</t>
  </si>
  <si>
    <t xml:space="preserve">comm. Works even when this line is not </t>
  </si>
  <si>
    <t xml:space="preserve">asserted in resident program because of </t>
  </si>
  <si>
    <t>the pullup on the DSP side.</t>
  </si>
  <si>
    <t>Enable/Dsiable TRANSENABLE in the fun-</t>
  </si>
  <si>
    <t xml:space="preserve">ction that sends response message. A </t>
  </si>
  <si>
    <t>minimum 600us(1000 given) delay</t>
  </si>
  <si>
    <t xml:space="preserve">required after the buffer shows empty </t>
  </si>
  <si>
    <t xml:space="preserve">because we need to  give time for the last </t>
  </si>
  <si>
    <t xml:space="preserve">character to be  transmitted. </t>
  </si>
  <si>
    <t>(521uS = 10/19200)</t>
  </si>
  <si>
    <t>RS485 communication doesn't</t>
  </si>
  <si>
    <t>work when multiple slaves</t>
  </si>
  <si>
    <t>connected.</t>
  </si>
  <si>
    <t>Communication testing</t>
  </si>
  <si>
    <t>TRANS_ENABLE must not be continuously</t>
  </si>
  <si>
    <t xml:space="preserve">high either on host side or slave side. It </t>
  </si>
  <si>
    <t xml:space="preserve">must be enabled when data is to be </t>
  </si>
  <si>
    <t xml:space="preserve">transmitted. It must then be disabled </t>
  </si>
  <si>
    <t>after completion of transmission.</t>
  </si>
  <si>
    <t>Host side: Hardware provision through</t>
  </si>
  <si>
    <t>MUX.</t>
  </si>
  <si>
    <t>Slave side: GPIO control of TRANSENABLE</t>
  </si>
  <si>
    <t>activated again.</t>
  </si>
  <si>
    <t xml:space="preserve">strtok.obj section created in </t>
  </si>
  <si>
    <t>.cinit section. Will modify</t>
  </si>
  <si>
    <t>resident program.</t>
  </si>
  <si>
    <t>Reading code.</t>
  </si>
  <si>
    <t>The compiler present in CCSv5 onwards</t>
  </si>
  <si>
    <t xml:space="preserve">creates some data for strtok function in </t>
  </si>
  <si>
    <t xml:space="preserve">.cinit section. This problem did not exist in </t>
  </si>
  <si>
    <t>CCSv4 1U code.</t>
  </si>
  <si>
    <t>Add strtok.obj to CustomLib</t>
  </si>
  <si>
    <r>
      <t xml:space="preserve">7. </t>
    </r>
    <r>
      <rPr>
        <b/>
        <sz val="11"/>
        <color theme="1"/>
        <rFont val="Calibri"/>
        <family val="2"/>
        <scheme val="minor"/>
      </rPr>
      <t>The project name must not start with a digit. The hex2000 tool does not accept this format.</t>
    </r>
  </si>
  <si>
    <t>Voltage Knob and Current Knob working from 0 to Full Scale?</t>
  </si>
  <si>
    <t>Calibration Code working?</t>
  </si>
  <si>
    <t>Code flashing working/Resident Program Checksum verification</t>
  </si>
  <si>
    <t>8. Iqmath must be linked in application section. Also it is preferrable to load IQMath in flash but run it from RAM. The resident program must not contain any code using Iqmath library</t>
  </si>
  <si>
    <t>PSU_3U_100V_100A</t>
  </si>
  <si>
    <t>In March 2014</t>
  </si>
  <si>
    <t>A weird background effect</t>
  </si>
  <si>
    <t xml:space="preserve">when toggling between </t>
  </si>
  <si>
    <t>AST/SAF or LFP/UFP</t>
  </si>
  <si>
    <t>Uncovered while testing</t>
  </si>
  <si>
    <t>9. .stack once allocated must not be changed. It has been seen that changes made to allocate .stack to different location changes resident program checksum</t>
  </si>
  <si>
    <t>(Also if the project uses string functions then stack size must be 0x800)</t>
  </si>
</sst>
</file>

<file path=xl/styles.xml><?xml version="1.0" encoding="utf-8"?>
<styleSheet xmlns="http://schemas.openxmlformats.org/spreadsheetml/2006/main">
  <numFmts count="1">
    <numFmt numFmtId="164" formatCode="0E+00"/>
  </numFmts>
  <fonts count="14">
    <font>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1"/>
      <name val="Calibri"/>
      <family val="2"/>
      <scheme val="minor"/>
    </font>
    <font>
      <sz val="11"/>
      <color theme="4" tint="-0.249977111117893"/>
      <name val="Calibri"/>
      <family val="2"/>
      <scheme val="minor"/>
    </font>
    <font>
      <b/>
      <sz val="11"/>
      <color rgb="FF0070C0"/>
      <name val="Calibri"/>
      <family val="2"/>
      <scheme val="minor"/>
    </font>
    <font>
      <u/>
      <sz val="11"/>
      <color theme="10"/>
      <name val="Calibri"/>
      <family val="2"/>
    </font>
    <font>
      <sz val="11"/>
      <color rgb="FF00B050"/>
      <name val="Calibri"/>
      <family val="2"/>
      <scheme val="minor"/>
    </font>
    <font>
      <sz val="11"/>
      <color theme="1"/>
      <name val="Calibri"/>
      <family val="2"/>
    </font>
    <font>
      <sz val="11"/>
      <color rgb="FFFF0000"/>
      <name val="Calibri"/>
      <family val="2"/>
    </font>
    <font>
      <sz val="11"/>
      <name val="Calibri"/>
      <family val="2"/>
    </font>
    <font>
      <sz val="11"/>
      <color theme="3" tint="-0.499984740745262"/>
      <name val="Calibri"/>
      <family val="2"/>
    </font>
    <font>
      <i/>
      <sz val="11"/>
      <color rgb="FF00B0F0"/>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8" tint="-0.249977111117893"/>
        <bgColor indexed="64"/>
      </patternFill>
    </fill>
    <fill>
      <patternFill patternType="solid">
        <fgColor rgb="FF92D05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rgb="FF00B05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292">
    <xf numFmtId="0" fontId="0" fillId="0" borderId="0" xfId="0"/>
    <xf numFmtId="0" fontId="1" fillId="0" borderId="0" xfId="0" applyFont="1"/>
    <xf numFmtId="0" fontId="2" fillId="0" borderId="0" xfId="0" applyFont="1" applyAlignment="1">
      <alignment horizontal="center" vertical="center"/>
    </xf>
    <xf numFmtId="0" fontId="1" fillId="8" borderId="0" xfId="0" applyFont="1" applyFill="1"/>
    <xf numFmtId="0" fontId="1" fillId="4" borderId="0" xfId="0" applyFont="1" applyFill="1"/>
    <xf numFmtId="0" fontId="1" fillId="5" borderId="0" xfId="0" applyFont="1" applyFill="1"/>
    <xf numFmtId="0" fontId="1" fillId="6" borderId="0" xfId="0" applyFont="1" applyFill="1"/>
    <xf numFmtId="0" fontId="1" fillId="8"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1" fillId="2" borderId="0" xfId="0" applyFont="1" applyFill="1" applyAlignment="1">
      <alignment horizontal="center" vertical="center"/>
    </xf>
    <xf numFmtId="0" fontId="1" fillId="7"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left"/>
    </xf>
    <xf numFmtId="0" fontId="1" fillId="9" borderId="0" xfId="0" applyFont="1" applyFill="1"/>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xf numFmtId="0" fontId="1" fillId="9" borderId="1" xfId="0" applyFont="1" applyFill="1" applyBorder="1" applyAlignment="1">
      <alignment horizontal="center" vertical="center"/>
    </xf>
    <xf numFmtId="0" fontId="4" fillId="0" borderId="0" xfId="0" applyFont="1"/>
    <xf numFmtId="0" fontId="4" fillId="0" borderId="0" xfId="0" applyFont="1" applyAlignment="1">
      <alignment horizontal="left"/>
    </xf>
    <xf numFmtId="0" fontId="0" fillId="0" borderId="0" xfId="0" applyAlignment="1">
      <alignment horizontal="left"/>
    </xf>
    <xf numFmtId="3" fontId="0" fillId="0" borderId="0" xfId="0" quotePrefix="1" applyNumberFormat="1" applyAlignment="1">
      <alignment horizontal="left"/>
    </xf>
    <xf numFmtId="0" fontId="3" fillId="0" borderId="0" xfId="0" applyFont="1"/>
    <xf numFmtId="0" fontId="0" fillId="0" borderId="0" xfId="0" quotePrefix="1" applyAlignment="1">
      <alignment horizontal="left"/>
    </xf>
    <xf numFmtId="0" fontId="0" fillId="0" borderId="0" xfId="0" quotePrefix="1"/>
    <xf numFmtId="0" fontId="5" fillId="0" borderId="0" xfId="0" applyFont="1"/>
    <xf numFmtId="0" fontId="5" fillId="0" borderId="0" xfId="0" applyFont="1" applyAlignment="1">
      <alignment horizontal="left"/>
    </xf>
    <xf numFmtId="0" fontId="6" fillId="0" borderId="0" xfId="0" applyFont="1"/>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4" fillId="0" borderId="0" xfId="0" applyFont="1" applyAlignment="1">
      <alignment horizontal="left" vertical="center"/>
    </xf>
    <xf numFmtId="0" fontId="0" fillId="9" borderId="0" xfId="0" applyFill="1" applyAlignment="1">
      <alignment horizontal="center" vertical="center"/>
    </xf>
    <xf numFmtId="0" fontId="0" fillId="9" borderId="0" xfId="0" applyFill="1" applyAlignment="1">
      <alignment horizontal="center"/>
    </xf>
    <xf numFmtId="0" fontId="0" fillId="9" borderId="0" xfId="0" applyFill="1" applyAlignment="1">
      <alignment horizontal="left" vertical="center"/>
    </xf>
    <xf numFmtId="0" fontId="0" fillId="9" borderId="0" xfId="0" applyFill="1"/>
    <xf numFmtId="0" fontId="0" fillId="8" borderId="0" xfId="0" applyFill="1" applyAlignment="1">
      <alignment horizontal="center" vertical="center"/>
    </xf>
    <xf numFmtId="0" fontId="7" fillId="0" borderId="0" xfId="1" applyAlignment="1" applyProtection="1">
      <alignment horizontal="center" vertical="center"/>
    </xf>
    <xf numFmtId="0" fontId="0" fillId="0" borderId="0" xfId="0" applyAlignment="1">
      <alignment horizontal="left" vertical="center"/>
    </xf>
    <xf numFmtId="0" fontId="7" fillId="0" borderId="0" xfId="1" applyAlignment="1" applyProtection="1">
      <alignment horizontal="center"/>
    </xf>
    <xf numFmtId="0" fontId="0" fillId="0" borderId="0" xfId="0" applyAlignment="1"/>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0" fillId="0" borderId="2" xfId="0" applyBorder="1" applyAlignment="1">
      <alignment horizontal="center" vertical="center"/>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left" vertical="top"/>
    </xf>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xf numFmtId="0" fontId="0" fillId="10" borderId="0" xfId="0" applyFill="1"/>
    <xf numFmtId="0" fontId="0" fillId="5" borderId="0" xfId="0" applyFill="1"/>
    <xf numFmtId="0" fontId="0" fillId="11" borderId="0" xfId="0" applyFill="1"/>
    <xf numFmtId="0" fontId="0" fillId="10" borderId="0" xfId="0" applyFill="1" applyAlignment="1">
      <alignment horizontal="center" vertical="center"/>
    </xf>
    <xf numFmtId="0" fontId="0" fillId="10" borderId="0" xfId="0" applyFill="1" applyAlignment="1">
      <alignment horizontal="left" vertical="center"/>
    </xf>
    <xf numFmtId="0" fontId="4" fillId="0" borderId="0" xfId="0" applyFont="1" applyAlignment="1">
      <alignment horizontal="right" vertical="center"/>
    </xf>
    <xf numFmtId="0" fontId="0" fillId="5" borderId="0" xfId="0" applyFill="1" applyAlignment="1">
      <alignment horizontal="center" vertical="center"/>
    </xf>
    <xf numFmtId="0" fontId="0" fillId="5" borderId="0" xfId="0" applyFill="1" applyAlignment="1">
      <alignment horizontal="left" vertical="center"/>
    </xf>
    <xf numFmtId="0" fontId="0" fillId="11" borderId="0" xfId="0" applyFill="1" applyAlignment="1">
      <alignment horizontal="center" vertical="center"/>
    </xf>
    <xf numFmtId="0" fontId="0" fillId="11" borderId="0" xfId="0" applyFill="1" applyAlignment="1">
      <alignment horizontal="left" vertical="center"/>
    </xf>
    <xf numFmtId="0" fontId="0" fillId="0" borderId="2" xfId="0" applyBorder="1" applyAlignment="1">
      <alignment horizontal="center" vertical="center"/>
    </xf>
    <xf numFmtId="0" fontId="0" fillId="0" borderId="7" xfId="0" applyBorder="1"/>
    <xf numFmtId="0" fontId="0" fillId="0" borderId="8" xfId="0" applyBorder="1"/>
    <xf numFmtId="14" fontId="0" fillId="0" borderId="6"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4" fillId="12" borderId="2" xfId="0" applyFont="1" applyFill="1" applyBorder="1"/>
    <xf numFmtId="0" fontId="4" fillId="12" borderId="3" xfId="0" applyFont="1" applyFill="1" applyBorder="1"/>
    <xf numFmtId="0" fontId="0" fillId="12" borderId="5" xfId="0" applyFill="1" applyBorder="1"/>
    <xf numFmtId="0" fontId="0" fillId="12" borderId="4" xfId="0" applyFill="1" applyBorder="1"/>
    <xf numFmtId="0" fontId="4" fillId="12" borderId="5" xfId="0" applyFont="1" applyFill="1" applyBorder="1"/>
    <xf numFmtId="0" fontId="0" fillId="13" borderId="9" xfId="0" applyFill="1" applyBorder="1"/>
    <xf numFmtId="0" fontId="0" fillId="13" borderId="10" xfId="0" applyFill="1" applyBorder="1"/>
    <xf numFmtId="0" fontId="0" fillId="13" borderId="11" xfId="0" applyFill="1" applyBorder="1"/>
    <xf numFmtId="0" fontId="0" fillId="13" borderId="12" xfId="0" applyFill="1" applyBorder="1"/>
    <xf numFmtId="0" fontId="0" fillId="13" borderId="0" xfId="0" applyFill="1" applyBorder="1"/>
    <xf numFmtId="0" fontId="0" fillId="13" borderId="13" xfId="0" applyFill="1" applyBorder="1"/>
    <xf numFmtId="0" fontId="0" fillId="13" borderId="14" xfId="0" applyFill="1" applyBorder="1"/>
    <xf numFmtId="0" fontId="0" fillId="13" borderId="15" xfId="0" applyFill="1" applyBorder="1"/>
    <xf numFmtId="0" fontId="0" fillId="13" borderId="3" xfId="0" applyFill="1" applyBorder="1"/>
    <xf numFmtId="0" fontId="0" fillId="13" borderId="5" xfId="0" applyFill="1" applyBorder="1"/>
    <xf numFmtId="0" fontId="0" fillId="13" borderId="4" xfId="0" applyFill="1" applyBorder="1"/>
    <xf numFmtId="0" fontId="4" fillId="0" borderId="0" xfId="0" applyFont="1" applyAlignment="1">
      <alignment horizontal="center"/>
    </xf>
    <xf numFmtId="0" fontId="0" fillId="0" borderId="0" xfId="0"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right"/>
    </xf>
    <xf numFmtId="0" fontId="4" fillId="0" borderId="0" xfId="0" applyFont="1" applyBorder="1"/>
    <xf numFmtId="0" fontId="0" fillId="0" borderId="0" xfId="0" applyAlignment="1">
      <alignment horizontal="right" vertical="center"/>
    </xf>
    <xf numFmtId="0" fontId="0" fillId="0" borderId="0" xfId="0" applyBorder="1" applyAlignment="1">
      <alignment vertical="center"/>
    </xf>
    <xf numFmtId="0" fontId="0" fillId="2" borderId="0" xfId="0" applyFill="1" applyBorder="1" applyAlignment="1"/>
    <xf numFmtId="0" fontId="4" fillId="15" borderId="0" xfId="0" applyFont="1" applyFill="1" applyBorder="1" applyAlignment="1">
      <alignment horizontal="center" vertical="center"/>
    </xf>
    <xf numFmtId="0" fontId="4" fillId="15" borderId="2" xfId="0" applyFont="1" applyFill="1" applyBorder="1" applyAlignment="1">
      <alignment horizontal="center" vertical="center"/>
    </xf>
    <xf numFmtId="0" fontId="4" fillId="15" borderId="2" xfId="0" applyFont="1" applyFill="1" applyBorder="1"/>
    <xf numFmtId="0" fontId="4" fillId="15" borderId="0" xfId="0" applyFont="1" applyFill="1" applyBorder="1"/>
    <xf numFmtId="0" fontId="0" fillId="0" borderId="5" xfId="0" applyBorder="1" applyAlignment="1">
      <alignment horizontal="center" vertical="center"/>
    </xf>
    <xf numFmtId="0" fontId="0" fillId="0" borderId="0" xfId="0" applyBorder="1" applyAlignment="1">
      <alignment horizontal="center" vertical="center"/>
    </xf>
    <xf numFmtId="0" fontId="4" fillId="0" borderId="0" xfId="0" quotePrefix="1" applyFont="1" applyAlignment="1">
      <alignment horizontal="center" vertical="center"/>
    </xf>
    <xf numFmtId="0" fontId="7" fillId="0" borderId="0" xfId="1" applyBorder="1" applyAlignment="1" applyProtection="1">
      <alignment horizontal="center" vertical="center" wrapText="1"/>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Alignment="1">
      <alignment horizontal="center" vertical="center" wrapText="1"/>
    </xf>
    <xf numFmtId="0" fontId="4" fillId="0" borderId="0" xfId="0" applyFont="1" applyBorder="1" applyAlignment="1">
      <alignment horizontal="center" vertical="center"/>
    </xf>
    <xf numFmtId="0" fontId="1" fillId="0" borderId="0" xfId="0" applyFont="1" applyBorder="1"/>
    <xf numFmtId="0" fontId="2" fillId="16" borderId="0" xfId="0" applyFont="1" applyFill="1" applyBorder="1" applyAlignment="1">
      <alignment horizontal="center"/>
    </xf>
    <xf numFmtId="0" fontId="0" fillId="0" borderId="0" xfId="0" applyBorder="1" applyAlignment="1"/>
    <xf numFmtId="0" fontId="2" fillId="15" borderId="0" xfId="0" applyFont="1" applyFill="1" applyBorder="1"/>
    <xf numFmtId="0" fontId="0" fillId="0" borderId="10" xfId="0" applyBorder="1" applyAlignment="1">
      <alignment horizontal="center" vertical="center"/>
    </xf>
    <xf numFmtId="0" fontId="0" fillId="0" borderId="15" xfId="0" applyBorder="1" applyAlignment="1">
      <alignment horizontal="center" vertical="center"/>
    </xf>
    <xf numFmtId="0" fontId="0" fillId="0" borderId="0" xfId="0" applyAlignment="1">
      <alignment vertical="top" wrapText="1"/>
    </xf>
    <xf numFmtId="0" fontId="2" fillId="17" borderId="0" xfId="0" applyFont="1" applyFill="1" applyBorder="1" applyAlignment="1">
      <alignment horizontal="center"/>
    </xf>
    <xf numFmtId="0" fontId="0" fillId="0" borderId="5" xfId="0" applyBorder="1"/>
    <xf numFmtId="0" fontId="4" fillId="15" borderId="3" xfId="0" applyFont="1" applyFill="1" applyBorder="1"/>
    <xf numFmtId="0" fontId="7" fillId="0" borderId="0" xfId="1" applyBorder="1" applyAlignment="1" applyProtection="1">
      <alignment horizontal="center" vertical="center"/>
    </xf>
    <xf numFmtId="0" fontId="8" fillId="0" borderId="0" xfId="0" applyFont="1" applyAlignment="1">
      <alignment horizontal="center" vertical="center"/>
    </xf>
    <xf numFmtId="0" fontId="0" fillId="19" borderId="0" xfId="0" applyFill="1" applyBorder="1"/>
    <xf numFmtId="0" fontId="0" fillId="19" borderId="0" xfId="0" applyFill="1" applyBorder="1" applyAlignment="1">
      <alignment horizontal="center" vertical="center"/>
    </xf>
    <xf numFmtId="0" fontId="0" fillId="0" borderId="0" xfId="0"/>
    <xf numFmtId="164" fontId="0" fillId="0" borderId="0" xfId="0" applyNumberFormat="1"/>
    <xf numFmtId="0" fontId="4" fillId="0" borderId="0" xfId="0" quotePrefix="1" applyFont="1" applyAlignment="1">
      <alignment vertical="center"/>
    </xf>
    <xf numFmtId="0" fontId="0" fillId="0" borderId="0" xfId="0" applyFont="1" applyAlignment="1">
      <alignment horizontal="center"/>
    </xf>
    <xf numFmtId="0" fontId="4" fillId="0" borderId="0" xfId="0" applyFont="1" applyAlignment="1"/>
    <xf numFmtId="49" fontId="0" fillId="0" borderId="0" xfId="0" applyNumberFormat="1" applyAlignment="1">
      <alignment horizontal="center"/>
    </xf>
    <xf numFmtId="0" fontId="4" fillId="0" borderId="0" xfId="0" quotePrefix="1" applyFont="1" applyBorder="1" applyAlignment="1">
      <alignment horizontal="center" vertical="center"/>
    </xf>
    <xf numFmtId="0" fontId="4" fillId="0" borderId="0" xfId="0" applyFont="1" applyBorder="1" applyAlignment="1">
      <alignment horizontal="center"/>
    </xf>
    <xf numFmtId="0" fontId="4" fillId="18" borderId="12" xfId="0" applyFont="1" applyFill="1" applyBorder="1" applyAlignment="1"/>
    <xf numFmtId="0" fontId="4" fillId="8" borderId="0" xfId="0" applyFont="1" applyFill="1"/>
    <xf numFmtId="0" fontId="0" fillId="0" borderId="0" xfId="0" quotePrefix="1" applyAlignment="1">
      <alignment horizontal="center" vertical="center"/>
    </xf>
    <xf numFmtId="0" fontId="0" fillId="16" borderId="0" xfId="0" applyFill="1"/>
    <xf numFmtId="0" fontId="0" fillId="0" borderId="0" xfId="0" applyAlignment="1">
      <alignment horizontal="center" vertical="center" wrapText="1"/>
    </xf>
    <xf numFmtId="0" fontId="4" fillId="17" borderId="0" xfId="0" applyFont="1" applyFill="1" applyBorder="1" applyAlignment="1"/>
    <xf numFmtId="0" fontId="4" fillId="19" borderId="0" xfId="0" applyFont="1" applyFill="1"/>
    <xf numFmtId="0" fontId="3" fillId="0" borderId="0" xfId="0" applyFont="1" applyAlignment="1"/>
    <xf numFmtId="0" fontId="13" fillId="0" borderId="0" xfId="0" applyFont="1"/>
    <xf numFmtId="0" fontId="1" fillId="0" borderId="0" xfId="0" applyFont="1" applyAlignment="1">
      <alignment horizontal="center" vertical="center"/>
    </xf>
    <xf numFmtId="0" fontId="0" fillId="0" borderId="12" xfId="0" applyBorder="1"/>
    <xf numFmtId="0" fontId="0" fillId="0" borderId="0" xfId="0" applyAlignment="1">
      <alignment horizontal="center"/>
    </xf>
    <xf numFmtId="0" fontId="0" fillId="0" borderId="0" xfId="0" applyAlignment="1">
      <alignment horizontal="center" vertical="center"/>
    </xf>
    <xf numFmtId="0" fontId="0" fillId="0" borderId="0" xfId="0"/>
    <xf numFmtId="14" fontId="0" fillId="0" borderId="7" xfId="0" applyNumberFormat="1" applyBorder="1"/>
    <xf numFmtId="0" fontId="0" fillId="0" borderId="9" xfId="0" applyFill="1" applyBorder="1"/>
    <xf numFmtId="0" fontId="0" fillId="0" borderId="12" xfId="0" applyFill="1" applyBorder="1"/>
    <xf numFmtId="0" fontId="0" fillId="0" borderId="14" xfId="0"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12" xfId="0" applyBorder="1"/>
    <xf numFmtId="0" fontId="0" fillId="0" borderId="0" xfId="0"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0" xfId="0"/>
    <xf numFmtId="0" fontId="0" fillId="0" borderId="0" xfId="0" applyFill="1" applyBorder="1"/>
    <xf numFmtId="0" fontId="4" fillId="12" borderId="4" xfId="0" applyFont="1" applyFill="1" applyBorder="1" applyAlignment="1">
      <alignment horizontal="center" vertical="center"/>
    </xf>
    <xf numFmtId="0" fontId="0" fillId="0" borderId="7" xfId="0" applyBorder="1" applyAlignment="1">
      <alignment horizontal="center" vertical="center"/>
    </xf>
    <xf numFmtId="0" fontId="0" fillId="0" borderId="16" xfId="0" applyBorder="1" applyAlignment="1">
      <alignment horizontal="center" vertical="center"/>
    </xf>
    <xf numFmtId="0" fontId="4" fillId="12" borderId="2" xfId="0" applyFont="1" applyFill="1" applyBorder="1" applyAlignment="1">
      <alignment horizontal="center" vertical="center"/>
    </xf>
    <xf numFmtId="0" fontId="0" fillId="0" borderId="2" xfId="0" applyBorder="1" applyAlignment="1">
      <alignment horizontal="center" vertical="center"/>
    </xf>
    <xf numFmtId="0" fontId="0" fillId="0" borderId="0" xfId="0"/>
    <xf numFmtId="0" fontId="0" fillId="0" borderId="0" xfId="0"/>
    <xf numFmtId="0" fontId="0" fillId="0" borderId="0" xfId="0" applyAlignment="1">
      <alignment horizontal="center" vertical="center"/>
    </xf>
    <xf numFmtId="0" fontId="0" fillId="0" borderId="0" xfId="0"/>
    <xf numFmtId="0" fontId="0" fillId="0" borderId="0" xfId="0"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12" borderId="9" xfId="0" applyFont="1" applyFill="1" applyBorder="1" applyAlignment="1">
      <alignment horizontal="center"/>
    </xf>
    <xf numFmtId="0" fontId="4" fillId="12" borderId="10" xfId="0" applyFont="1" applyFill="1" applyBorder="1" applyAlignment="1">
      <alignment horizontal="center"/>
    </xf>
    <xf numFmtId="0" fontId="4" fillId="12" borderId="11" xfId="0" applyFont="1" applyFill="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8" fillId="0" borderId="0" xfId="0" applyFont="1" applyAlignment="1">
      <alignment horizontal="center" vertical="center"/>
    </xf>
    <xf numFmtId="0" fontId="0" fillId="14" borderId="3" xfId="0" applyFill="1" applyBorder="1" applyAlignment="1">
      <alignment horizontal="center" wrapText="1"/>
    </xf>
    <xf numFmtId="0" fontId="0" fillId="14" borderId="5" xfId="0" applyFill="1" applyBorder="1" applyAlignment="1">
      <alignment horizontal="center" wrapText="1"/>
    </xf>
    <xf numFmtId="0" fontId="0" fillId="14" borderId="4" xfId="0" applyFill="1" applyBorder="1" applyAlignment="1">
      <alignment horizontal="center" wrapText="1"/>
    </xf>
    <xf numFmtId="0" fontId="4" fillId="2" borderId="0" xfId="0" applyFont="1" applyFill="1" applyBorder="1" applyAlignment="1">
      <alignment horizontal="center"/>
    </xf>
    <xf numFmtId="0" fontId="0" fillId="0" borderId="0" xfId="0" quotePrefix="1" applyBorder="1" applyAlignment="1">
      <alignment horizontal="center" vertical="center"/>
    </xf>
    <xf numFmtId="0" fontId="4" fillId="0" borderId="0" xfId="0" quotePrefix="1" applyFont="1" applyAlignment="1">
      <alignment horizontal="center" vertical="center"/>
    </xf>
    <xf numFmtId="0" fontId="7" fillId="0" borderId="6" xfId="1" applyBorder="1" applyAlignment="1" applyProtection="1">
      <alignment horizontal="center" vertical="center" wrapText="1"/>
    </xf>
    <xf numFmtId="0" fontId="7" fillId="0" borderId="8" xfId="1" applyBorder="1" applyAlignment="1" applyProtection="1">
      <alignment horizontal="center" vertical="center" wrapText="1"/>
    </xf>
    <xf numFmtId="0" fontId="9" fillId="0" borderId="10" xfId="1" applyFont="1" applyBorder="1" applyAlignment="1" applyProtection="1">
      <alignment horizontal="center" vertical="center" wrapText="1"/>
    </xf>
    <xf numFmtId="0" fontId="9" fillId="0" borderId="0" xfId="1" applyFont="1" applyBorder="1" applyAlignment="1" applyProtection="1">
      <alignment horizontal="center" vertical="center" wrapText="1"/>
    </xf>
    <xf numFmtId="0" fontId="10" fillId="0" borderId="10" xfId="1" applyFont="1" applyBorder="1" applyAlignment="1" applyProtection="1">
      <alignment horizontal="center" vertical="center" wrapText="1"/>
    </xf>
    <xf numFmtId="0" fontId="10" fillId="0" borderId="0" xfId="1" applyFont="1" applyBorder="1" applyAlignment="1" applyProtection="1">
      <alignment horizontal="center" vertical="center" wrapText="1"/>
    </xf>
    <xf numFmtId="0" fontId="0" fillId="0" borderId="5" xfId="0" applyBorder="1" applyAlignment="1">
      <alignment horizontal="center" vertical="center"/>
    </xf>
    <xf numFmtId="0" fontId="7" fillId="0" borderId="9" xfId="1" applyBorder="1" applyAlignment="1" applyProtection="1">
      <alignment horizontal="center" vertical="center" wrapText="1"/>
    </xf>
    <xf numFmtId="0" fontId="7" fillId="0" borderId="10" xfId="1" applyBorder="1" applyAlignment="1" applyProtection="1">
      <alignment horizontal="center" vertical="center" wrapText="1"/>
    </xf>
    <xf numFmtId="0" fontId="7" fillId="0" borderId="11" xfId="1" applyBorder="1" applyAlignment="1" applyProtection="1">
      <alignment horizontal="center" vertical="center" wrapText="1"/>
    </xf>
    <xf numFmtId="0" fontId="7" fillId="0" borderId="14" xfId="1" applyBorder="1" applyAlignment="1" applyProtection="1">
      <alignment horizontal="center" vertical="center" wrapText="1"/>
    </xf>
    <xf numFmtId="0" fontId="7" fillId="0" borderId="15" xfId="1" applyBorder="1" applyAlignment="1" applyProtection="1">
      <alignment horizontal="center" vertical="center" wrapText="1"/>
    </xf>
    <xf numFmtId="0" fontId="7" fillId="0" borderId="16" xfId="1" applyBorder="1" applyAlignment="1" applyProtection="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4" fillId="16" borderId="0" xfId="0" applyFont="1" applyFill="1" applyBorder="1" applyAlignment="1">
      <alignment horizontal="center"/>
    </xf>
    <xf numFmtId="1" fontId="0" fillId="0" borderId="0" xfId="0" quotePrefix="1" applyNumberFormat="1" applyBorder="1" applyAlignment="1">
      <alignment horizontal="center" vertical="center"/>
    </xf>
    <xf numFmtId="1" fontId="0" fillId="0" borderId="0" xfId="0" applyNumberFormat="1" applyBorder="1" applyAlignment="1">
      <alignment horizontal="center" vertical="center"/>
    </xf>
    <xf numFmtId="0" fontId="11" fillId="0" borderId="6" xfId="1" applyFont="1" applyBorder="1" applyAlignment="1" applyProtection="1">
      <alignment horizontal="center" vertical="center"/>
    </xf>
    <xf numFmtId="0" fontId="11" fillId="0" borderId="8" xfId="1" applyFont="1" applyBorder="1" applyAlignment="1" applyProtection="1">
      <alignment horizontal="center" vertical="center"/>
    </xf>
    <xf numFmtId="0" fontId="7" fillId="0" borderId="2" xfId="1" applyBorder="1" applyAlignment="1" applyProtection="1">
      <alignment horizontal="center" vertical="center"/>
    </xf>
    <xf numFmtId="0" fontId="10" fillId="0" borderId="2" xfId="1" applyFont="1" applyBorder="1" applyAlignment="1" applyProtection="1">
      <alignment horizontal="center" vertical="center"/>
    </xf>
    <xf numFmtId="0" fontId="10" fillId="0" borderId="9" xfId="1" applyFont="1" applyBorder="1" applyAlignment="1" applyProtection="1">
      <alignment horizontal="center" vertical="center"/>
    </xf>
    <xf numFmtId="0" fontId="10" fillId="0" borderId="10" xfId="1" applyFont="1" applyBorder="1" applyAlignment="1" applyProtection="1">
      <alignment horizontal="center" vertical="center"/>
    </xf>
    <xf numFmtId="0" fontId="10" fillId="0" borderId="11" xfId="1" applyFont="1" applyBorder="1" applyAlignment="1" applyProtection="1">
      <alignment horizontal="center" vertical="center"/>
    </xf>
    <xf numFmtId="0" fontId="10" fillId="0" borderId="14" xfId="1" applyFont="1" applyBorder="1" applyAlignment="1" applyProtection="1">
      <alignment horizontal="center" vertical="center"/>
    </xf>
    <xf numFmtId="0" fontId="10" fillId="0" borderId="15" xfId="1" applyFont="1" applyBorder="1" applyAlignment="1" applyProtection="1">
      <alignment horizontal="center" vertical="center"/>
    </xf>
    <xf numFmtId="0" fontId="10" fillId="0" borderId="16" xfId="1" applyFont="1" applyBorder="1" applyAlignment="1" applyProtection="1">
      <alignment horizontal="center" vertical="center"/>
    </xf>
    <xf numFmtId="0" fontId="4" fillId="0" borderId="0" xfId="0" applyFont="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quotePrefix="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0" fillId="0" borderId="15" xfId="0" applyBorder="1" applyAlignment="1">
      <alignment horizontal="center" vertical="center"/>
    </xf>
    <xf numFmtId="0" fontId="4" fillId="17" borderId="0" xfId="0" applyFont="1" applyFill="1" applyBorder="1" applyAlignment="1">
      <alignment horizontal="center"/>
    </xf>
    <xf numFmtId="0" fontId="0" fillId="0" borderId="5" xfId="0" applyBorder="1" applyAlignment="1">
      <alignment horizontal="left" vertical="center"/>
    </xf>
    <xf numFmtId="0" fontId="0" fillId="0" borderId="13" xfId="0" applyBorder="1" applyAlignment="1">
      <alignment horizontal="center" vertical="center"/>
    </xf>
    <xf numFmtId="0" fontId="4" fillId="18" borderId="12" xfId="0" applyFont="1" applyFill="1" applyBorder="1" applyAlignment="1">
      <alignment horizontal="center"/>
    </xf>
    <xf numFmtId="0" fontId="4" fillId="18" borderId="0" xfId="0" applyFont="1" applyFill="1" applyBorder="1" applyAlignment="1">
      <alignment horizontal="center"/>
    </xf>
    <xf numFmtId="0" fontId="0" fillId="19" borderId="0" xfId="0" applyFill="1" applyBorder="1" applyAlignment="1">
      <alignment horizontal="left" vertical="center"/>
    </xf>
    <xf numFmtId="0" fontId="0" fillId="19" borderId="0" xfId="0" applyFill="1" applyBorder="1" applyAlignment="1">
      <alignment horizontal="center" vertical="center"/>
    </xf>
    <xf numFmtId="0" fontId="7" fillId="0" borderId="9" xfId="1" applyBorder="1" applyAlignment="1" applyProtection="1">
      <alignment horizontal="center" vertical="center"/>
    </xf>
    <xf numFmtId="0" fontId="7" fillId="0" borderId="11" xfId="1" applyBorder="1" applyAlignment="1" applyProtection="1">
      <alignment horizontal="center" vertical="center"/>
    </xf>
    <xf numFmtId="0" fontId="7" fillId="0" borderId="14" xfId="1" applyBorder="1" applyAlignment="1" applyProtection="1">
      <alignment horizontal="center" vertical="center"/>
    </xf>
    <xf numFmtId="0" fontId="7" fillId="0" borderId="16" xfId="1" applyBorder="1" applyAlignment="1" applyProtection="1">
      <alignment horizontal="center" vertical="center"/>
    </xf>
    <xf numFmtId="0" fontId="0" fillId="0" borderId="0" xfId="0" quotePrefix="1" applyNumberFormat="1" applyBorder="1" applyAlignment="1">
      <alignment horizontal="center" vertical="center"/>
    </xf>
    <xf numFmtId="0" fontId="0" fillId="0" borderId="0" xfId="0" applyNumberFormat="1" applyBorder="1" applyAlignment="1">
      <alignment horizontal="center" vertical="center"/>
    </xf>
    <xf numFmtId="0" fontId="7" fillId="0" borderId="0" xfId="1" applyBorder="1" applyAlignment="1" applyProtection="1">
      <alignment horizontal="center" vertical="center" wrapText="1"/>
    </xf>
    <xf numFmtId="0" fontId="3" fillId="0" borderId="0" xfId="0" applyFont="1" applyBorder="1" applyAlignment="1">
      <alignment horizontal="center" vertical="center"/>
    </xf>
    <xf numFmtId="0" fontId="4" fillId="19" borderId="12" xfId="0" applyFont="1" applyFill="1" applyBorder="1" applyAlignment="1">
      <alignment horizontal="center"/>
    </xf>
    <xf numFmtId="0" fontId="4" fillId="19" borderId="0" xfId="0" applyFont="1" applyFill="1" applyBorder="1" applyAlignment="1">
      <alignment horizontal="center"/>
    </xf>
    <xf numFmtId="0" fontId="7" fillId="0" borderId="10" xfId="1" applyBorder="1" applyAlignment="1" applyProtection="1">
      <alignment horizontal="center" vertical="center"/>
    </xf>
    <xf numFmtId="0" fontId="7" fillId="0" borderId="0" xfId="1" applyBorder="1" applyAlignment="1" applyProtection="1">
      <alignment horizontal="center" vertical="center"/>
    </xf>
    <xf numFmtId="0" fontId="1" fillId="0" borderId="0" xfId="0" applyFont="1" applyAlignment="1">
      <alignment horizontal="center" vertical="center"/>
    </xf>
    <xf numFmtId="0" fontId="4" fillId="20" borderId="12" xfId="0" applyFont="1" applyFill="1" applyBorder="1" applyAlignment="1">
      <alignment horizontal="center"/>
    </xf>
    <xf numFmtId="0" fontId="4" fillId="20" borderId="0" xfId="0" applyFont="1" applyFill="1" applyBorder="1" applyAlignment="1">
      <alignment horizontal="center"/>
    </xf>
    <xf numFmtId="0" fontId="9" fillId="0" borderId="0" xfId="1" applyFont="1" applyBorder="1" applyAlignment="1" applyProtection="1">
      <alignment horizontal="center" vertical="center"/>
    </xf>
    <xf numFmtId="0" fontId="9" fillId="0" borderId="9" xfId="1" applyFont="1" applyBorder="1" applyAlignment="1" applyProtection="1">
      <alignment horizontal="center" vertical="center"/>
    </xf>
    <xf numFmtId="0" fontId="9" fillId="0" borderId="14" xfId="1" applyFont="1" applyBorder="1" applyAlignment="1" applyProtection="1">
      <alignment horizontal="center" vertical="center"/>
    </xf>
    <xf numFmtId="0" fontId="9" fillId="0" borderId="9" xfId="1" applyFont="1" applyBorder="1" applyAlignment="1" applyProtection="1">
      <alignment horizontal="center" vertical="center" wrapText="1"/>
    </xf>
    <xf numFmtId="0" fontId="9" fillId="0" borderId="14" xfId="1" applyFont="1" applyBorder="1" applyAlignment="1" applyProtection="1">
      <alignment horizontal="center" vertical="center" wrapText="1"/>
    </xf>
    <xf numFmtId="0" fontId="9" fillId="0" borderId="15" xfId="1" applyFont="1" applyBorder="1" applyAlignment="1" applyProtection="1">
      <alignment horizontal="center" vertical="center" wrapText="1"/>
    </xf>
    <xf numFmtId="0" fontId="9" fillId="0" borderId="12" xfId="1" applyFont="1" applyBorder="1" applyAlignment="1" applyProtection="1">
      <alignment horizontal="center" vertical="center" wrapText="1"/>
    </xf>
    <xf numFmtId="0" fontId="9" fillId="0" borderId="11" xfId="1" applyFont="1" applyBorder="1" applyAlignment="1" applyProtection="1">
      <alignment horizontal="center" vertical="center" wrapText="1"/>
    </xf>
    <xf numFmtId="0" fontId="9" fillId="0" borderId="13" xfId="1" applyFont="1" applyBorder="1" applyAlignment="1" applyProtection="1">
      <alignment horizontal="center" vertical="center" wrapText="1"/>
    </xf>
    <xf numFmtId="0" fontId="10" fillId="0" borderId="0" xfId="1" applyFont="1" applyBorder="1" applyAlignment="1" applyProtection="1">
      <alignment horizontal="center" vertical="center"/>
    </xf>
    <xf numFmtId="0" fontId="9" fillId="0" borderId="16" xfId="1" applyFont="1" applyBorder="1" applyAlignment="1" applyProtection="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10" fillId="0" borderId="12" xfId="1" applyFont="1" applyBorder="1" applyAlignment="1" applyProtection="1">
      <alignment horizontal="center" vertical="center"/>
    </xf>
    <xf numFmtId="0" fontId="0" fillId="0" borderId="0" xfId="0"/>
    <xf numFmtId="0" fontId="0" fillId="0" borderId="12" xfId="0" applyBorder="1"/>
    <xf numFmtId="0" fontId="4" fillId="21" borderId="12" xfId="0" applyFont="1" applyFill="1" applyBorder="1" applyAlignment="1">
      <alignment horizontal="center"/>
    </xf>
    <xf numFmtId="0" fontId="4" fillId="21" borderId="0" xfId="0" applyFont="1" applyFill="1" applyBorder="1" applyAlignment="1">
      <alignment horizontal="center"/>
    </xf>
    <xf numFmtId="0" fontId="4" fillId="8" borderId="12" xfId="0" applyFont="1" applyFill="1" applyBorder="1" applyAlignment="1">
      <alignment horizontal="center"/>
    </xf>
    <xf numFmtId="0" fontId="4" fillId="8" borderId="0" xfId="0" applyFont="1" applyFill="1" applyBorder="1" applyAlignment="1">
      <alignment horizontal="center"/>
    </xf>
    <xf numFmtId="0" fontId="12" fillId="0" borderId="10" xfId="1" applyFont="1" applyBorder="1" applyAlignment="1" applyProtection="1">
      <alignment horizontal="center" vertical="center"/>
    </xf>
    <xf numFmtId="0" fontId="12" fillId="0" borderId="0" xfId="1" applyFont="1" applyBorder="1" applyAlignment="1" applyProtection="1">
      <alignment horizontal="center" vertical="center"/>
    </xf>
    <xf numFmtId="0" fontId="9" fillId="0" borderId="9" xfId="1" quotePrefix="1" applyFont="1" applyBorder="1" applyAlignment="1" applyProtection="1">
      <alignment horizontal="center" vertical="center" wrapText="1"/>
    </xf>
    <xf numFmtId="0" fontId="9" fillId="0" borderId="11" xfId="1" quotePrefix="1" applyFont="1" applyBorder="1" applyAlignment="1" applyProtection="1">
      <alignment horizontal="center" vertical="center" wrapText="1"/>
    </xf>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106"/>
  <sheetViews>
    <sheetView workbookViewId="0">
      <selection activeCell="D11" sqref="D11"/>
    </sheetView>
  </sheetViews>
  <sheetFormatPr defaultRowHeight="15"/>
  <cols>
    <col min="1" max="1" width="9.140625" style="8"/>
    <col min="2" max="2" width="40.5703125" style="8" bestFit="1" customWidth="1"/>
    <col min="3" max="3" width="23.85546875" style="8" bestFit="1" customWidth="1"/>
    <col min="4" max="4" width="32" style="8" bestFit="1" customWidth="1"/>
    <col min="5" max="5" width="20" style="8" bestFit="1" customWidth="1"/>
    <col min="6" max="16384" width="9.140625" style="8"/>
  </cols>
  <sheetData>
    <row r="1" spans="1:9">
      <c r="A1" s="8" t="s">
        <v>0</v>
      </c>
      <c r="B1" s="8" t="s">
        <v>9</v>
      </c>
      <c r="C1" s="8" t="s">
        <v>1</v>
      </c>
    </row>
    <row r="4" spans="1:9">
      <c r="H4" s="10"/>
      <c r="I4" s="13" t="s">
        <v>145</v>
      </c>
    </row>
    <row r="5" spans="1:9">
      <c r="H5" s="11"/>
      <c r="I5" s="13" t="s">
        <v>146</v>
      </c>
    </row>
    <row r="6" spans="1:9">
      <c r="A6" s="2" t="s">
        <v>2</v>
      </c>
      <c r="B6" s="2" t="s">
        <v>3</v>
      </c>
      <c r="C6" s="2" t="s">
        <v>4</v>
      </c>
      <c r="D6" s="2" t="s">
        <v>5</v>
      </c>
      <c r="H6" s="12"/>
      <c r="I6" s="13" t="s">
        <v>147</v>
      </c>
    </row>
    <row r="7" spans="1:9" s="1" customFormat="1">
      <c r="A7" s="10">
        <v>1</v>
      </c>
      <c r="B7" s="10" t="s">
        <v>15</v>
      </c>
      <c r="C7" s="10" t="s">
        <v>8</v>
      </c>
      <c r="D7" s="10" t="s">
        <v>23</v>
      </c>
      <c r="E7" s="8"/>
      <c r="H7" s="3"/>
      <c r="I7" s="13" t="s">
        <v>148</v>
      </c>
    </row>
    <row r="8" spans="1:9" s="1" customFormat="1">
      <c r="A8" s="11">
        <v>2</v>
      </c>
      <c r="B8" s="11" t="s">
        <v>6</v>
      </c>
      <c r="C8" s="11" t="s">
        <v>14</v>
      </c>
      <c r="D8" s="11" t="s">
        <v>172</v>
      </c>
      <c r="E8" s="8"/>
      <c r="H8" s="4"/>
      <c r="I8" s="13" t="s">
        <v>149</v>
      </c>
    </row>
    <row r="9" spans="1:9" s="1" customFormat="1">
      <c r="A9" s="8">
        <v>3</v>
      </c>
      <c r="B9" s="8" t="s">
        <v>7</v>
      </c>
      <c r="C9" s="8"/>
      <c r="D9" s="8" t="s">
        <v>164</v>
      </c>
      <c r="E9" s="8"/>
      <c r="H9" s="5"/>
      <c r="I9" s="13" t="s">
        <v>150</v>
      </c>
    </row>
    <row r="10" spans="1:9" s="1" customFormat="1">
      <c r="A10" s="8">
        <v>4</v>
      </c>
      <c r="B10" s="8" t="s">
        <v>10</v>
      </c>
      <c r="C10" s="8"/>
      <c r="D10" s="8" t="s">
        <v>165</v>
      </c>
      <c r="E10" s="8"/>
      <c r="H10" s="6"/>
      <c r="I10" s="13" t="s">
        <v>151</v>
      </c>
    </row>
    <row r="11" spans="1:9" s="1" customFormat="1" ht="15.75" thickBot="1">
      <c r="A11" s="8">
        <v>5</v>
      </c>
      <c r="B11" s="8" t="s">
        <v>11</v>
      </c>
      <c r="C11" s="8"/>
      <c r="D11" s="8"/>
      <c r="E11" s="8"/>
      <c r="H11" s="14"/>
      <c r="I11" s="1" t="s">
        <v>179</v>
      </c>
    </row>
    <row r="12" spans="1:9" s="1" customFormat="1" ht="15.75" thickBot="1">
      <c r="A12" s="15">
        <v>6</v>
      </c>
      <c r="B12" s="15" t="s">
        <v>12</v>
      </c>
      <c r="C12" s="15" t="s">
        <v>16</v>
      </c>
      <c r="D12" s="15" t="s">
        <v>16</v>
      </c>
      <c r="E12" s="8"/>
      <c r="H12" s="19"/>
      <c r="I12" s="1" t="s">
        <v>176</v>
      </c>
    </row>
    <row r="13" spans="1:9" s="1" customFormat="1">
      <c r="A13" s="15">
        <v>7</v>
      </c>
      <c r="B13" s="15" t="s">
        <v>13</v>
      </c>
      <c r="C13" s="15" t="s">
        <v>17</v>
      </c>
      <c r="D13" s="15" t="s">
        <v>17</v>
      </c>
      <c r="E13" s="8"/>
    </row>
    <row r="14" spans="1:9" s="9" customFormat="1">
      <c r="A14" s="7">
        <v>8</v>
      </c>
      <c r="B14" s="7" t="s">
        <v>20</v>
      </c>
      <c r="C14" s="7" t="s">
        <v>63</v>
      </c>
      <c r="D14" s="7"/>
      <c r="E14" s="8"/>
    </row>
    <row r="15" spans="1:9" s="1" customFormat="1">
      <c r="A15" s="10">
        <v>9</v>
      </c>
      <c r="B15" s="10" t="s">
        <v>18</v>
      </c>
      <c r="C15" s="10" t="s">
        <v>19</v>
      </c>
      <c r="D15" s="10" t="s">
        <v>66</v>
      </c>
      <c r="E15" s="8"/>
    </row>
    <row r="16" spans="1:9" s="9" customFormat="1">
      <c r="A16" s="7">
        <v>10</v>
      </c>
      <c r="B16" s="7" t="s">
        <v>22</v>
      </c>
      <c r="C16" s="7" t="s">
        <v>63</v>
      </c>
      <c r="D16" s="7"/>
      <c r="E16" s="8"/>
    </row>
    <row r="17" spans="1:5" s="1" customFormat="1">
      <c r="A17" s="8">
        <v>11</v>
      </c>
      <c r="B17" s="8" t="s">
        <v>25</v>
      </c>
      <c r="C17" s="8"/>
      <c r="D17" s="8"/>
      <c r="E17" s="8"/>
    </row>
    <row r="18" spans="1:5" s="1" customFormat="1">
      <c r="A18" s="8">
        <v>12</v>
      </c>
      <c r="B18" s="8" t="s">
        <v>26</v>
      </c>
      <c r="C18" s="8"/>
      <c r="D18" s="8"/>
      <c r="E18" s="8"/>
    </row>
    <row r="19" spans="1:5" s="1" customFormat="1">
      <c r="A19" s="8">
        <v>13</v>
      </c>
      <c r="B19" s="8" t="s">
        <v>11</v>
      </c>
      <c r="C19" s="8"/>
      <c r="D19" s="8" t="s">
        <v>165</v>
      </c>
      <c r="E19" s="8"/>
    </row>
    <row r="20" spans="1:5" s="1" customFormat="1">
      <c r="A20" s="8">
        <v>14</v>
      </c>
      <c r="B20" s="8" t="s">
        <v>7</v>
      </c>
      <c r="C20" s="8"/>
      <c r="D20" s="8" t="s">
        <v>164</v>
      </c>
      <c r="E20" s="8"/>
    </row>
    <row r="21" spans="1:5" s="1" customFormat="1">
      <c r="A21" s="8">
        <v>15</v>
      </c>
      <c r="B21" s="8" t="s">
        <v>10</v>
      </c>
      <c r="C21" s="8"/>
      <c r="D21" s="8" t="s">
        <v>165</v>
      </c>
      <c r="E21" s="8"/>
    </row>
    <row r="22" spans="1:5" s="1" customFormat="1">
      <c r="A22" s="16">
        <v>16</v>
      </c>
      <c r="B22" s="16" t="s">
        <v>27</v>
      </c>
      <c r="C22" s="16" t="s">
        <v>27</v>
      </c>
      <c r="D22" s="16" t="s">
        <v>1065</v>
      </c>
      <c r="E22" s="8"/>
    </row>
    <row r="23" spans="1:5" s="1" customFormat="1">
      <c r="A23" s="16">
        <v>17</v>
      </c>
      <c r="B23" s="16" t="s">
        <v>28</v>
      </c>
      <c r="C23" s="16" t="s">
        <v>28</v>
      </c>
      <c r="D23" s="16" t="s">
        <v>157</v>
      </c>
      <c r="E23" s="8"/>
    </row>
    <row r="24" spans="1:5" s="1" customFormat="1">
      <c r="A24" s="16">
        <v>18</v>
      </c>
      <c r="B24" s="16" t="s">
        <v>29</v>
      </c>
      <c r="C24" s="16" t="s">
        <v>29</v>
      </c>
      <c r="D24" s="16" t="s">
        <v>153</v>
      </c>
      <c r="E24" s="8"/>
    </row>
    <row r="25" spans="1:5" s="1" customFormat="1">
      <c r="A25" s="16">
        <v>19</v>
      </c>
      <c r="B25" s="16" t="s">
        <v>30</v>
      </c>
      <c r="C25" s="16" t="s">
        <v>1066</v>
      </c>
      <c r="D25" s="16" t="s">
        <v>1067</v>
      </c>
      <c r="E25" s="148"/>
    </row>
    <row r="26" spans="1:5" s="1" customFormat="1">
      <c r="A26" s="16">
        <v>20</v>
      </c>
      <c r="B26" s="16" t="s">
        <v>31</v>
      </c>
      <c r="C26" s="16" t="s">
        <v>31</v>
      </c>
      <c r="D26" s="16" t="s">
        <v>154</v>
      </c>
      <c r="E26" s="8"/>
    </row>
    <row r="27" spans="1:5" s="1" customFormat="1">
      <c r="A27" s="16">
        <v>21</v>
      </c>
      <c r="B27" s="16" t="s">
        <v>32</v>
      </c>
      <c r="C27" s="16" t="s">
        <v>32</v>
      </c>
      <c r="D27" s="16" t="s">
        <v>152</v>
      </c>
      <c r="E27" s="8"/>
    </row>
    <row r="28" spans="1:5" s="1" customFormat="1">
      <c r="A28" s="16">
        <v>22</v>
      </c>
      <c r="B28" s="16" t="s">
        <v>33</v>
      </c>
      <c r="C28" s="16" t="s">
        <v>33</v>
      </c>
      <c r="D28" s="16" t="s">
        <v>155</v>
      </c>
      <c r="E28" s="8"/>
    </row>
    <row r="29" spans="1:5" s="1" customFormat="1">
      <c r="A29" s="16">
        <v>23</v>
      </c>
      <c r="B29" s="16" t="s">
        <v>34</v>
      </c>
      <c r="C29" s="16" t="s">
        <v>34</v>
      </c>
      <c r="D29" s="16" t="s">
        <v>156</v>
      </c>
      <c r="E29" s="8"/>
    </row>
    <row r="30" spans="1:5" s="1" customFormat="1">
      <c r="A30" s="8">
        <v>24</v>
      </c>
      <c r="B30" s="8" t="s">
        <v>35</v>
      </c>
      <c r="C30" s="8"/>
      <c r="D30" s="8"/>
      <c r="E30" s="8"/>
    </row>
    <row r="31" spans="1:5" s="1" customFormat="1">
      <c r="A31" s="8">
        <v>25</v>
      </c>
      <c r="B31" s="8" t="s">
        <v>36</v>
      </c>
      <c r="C31" s="8"/>
      <c r="D31" s="8" t="s">
        <v>163</v>
      </c>
      <c r="E31" s="8"/>
    </row>
    <row r="32" spans="1:5" s="1" customFormat="1">
      <c r="A32" s="8">
        <v>26</v>
      </c>
      <c r="B32" s="8" t="s">
        <v>37</v>
      </c>
      <c r="C32" s="8"/>
      <c r="D32" s="8" t="s">
        <v>163</v>
      </c>
      <c r="E32" s="8"/>
    </row>
    <row r="33" spans="1:5" s="1" customFormat="1">
      <c r="A33" s="8">
        <v>27</v>
      </c>
      <c r="B33" s="8" t="s">
        <v>38</v>
      </c>
      <c r="C33" s="8"/>
      <c r="D33" s="8" t="s">
        <v>157</v>
      </c>
      <c r="E33" s="8"/>
    </row>
    <row r="34" spans="1:5" s="1" customFormat="1">
      <c r="A34" s="16">
        <v>28</v>
      </c>
      <c r="B34" s="16" t="s">
        <v>39</v>
      </c>
      <c r="C34" s="16" t="s">
        <v>39</v>
      </c>
      <c r="D34" s="16" t="s">
        <v>157</v>
      </c>
      <c r="E34" s="8"/>
    </row>
    <row r="35" spans="1:5" s="1" customFormat="1">
      <c r="A35" s="16">
        <v>29</v>
      </c>
      <c r="B35" s="16" t="s">
        <v>40</v>
      </c>
      <c r="C35" s="16" t="s">
        <v>40</v>
      </c>
      <c r="D35" s="16" t="s">
        <v>157</v>
      </c>
      <c r="E35" s="8"/>
    </row>
    <row r="36" spans="1:5" s="1" customFormat="1">
      <c r="A36" s="16">
        <v>30</v>
      </c>
      <c r="B36" s="16" t="s">
        <v>41</v>
      </c>
      <c r="C36" s="16" t="s">
        <v>41</v>
      </c>
      <c r="D36" s="16" t="s">
        <v>157</v>
      </c>
      <c r="E36" s="8"/>
    </row>
    <row r="37" spans="1:5" s="1" customFormat="1">
      <c r="A37" s="16">
        <v>31</v>
      </c>
      <c r="B37" s="16" t="s">
        <v>42</v>
      </c>
      <c r="C37" s="16" t="s">
        <v>42</v>
      </c>
      <c r="D37" s="16" t="s">
        <v>157</v>
      </c>
      <c r="E37" s="8"/>
    </row>
    <row r="38" spans="1:5" s="1" customFormat="1">
      <c r="A38" s="16">
        <v>32</v>
      </c>
      <c r="B38" s="16" t="s">
        <v>43</v>
      </c>
      <c r="C38" s="16" t="s">
        <v>43</v>
      </c>
      <c r="D38" s="16" t="s">
        <v>157</v>
      </c>
      <c r="E38" s="8"/>
    </row>
    <row r="39" spans="1:5" s="1" customFormat="1">
      <c r="A39" s="16">
        <v>33</v>
      </c>
      <c r="B39" s="16" t="s">
        <v>44</v>
      </c>
      <c r="C39" s="16" t="s">
        <v>44</v>
      </c>
      <c r="D39" s="16" t="s">
        <v>157</v>
      </c>
      <c r="E39" s="8"/>
    </row>
    <row r="40" spans="1:5" s="1" customFormat="1">
      <c r="A40" s="16">
        <v>34</v>
      </c>
      <c r="B40" s="16" t="s">
        <v>45</v>
      </c>
      <c r="C40" s="16" t="s">
        <v>45</v>
      </c>
      <c r="D40" s="16" t="s">
        <v>157</v>
      </c>
      <c r="E40" s="8"/>
    </row>
    <row r="41" spans="1:5" s="1" customFormat="1">
      <c r="A41" s="16">
        <v>35</v>
      </c>
      <c r="B41" s="16" t="s">
        <v>46</v>
      </c>
      <c r="C41" s="16" t="s">
        <v>46</v>
      </c>
      <c r="D41" s="16" t="s">
        <v>157</v>
      </c>
      <c r="E41" s="8"/>
    </row>
    <row r="42" spans="1:5" s="1" customFormat="1">
      <c r="A42" s="8">
        <v>36</v>
      </c>
      <c r="B42" s="8" t="s">
        <v>10</v>
      </c>
      <c r="C42" s="8"/>
      <c r="D42" s="8" t="s">
        <v>165</v>
      </c>
      <c r="E42" s="8"/>
    </row>
    <row r="43" spans="1:5" s="1" customFormat="1">
      <c r="A43" s="8">
        <v>37</v>
      </c>
      <c r="B43" s="8" t="s">
        <v>7</v>
      </c>
      <c r="C43" s="8"/>
      <c r="D43" s="8" t="s">
        <v>164</v>
      </c>
      <c r="E43" s="8"/>
    </row>
    <row r="44" spans="1:5" s="1" customFormat="1">
      <c r="A44" s="8">
        <v>38</v>
      </c>
      <c r="B44" s="8" t="s">
        <v>11</v>
      </c>
      <c r="C44" s="8"/>
      <c r="D44" s="8" t="s">
        <v>165</v>
      </c>
      <c r="E44" s="8"/>
    </row>
    <row r="45" spans="1:5" s="1" customFormat="1">
      <c r="A45" s="15">
        <v>39</v>
      </c>
      <c r="B45" s="15" t="s">
        <v>47</v>
      </c>
      <c r="C45" s="15" t="s">
        <v>58</v>
      </c>
      <c r="D45" s="15" t="s">
        <v>58</v>
      </c>
      <c r="E45" s="8"/>
    </row>
    <row r="46" spans="1:5" s="1" customFormat="1">
      <c r="A46" s="17">
        <v>40</v>
      </c>
      <c r="B46" s="17" t="s">
        <v>48</v>
      </c>
      <c r="C46" s="17" t="s">
        <v>59</v>
      </c>
      <c r="D46" s="17" t="s">
        <v>59</v>
      </c>
      <c r="E46" s="8"/>
    </row>
    <row r="47" spans="1:5" s="1" customFormat="1">
      <c r="A47" s="17">
        <v>41</v>
      </c>
      <c r="B47" s="17" t="s">
        <v>49</v>
      </c>
      <c r="C47" s="17" t="s">
        <v>60</v>
      </c>
      <c r="D47" s="17" t="s">
        <v>60</v>
      </c>
      <c r="E47" s="8"/>
    </row>
    <row r="48" spans="1:5" s="9" customFormat="1">
      <c r="A48" s="18">
        <v>42</v>
      </c>
      <c r="B48" s="18" t="s">
        <v>50</v>
      </c>
      <c r="C48" s="18" t="s">
        <v>177</v>
      </c>
      <c r="D48" s="18" t="s">
        <v>178</v>
      </c>
      <c r="E48" s="8"/>
    </row>
    <row r="49" spans="1:5" s="1" customFormat="1">
      <c r="A49" s="17">
        <v>43</v>
      </c>
      <c r="B49" s="17" t="s">
        <v>51</v>
      </c>
      <c r="C49" s="17" t="s">
        <v>61</v>
      </c>
      <c r="D49" s="17" t="s">
        <v>61</v>
      </c>
      <c r="E49" s="8"/>
    </row>
    <row r="50" spans="1:5" s="1" customFormat="1">
      <c r="A50" s="11">
        <v>44</v>
      </c>
      <c r="B50" s="11" t="s">
        <v>52</v>
      </c>
      <c r="C50" s="11" t="s">
        <v>62</v>
      </c>
      <c r="D50" s="11" t="s">
        <v>65</v>
      </c>
      <c r="E50" s="8"/>
    </row>
    <row r="51" spans="1:5" s="1" customFormat="1">
      <c r="A51" s="8">
        <v>45</v>
      </c>
      <c r="B51" s="8" t="s">
        <v>53</v>
      </c>
      <c r="C51" s="8"/>
      <c r="D51" s="8" t="s">
        <v>166</v>
      </c>
      <c r="E51" s="8"/>
    </row>
    <row r="52" spans="1:5" s="1" customFormat="1">
      <c r="A52" s="8">
        <v>46</v>
      </c>
      <c r="B52" s="8" t="s">
        <v>54</v>
      </c>
      <c r="C52" s="8"/>
      <c r="D52" s="8" t="s">
        <v>166</v>
      </c>
      <c r="E52" s="8"/>
    </row>
    <row r="53" spans="1:5" s="1" customFormat="1">
      <c r="A53" s="8">
        <v>47</v>
      </c>
      <c r="B53" s="8" t="s">
        <v>10</v>
      </c>
      <c r="C53" s="8"/>
      <c r="D53" s="8" t="s">
        <v>165</v>
      </c>
      <c r="E53" s="8"/>
    </row>
    <row r="54" spans="1:5" s="9" customFormat="1">
      <c r="A54" s="18">
        <v>48</v>
      </c>
      <c r="B54" s="18" t="s">
        <v>55</v>
      </c>
      <c r="C54" s="18" t="s">
        <v>63</v>
      </c>
      <c r="D54" s="18" t="s">
        <v>170</v>
      </c>
      <c r="E54" s="8"/>
    </row>
    <row r="55" spans="1:5" s="9" customFormat="1">
      <c r="A55" s="7">
        <v>49</v>
      </c>
      <c r="B55" s="7" t="s">
        <v>56</v>
      </c>
      <c r="C55" s="7" t="s">
        <v>63</v>
      </c>
      <c r="D55" s="7"/>
      <c r="E55" s="8"/>
    </row>
    <row r="56" spans="1:5" s="1" customFormat="1">
      <c r="A56" s="17">
        <v>50</v>
      </c>
      <c r="B56" s="17" t="s">
        <v>57</v>
      </c>
      <c r="C56" s="17" t="s">
        <v>64</v>
      </c>
      <c r="D56" s="17" t="s">
        <v>64</v>
      </c>
      <c r="E56" s="8"/>
    </row>
    <row r="57" spans="1:5" s="9" customFormat="1">
      <c r="A57" s="7">
        <v>51</v>
      </c>
      <c r="B57" s="7" t="s">
        <v>67</v>
      </c>
      <c r="C57" s="7" t="s">
        <v>63</v>
      </c>
      <c r="D57" s="7"/>
      <c r="E57" s="8"/>
    </row>
    <row r="58" spans="1:5" s="1" customFormat="1">
      <c r="A58" s="11">
        <v>52</v>
      </c>
      <c r="B58" s="11" t="s">
        <v>68</v>
      </c>
      <c r="C58" s="11" t="s">
        <v>69</v>
      </c>
      <c r="D58" s="11" t="s">
        <v>70</v>
      </c>
      <c r="E58" s="8"/>
    </row>
    <row r="59" spans="1:5" s="1" customFormat="1">
      <c r="A59" s="11">
        <v>53</v>
      </c>
      <c r="B59" s="11" t="s">
        <v>71</v>
      </c>
      <c r="C59" s="11" t="s">
        <v>140</v>
      </c>
      <c r="D59" s="11" t="s">
        <v>21</v>
      </c>
      <c r="E59" s="8"/>
    </row>
    <row r="60" spans="1:5" s="1" customFormat="1">
      <c r="A60" s="10">
        <v>54</v>
      </c>
      <c r="B60" s="10" t="s">
        <v>72</v>
      </c>
      <c r="C60" s="10" t="s">
        <v>73</v>
      </c>
      <c r="D60" s="10" t="s">
        <v>161</v>
      </c>
      <c r="E60" s="8"/>
    </row>
    <row r="61" spans="1:5" s="1" customFormat="1">
      <c r="A61" s="11">
        <v>55</v>
      </c>
      <c r="B61" s="11" t="s">
        <v>74</v>
      </c>
      <c r="C61" s="11" t="s">
        <v>76</v>
      </c>
      <c r="D61" s="11" t="s">
        <v>171</v>
      </c>
      <c r="E61" s="8"/>
    </row>
    <row r="62" spans="1:5" s="9" customFormat="1">
      <c r="A62" s="7">
        <v>56</v>
      </c>
      <c r="B62" s="7" t="s">
        <v>77</v>
      </c>
      <c r="C62" s="7" t="s">
        <v>63</v>
      </c>
      <c r="D62" s="7"/>
      <c r="E62" s="8"/>
    </row>
    <row r="63" spans="1:5" s="9" customFormat="1">
      <c r="A63" s="7">
        <v>57</v>
      </c>
      <c r="B63" s="7" t="s">
        <v>79</v>
      </c>
      <c r="C63" s="7" t="s">
        <v>63</v>
      </c>
      <c r="D63" s="7"/>
      <c r="E63" s="8"/>
    </row>
    <row r="64" spans="1:5" s="1" customFormat="1">
      <c r="A64" s="10">
        <v>58</v>
      </c>
      <c r="B64" s="10" t="s">
        <v>81</v>
      </c>
      <c r="C64" s="10" t="s">
        <v>82</v>
      </c>
      <c r="D64" s="10" t="s">
        <v>162</v>
      </c>
      <c r="E64" s="8"/>
    </row>
    <row r="65" spans="1:5" s="1" customFormat="1">
      <c r="A65" s="8">
        <v>59</v>
      </c>
      <c r="B65" s="8" t="s">
        <v>83</v>
      </c>
      <c r="C65" s="8"/>
      <c r="D65" s="8"/>
      <c r="E65" s="8"/>
    </row>
    <row r="66" spans="1:5" s="1" customFormat="1">
      <c r="A66" s="8">
        <v>60</v>
      </c>
      <c r="B66" s="8" t="s">
        <v>84</v>
      </c>
      <c r="C66" s="8"/>
      <c r="D66" s="8"/>
      <c r="E66" s="8"/>
    </row>
    <row r="67" spans="1:5" s="1" customFormat="1">
      <c r="A67" s="8">
        <v>61</v>
      </c>
      <c r="B67" s="8" t="s">
        <v>11</v>
      </c>
      <c r="C67" s="8"/>
      <c r="D67" s="8" t="s">
        <v>165</v>
      </c>
      <c r="E67" s="8"/>
    </row>
    <row r="68" spans="1:5" s="1" customFormat="1">
      <c r="A68" s="8">
        <v>62</v>
      </c>
      <c r="B68" s="8" t="s">
        <v>10</v>
      </c>
      <c r="C68" s="8"/>
      <c r="D68" s="8" t="s">
        <v>165</v>
      </c>
      <c r="E68" s="8"/>
    </row>
    <row r="69" spans="1:5" s="1" customFormat="1">
      <c r="A69" s="8">
        <v>63</v>
      </c>
      <c r="B69" s="8" t="s">
        <v>7</v>
      </c>
      <c r="C69" s="8"/>
      <c r="D69" s="8" t="s">
        <v>164</v>
      </c>
      <c r="E69" s="8"/>
    </row>
    <row r="70" spans="1:5" s="9" customFormat="1">
      <c r="A70" s="7">
        <v>64</v>
      </c>
      <c r="B70" s="7" t="s">
        <v>85</v>
      </c>
      <c r="C70" s="7" t="s">
        <v>63</v>
      </c>
      <c r="D70" s="7"/>
      <c r="E70" s="8"/>
    </row>
    <row r="71" spans="1:5">
      <c r="A71" s="12">
        <v>65</v>
      </c>
      <c r="B71" s="12" t="s">
        <v>86</v>
      </c>
      <c r="C71" s="12" t="s">
        <v>141</v>
      </c>
      <c r="D71" s="12" t="s">
        <v>24</v>
      </c>
    </row>
    <row r="72" spans="1:5">
      <c r="A72" s="12">
        <v>66</v>
      </c>
      <c r="B72" s="12" t="s">
        <v>87</v>
      </c>
      <c r="C72" s="12" t="s">
        <v>87</v>
      </c>
      <c r="D72" s="12" t="s">
        <v>88</v>
      </c>
    </row>
    <row r="73" spans="1:5" s="1" customFormat="1" ht="15.75" thickBot="1">
      <c r="A73" s="8">
        <v>67</v>
      </c>
      <c r="B73" s="8" t="s">
        <v>89</v>
      </c>
      <c r="C73" s="8" t="s">
        <v>139</v>
      </c>
      <c r="D73" s="8"/>
      <c r="E73" s="8"/>
    </row>
    <row r="74" spans="1:5" s="1" customFormat="1" ht="15.75" thickBot="1">
      <c r="A74" s="20">
        <v>68</v>
      </c>
      <c r="B74" s="20" t="s">
        <v>90</v>
      </c>
      <c r="C74" s="20" t="s">
        <v>142</v>
      </c>
      <c r="D74" s="20" t="s">
        <v>170</v>
      </c>
      <c r="E74" s="8"/>
    </row>
    <row r="75" spans="1:5" s="1" customFormat="1">
      <c r="A75" s="17">
        <v>69</v>
      </c>
      <c r="B75" s="17" t="s">
        <v>91</v>
      </c>
      <c r="C75" s="17" t="s">
        <v>92</v>
      </c>
      <c r="D75" s="17" t="s">
        <v>174</v>
      </c>
      <c r="E75" s="8"/>
    </row>
    <row r="76" spans="1:5" s="1" customFormat="1">
      <c r="A76" s="8">
        <v>70</v>
      </c>
      <c r="B76" s="8" t="s">
        <v>93</v>
      </c>
      <c r="C76" s="8" t="s">
        <v>136</v>
      </c>
      <c r="D76" s="8"/>
      <c r="E76" s="8"/>
    </row>
    <row r="77" spans="1:5" s="1" customFormat="1">
      <c r="A77" s="8">
        <v>71</v>
      </c>
      <c r="B77" s="8" t="s">
        <v>94</v>
      </c>
      <c r="C77" s="8" t="s">
        <v>137</v>
      </c>
      <c r="D77" s="8"/>
      <c r="E77" s="8"/>
    </row>
    <row r="78" spans="1:5" s="1" customFormat="1">
      <c r="A78" s="8">
        <v>72</v>
      </c>
      <c r="B78" s="8" t="s">
        <v>95</v>
      </c>
      <c r="C78" s="8" t="s">
        <v>138</v>
      </c>
      <c r="D78" s="8"/>
      <c r="E78" s="8"/>
    </row>
    <row r="79" spans="1:5" s="1" customFormat="1">
      <c r="A79" s="11">
        <v>73</v>
      </c>
      <c r="B79" s="11" t="s">
        <v>96</v>
      </c>
      <c r="C79" s="11" t="s">
        <v>97</v>
      </c>
      <c r="D79" s="11" t="s">
        <v>169</v>
      </c>
      <c r="E79" s="8"/>
    </row>
    <row r="80" spans="1:5" s="1" customFormat="1">
      <c r="A80" s="17">
        <v>74</v>
      </c>
      <c r="B80" s="17" t="s">
        <v>98</v>
      </c>
      <c r="C80" s="17" t="s">
        <v>99</v>
      </c>
      <c r="D80" s="17" t="s">
        <v>118</v>
      </c>
      <c r="E80" s="148"/>
    </row>
    <row r="81" spans="1:5" s="1" customFormat="1">
      <c r="A81" s="17">
        <v>75</v>
      </c>
      <c r="B81" s="17" t="s">
        <v>100</v>
      </c>
      <c r="C81" s="17" t="s">
        <v>101</v>
      </c>
      <c r="D81" s="17" t="s">
        <v>175</v>
      </c>
      <c r="E81" s="8"/>
    </row>
    <row r="82" spans="1:5" s="1" customFormat="1">
      <c r="A82" s="11">
        <v>76</v>
      </c>
      <c r="B82" s="11" t="s">
        <v>102</v>
      </c>
      <c r="C82" s="11" t="s">
        <v>103</v>
      </c>
      <c r="D82" s="11" t="s">
        <v>167</v>
      </c>
      <c r="E82" s="8"/>
    </row>
    <row r="83" spans="1:5" s="1" customFormat="1">
      <c r="A83" s="12">
        <v>77</v>
      </c>
      <c r="B83" s="12" t="s">
        <v>104</v>
      </c>
      <c r="C83" s="12" t="s">
        <v>143</v>
      </c>
      <c r="D83" s="12" t="s">
        <v>78</v>
      </c>
      <c r="E83" s="8"/>
    </row>
    <row r="84" spans="1:5" s="1" customFormat="1">
      <c r="A84" s="11">
        <v>78</v>
      </c>
      <c r="B84" s="11" t="s">
        <v>105</v>
      </c>
      <c r="C84" s="11" t="s">
        <v>144</v>
      </c>
      <c r="D84" s="11" t="s">
        <v>80</v>
      </c>
      <c r="E84" s="8"/>
    </row>
    <row r="85" spans="1:5" s="1" customFormat="1">
      <c r="A85" s="8">
        <v>79</v>
      </c>
      <c r="B85" s="8" t="s">
        <v>11</v>
      </c>
      <c r="C85" s="8"/>
      <c r="D85" s="8" t="s">
        <v>165</v>
      </c>
      <c r="E85" s="8"/>
    </row>
    <row r="86" spans="1:5" s="1" customFormat="1">
      <c r="A86" s="8">
        <v>80</v>
      </c>
      <c r="B86" s="8" t="s">
        <v>10</v>
      </c>
      <c r="C86" s="8"/>
      <c r="D86" s="8" t="s">
        <v>165</v>
      </c>
      <c r="E86" s="8"/>
    </row>
    <row r="87" spans="1:5" s="1" customFormat="1">
      <c r="A87" s="8">
        <v>81</v>
      </c>
      <c r="B87" s="8" t="s">
        <v>7</v>
      </c>
      <c r="C87" s="8"/>
      <c r="D87" s="8" t="s">
        <v>164</v>
      </c>
      <c r="E87" s="8"/>
    </row>
    <row r="88" spans="1:5" s="9" customFormat="1">
      <c r="A88" s="7">
        <v>82</v>
      </c>
      <c r="B88" s="7" t="s">
        <v>106</v>
      </c>
      <c r="C88" s="7" t="s">
        <v>63</v>
      </c>
      <c r="D88" s="7"/>
      <c r="E88" s="8"/>
    </row>
    <row r="89" spans="1:5" s="9" customFormat="1">
      <c r="A89" s="7">
        <v>83</v>
      </c>
      <c r="B89" s="7" t="s">
        <v>107</v>
      </c>
      <c r="C89" s="7" t="s">
        <v>63</v>
      </c>
      <c r="D89" s="7"/>
      <c r="E89" s="8"/>
    </row>
    <row r="90" spans="1:5" s="1" customFormat="1">
      <c r="A90" s="10">
        <v>84</v>
      </c>
      <c r="B90" s="10" t="s">
        <v>108</v>
      </c>
      <c r="C90" s="10" t="s">
        <v>109</v>
      </c>
      <c r="D90" s="10" t="s">
        <v>160</v>
      </c>
      <c r="E90" s="8"/>
    </row>
    <row r="91" spans="1:5" s="1" customFormat="1">
      <c r="A91" s="17">
        <v>85</v>
      </c>
      <c r="B91" s="17" t="s">
        <v>110</v>
      </c>
      <c r="C91" s="17" t="s">
        <v>111</v>
      </c>
      <c r="D91" s="17" t="s">
        <v>173</v>
      </c>
      <c r="E91" s="8"/>
    </row>
    <row r="92" spans="1:5" s="9" customFormat="1">
      <c r="A92" s="7">
        <v>86</v>
      </c>
      <c r="B92" s="7" t="s">
        <v>112</v>
      </c>
      <c r="C92" s="7" t="s">
        <v>63</v>
      </c>
      <c r="D92" s="7"/>
      <c r="E92" s="8"/>
    </row>
    <row r="93" spans="1:5" s="9" customFormat="1">
      <c r="A93" s="7">
        <v>87</v>
      </c>
      <c r="B93" s="7" t="s">
        <v>113</v>
      </c>
      <c r="C93" s="7" t="s">
        <v>63</v>
      </c>
      <c r="D93" s="7"/>
      <c r="E93" s="8"/>
    </row>
    <row r="94" spans="1:5" s="1" customFormat="1">
      <c r="A94" s="17">
        <v>88</v>
      </c>
      <c r="B94" s="17" t="s">
        <v>114</v>
      </c>
      <c r="C94" s="17" t="s">
        <v>75</v>
      </c>
      <c r="D94" s="17" t="s">
        <v>115</v>
      </c>
      <c r="E94" s="8"/>
    </row>
    <row r="95" spans="1:5" s="1" customFormat="1">
      <c r="A95" s="11">
        <v>89</v>
      </c>
      <c r="B95" s="11" t="s">
        <v>116</v>
      </c>
      <c r="C95" s="11" t="s">
        <v>117</v>
      </c>
      <c r="D95" s="11" t="s">
        <v>168</v>
      </c>
      <c r="E95" s="148"/>
    </row>
    <row r="96" spans="1:5" s="1" customFormat="1">
      <c r="A96" s="8">
        <v>90</v>
      </c>
      <c r="B96" s="8" t="s">
        <v>119</v>
      </c>
      <c r="C96" s="8"/>
      <c r="D96" s="8" t="s">
        <v>164</v>
      </c>
      <c r="E96" s="8"/>
    </row>
    <row r="97" spans="1:5" s="1" customFormat="1">
      <c r="A97" s="8">
        <v>91</v>
      </c>
      <c r="B97" s="8" t="s">
        <v>7</v>
      </c>
      <c r="C97" s="8"/>
      <c r="D97" s="8"/>
      <c r="E97" s="8"/>
    </row>
    <row r="98" spans="1:5" s="1" customFormat="1">
      <c r="A98" s="8">
        <v>92</v>
      </c>
      <c r="B98" s="8" t="s">
        <v>10</v>
      </c>
      <c r="C98" s="8"/>
      <c r="D98" s="8" t="s">
        <v>165</v>
      </c>
      <c r="E98" s="8"/>
    </row>
    <row r="99" spans="1:5" s="1" customFormat="1">
      <c r="A99" s="8">
        <v>93</v>
      </c>
      <c r="B99" s="8" t="s">
        <v>11</v>
      </c>
      <c r="C99" s="8"/>
      <c r="D99" s="8" t="s">
        <v>165</v>
      </c>
      <c r="E99" s="8"/>
    </row>
    <row r="100" spans="1:5" s="9" customFormat="1">
      <c r="A100" s="7">
        <v>94</v>
      </c>
      <c r="B100" s="7" t="s">
        <v>120</v>
      </c>
      <c r="C100" s="7" t="s">
        <v>63</v>
      </c>
      <c r="D100" s="7"/>
      <c r="E100" s="8"/>
    </row>
    <row r="101" spans="1:5" s="1" customFormat="1">
      <c r="A101" s="11">
        <v>95</v>
      </c>
      <c r="B101" s="11" t="s">
        <v>121</v>
      </c>
      <c r="C101" s="11" t="s">
        <v>122</v>
      </c>
      <c r="D101" s="11" t="s">
        <v>123</v>
      </c>
      <c r="E101" s="8"/>
    </row>
    <row r="102" spans="1:5">
      <c r="A102" s="12">
        <v>96</v>
      </c>
      <c r="B102" s="12" t="s">
        <v>124</v>
      </c>
      <c r="C102" s="12" t="s">
        <v>125</v>
      </c>
      <c r="D102" s="12" t="s">
        <v>126</v>
      </c>
    </row>
    <row r="103" spans="1:5" s="1" customFormat="1">
      <c r="A103" s="15">
        <v>97</v>
      </c>
      <c r="B103" s="15" t="s">
        <v>127</v>
      </c>
      <c r="C103" s="15" t="s">
        <v>128</v>
      </c>
      <c r="D103" s="15" t="s">
        <v>128</v>
      </c>
      <c r="E103" s="8"/>
    </row>
    <row r="104" spans="1:5" s="1" customFormat="1">
      <c r="A104" s="11">
        <v>98</v>
      </c>
      <c r="B104" s="11" t="s">
        <v>129</v>
      </c>
      <c r="C104" s="11" t="s">
        <v>130</v>
      </c>
      <c r="D104" s="11" t="s">
        <v>131</v>
      </c>
      <c r="E104" s="8"/>
    </row>
    <row r="105" spans="1:5" s="1" customFormat="1">
      <c r="A105" s="17">
        <v>99</v>
      </c>
      <c r="B105" s="17" t="s">
        <v>132</v>
      </c>
      <c r="C105" s="17" t="s">
        <v>133</v>
      </c>
      <c r="D105" s="17" t="s">
        <v>158</v>
      </c>
      <c r="E105" s="8"/>
    </row>
    <row r="106" spans="1:5" s="1" customFormat="1">
      <c r="A106" s="17">
        <v>100</v>
      </c>
      <c r="B106" s="17" t="s">
        <v>135</v>
      </c>
      <c r="C106" s="17" t="s">
        <v>134</v>
      </c>
      <c r="D106" s="17" t="s">
        <v>159</v>
      </c>
      <c r="E106" s="8"/>
    </row>
  </sheetData>
  <autoFilter ref="A6:D106">
    <filterColumn colId="1"/>
    <sortState ref="A7:D106">
      <sortCondition ref="A6:A106"/>
    </sortState>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B1:N152"/>
  <sheetViews>
    <sheetView topLeftCell="C97" workbookViewId="0">
      <selection activeCell="E60" sqref="E60"/>
    </sheetView>
  </sheetViews>
  <sheetFormatPr defaultRowHeight="15"/>
  <cols>
    <col min="2" max="2" width="9.140625" style="33"/>
    <col min="3" max="3" width="21" bestFit="1" customWidth="1"/>
    <col min="4" max="4" width="9" style="95" bestFit="1" customWidth="1"/>
    <col min="5" max="5" width="28.85546875" customWidth="1"/>
    <col min="6" max="6" width="10.42578125" style="34" bestFit="1" customWidth="1"/>
    <col min="7" max="7" width="16.85546875" customWidth="1"/>
    <col min="8" max="8" width="11.85546875" bestFit="1" customWidth="1"/>
    <col min="9" max="9" width="14.7109375" customWidth="1"/>
    <col min="10" max="10" width="15" customWidth="1"/>
    <col min="11" max="11" width="15.7109375" bestFit="1" customWidth="1"/>
    <col min="12" max="12" width="14" customWidth="1"/>
  </cols>
  <sheetData>
    <row r="1" spans="3:12">
      <c r="F1" s="182" t="s">
        <v>894</v>
      </c>
      <c r="G1" s="183"/>
      <c r="H1" s="183"/>
      <c r="I1" s="183"/>
      <c r="J1" s="183"/>
      <c r="K1" s="183"/>
    </row>
    <row r="2" spans="3:12">
      <c r="C2" s="21" t="s">
        <v>895</v>
      </c>
      <c r="E2" s="21" t="s">
        <v>256</v>
      </c>
      <c r="F2" s="33" t="s">
        <v>896</v>
      </c>
      <c r="G2" s="21" t="s">
        <v>897</v>
      </c>
    </row>
    <row r="3" spans="3:12">
      <c r="C3" s="55" t="s">
        <v>898</v>
      </c>
      <c r="D3" s="133"/>
      <c r="E3" s="290" t="s">
        <v>899</v>
      </c>
      <c r="F3" s="134">
        <v>2</v>
      </c>
      <c r="G3" s="45" t="s">
        <v>900</v>
      </c>
      <c r="H3" s="45"/>
      <c r="I3" s="45"/>
      <c r="J3" s="96"/>
      <c r="K3" s="96"/>
    </row>
    <row r="4" spans="3:12">
      <c r="D4" s="133"/>
      <c r="E4" s="290"/>
      <c r="F4" s="95"/>
      <c r="G4" s="135" t="s">
        <v>901</v>
      </c>
      <c r="H4" s="21" t="s">
        <v>902</v>
      </c>
      <c r="I4" s="21" t="s">
        <v>903</v>
      </c>
      <c r="J4" s="96"/>
      <c r="K4" s="96"/>
    </row>
    <row r="5" spans="3:12">
      <c r="F5" s="95"/>
      <c r="G5" t="s">
        <v>273</v>
      </c>
      <c r="H5" t="s">
        <v>273</v>
      </c>
      <c r="I5" t="s">
        <v>904</v>
      </c>
      <c r="J5" s="96"/>
      <c r="K5" s="96"/>
    </row>
    <row r="6" spans="3:12">
      <c r="F6" s="95"/>
      <c r="G6" s="45" t="s">
        <v>860</v>
      </c>
      <c r="H6" s="45" t="s">
        <v>860</v>
      </c>
      <c r="I6" t="s">
        <v>905</v>
      </c>
      <c r="J6" s="96"/>
      <c r="K6" s="96"/>
    </row>
    <row r="7" spans="3:12">
      <c r="F7" s="95"/>
      <c r="G7" s="45" t="s">
        <v>906</v>
      </c>
      <c r="H7" s="45" t="s">
        <v>906</v>
      </c>
      <c r="I7" t="s">
        <v>907</v>
      </c>
      <c r="J7" s="96"/>
      <c r="K7" s="96"/>
    </row>
    <row r="8" spans="3:12">
      <c r="F8" s="95"/>
      <c r="G8" s="96"/>
      <c r="H8" s="96"/>
      <c r="I8" s="96"/>
      <c r="J8" s="96"/>
      <c r="K8" s="96"/>
    </row>
    <row r="9" spans="3:12">
      <c r="C9" s="55" t="s">
        <v>908</v>
      </c>
      <c r="D9" s="133"/>
      <c r="E9" s="290" t="s">
        <v>767</v>
      </c>
      <c r="F9" s="136" t="s">
        <v>909</v>
      </c>
      <c r="G9" s="45" t="s">
        <v>900</v>
      </c>
      <c r="H9" s="45"/>
      <c r="I9" s="45"/>
      <c r="J9" s="96"/>
      <c r="K9" s="96"/>
    </row>
    <row r="10" spans="3:12">
      <c r="D10" s="133"/>
      <c r="E10" s="290"/>
      <c r="F10" s="95"/>
      <c r="G10" s="135" t="s">
        <v>901</v>
      </c>
      <c r="H10" s="21" t="s">
        <v>902</v>
      </c>
      <c r="I10" s="135" t="s">
        <v>746</v>
      </c>
      <c r="J10" s="21" t="s">
        <v>903</v>
      </c>
      <c r="K10" s="96"/>
      <c r="L10" s="96"/>
    </row>
    <row r="11" spans="3:12">
      <c r="F11" s="95"/>
      <c r="G11" t="s">
        <v>273</v>
      </c>
      <c r="H11" t="s">
        <v>273</v>
      </c>
      <c r="I11" s="45" t="s">
        <v>836</v>
      </c>
      <c r="J11" t="s">
        <v>904</v>
      </c>
      <c r="K11" s="96"/>
      <c r="L11" s="96"/>
    </row>
    <row r="12" spans="3:12">
      <c r="F12" s="95"/>
      <c r="G12" s="45" t="s">
        <v>860</v>
      </c>
      <c r="H12" s="45" t="s">
        <v>860</v>
      </c>
      <c r="I12" s="45" t="s">
        <v>836</v>
      </c>
      <c r="J12" t="s">
        <v>905</v>
      </c>
      <c r="K12" s="96"/>
      <c r="L12" s="96"/>
    </row>
    <row r="13" spans="3:12">
      <c r="F13" s="95"/>
      <c r="G13" s="45" t="s">
        <v>906</v>
      </c>
      <c r="H13" s="45" t="s">
        <v>906</v>
      </c>
      <c r="I13" s="45" t="s">
        <v>836</v>
      </c>
      <c r="J13" t="s">
        <v>910</v>
      </c>
      <c r="K13" s="96"/>
      <c r="L13" s="96"/>
    </row>
    <row r="14" spans="3:12">
      <c r="F14" s="95"/>
      <c r="G14" s="45" t="s">
        <v>911</v>
      </c>
      <c r="H14" s="45" t="s">
        <v>911</v>
      </c>
      <c r="I14" s="45" t="s">
        <v>912</v>
      </c>
      <c r="J14" t="s">
        <v>913</v>
      </c>
      <c r="K14" s="96"/>
      <c r="L14" s="96"/>
    </row>
    <row r="15" spans="3:12">
      <c r="F15" s="95"/>
      <c r="G15" s="45" t="s">
        <v>914</v>
      </c>
      <c r="H15" s="45" t="s">
        <v>914</v>
      </c>
      <c r="I15" s="45" t="s">
        <v>915</v>
      </c>
      <c r="J15" s="45" t="s">
        <v>916</v>
      </c>
      <c r="K15" s="96"/>
      <c r="L15" s="96"/>
    </row>
    <row r="16" spans="3:12">
      <c r="G16" s="45" t="s">
        <v>917</v>
      </c>
      <c r="H16" s="45" t="s">
        <v>917</v>
      </c>
      <c r="I16" s="45" t="s">
        <v>836</v>
      </c>
      <c r="J16" t="s">
        <v>918</v>
      </c>
    </row>
    <row r="17" spans="3:11">
      <c r="G17" s="45" t="s">
        <v>919</v>
      </c>
      <c r="H17" s="45" t="s">
        <v>919</v>
      </c>
      <c r="I17" s="45" t="s">
        <v>836</v>
      </c>
      <c r="J17" t="s">
        <v>920</v>
      </c>
    </row>
    <row r="18" spans="3:11">
      <c r="G18" s="45" t="s">
        <v>921</v>
      </c>
      <c r="H18" s="45" t="s">
        <v>921</v>
      </c>
      <c r="I18" s="45" t="s">
        <v>836</v>
      </c>
      <c r="J18" t="s">
        <v>922</v>
      </c>
    </row>
    <row r="19" spans="3:11">
      <c r="G19" s="45" t="s">
        <v>923</v>
      </c>
      <c r="H19" s="45" t="s">
        <v>923</v>
      </c>
      <c r="I19" s="45" t="s">
        <v>836</v>
      </c>
      <c r="J19" t="s">
        <v>924</v>
      </c>
    </row>
    <row r="21" spans="3:11">
      <c r="C21" s="55" t="s">
        <v>925</v>
      </c>
      <c r="D21" s="133"/>
      <c r="E21" s="290" t="s">
        <v>774</v>
      </c>
      <c r="F21" s="136" t="s">
        <v>909</v>
      </c>
      <c r="G21" s="45" t="s">
        <v>900</v>
      </c>
      <c r="H21" s="45"/>
      <c r="I21" s="45"/>
      <c r="J21" s="96"/>
      <c r="K21" s="96"/>
    </row>
    <row r="22" spans="3:11">
      <c r="D22" s="133"/>
      <c r="E22" s="290"/>
      <c r="F22" s="95"/>
      <c r="G22" s="135" t="s">
        <v>901</v>
      </c>
      <c r="H22" s="21" t="s">
        <v>902</v>
      </c>
      <c r="I22" s="21" t="s">
        <v>903</v>
      </c>
      <c r="J22" s="96"/>
      <c r="K22" s="96"/>
    </row>
    <row r="23" spans="3:11">
      <c r="F23" s="95"/>
      <c r="G23" t="s">
        <v>273</v>
      </c>
      <c r="H23" t="s">
        <v>273</v>
      </c>
      <c r="I23" s="45" t="s">
        <v>836</v>
      </c>
      <c r="J23" t="s">
        <v>904</v>
      </c>
      <c r="K23" s="96"/>
    </row>
    <row r="24" spans="3:11">
      <c r="F24" s="95"/>
      <c r="G24" s="45" t="s">
        <v>860</v>
      </c>
      <c r="H24" s="45" t="s">
        <v>860</v>
      </c>
      <c r="I24" s="45" t="s">
        <v>836</v>
      </c>
      <c r="J24" t="s">
        <v>905</v>
      </c>
      <c r="K24" s="96"/>
    </row>
    <row r="25" spans="3:11">
      <c r="G25" s="45" t="s">
        <v>906</v>
      </c>
      <c r="H25" s="45" t="s">
        <v>906</v>
      </c>
      <c r="I25" s="45" t="s">
        <v>836</v>
      </c>
      <c r="J25" t="s">
        <v>910</v>
      </c>
      <c r="K25" s="96"/>
    </row>
    <row r="26" spans="3:11">
      <c r="G26" s="45" t="s">
        <v>911</v>
      </c>
      <c r="H26" s="45" t="s">
        <v>911</v>
      </c>
      <c r="I26" s="45" t="s">
        <v>912</v>
      </c>
      <c r="J26" t="s">
        <v>913</v>
      </c>
      <c r="K26" s="96"/>
    </row>
    <row r="27" spans="3:11">
      <c r="G27" s="45" t="s">
        <v>914</v>
      </c>
      <c r="H27" s="45" t="s">
        <v>914</v>
      </c>
      <c r="I27" s="45" t="s">
        <v>915</v>
      </c>
      <c r="J27" s="45" t="s">
        <v>916</v>
      </c>
      <c r="K27" s="96"/>
    </row>
    <row r="28" spans="3:11">
      <c r="G28" s="45" t="s">
        <v>917</v>
      </c>
      <c r="H28" s="45" t="s">
        <v>917</v>
      </c>
      <c r="I28" s="45" t="s">
        <v>836</v>
      </c>
      <c r="J28" t="s">
        <v>918</v>
      </c>
    </row>
    <row r="29" spans="3:11">
      <c r="G29" s="45" t="s">
        <v>919</v>
      </c>
      <c r="H29" s="45" t="s">
        <v>919</v>
      </c>
      <c r="I29" s="45" t="s">
        <v>836</v>
      </c>
      <c r="J29" t="s">
        <v>920</v>
      </c>
    </row>
    <row r="30" spans="3:11">
      <c r="G30" s="45" t="s">
        <v>921</v>
      </c>
      <c r="H30" s="45" t="s">
        <v>921</v>
      </c>
      <c r="I30" s="45" t="s">
        <v>836</v>
      </c>
      <c r="J30" t="s">
        <v>922</v>
      </c>
    </row>
    <row r="31" spans="3:11">
      <c r="G31" s="45" t="s">
        <v>923</v>
      </c>
      <c r="H31" s="45" t="s">
        <v>923</v>
      </c>
      <c r="I31" s="45" t="s">
        <v>836</v>
      </c>
      <c r="J31" t="s">
        <v>924</v>
      </c>
    </row>
    <row r="33" spans="3:12">
      <c r="C33" s="55" t="s">
        <v>926</v>
      </c>
      <c r="D33" s="133"/>
      <c r="E33" s="291" t="s">
        <v>780</v>
      </c>
      <c r="F33" s="136" t="s">
        <v>909</v>
      </c>
      <c r="G33" s="45" t="s">
        <v>900</v>
      </c>
      <c r="H33" s="45"/>
      <c r="I33" s="45"/>
      <c r="J33" s="45"/>
      <c r="K33" s="45"/>
      <c r="L33" s="45"/>
    </row>
    <row r="34" spans="3:12">
      <c r="D34" s="133"/>
      <c r="E34" s="291"/>
      <c r="F34" s="110"/>
      <c r="G34" s="135" t="s">
        <v>901</v>
      </c>
      <c r="H34" s="21" t="s">
        <v>902</v>
      </c>
      <c r="I34" s="21" t="s">
        <v>903</v>
      </c>
      <c r="J34" s="96"/>
    </row>
    <row r="35" spans="3:12">
      <c r="G35" t="s">
        <v>273</v>
      </c>
      <c r="H35" t="s">
        <v>273</v>
      </c>
      <c r="I35" s="45" t="s">
        <v>836</v>
      </c>
      <c r="J35" t="s">
        <v>904</v>
      </c>
    </row>
    <row r="36" spans="3:12">
      <c r="D36" s="137"/>
      <c r="E36" s="103"/>
      <c r="F36" s="110"/>
      <c r="G36" s="45" t="s">
        <v>860</v>
      </c>
      <c r="H36" s="45" t="s">
        <v>860</v>
      </c>
      <c r="I36" s="45" t="s">
        <v>836</v>
      </c>
      <c r="J36" t="s">
        <v>905</v>
      </c>
      <c r="K36" s="45"/>
      <c r="L36" s="45"/>
    </row>
    <row r="37" spans="3:12">
      <c r="D37" s="137"/>
      <c r="E37" s="103"/>
      <c r="F37" s="110"/>
      <c r="G37" s="45" t="s">
        <v>906</v>
      </c>
      <c r="H37" s="45" t="s">
        <v>906</v>
      </c>
      <c r="I37" s="45" t="s">
        <v>836</v>
      </c>
      <c r="J37" t="s">
        <v>910</v>
      </c>
      <c r="K37" s="45"/>
      <c r="L37" s="45"/>
    </row>
    <row r="38" spans="3:12">
      <c r="G38" s="45" t="s">
        <v>911</v>
      </c>
      <c r="H38" s="45" t="s">
        <v>911</v>
      </c>
      <c r="I38" s="45" t="s">
        <v>912</v>
      </c>
      <c r="J38" t="s">
        <v>913</v>
      </c>
    </row>
    <row r="39" spans="3:12">
      <c r="G39" s="45" t="s">
        <v>914</v>
      </c>
      <c r="H39" s="45" t="s">
        <v>914</v>
      </c>
      <c r="I39" s="45" t="s">
        <v>915</v>
      </c>
      <c r="J39" s="45" t="s">
        <v>916</v>
      </c>
    </row>
    <row r="40" spans="3:12">
      <c r="G40" s="45" t="s">
        <v>917</v>
      </c>
      <c r="H40" s="45" t="s">
        <v>917</v>
      </c>
      <c r="I40" s="45" t="s">
        <v>836</v>
      </c>
      <c r="J40" t="s">
        <v>918</v>
      </c>
    </row>
    <row r="41" spans="3:12">
      <c r="G41" s="45" t="s">
        <v>919</v>
      </c>
      <c r="H41" s="45" t="s">
        <v>919</v>
      </c>
      <c r="I41" s="45" t="s">
        <v>836</v>
      </c>
      <c r="J41" t="s">
        <v>920</v>
      </c>
    </row>
    <row r="42" spans="3:12">
      <c r="G42" s="45" t="s">
        <v>921</v>
      </c>
      <c r="H42" s="45" t="s">
        <v>921</v>
      </c>
      <c r="I42" s="45" t="s">
        <v>836</v>
      </c>
      <c r="J42" t="s">
        <v>922</v>
      </c>
    </row>
    <row r="43" spans="3:12">
      <c r="G43" s="45" t="s">
        <v>923</v>
      </c>
      <c r="H43" s="45" t="s">
        <v>923</v>
      </c>
      <c r="I43" s="45" t="s">
        <v>836</v>
      </c>
      <c r="J43" t="s">
        <v>924</v>
      </c>
    </row>
    <row r="45" spans="3:12">
      <c r="D45" s="133"/>
      <c r="E45" t="s">
        <v>927</v>
      </c>
      <c r="F45" s="34">
        <v>4</v>
      </c>
      <c r="G45" t="s">
        <v>928</v>
      </c>
    </row>
    <row r="46" spans="3:12">
      <c r="D46" s="133"/>
      <c r="G46" t="s">
        <v>929</v>
      </c>
    </row>
    <row r="47" spans="3:12">
      <c r="G47" t="s">
        <v>930</v>
      </c>
    </row>
    <row r="49" spans="3:11">
      <c r="G49" t="s">
        <v>931</v>
      </c>
    </row>
    <row r="50" spans="3:11">
      <c r="G50" t="s">
        <v>932</v>
      </c>
    </row>
    <row r="51" spans="3:11">
      <c r="D51" s="138"/>
    </row>
    <row r="53" spans="3:11">
      <c r="D53" s="133"/>
      <c r="E53" t="s">
        <v>933</v>
      </c>
      <c r="F53" s="34">
        <v>4</v>
      </c>
      <c r="G53" t="s">
        <v>928</v>
      </c>
    </row>
    <row r="54" spans="3:11">
      <c r="C54" s="74"/>
      <c r="D54" s="133"/>
      <c r="G54" t="s">
        <v>934</v>
      </c>
    </row>
    <row r="55" spans="3:11">
      <c r="G55" t="s">
        <v>935</v>
      </c>
    </row>
    <row r="57" spans="3:11">
      <c r="G57" t="s">
        <v>936</v>
      </c>
    </row>
    <row r="58" spans="3:11">
      <c r="G58" t="s">
        <v>932</v>
      </c>
    </row>
    <row r="60" spans="3:11">
      <c r="C60" s="139" t="s">
        <v>833</v>
      </c>
      <c r="D60" s="133"/>
      <c r="E60" t="s">
        <v>937</v>
      </c>
      <c r="F60" s="136" t="s">
        <v>909</v>
      </c>
      <c r="G60" s="45" t="s">
        <v>900</v>
      </c>
      <c r="H60" s="45"/>
      <c r="I60" s="45"/>
      <c r="J60" s="45"/>
      <c r="K60" s="135"/>
    </row>
    <row r="61" spans="3:11">
      <c r="D61" s="133"/>
      <c r="F61" s="110"/>
      <c r="G61" s="135" t="s">
        <v>901</v>
      </c>
      <c r="H61" s="21" t="s">
        <v>902</v>
      </c>
      <c r="I61" s="21" t="s">
        <v>903</v>
      </c>
      <c r="J61" s="96"/>
      <c r="K61" s="135"/>
    </row>
    <row r="62" spans="3:11">
      <c r="G62" t="s">
        <v>273</v>
      </c>
      <c r="H62" t="s">
        <v>273</v>
      </c>
      <c r="I62" s="45" t="s">
        <v>836</v>
      </c>
      <c r="J62" t="s">
        <v>904</v>
      </c>
    </row>
    <row r="63" spans="3:11">
      <c r="F63" s="110"/>
      <c r="G63" s="45" t="s">
        <v>860</v>
      </c>
      <c r="H63" s="45" t="s">
        <v>860</v>
      </c>
      <c r="I63" s="45" t="s">
        <v>836</v>
      </c>
      <c r="J63" t="s">
        <v>905</v>
      </c>
    </row>
    <row r="64" spans="3:11">
      <c r="F64" s="110"/>
      <c r="G64" s="45" t="s">
        <v>906</v>
      </c>
      <c r="H64" s="45" t="s">
        <v>906</v>
      </c>
      <c r="I64" s="45" t="s">
        <v>836</v>
      </c>
      <c r="J64" t="s">
        <v>910</v>
      </c>
    </row>
    <row r="65" spans="7:10">
      <c r="G65" s="45" t="s">
        <v>911</v>
      </c>
      <c r="H65" s="45" t="s">
        <v>911</v>
      </c>
      <c r="I65" s="45" t="s">
        <v>912</v>
      </c>
      <c r="J65" t="s">
        <v>913</v>
      </c>
    </row>
    <row r="66" spans="7:10">
      <c r="G66" s="45" t="s">
        <v>914</v>
      </c>
      <c r="H66" s="45" t="s">
        <v>914</v>
      </c>
      <c r="I66" s="45" t="s">
        <v>915</v>
      </c>
      <c r="J66" s="45" t="s">
        <v>916</v>
      </c>
    </row>
    <row r="67" spans="7:10">
      <c r="G67" s="45" t="s">
        <v>917</v>
      </c>
      <c r="H67" s="45" t="s">
        <v>917</v>
      </c>
      <c r="I67" s="45" t="s">
        <v>836</v>
      </c>
      <c r="J67" t="s">
        <v>918</v>
      </c>
    </row>
    <row r="68" spans="7:10">
      <c r="G68" s="45" t="s">
        <v>919</v>
      </c>
      <c r="H68" s="45" t="s">
        <v>919</v>
      </c>
      <c r="I68" s="45" t="s">
        <v>836</v>
      </c>
      <c r="J68" t="s">
        <v>920</v>
      </c>
    </row>
    <row r="69" spans="7:10">
      <c r="G69" s="45" t="s">
        <v>921</v>
      </c>
      <c r="H69" s="45" t="s">
        <v>921</v>
      </c>
      <c r="I69" s="45" t="s">
        <v>836</v>
      </c>
      <c r="J69" t="s">
        <v>922</v>
      </c>
    </row>
    <row r="70" spans="7:10">
      <c r="G70" s="45" t="s">
        <v>923</v>
      </c>
      <c r="H70" s="45" t="s">
        <v>923</v>
      </c>
      <c r="I70" s="45" t="s">
        <v>836</v>
      </c>
      <c r="J70" t="s">
        <v>924</v>
      </c>
    </row>
    <row r="71" spans="7:10">
      <c r="G71" s="43" t="s">
        <v>938</v>
      </c>
      <c r="H71" s="43" t="s">
        <v>938</v>
      </c>
      <c r="I71" s="23" t="s">
        <v>836</v>
      </c>
      <c r="J71" s="43" t="s">
        <v>939</v>
      </c>
    </row>
    <row r="72" spans="7:10">
      <c r="G72" s="43" t="s">
        <v>940</v>
      </c>
      <c r="H72" s="43" t="s">
        <v>940</v>
      </c>
      <c r="I72" s="23" t="s">
        <v>836</v>
      </c>
      <c r="J72" s="43" t="s">
        <v>941</v>
      </c>
    </row>
    <row r="73" spans="7:10">
      <c r="G73" s="43" t="s">
        <v>942</v>
      </c>
      <c r="H73" s="43" t="s">
        <v>942</v>
      </c>
      <c r="I73" s="23" t="s">
        <v>836</v>
      </c>
      <c r="J73" s="43" t="s">
        <v>943</v>
      </c>
    </row>
    <row r="74" spans="7:10">
      <c r="G74" s="43" t="s">
        <v>944</v>
      </c>
      <c r="H74" s="43" t="s">
        <v>944</v>
      </c>
      <c r="I74" s="23" t="s">
        <v>836</v>
      </c>
      <c r="J74" s="43" t="s">
        <v>945</v>
      </c>
    </row>
    <row r="75" spans="7:10">
      <c r="G75" s="43" t="s">
        <v>946</v>
      </c>
      <c r="H75" s="43" t="s">
        <v>946</v>
      </c>
      <c r="I75" s="23" t="s">
        <v>947</v>
      </c>
      <c r="J75" s="43" t="s">
        <v>948</v>
      </c>
    </row>
    <row r="76" spans="7:10">
      <c r="G76" s="43" t="s">
        <v>949</v>
      </c>
      <c r="H76" s="43" t="s">
        <v>949</v>
      </c>
      <c r="I76" s="23" t="s">
        <v>950</v>
      </c>
      <c r="J76" s="43" t="s">
        <v>951</v>
      </c>
    </row>
    <row r="77" spans="7:10">
      <c r="G77" s="43" t="s">
        <v>952</v>
      </c>
      <c r="H77" s="43" t="s">
        <v>952</v>
      </c>
      <c r="I77" s="23" t="s">
        <v>947</v>
      </c>
      <c r="J77" s="43" t="s">
        <v>953</v>
      </c>
    </row>
    <row r="78" spans="7:10">
      <c r="G78" s="43" t="s">
        <v>954</v>
      </c>
      <c r="H78" s="43" t="s">
        <v>954</v>
      </c>
      <c r="I78" s="23" t="s">
        <v>955</v>
      </c>
      <c r="J78" s="43" t="s">
        <v>956</v>
      </c>
    </row>
    <row r="79" spans="7:10">
      <c r="G79" s="43"/>
      <c r="H79" s="43"/>
      <c r="I79" s="23"/>
      <c r="J79" s="43"/>
    </row>
    <row r="80" spans="7:10">
      <c r="G80" s="43"/>
      <c r="H80" s="43"/>
      <c r="I80" s="23"/>
      <c r="J80" s="43"/>
    </row>
    <row r="81" spans="3:11">
      <c r="C81" s="140" t="s">
        <v>888</v>
      </c>
      <c r="D81" s="133"/>
      <c r="E81" t="s">
        <v>957</v>
      </c>
      <c r="F81" s="141">
        <v>2</v>
      </c>
      <c r="G81" s="135" t="s">
        <v>901</v>
      </c>
      <c r="H81" s="21" t="s">
        <v>902</v>
      </c>
      <c r="I81" s="21" t="s">
        <v>958</v>
      </c>
      <c r="J81" s="21" t="s">
        <v>959</v>
      </c>
      <c r="K81" s="21" t="s">
        <v>903</v>
      </c>
    </row>
    <row r="82" spans="3:11">
      <c r="D82" s="133"/>
      <c r="G82" s="45" t="s">
        <v>960</v>
      </c>
      <c r="H82" s="45" t="s">
        <v>960</v>
      </c>
      <c r="I82" s="45" t="s">
        <v>961</v>
      </c>
      <c r="J82" s="45" t="s">
        <v>961</v>
      </c>
      <c r="K82" t="s">
        <v>962</v>
      </c>
    </row>
    <row r="83" spans="3:11">
      <c r="G83" t="s">
        <v>963</v>
      </c>
      <c r="H83" t="s">
        <v>963</v>
      </c>
      <c r="I83" s="45" t="s">
        <v>964</v>
      </c>
      <c r="J83" s="45" t="s">
        <v>965</v>
      </c>
      <c r="K83" s="45" t="s">
        <v>966</v>
      </c>
    </row>
    <row r="84" spans="3:11">
      <c r="G84" t="s">
        <v>967</v>
      </c>
      <c r="H84" t="s">
        <v>967</v>
      </c>
      <c r="I84" s="45" t="s">
        <v>964</v>
      </c>
      <c r="J84" s="45" t="s">
        <v>965</v>
      </c>
      <c r="K84" s="45" t="s">
        <v>968</v>
      </c>
    </row>
    <row r="85" spans="3:11">
      <c r="G85" t="s">
        <v>969</v>
      </c>
      <c r="H85" t="s">
        <v>969</v>
      </c>
      <c r="I85" s="45" t="s">
        <v>961</v>
      </c>
      <c r="J85" s="45" t="s">
        <v>961</v>
      </c>
      <c r="K85" s="45" t="s">
        <v>970</v>
      </c>
    </row>
    <row r="86" spans="3:11">
      <c r="G86" t="s">
        <v>860</v>
      </c>
      <c r="H86" t="s">
        <v>860</v>
      </c>
      <c r="I86" s="45" t="s">
        <v>961</v>
      </c>
      <c r="J86" s="45" t="s">
        <v>961</v>
      </c>
      <c r="K86" s="45" t="s">
        <v>971</v>
      </c>
    </row>
    <row r="87" spans="3:11">
      <c r="G87" t="s">
        <v>972</v>
      </c>
      <c r="H87" t="s">
        <v>972</v>
      </c>
      <c r="I87" s="45" t="s">
        <v>961</v>
      </c>
      <c r="J87" s="45" t="s">
        <v>961</v>
      </c>
      <c r="K87" s="45" t="s">
        <v>973</v>
      </c>
    </row>
    <row r="88" spans="3:11">
      <c r="G88" t="s">
        <v>275</v>
      </c>
      <c r="H88" t="s">
        <v>275</v>
      </c>
      <c r="I88" s="45" t="s">
        <v>961</v>
      </c>
      <c r="J88" s="45" t="s">
        <v>961</v>
      </c>
      <c r="K88" s="45" t="s">
        <v>974</v>
      </c>
    </row>
    <row r="90" spans="3:11">
      <c r="C90" s="142" t="s">
        <v>975</v>
      </c>
      <c r="D90" s="133"/>
      <c r="E90" t="s">
        <v>976</v>
      </c>
      <c r="F90" s="141">
        <v>2</v>
      </c>
      <c r="G90" t="s">
        <v>977</v>
      </c>
    </row>
    <row r="91" spans="3:11">
      <c r="D91" s="133"/>
      <c r="G91" s="135" t="s">
        <v>901</v>
      </c>
      <c r="H91" s="21" t="s">
        <v>902</v>
      </c>
      <c r="I91" s="21" t="s">
        <v>903</v>
      </c>
    </row>
    <row r="92" spans="3:11">
      <c r="D92" s="45"/>
      <c r="E92" s="45"/>
      <c r="F92" s="143"/>
    </row>
    <row r="93" spans="3:11">
      <c r="D93" s="45"/>
      <c r="E93" s="45"/>
      <c r="F93" s="143">
        <v>2</v>
      </c>
      <c r="G93" t="s">
        <v>978</v>
      </c>
      <c r="H93" t="s">
        <v>978</v>
      </c>
      <c r="I93" t="s">
        <v>979</v>
      </c>
    </row>
    <row r="94" spans="3:11">
      <c r="D94" s="45"/>
      <c r="E94" s="45"/>
      <c r="F94" s="143">
        <v>2</v>
      </c>
      <c r="G94" s="45" t="s">
        <v>980</v>
      </c>
      <c r="H94" s="45" t="s">
        <v>980</v>
      </c>
      <c r="I94" t="s">
        <v>981</v>
      </c>
    </row>
    <row r="95" spans="3:11">
      <c r="D95" s="45"/>
      <c r="E95" s="45"/>
      <c r="F95" s="143">
        <v>2</v>
      </c>
      <c r="G95" t="s">
        <v>982</v>
      </c>
      <c r="H95" t="s">
        <v>982</v>
      </c>
      <c r="I95" t="s">
        <v>983</v>
      </c>
    </row>
    <row r="96" spans="3:11">
      <c r="D96" s="45"/>
      <c r="E96" s="45"/>
      <c r="F96" s="143">
        <v>2</v>
      </c>
      <c r="G96" t="s">
        <v>984</v>
      </c>
      <c r="H96" t="s">
        <v>984</v>
      </c>
      <c r="I96" t="s">
        <v>985</v>
      </c>
    </row>
    <row r="97" spans="3:14">
      <c r="D97" s="45"/>
      <c r="E97" s="45"/>
      <c r="F97" s="143">
        <v>2</v>
      </c>
      <c r="G97" t="s">
        <v>986</v>
      </c>
      <c r="H97" t="s">
        <v>986</v>
      </c>
      <c r="I97" t="s">
        <v>987</v>
      </c>
    </row>
    <row r="98" spans="3:14">
      <c r="D98" s="143"/>
      <c r="E98" s="143"/>
      <c r="F98" s="143"/>
      <c r="L98" s="21"/>
      <c r="M98" s="21"/>
      <c r="N98" s="21"/>
    </row>
    <row r="99" spans="3:14">
      <c r="H99" s="289" t="s">
        <v>988</v>
      </c>
      <c r="I99" s="289"/>
      <c r="J99" s="289"/>
      <c r="L99" s="21"/>
      <c r="M99" s="21"/>
    </row>
    <row r="100" spans="3:14">
      <c r="H100" s="289"/>
      <c r="I100" s="289"/>
      <c r="J100" s="289"/>
    </row>
    <row r="101" spans="3:14">
      <c r="C101" s="144" t="s">
        <v>824</v>
      </c>
      <c r="D101" s="133"/>
      <c r="E101" t="s">
        <v>989</v>
      </c>
      <c r="F101" s="34">
        <v>3</v>
      </c>
      <c r="G101" s="135" t="s">
        <v>901</v>
      </c>
      <c r="H101" s="21" t="s">
        <v>902</v>
      </c>
      <c r="I101" s="21" t="s">
        <v>903</v>
      </c>
    </row>
    <row r="102" spans="3:14">
      <c r="D102" s="133"/>
      <c r="G102" s="45" t="s">
        <v>990</v>
      </c>
      <c r="H102" s="45" t="s">
        <v>990</v>
      </c>
      <c r="I102" t="s">
        <v>991</v>
      </c>
    </row>
    <row r="103" spans="3:14">
      <c r="G103" s="45" t="s">
        <v>992</v>
      </c>
      <c r="H103" s="45" t="s">
        <v>992</v>
      </c>
      <c r="I103" s="131" t="s">
        <v>1064</v>
      </c>
    </row>
    <row r="104" spans="3:14">
      <c r="G104" s="45" t="s">
        <v>994</v>
      </c>
      <c r="H104" s="45" t="s">
        <v>994</v>
      </c>
      <c r="I104" t="s">
        <v>995</v>
      </c>
    </row>
    <row r="105" spans="3:14">
      <c r="G105" s="45" t="s">
        <v>996</v>
      </c>
      <c r="H105" s="45" t="s">
        <v>996</v>
      </c>
      <c r="I105" s="131" t="s">
        <v>993</v>
      </c>
    </row>
    <row r="106" spans="3:14">
      <c r="G106" s="45" t="s">
        <v>997</v>
      </c>
      <c r="H106" s="45" t="s">
        <v>997</v>
      </c>
      <c r="I106" t="s">
        <v>998</v>
      </c>
    </row>
    <row r="107" spans="3:14">
      <c r="G107" s="45" t="s">
        <v>999</v>
      </c>
      <c r="H107" s="45" t="s">
        <v>999</v>
      </c>
      <c r="I107" t="s">
        <v>1000</v>
      </c>
    </row>
    <row r="108" spans="3:14">
      <c r="G108" s="45" t="s">
        <v>1001</v>
      </c>
      <c r="H108" s="45" t="s">
        <v>1001</v>
      </c>
      <c r="I108" t="s">
        <v>1002</v>
      </c>
    </row>
    <row r="109" spans="3:14">
      <c r="G109" s="45" t="s">
        <v>1003</v>
      </c>
      <c r="H109" s="45" t="s">
        <v>1003</v>
      </c>
      <c r="I109" t="s">
        <v>1004</v>
      </c>
    </row>
    <row r="110" spans="3:14">
      <c r="G110" s="45" t="s">
        <v>1005</v>
      </c>
      <c r="H110" s="45" t="s">
        <v>1005</v>
      </c>
      <c r="I110" t="s">
        <v>1006</v>
      </c>
    </row>
    <row r="111" spans="3:14">
      <c r="G111" s="45" t="s">
        <v>1007</v>
      </c>
      <c r="H111" s="45" t="s">
        <v>1007</v>
      </c>
      <c r="I111" t="s">
        <v>1008</v>
      </c>
    </row>
    <row r="112" spans="3:14">
      <c r="G112" s="45" t="s">
        <v>1009</v>
      </c>
      <c r="H112" s="45" t="s">
        <v>1009</v>
      </c>
      <c r="I112" t="s">
        <v>1010</v>
      </c>
    </row>
    <row r="113" spans="3:10">
      <c r="G113" s="45" t="s">
        <v>1011</v>
      </c>
      <c r="H113" s="45" t="s">
        <v>1011</v>
      </c>
      <c r="I113" t="s">
        <v>1012</v>
      </c>
    </row>
    <row r="114" spans="3:10">
      <c r="G114" s="45" t="s">
        <v>1013</v>
      </c>
      <c r="H114" s="45" t="s">
        <v>1013</v>
      </c>
      <c r="I114" t="s">
        <v>1014</v>
      </c>
    </row>
    <row r="115" spans="3:10">
      <c r="G115" s="45" t="s">
        <v>1015</v>
      </c>
      <c r="H115" s="45" t="s">
        <v>1015</v>
      </c>
      <c r="I115" t="s">
        <v>1016</v>
      </c>
    </row>
    <row r="116" spans="3:10">
      <c r="G116" s="43" t="s">
        <v>1017</v>
      </c>
      <c r="H116" s="43" t="s">
        <v>1017</v>
      </c>
      <c r="I116" t="s">
        <v>1018</v>
      </c>
    </row>
    <row r="117" spans="3:10">
      <c r="G117" s="43" t="s">
        <v>1019</v>
      </c>
      <c r="H117" s="43" t="s">
        <v>1019</v>
      </c>
      <c r="I117" t="s">
        <v>1020</v>
      </c>
    </row>
    <row r="118" spans="3:10">
      <c r="G118" s="43" t="s">
        <v>1061</v>
      </c>
      <c r="H118" s="43" t="s">
        <v>1061</v>
      </c>
      <c r="I118" t="s">
        <v>1062</v>
      </c>
    </row>
    <row r="119" spans="3:10">
      <c r="G119" s="34"/>
    </row>
    <row r="120" spans="3:10">
      <c r="C120" s="145" t="s">
        <v>782</v>
      </c>
      <c r="D120" s="133"/>
      <c r="E120" t="s">
        <v>842</v>
      </c>
      <c r="F120" s="34">
        <v>2</v>
      </c>
      <c r="G120" s="45" t="s">
        <v>1021</v>
      </c>
      <c r="J120" s="45"/>
    </row>
    <row r="121" spans="3:10">
      <c r="D121" s="133"/>
      <c r="G121" s="135" t="s">
        <v>901</v>
      </c>
      <c r="H121" s="21" t="s">
        <v>902</v>
      </c>
      <c r="I121" s="21" t="s">
        <v>903</v>
      </c>
    </row>
    <row r="122" spans="3:10">
      <c r="G122" s="146" t="s">
        <v>1022</v>
      </c>
      <c r="H122" s="25" t="s">
        <v>1022</v>
      </c>
      <c r="I122" s="25" t="s">
        <v>1023</v>
      </c>
      <c r="J122" s="25"/>
    </row>
    <row r="123" spans="3:10">
      <c r="G123" s="45" t="s">
        <v>1024</v>
      </c>
      <c r="H123" t="s">
        <v>1024</v>
      </c>
      <c r="I123" t="s">
        <v>1025</v>
      </c>
    </row>
    <row r="124" spans="3:10">
      <c r="G124" s="45" t="s">
        <v>1026</v>
      </c>
      <c r="H124" t="s">
        <v>1026</v>
      </c>
      <c r="I124" t="s">
        <v>1027</v>
      </c>
    </row>
    <row r="125" spans="3:10">
      <c r="G125" s="45" t="s">
        <v>1028</v>
      </c>
      <c r="H125" t="s">
        <v>1028</v>
      </c>
      <c r="I125" t="s">
        <v>1029</v>
      </c>
    </row>
    <row r="126" spans="3:10">
      <c r="G126" s="45" t="s">
        <v>1030</v>
      </c>
      <c r="H126" t="s">
        <v>1030</v>
      </c>
      <c r="I126" t="s">
        <v>1031</v>
      </c>
    </row>
    <row r="127" spans="3:10">
      <c r="G127" s="45" t="s">
        <v>1032</v>
      </c>
      <c r="H127" t="s">
        <v>1032</v>
      </c>
      <c r="I127" t="s">
        <v>1033</v>
      </c>
    </row>
    <row r="128" spans="3:10">
      <c r="G128" s="45" t="s">
        <v>1034</v>
      </c>
      <c r="H128" t="s">
        <v>1034</v>
      </c>
      <c r="I128" t="s">
        <v>1035</v>
      </c>
    </row>
    <row r="129" spans="7:12">
      <c r="G129" s="45" t="s">
        <v>1036</v>
      </c>
      <c r="H129" t="s">
        <v>1036</v>
      </c>
      <c r="I129" t="s">
        <v>1037</v>
      </c>
    </row>
    <row r="130" spans="7:12">
      <c r="G130" s="45" t="s">
        <v>275</v>
      </c>
      <c r="H130" t="s">
        <v>275</v>
      </c>
      <c r="I130" t="s">
        <v>1038</v>
      </c>
    </row>
    <row r="131" spans="7:12">
      <c r="G131" s="45" t="s">
        <v>1039</v>
      </c>
      <c r="H131" t="s">
        <v>1039</v>
      </c>
      <c r="I131" t="s">
        <v>1040</v>
      </c>
      <c r="L131" s="45"/>
    </row>
    <row r="132" spans="7:12">
      <c r="G132" s="45" t="s">
        <v>1041</v>
      </c>
      <c r="H132" t="s">
        <v>1041</v>
      </c>
      <c r="I132" t="s">
        <v>1042</v>
      </c>
    </row>
    <row r="133" spans="7:12">
      <c r="G133" s="45" t="s">
        <v>1043</v>
      </c>
      <c r="H133" t="s">
        <v>1043</v>
      </c>
      <c r="I133" t="s">
        <v>1044</v>
      </c>
    </row>
    <row r="134" spans="7:12">
      <c r="G134" s="45" t="s">
        <v>1045</v>
      </c>
      <c r="H134" t="s">
        <v>1045</v>
      </c>
      <c r="I134" t="s">
        <v>1046</v>
      </c>
    </row>
    <row r="137" spans="7:12">
      <c r="J137" s="45"/>
      <c r="K137" s="135"/>
    </row>
    <row r="138" spans="7:12">
      <c r="J138" s="45"/>
    </row>
    <row r="139" spans="7:12">
      <c r="J139" s="45"/>
    </row>
    <row r="147" spans="11:12">
      <c r="L147" s="45"/>
    </row>
    <row r="152" spans="11:12">
      <c r="K152" s="45"/>
    </row>
  </sheetData>
  <mergeCells count="6">
    <mergeCell ref="H99:J100"/>
    <mergeCell ref="F1:K1"/>
    <mergeCell ref="E3:E4"/>
    <mergeCell ref="E9:E10"/>
    <mergeCell ref="E21:E22"/>
    <mergeCell ref="E33:E3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3:H46"/>
  <sheetViews>
    <sheetView topLeftCell="A11" workbookViewId="0">
      <selection activeCell="D20" sqref="D20"/>
    </sheetView>
  </sheetViews>
  <sheetFormatPr defaultRowHeight="15"/>
  <cols>
    <col min="3" max="3" width="9.140625" style="34"/>
    <col min="4" max="4" width="29.140625" bestFit="1" customWidth="1"/>
    <col min="5" max="5" width="46.85546875" bestFit="1" customWidth="1"/>
    <col min="6" max="6" width="46.7109375" style="23" bestFit="1" customWidth="1"/>
    <col min="7" max="7" width="71.28515625" bestFit="1" customWidth="1"/>
  </cols>
  <sheetData>
    <row r="3" spans="2:8">
      <c r="D3" s="21" t="s">
        <v>180</v>
      </c>
      <c r="E3" t="s">
        <v>181</v>
      </c>
      <c r="F3" s="22" t="s">
        <v>189</v>
      </c>
      <c r="G3" t="s">
        <v>182</v>
      </c>
    </row>
    <row r="5" spans="2:8">
      <c r="F5" s="22" t="s">
        <v>241</v>
      </c>
    </row>
    <row r="6" spans="2:8">
      <c r="F6" s="23" t="s">
        <v>242</v>
      </c>
      <c r="G6" t="s">
        <v>475</v>
      </c>
    </row>
    <row r="7" spans="2:8">
      <c r="F7" s="23" t="s">
        <v>243</v>
      </c>
    </row>
    <row r="11" spans="2:8">
      <c r="B11" s="21" t="s">
        <v>466</v>
      </c>
      <c r="C11" s="33" t="s">
        <v>183</v>
      </c>
      <c r="D11" s="21" t="s">
        <v>184</v>
      </c>
      <c r="E11" s="21" t="s">
        <v>185</v>
      </c>
      <c r="F11" s="22" t="s">
        <v>186</v>
      </c>
      <c r="G11" s="21" t="s">
        <v>244</v>
      </c>
      <c r="H11" s="21"/>
    </row>
    <row r="12" spans="2:8">
      <c r="C12" s="34">
        <v>1</v>
      </c>
      <c r="D12" t="s">
        <v>187</v>
      </c>
      <c r="E12" t="s">
        <v>188</v>
      </c>
      <c r="F12" s="24" t="s">
        <v>240</v>
      </c>
      <c r="G12" s="25"/>
    </row>
    <row r="13" spans="2:8">
      <c r="F13" s="26"/>
      <c r="G13" s="27"/>
    </row>
    <row r="14" spans="2:8">
      <c r="C14" s="34">
        <v>2</v>
      </c>
      <c r="D14" t="s">
        <v>238</v>
      </c>
      <c r="E14" t="s">
        <v>182</v>
      </c>
      <c r="F14" s="24" t="s">
        <v>239</v>
      </c>
    </row>
    <row r="15" spans="2:8">
      <c r="G15" s="27"/>
    </row>
    <row r="16" spans="2:8">
      <c r="C16" s="34">
        <v>3</v>
      </c>
      <c r="D16" t="s">
        <v>247</v>
      </c>
      <c r="E16" t="s">
        <v>188</v>
      </c>
      <c r="F16" s="24" t="s">
        <v>248</v>
      </c>
    </row>
    <row r="18" spans="2:7">
      <c r="C18" s="34">
        <v>4</v>
      </c>
      <c r="D18" t="s">
        <v>245</v>
      </c>
      <c r="E18" t="s">
        <v>188</v>
      </c>
      <c r="F18" s="26" t="s">
        <v>246</v>
      </c>
    </row>
    <row r="20" spans="2:7">
      <c r="C20" s="34">
        <v>5</v>
      </c>
      <c r="D20" s="1" t="s">
        <v>1068</v>
      </c>
      <c r="E20" s="1" t="s">
        <v>182</v>
      </c>
      <c r="F20" s="13">
        <v>60</v>
      </c>
      <c r="G20" s="1"/>
    </row>
    <row r="22" spans="2:7">
      <c r="C22" s="34">
        <v>6</v>
      </c>
      <c r="D22" t="s">
        <v>249</v>
      </c>
      <c r="E22" t="s">
        <v>250</v>
      </c>
      <c r="F22" s="26" t="s">
        <v>251</v>
      </c>
    </row>
    <row r="24" spans="2:7">
      <c r="B24" t="s">
        <v>467</v>
      </c>
      <c r="C24" s="34">
        <v>7</v>
      </c>
      <c r="D24" t="s">
        <v>468</v>
      </c>
      <c r="E24" t="s">
        <v>469</v>
      </c>
      <c r="F24" s="26" t="s">
        <v>470</v>
      </c>
      <c r="G24" t="s">
        <v>464</v>
      </c>
    </row>
    <row r="25" spans="2:7">
      <c r="D25" s="21"/>
      <c r="F25" s="26" t="s">
        <v>471</v>
      </c>
    </row>
    <row r="26" spans="2:7">
      <c r="F26" s="26" t="s">
        <v>472</v>
      </c>
    </row>
    <row r="27" spans="2:7">
      <c r="F27" s="26" t="s">
        <v>473</v>
      </c>
    </row>
    <row r="28" spans="2:7">
      <c r="F28" s="26" t="s">
        <v>474</v>
      </c>
    </row>
    <row r="29" spans="2:7">
      <c r="F29" s="26"/>
    </row>
    <row r="30" spans="2:7">
      <c r="C30" s="96">
        <v>8</v>
      </c>
      <c r="D30" t="s">
        <v>663</v>
      </c>
      <c r="E30" t="s">
        <v>469</v>
      </c>
      <c r="F30" s="26" t="s">
        <v>664</v>
      </c>
      <c r="G30" t="s">
        <v>464</v>
      </c>
    </row>
    <row r="31" spans="2:7">
      <c r="C31" s="96"/>
      <c r="F31" s="26" t="s">
        <v>665</v>
      </c>
    </row>
    <row r="32" spans="2:7">
      <c r="C32" s="96"/>
      <c r="F32" s="26" t="s">
        <v>666</v>
      </c>
    </row>
    <row r="33" spans="2:7">
      <c r="C33" s="96"/>
      <c r="F33" s="26" t="s">
        <v>667</v>
      </c>
    </row>
    <row r="34" spans="2:7">
      <c r="C34" s="96"/>
      <c r="F34" s="26" t="s">
        <v>668</v>
      </c>
    </row>
    <row r="35" spans="2:7">
      <c r="C35" s="96"/>
    </row>
    <row r="36" spans="2:7">
      <c r="B36" t="s">
        <v>467</v>
      </c>
      <c r="C36" s="34">
        <v>9</v>
      </c>
      <c r="D36" t="s">
        <v>462</v>
      </c>
      <c r="E36" t="s">
        <v>182</v>
      </c>
      <c r="F36" s="26" t="s">
        <v>463</v>
      </c>
      <c r="G36" t="s">
        <v>464</v>
      </c>
    </row>
    <row r="37" spans="2:7">
      <c r="F37" s="26"/>
    </row>
    <row r="38" spans="2:7">
      <c r="F38" s="26"/>
    </row>
    <row r="39" spans="2:7">
      <c r="F39" s="26"/>
    </row>
    <row r="40" spans="2:7">
      <c r="F40" s="26"/>
    </row>
    <row r="41" spans="2:7">
      <c r="F41" s="22" t="s">
        <v>631</v>
      </c>
      <c r="G41" t="s">
        <v>464</v>
      </c>
    </row>
    <row r="42" spans="2:7">
      <c r="F42" s="26"/>
    </row>
    <row r="44" spans="2:7">
      <c r="F44" s="26"/>
    </row>
    <row r="46" spans="2:7">
      <c r="C46" s="51"/>
      <c r="D46" s="28"/>
      <c r="E46" s="28"/>
      <c r="F46" s="29"/>
      <c r="G46" s="2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101"/>
  <sheetViews>
    <sheetView topLeftCell="A44" workbookViewId="0">
      <selection activeCell="B61" sqref="B61"/>
    </sheetView>
  </sheetViews>
  <sheetFormatPr defaultRowHeight="15"/>
  <cols>
    <col min="1" max="1" width="12.85546875" bestFit="1" customWidth="1"/>
    <col min="2" max="2" width="29.140625" bestFit="1" customWidth="1"/>
    <col min="3" max="3" width="12.85546875" bestFit="1" customWidth="1"/>
    <col min="4" max="4" width="29.140625" bestFit="1" customWidth="1"/>
    <col min="5" max="5" width="12.85546875" bestFit="1" customWidth="1"/>
    <col min="6" max="6" width="29.140625" bestFit="1" customWidth="1"/>
    <col min="7" max="7" width="12.85546875" bestFit="1" customWidth="1"/>
    <col min="8" max="8" width="29.140625" bestFit="1" customWidth="1"/>
    <col min="9" max="9" width="12.85546875" bestFit="1" customWidth="1"/>
    <col min="10" max="10" width="29.140625" bestFit="1" customWidth="1"/>
  </cols>
  <sheetData>
    <row r="1" spans="1:10">
      <c r="A1" s="21" t="s">
        <v>190</v>
      </c>
      <c r="B1" s="30" t="s">
        <v>184</v>
      </c>
      <c r="C1" s="21" t="s">
        <v>190</v>
      </c>
      <c r="D1" s="30" t="s">
        <v>184</v>
      </c>
      <c r="E1" s="21" t="s">
        <v>190</v>
      </c>
      <c r="F1" s="30" t="s">
        <v>184</v>
      </c>
      <c r="G1" s="21" t="s">
        <v>190</v>
      </c>
      <c r="H1" s="30" t="s">
        <v>184</v>
      </c>
      <c r="I1" s="21" t="s">
        <v>190</v>
      </c>
      <c r="J1" s="30" t="s">
        <v>184</v>
      </c>
    </row>
    <row r="2" spans="1:10">
      <c r="A2">
        <v>1</v>
      </c>
      <c r="C2">
        <v>101</v>
      </c>
      <c r="E2">
        <v>201</v>
      </c>
      <c r="G2">
        <v>301</v>
      </c>
      <c r="I2">
        <v>401</v>
      </c>
    </row>
    <row r="3" spans="1:10">
      <c r="A3">
        <v>2</v>
      </c>
      <c r="C3">
        <v>102</v>
      </c>
      <c r="E3">
        <v>202</v>
      </c>
      <c r="G3">
        <v>302</v>
      </c>
      <c r="I3">
        <v>402</v>
      </c>
      <c r="J3" t="s">
        <v>249</v>
      </c>
    </row>
    <row r="4" spans="1:10">
      <c r="A4">
        <v>3</v>
      </c>
      <c r="C4">
        <v>103</v>
      </c>
      <c r="E4">
        <v>203</v>
      </c>
      <c r="G4">
        <v>303</v>
      </c>
      <c r="I4">
        <v>403</v>
      </c>
    </row>
    <row r="5" spans="1:10">
      <c r="A5">
        <v>4</v>
      </c>
      <c r="B5" t="s">
        <v>663</v>
      </c>
      <c r="C5">
        <v>104</v>
      </c>
      <c r="D5" t="s">
        <v>663</v>
      </c>
      <c r="E5">
        <v>204</v>
      </c>
      <c r="F5" t="s">
        <v>663</v>
      </c>
      <c r="G5">
        <v>304</v>
      </c>
      <c r="H5" t="s">
        <v>663</v>
      </c>
      <c r="I5">
        <v>404</v>
      </c>
      <c r="J5" t="s">
        <v>663</v>
      </c>
    </row>
    <row r="6" spans="1:10">
      <c r="A6">
        <v>5</v>
      </c>
      <c r="C6">
        <v>105</v>
      </c>
      <c r="E6">
        <v>205</v>
      </c>
      <c r="G6">
        <v>305</v>
      </c>
      <c r="I6">
        <v>405</v>
      </c>
    </row>
    <row r="7" spans="1:10">
      <c r="A7">
        <v>6</v>
      </c>
      <c r="C7">
        <v>106</v>
      </c>
      <c r="E7">
        <v>206</v>
      </c>
      <c r="G7">
        <v>306</v>
      </c>
      <c r="I7">
        <v>406</v>
      </c>
    </row>
    <row r="8" spans="1:10">
      <c r="A8">
        <v>7</v>
      </c>
      <c r="B8" t="s">
        <v>468</v>
      </c>
      <c r="C8">
        <v>107</v>
      </c>
      <c r="D8" t="s">
        <v>468</v>
      </c>
      <c r="E8">
        <v>207</v>
      </c>
      <c r="F8" t="s">
        <v>468</v>
      </c>
      <c r="G8">
        <v>307</v>
      </c>
      <c r="H8" t="s">
        <v>468</v>
      </c>
      <c r="I8">
        <v>407</v>
      </c>
      <c r="J8" t="s">
        <v>468</v>
      </c>
    </row>
    <row r="9" spans="1:10">
      <c r="A9">
        <v>8</v>
      </c>
      <c r="C9">
        <v>108</v>
      </c>
      <c r="E9">
        <v>208</v>
      </c>
      <c r="G9">
        <v>308</v>
      </c>
      <c r="I9">
        <v>408</v>
      </c>
    </row>
    <row r="10" spans="1:10">
      <c r="A10">
        <v>9</v>
      </c>
      <c r="C10">
        <v>109</v>
      </c>
      <c r="E10">
        <v>209</v>
      </c>
      <c r="G10">
        <v>309</v>
      </c>
      <c r="I10">
        <v>409</v>
      </c>
    </row>
    <row r="11" spans="1:10">
      <c r="A11">
        <v>10</v>
      </c>
      <c r="B11" t="s">
        <v>245</v>
      </c>
      <c r="C11">
        <v>110</v>
      </c>
      <c r="D11" t="s">
        <v>245</v>
      </c>
      <c r="E11">
        <v>210</v>
      </c>
      <c r="F11" t="s">
        <v>245</v>
      </c>
      <c r="G11">
        <v>310</v>
      </c>
      <c r="H11" t="s">
        <v>245</v>
      </c>
      <c r="I11">
        <v>410</v>
      </c>
      <c r="J11" t="s">
        <v>245</v>
      </c>
    </row>
    <row r="12" spans="1:10">
      <c r="A12">
        <v>11</v>
      </c>
      <c r="C12">
        <v>111</v>
      </c>
      <c r="E12">
        <v>211</v>
      </c>
      <c r="G12">
        <v>311</v>
      </c>
      <c r="I12">
        <v>411</v>
      </c>
    </row>
    <row r="13" spans="1:10">
      <c r="A13">
        <v>12</v>
      </c>
      <c r="C13">
        <v>112</v>
      </c>
      <c r="E13">
        <v>212</v>
      </c>
      <c r="G13">
        <v>312</v>
      </c>
      <c r="I13">
        <v>412</v>
      </c>
    </row>
    <row r="14" spans="1:10">
      <c r="A14">
        <v>13</v>
      </c>
      <c r="C14">
        <v>113</v>
      </c>
      <c r="E14">
        <v>213</v>
      </c>
      <c r="G14">
        <v>313</v>
      </c>
      <c r="I14">
        <v>413</v>
      </c>
    </row>
    <row r="15" spans="1:10">
      <c r="A15">
        <v>14</v>
      </c>
      <c r="B15" t="s">
        <v>663</v>
      </c>
      <c r="C15">
        <v>114</v>
      </c>
      <c r="D15" t="s">
        <v>663</v>
      </c>
      <c r="E15">
        <v>214</v>
      </c>
      <c r="F15" t="s">
        <v>663</v>
      </c>
      <c r="G15">
        <v>314</v>
      </c>
      <c r="H15" t="s">
        <v>663</v>
      </c>
      <c r="I15">
        <v>414</v>
      </c>
      <c r="J15" t="s">
        <v>663</v>
      </c>
    </row>
    <row r="16" spans="1:10">
      <c r="A16">
        <v>15</v>
      </c>
      <c r="C16">
        <v>115</v>
      </c>
      <c r="E16">
        <v>215</v>
      </c>
      <c r="G16">
        <v>315</v>
      </c>
      <c r="I16">
        <v>415</v>
      </c>
    </row>
    <row r="17" spans="1:10">
      <c r="A17">
        <v>16</v>
      </c>
      <c r="C17">
        <v>116</v>
      </c>
      <c r="E17">
        <v>216</v>
      </c>
      <c r="G17">
        <v>316</v>
      </c>
      <c r="I17">
        <v>416</v>
      </c>
    </row>
    <row r="18" spans="1:10">
      <c r="A18">
        <v>17</v>
      </c>
      <c r="B18" t="s">
        <v>468</v>
      </c>
      <c r="C18">
        <v>117</v>
      </c>
      <c r="D18" t="s">
        <v>468</v>
      </c>
      <c r="E18">
        <v>217</v>
      </c>
      <c r="F18" t="s">
        <v>468</v>
      </c>
      <c r="G18">
        <v>317</v>
      </c>
      <c r="H18" t="s">
        <v>468</v>
      </c>
      <c r="I18">
        <v>417</v>
      </c>
      <c r="J18" t="s">
        <v>468</v>
      </c>
    </row>
    <row r="19" spans="1:10">
      <c r="A19">
        <v>18</v>
      </c>
      <c r="C19">
        <v>118</v>
      </c>
      <c r="E19">
        <v>218</v>
      </c>
      <c r="G19">
        <v>318</v>
      </c>
      <c r="I19">
        <v>418</v>
      </c>
    </row>
    <row r="20" spans="1:10">
      <c r="A20">
        <v>19</v>
      </c>
      <c r="C20">
        <v>119</v>
      </c>
      <c r="E20">
        <v>219</v>
      </c>
      <c r="G20">
        <v>319</v>
      </c>
      <c r="I20">
        <v>419</v>
      </c>
    </row>
    <row r="21" spans="1:10">
      <c r="A21">
        <v>20</v>
      </c>
      <c r="B21" t="s">
        <v>465</v>
      </c>
      <c r="C21">
        <v>120</v>
      </c>
      <c r="D21" s="25"/>
      <c r="E21">
        <v>220</v>
      </c>
      <c r="G21">
        <v>320</v>
      </c>
      <c r="I21">
        <v>420</v>
      </c>
      <c r="J21" s="25"/>
    </row>
    <row r="22" spans="1:10">
      <c r="A22">
        <v>21</v>
      </c>
      <c r="C22">
        <v>121</v>
      </c>
      <c r="E22">
        <v>221</v>
      </c>
      <c r="G22">
        <v>321</v>
      </c>
      <c r="I22">
        <v>421</v>
      </c>
    </row>
    <row r="23" spans="1:10">
      <c r="A23">
        <v>22</v>
      </c>
      <c r="C23">
        <v>122</v>
      </c>
      <c r="D23" t="s">
        <v>249</v>
      </c>
      <c r="E23">
        <v>222</v>
      </c>
      <c r="G23">
        <v>322</v>
      </c>
      <c r="H23" t="s">
        <v>249</v>
      </c>
      <c r="I23">
        <v>422</v>
      </c>
    </row>
    <row r="24" spans="1:10">
      <c r="A24">
        <v>23</v>
      </c>
      <c r="C24">
        <v>123</v>
      </c>
      <c r="E24">
        <v>223</v>
      </c>
      <c r="G24">
        <v>323</v>
      </c>
      <c r="I24">
        <v>423</v>
      </c>
    </row>
    <row r="25" spans="1:10">
      <c r="A25">
        <v>24</v>
      </c>
      <c r="B25" t="s">
        <v>663</v>
      </c>
      <c r="C25">
        <v>124</v>
      </c>
      <c r="D25" t="s">
        <v>663</v>
      </c>
      <c r="E25">
        <v>224</v>
      </c>
      <c r="F25" t="s">
        <v>663</v>
      </c>
      <c r="G25">
        <v>324</v>
      </c>
      <c r="H25" t="s">
        <v>663</v>
      </c>
      <c r="I25">
        <v>424</v>
      </c>
      <c r="J25" t="s">
        <v>663</v>
      </c>
    </row>
    <row r="26" spans="1:10">
      <c r="A26">
        <v>25</v>
      </c>
      <c r="C26">
        <v>125</v>
      </c>
      <c r="E26">
        <v>225</v>
      </c>
      <c r="G26">
        <v>325</v>
      </c>
      <c r="I26">
        <v>425</v>
      </c>
    </row>
    <row r="27" spans="1:10">
      <c r="A27">
        <v>26</v>
      </c>
      <c r="C27">
        <v>126</v>
      </c>
      <c r="E27">
        <v>226</v>
      </c>
      <c r="G27">
        <v>326</v>
      </c>
      <c r="I27">
        <v>426</v>
      </c>
    </row>
    <row r="28" spans="1:10">
      <c r="A28">
        <v>27</v>
      </c>
      <c r="B28" t="s">
        <v>468</v>
      </c>
      <c r="C28">
        <v>127</v>
      </c>
      <c r="D28" t="s">
        <v>468</v>
      </c>
      <c r="E28">
        <v>227</v>
      </c>
      <c r="F28" t="s">
        <v>468</v>
      </c>
      <c r="G28">
        <v>327</v>
      </c>
      <c r="H28" t="s">
        <v>468</v>
      </c>
      <c r="I28">
        <v>427</v>
      </c>
      <c r="J28" t="s">
        <v>468</v>
      </c>
    </row>
    <row r="29" spans="1:10">
      <c r="A29">
        <v>28</v>
      </c>
      <c r="C29">
        <v>128</v>
      </c>
      <c r="E29">
        <v>228</v>
      </c>
      <c r="G29">
        <v>328</v>
      </c>
      <c r="I29">
        <v>428</v>
      </c>
    </row>
    <row r="30" spans="1:10">
      <c r="A30">
        <v>29</v>
      </c>
      <c r="C30">
        <v>129</v>
      </c>
      <c r="E30">
        <v>229</v>
      </c>
      <c r="G30">
        <v>329</v>
      </c>
      <c r="I30">
        <v>429</v>
      </c>
    </row>
    <row r="31" spans="1:10">
      <c r="A31">
        <v>30</v>
      </c>
      <c r="B31" t="s">
        <v>187</v>
      </c>
      <c r="C31">
        <v>130</v>
      </c>
      <c r="D31" t="s">
        <v>187</v>
      </c>
      <c r="E31">
        <v>230</v>
      </c>
      <c r="F31" t="s">
        <v>187</v>
      </c>
      <c r="G31">
        <v>330</v>
      </c>
      <c r="H31" t="s">
        <v>187</v>
      </c>
      <c r="I31">
        <v>430</v>
      </c>
      <c r="J31" t="s">
        <v>187</v>
      </c>
    </row>
    <row r="32" spans="1:10">
      <c r="A32">
        <v>31</v>
      </c>
      <c r="C32">
        <v>131</v>
      </c>
      <c r="E32">
        <v>231</v>
      </c>
      <c r="G32">
        <v>331</v>
      </c>
      <c r="I32">
        <v>431</v>
      </c>
    </row>
    <row r="33" spans="1:10">
      <c r="A33">
        <v>32</v>
      </c>
      <c r="C33">
        <v>132</v>
      </c>
      <c r="E33">
        <v>232</v>
      </c>
      <c r="G33">
        <v>332</v>
      </c>
      <c r="I33">
        <v>432</v>
      </c>
    </row>
    <row r="34" spans="1:10">
      <c r="A34">
        <v>33</v>
      </c>
      <c r="C34">
        <v>133</v>
      </c>
      <c r="E34">
        <v>233</v>
      </c>
      <c r="G34">
        <v>333</v>
      </c>
      <c r="I34">
        <v>433</v>
      </c>
    </row>
    <row r="35" spans="1:10">
      <c r="A35">
        <v>34</v>
      </c>
      <c r="B35" t="s">
        <v>663</v>
      </c>
      <c r="C35">
        <v>134</v>
      </c>
      <c r="D35" t="s">
        <v>663</v>
      </c>
      <c r="E35">
        <v>234</v>
      </c>
      <c r="F35" t="s">
        <v>663</v>
      </c>
      <c r="G35">
        <v>334</v>
      </c>
      <c r="H35" t="s">
        <v>663</v>
      </c>
      <c r="I35">
        <v>434</v>
      </c>
      <c r="J35" t="s">
        <v>663</v>
      </c>
    </row>
    <row r="36" spans="1:10">
      <c r="A36">
        <v>35</v>
      </c>
      <c r="C36">
        <v>135</v>
      </c>
      <c r="E36">
        <v>235</v>
      </c>
      <c r="G36">
        <v>335</v>
      </c>
      <c r="I36">
        <v>435</v>
      </c>
    </row>
    <row r="37" spans="1:10">
      <c r="A37">
        <v>36</v>
      </c>
      <c r="C37">
        <v>136</v>
      </c>
      <c r="E37">
        <v>236</v>
      </c>
      <c r="G37">
        <v>336</v>
      </c>
      <c r="I37">
        <v>436</v>
      </c>
    </row>
    <row r="38" spans="1:10">
      <c r="A38">
        <v>37</v>
      </c>
      <c r="B38" t="s">
        <v>468</v>
      </c>
      <c r="C38">
        <v>137</v>
      </c>
      <c r="D38" t="s">
        <v>468</v>
      </c>
      <c r="E38">
        <v>237</v>
      </c>
      <c r="F38" t="s">
        <v>468</v>
      </c>
      <c r="G38">
        <v>337</v>
      </c>
      <c r="H38" t="s">
        <v>468</v>
      </c>
      <c r="I38">
        <v>437</v>
      </c>
      <c r="J38" t="s">
        <v>468</v>
      </c>
    </row>
    <row r="39" spans="1:10">
      <c r="A39">
        <v>38</v>
      </c>
      <c r="C39">
        <v>138</v>
      </c>
      <c r="E39">
        <v>238</v>
      </c>
      <c r="G39">
        <v>338</v>
      </c>
      <c r="I39">
        <v>438</v>
      </c>
    </row>
    <row r="40" spans="1:10">
      <c r="A40">
        <v>39</v>
      </c>
      <c r="C40">
        <v>139</v>
      </c>
      <c r="E40">
        <v>239</v>
      </c>
      <c r="G40">
        <v>339</v>
      </c>
      <c r="I40">
        <v>439</v>
      </c>
    </row>
    <row r="41" spans="1:10">
      <c r="A41">
        <v>40</v>
      </c>
      <c r="C41">
        <v>140</v>
      </c>
      <c r="E41">
        <v>240</v>
      </c>
      <c r="F41" s="25"/>
      <c r="G41">
        <v>340</v>
      </c>
      <c r="I41">
        <v>440</v>
      </c>
    </row>
    <row r="42" spans="1:10">
      <c r="A42">
        <v>41</v>
      </c>
      <c r="C42">
        <v>141</v>
      </c>
      <c r="E42">
        <v>241</v>
      </c>
      <c r="G42">
        <v>341</v>
      </c>
      <c r="I42">
        <v>441</v>
      </c>
    </row>
    <row r="43" spans="1:10">
      <c r="A43">
        <v>42</v>
      </c>
      <c r="B43" t="s">
        <v>249</v>
      </c>
      <c r="C43">
        <v>142</v>
      </c>
      <c r="E43">
        <v>242</v>
      </c>
      <c r="G43">
        <v>342</v>
      </c>
      <c r="I43">
        <v>442</v>
      </c>
    </row>
    <row r="44" spans="1:10">
      <c r="A44">
        <v>43</v>
      </c>
      <c r="C44">
        <v>143</v>
      </c>
      <c r="E44">
        <v>243</v>
      </c>
      <c r="G44">
        <v>343</v>
      </c>
      <c r="I44">
        <v>443</v>
      </c>
    </row>
    <row r="45" spans="1:10">
      <c r="A45">
        <v>44</v>
      </c>
      <c r="B45" t="s">
        <v>663</v>
      </c>
      <c r="C45">
        <v>144</v>
      </c>
      <c r="D45" t="s">
        <v>663</v>
      </c>
      <c r="E45">
        <v>244</v>
      </c>
      <c r="F45" t="s">
        <v>663</v>
      </c>
      <c r="G45">
        <v>344</v>
      </c>
      <c r="H45" t="s">
        <v>663</v>
      </c>
      <c r="I45">
        <v>444</v>
      </c>
      <c r="J45" t="s">
        <v>663</v>
      </c>
    </row>
    <row r="46" spans="1:10">
      <c r="A46">
        <v>45</v>
      </c>
      <c r="C46">
        <v>145</v>
      </c>
      <c r="E46">
        <v>245</v>
      </c>
      <c r="G46">
        <v>345</v>
      </c>
      <c r="I46">
        <v>445</v>
      </c>
    </row>
    <row r="47" spans="1:10">
      <c r="A47">
        <v>46</v>
      </c>
      <c r="C47">
        <v>146</v>
      </c>
      <c r="E47">
        <v>246</v>
      </c>
      <c r="G47">
        <v>346</v>
      </c>
      <c r="I47">
        <v>446</v>
      </c>
    </row>
    <row r="48" spans="1:10">
      <c r="A48">
        <v>47</v>
      </c>
      <c r="B48" t="s">
        <v>468</v>
      </c>
      <c r="C48">
        <v>147</v>
      </c>
      <c r="D48" t="s">
        <v>468</v>
      </c>
      <c r="E48">
        <v>247</v>
      </c>
      <c r="F48" t="s">
        <v>468</v>
      </c>
      <c r="G48">
        <v>347</v>
      </c>
      <c r="H48" t="s">
        <v>468</v>
      </c>
      <c r="I48">
        <v>447</v>
      </c>
      <c r="J48" t="s">
        <v>468</v>
      </c>
    </row>
    <row r="49" spans="1:10">
      <c r="A49">
        <v>48</v>
      </c>
      <c r="C49">
        <v>148</v>
      </c>
      <c r="E49">
        <v>248</v>
      </c>
      <c r="G49">
        <v>348</v>
      </c>
      <c r="I49">
        <v>448</v>
      </c>
    </row>
    <row r="50" spans="1:10">
      <c r="A50">
        <v>49</v>
      </c>
      <c r="C50">
        <v>149</v>
      </c>
      <c r="E50">
        <v>249</v>
      </c>
      <c r="G50">
        <v>349</v>
      </c>
      <c r="I50">
        <v>449</v>
      </c>
    </row>
    <row r="51" spans="1:10">
      <c r="A51">
        <v>50</v>
      </c>
      <c r="C51">
        <v>150</v>
      </c>
      <c r="E51">
        <v>250</v>
      </c>
      <c r="F51" s="25"/>
      <c r="G51">
        <v>350</v>
      </c>
      <c r="I51">
        <v>450</v>
      </c>
    </row>
    <row r="52" spans="1:10">
      <c r="A52">
        <v>51</v>
      </c>
      <c r="C52">
        <v>151</v>
      </c>
      <c r="E52">
        <v>251</v>
      </c>
      <c r="G52">
        <v>351</v>
      </c>
      <c r="I52">
        <v>451</v>
      </c>
    </row>
    <row r="53" spans="1:10">
      <c r="A53">
        <v>52</v>
      </c>
      <c r="C53">
        <v>152</v>
      </c>
      <c r="E53">
        <v>252</v>
      </c>
      <c r="G53">
        <v>352</v>
      </c>
      <c r="I53">
        <v>452</v>
      </c>
    </row>
    <row r="54" spans="1:10">
      <c r="A54">
        <v>53</v>
      </c>
      <c r="C54">
        <v>153</v>
      </c>
      <c r="E54">
        <v>253</v>
      </c>
      <c r="G54">
        <v>353</v>
      </c>
      <c r="I54">
        <v>453</v>
      </c>
    </row>
    <row r="55" spans="1:10">
      <c r="A55">
        <v>54</v>
      </c>
      <c r="B55" t="s">
        <v>663</v>
      </c>
      <c r="C55">
        <v>154</v>
      </c>
      <c r="D55" t="s">
        <v>663</v>
      </c>
      <c r="E55">
        <v>254</v>
      </c>
      <c r="F55" t="s">
        <v>663</v>
      </c>
      <c r="G55">
        <v>354</v>
      </c>
      <c r="H55" t="s">
        <v>663</v>
      </c>
      <c r="I55">
        <v>454</v>
      </c>
      <c r="J55" t="s">
        <v>663</v>
      </c>
    </row>
    <row r="56" spans="1:10">
      <c r="A56">
        <v>55</v>
      </c>
      <c r="C56">
        <v>155</v>
      </c>
      <c r="E56">
        <v>255</v>
      </c>
      <c r="G56">
        <v>355</v>
      </c>
      <c r="I56">
        <v>455</v>
      </c>
    </row>
    <row r="57" spans="1:10">
      <c r="A57">
        <v>56</v>
      </c>
      <c r="C57">
        <v>156</v>
      </c>
      <c r="E57">
        <v>256</v>
      </c>
      <c r="G57">
        <v>356</v>
      </c>
      <c r="I57">
        <v>456</v>
      </c>
    </row>
    <row r="58" spans="1:10">
      <c r="A58">
        <v>57</v>
      </c>
      <c r="B58" t="s">
        <v>468</v>
      </c>
      <c r="C58">
        <v>157</v>
      </c>
      <c r="D58" t="s">
        <v>468</v>
      </c>
      <c r="E58">
        <v>257</v>
      </c>
      <c r="F58" t="s">
        <v>468</v>
      </c>
      <c r="G58">
        <v>357</v>
      </c>
      <c r="H58" t="s">
        <v>468</v>
      </c>
      <c r="I58">
        <v>457</v>
      </c>
      <c r="J58" t="s">
        <v>468</v>
      </c>
    </row>
    <row r="59" spans="1:10">
      <c r="A59">
        <v>58</v>
      </c>
      <c r="C59">
        <v>158</v>
      </c>
      <c r="E59">
        <v>258</v>
      </c>
      <c r="G59">
        <v>358</v>
      </c>
      <c r="I59">
        <v>458</v>
      </c>
    </row>
    <row r="60" spans="1:10">
      <c r="A60">
        <v>59</v>
      </c>
      <c r="C60">
        <v>159</v>
      </c>
      <c r="E60">
        <v>259</v>
      </c>
      <c r="G60">
        <v>359</v>
      </c>
      <c r="I60">
        <v>459</v>
      </c>
    </row>
    <row r="61" spans="1:10">
      <c r="A61">
        <v>60</v>
      </c>
      <c r="B61" s="1" t="s">
        <v>1068</v>
      </c>
      <c r="C61">
        <v>160</v>
      </c>
      <c r="E61">
        <v>260</v>
      </c>
      <c r="G61">
        <v>360</v>
      </c>
      <c r="H61" s="25"/>
      <c r="I61">
        <v>460</v>
      </c>
    </row>
    <row r="62" spans="1:10">
      <c r="A62">
        <v>61</v>
      </c>
      <c r="C62">
        <v>161</v>
      </c>
      <c r="E62">
        <v>261</v>
      </c>
      <c r="G62">
        <v>361</v>
      </c>
      <c r="I62">
        <v>461</v>
      </c>
    </row>
    <row r="63" spans="1:10">
      <c r="A63">
        <v>62</v>
      </c>
      <c r="C63">
        <v>162</v>
      </c>
      <c r="D63" t="s">
        <v>249</v>
      </c>
      <c r="E63">
        <v>262</v>
      </c>
      <c r="G63">
        <v>362</v>
      </c>
      <c r="H63" t="s">
        <v>249</v>
      </c>
      <c r="I63">
        <v>462</v>
      </c>
    </row>
    <row r="64" spans="1:10">
      <c r="A64">
        <v>63</v>
      </c>
      <c r="C64">
        <v>163</v>
      </c>
      <c r="E64">
        <v>263</v>
      </c>
      <c r="G64">
        <v>363</v>
      </c>
      <c r="I64">
        <v>463</v>
      </c>
    </row>
    <row r="65" spans="1:10">
      <c r="A65">
        <v>64</v>
      </c>
      <c r="B65" t="s">
        <v>663</v>
      </c>
      <c r="C65">
        <v>164</v>
      </c>
      <c r="D65" t="s">
        <v>663</v>
      </c>
      <c r="E65">
        <v>264</v>
      </c>
      <c r="F65" t="s">
        <v>663</v>
      </c>
      <c r="G65">
        <v>364</v>
      </c>
      <c r="H65" t="s">
        <v>663</v>
      </c>
      <c r="I65">
        <v>464</v>
      </c>
      <c r="J65" t="s">
        <v>663</v>
      </c>
    </row>
    <row r="66" spans="1:10">
      <c r="A66">
        <v>65</v>
      </c>
      <c r="C66">
        <v>165</v>
      </c>
      <c r="E66">
        <v>265</v>
      </c>
      <c r="G66">
        <v>365</v>
      </c>
      <c r="I66">
        <v>465</v>
      </c>
    </row>
    <row r="67" spans="1:10">
      <c r="A67">
        <v>66</v>
      </c>
      <c r="C67">
        <v>166</v>
      </c>
      <c r="E67">
        <v>266</v>
      </c>
      <c r="G67">
        <v>366</v>
      </c>
      <c r="I67">
        <v>466</v>
      </c>
    </row>
    <row r="68" spans="1:10">
      <c r="A68">
        <v>67</v>
      </c>
      <c r="B68" t="s">
        <v>468</v>
      </c>
      <c r="C68">
        <v>167</v>
      </c>
      <c r="D68" t="s">
        <v>468</v>
      </c>
      <c r="E68">
        <v>267</v>
      </c>
      <c r="F68" t="s">
        <v>468</v>
      </c>
      <c r="G68">
        <v>367</v>
      </c>
      <c r="H68" t="s">
        <v>468</v>
      </c>
      <c r="I68">
        <v>467</v>
      </c>
      <c r="J68" t="s">
        <v>468</v>
      </c>
    </row>
    <row r="69" spans="1:10">
      <c r="A69">
        <v>68</v>
      </c>
      <c r="C69">
        <v>168</v>
      </c>
      <c r="E69">
        <v>268</v>
      </c>
      <c r="G69">
        <v>368</v>
      </c>
      <c r="I69">
        <v>468</v>
      </c>
    </row>
    <row r="70" spans="1:10">
      <c r="A70">
        <v>69</v>
      </c>
      <c r="C70">
        <v>169</v>
      </c>
      <c r="E70">
        <v>269</v>
      </c>
      <c r="G70">
        <v>369</v>
      </c>
      <c r="I70">
        <v>469</v>
      </c>
    </row>
    <row r="71" spans="1:10">
      <c r="A71">
        <v>70</v>
      </c>
      <c r="C71">
        <v>170</v>
      </c>
      <c r="E71">
        <v>270</v>
      </c>
      <c r="G71">
        <v>370</v>
      </c>
      <c r="I71">
        <v>470</v>
      </c>
    </row>
    <row r="72" spans="1:10">
      <c r="A72">
        <v>71</v>
      </c>
      <c r="C72">
        <v>171</v>
      </c>
      <c r="E72">
        <v>271</v>
      </c>
      <c r="G72">
        <v>371</v>
      </c>
      <c r="I72">
        <v>471</v>
      </c>
    </row>
    <row r="73" spans="1:10">
      <c r="A73">
        <v>72</v>
      </c>
      <c r="C73">
        <v>172</v>
      </c>
      <c r="E73">
        <v>272</v>
      </c>
      <c r="G73">
        <v>372</v>
      </c>
      <c r="I73">
        <v>472</v>
      </c>
    </row>
    <row r="74" spans="1:10">
      <c r="A74">
        <v>73</v>
      </c>
      <c r="C74">
        <v>173</v>
      </c>
      <c r="E74">
        <v>273</v>
      </c>
      <c r="G74">
        <v>373</v>
      </c>
      <c r="I74">
        <v>473</v>
      </c>
    </row>
    <row r="75" spans="1:10">
      <c r="A75">
        <v>74</v>
      </c>
      <c r="B75" t="s">
        <v>663</v>
      </c>
      <c r="C75">
        <v>174</v>
      </c>
      <c r="D75" t="s">
        <v>663</v>
      </c>
      <c r="E75">
        <v>274</v>
      </c>
      <c r="F75" t="s">
        <v>663</v>
      </c>
      <c r="G75">
        <v>374</v>
      </c>
      <c r="H75" t="s">
        <v>663</v>
      </c>
      <c r="I75">
        <v>474</v>
      </c>
      <c r="J75" t="s">
        <v>663</v>
      </c>
    </row>
    <row r="76" spans="1:10">
      <c r="A76">
        <v>75</v>
      </c>
      <c r="C76">
        <v>175</v>
      </c>
      <c r="E76">
        <v>275</v>
      </c>
      <c r="G76">
        <v>375</v>
      </c>
      <c r="I76">
        <v>475</v>
      </c>
    </row>
    <row r="77" spans="1:10">
      <c r="A77">
        <v>76</v>
      </c>
      <c r="C77">
        <v>176</v>
      </c>
      <c r="E77">
        <v>276</v>
      </c>
      <c r="G77">
        <v>376</v>
      </c>
      <c r="I77">
        <v>476</v>
      </c>
    </row>
    <row r="78" spans="1:10">
      <c r="A78">
        <v>77</v>
      </c>
      <c r="B78" t="s">
        <v>468</v>
      </c>
      <c r="C78">
        <v>177</v>
      </c>
      <c r="D78" t="s">
        <v>468</v>
      </c>
      <c r="E78">
        <v>277</v>
      </c>
      <c r="F78" t="s">
        <v>468</v>
      </c>
      <c r="G78">
        <v>377</v>
      </c>
      <c r="H78" t="s">
        <v>468</v>
      </c>
      <c r="I78">
        <v>477</v>
      </c>
      <c r="J78" t="s">
        <v>468</v>
      </c>
    </row>
    <row r="79" spans="1:10">
      <c r="A79">
        <v>78</v>
      </c>
      <c r="C79">
        <v>178</v>
      </c>
      <c r="E79">
        <v>278</v>
      </c>
      <c r="G79">
        <v>378</v>
      </c>
      <c r="I79">
        <v>478</v>
      </c>
    </row>
    <row r="80" spans="1:10">
      <c r="A80">
        <v>79</v>
      </c>
      <c r="C80">
        <v>179</v>
      </c>
      <c r="E80">
        <v>279</v>
      </c>
      <c r="G80">
        <v>379</v>
      </c>
      <c r="I80">
        <v>479</v>
      </c>
    </row>
    <row r="81" spans="1:10">
      <c r="A81">
        <v>80</v>
      </c>
      <c r="C81">
        <v>180</v>
      </c>
      <c r="D81" s="25"/>
      <c r="E81">
        <v>280</v>
      </c>
      <c r="G81">
        <v>380</v>
      </c>
      <c r="I81">
        <v>480</v>
      </c>
      <c r="J81" s="25"/>
    </row>
    <row r="82" spans="1:10">
      <c r="A82">
        <v>81</v>
      </c>
      <c r="C82">
        <v>181</v>
      </c>
      <c r="E82">
        <v>281</v>
      </c>
      <c r="G82">
        <v>381</v>
      </c>
      <c r="I82">
        <v>481</v>
      </c>
    </row>
    <row r="83" spans="1:10">
      <c r="A83">
        <v>82</v>
      </c>
      <c r="B83" t="s">
        <v>249</v>
      </c>
      <c r="C83">
        <v>182</v>
      </c>
      <c r="E83">
        <v>282</v>
      </c>
      <c r="F83" t="s">
        <v>249</v>
      </c>
      <c r="G83">
        <v>382</v>
      </c>
      <c r="I83">
        <v>482</v>
      </c>
    </row>
    <row r="84" spans="1:10">
      <c r="A84">
        <v>83</v>
      </c>
      <c r="C84">
        <v>183</v>
      </c>
      <c r="E84">
        <v>283</v>
      </c>
      <c r="G84">
        <v>383</v>
      </c>
      <c r="I84">
        <v>483</v>
      </c>
    </row>
    <row r="85" spans="1:10">
      <c r="A85">
        <v>84</v>
      </c>
      <c r="B85" t="s">
        <v>663</v>
      </c>
      <c r="C85">
        <v>184</v>
      </c>
      <c r="D85" t="s">
        <v>663</v>
      </c>
      <c r="E85">
        <v>284</v>
      </c>
      <c r="F85" t="s">
        <v>663</v>
      </c>
      <c r="G85">
        <v>384</v>
      </c>
      <c r="H85" t="s">
        <v>663</v>
      </c>
      <c r="I85">
        <v>484</v>
      </c>
      <c r="J85" t="s">
        <v>663</v>
      </c>
    </row>
    <row r="86" spans="1:10">
      <c r="A86">
        <v>85</v>
      </c>
      <c r="C86">
        <v>185</v>
      </c>
      <c r="E86">
        <v>285</v>
      </c>
      <c r="G86">
        <v>385</v>
      </c>
      <c r="I86">
        <v>485</v>
      </c>
    </row>
    <row r="87" spans="1:10">
      <c r="A87">
        <v>86</v>
      </c>
      <c r="C87">
        <v>186</v>
      </c>
      <c r="E87">
        <v>286</v>
      </c>
      <c r="G87">
        <v>386</v>
      </c>
      <c r="I87">
        <v>486</v>
      </c>
    </row>
    <row r="88" spans="1:10">
      <c r="A88">
        <v>87</v>
      </c>
      <c r="B88" t="s">
        <v>468</v>
      </c>
      <c r="C88">
        <v>187</v>
      </c>
      <c r="D88" t="s">
        <v>468</v>
      </c>
      <c r="E88">
        <v>287</v>
      </c>
      <c r="F88" t="s">
        <v>468</v>
      </c>
      <c r="G88">
        <v>387</v>
      </c>
      <c r="H88" t="s">
        <v>468</v>
      </c>
      <c r="I88">
        <v>487</v>
      </c>
      <c r="J88" t="s">
        <v>468</v>
      </c>
    </row>
    <row r="89" spans="1:10">
      <c r="A89">
        <v>88</v>
      </c>
      <c r="C89">
        <v>188</v>
      </c>
      <c r="E89">
        <v>288</v>
      </c>
      <c r="G89">
        <v>388</v>
      </c>
      <c r="I89">
        <v>488</v>
      </c>
    </row>
    <row r="90" spans="1:10">
      <c r="A90">
        <v>89</v>
      </c>
      <c r="C90">
        <v>189</v>
      </c>
      <c r="E90">
        <v>289</v>
      </c>
      <c r="G90">
        <v>389</v>
      </c>
      <c r="I90">
        <v>489</v>
      </c>
    </row>
    <row r="91" spans="1:10">
      <c r="A91">
        <v>90</v>
      </c>
      <c r="C91">
        <v>190</v>
      </c>
      <c r="E91">
        <v>290</v>
      </c>
      <c r="G91">
        <v>390</v>
      </c>
      <c r="I91">
        <v>490</v>
      </c>
    </row>
    <row r="92" spans="1:10">
      <c r="A92">
        <v>91</v>
      </c>
      <c r="B92" t="s">
        <v>247</v>
      </c>
      <c r="C92">
        <v>191</v>
      </c>
      <c r="D92" t="s">
        <v>247</v>
      </c>
      <c r="E92">
        <v>291</v>
      </c>
      <c r="F92" t="s">
        <v>247</v>
      </c>
      <c r="G92">
        <v>391</v>
      </c>
      <c r="H92" t="s">
        <v>247</v>
      </c>
      <c r="I92">
        <v>491</v>
      </c>
      <c r="J92" t="s">
        <v>247</v>
      </c>
    </row>
    <row r="93" spans="1:10">
      <c r="A93">
        <v>92</v>
      </c>
      <c r="C93">
        <v>192</v>
      </c>
      <c r="E93">
        <v>292</v>
      </c>
      <c r="G93">
        <v>392</v>
      </c>
      <c r="I93">
        <v>492</v>
      </c>
    </row>
    <row r="94" spans="1:10">
      <c r="A94">
        <v>93</v>
      </c>
      <c r="C94">
        <v>193</v>
      </c>
      <c r="E94">
        <v>293</v>
      </c>
      <c r="G94">
        <v>393</v>
      </c>
      <c r="I94">
        <v>493</v>
      </c>
    </row>
    <row r="95" spans="1:10">
      <c r="A95">
        <v>94</v>
      </c>
      <c r="B95" t="s">
        <v>663</v>
      </c>
      <c r="C95">
        <v>194</v>
      </c>
      <c r="D95" t="s">
        <v>663</v>
      </c>
      <c r="E95">
        <v>294</v>
      </c>
      <c r="F95" t="s">
        <v>663</v>
      </c>
      <c r="G95">
        <v>394</v>
      </c>
      <c r="H95" t="s">
        <v>663</v>
      </c>
      <c r="I95">
        <v>494</v>
      </c>
      <c r="J95" t="s">
        <v>663</v>
      </c>
    </row>
    <row r="96" spans="1:10">
      <c r="A96">
        <v>95</v>
      </c>
      <c r="C96">
        <v>195</v>
      </c>
      <c r="E96">
        <v>295</v>
      </c>
      <c r="G96">
        <v>395</v>
      </c>
      <c r="I96">
        <v>495</v>
      </c>
    </row>
    <row r="97" spans="1:10">
      <c r="A97">
        <v>96</v>
      </c>
      <c r="C97">
        <v>196</v>
      </c>
      <c r="E97">
        <v>296</v>
      </c>
      <c r="G97">
        <v>396</v>
      </c>
      <c r="I97">
        <v>496</v>
      </c>
    </row>
    <row r="98" spans="1:10">
      <c r="A98">
        <v>97</v>
      </c>
      <c r="B98" t="s">
        <v>468</v>
      </c>
      <c r="C98">
        <v>197</v>
      </c>
      <c r="D98" t="s">
        <v>468</v>
      </c>
      <c r="E98">
        <v>297</v>
      </c>
      <c r="F98" t="s">
        <v>468</v>
      </c>
      <c r="G98">
        <v>397</v>
      </c>
      <c r="H98" t="s">
        <v>468</v>
      </c>
      <c r="I98">
        <v>497</v>
      </c>
      <c r="J98" t="s">
        <v>468</v>
      </c>
    </row>
    <row r="99" spans="1:10">
      <c r="A99">
        <v>98</v>
      </c>
      <c r="C99">
        <v>198</v>
      </c>
      <c r="E99">
        <v>298</v>
      </c>
      <c r="G99">
        <v>398</v>
      </c>
      <c r="I99">
        <v>498</v>
      </c>
    </row>
    <row r="100" spans="1:10">
      <c r="A100">
        <v>99</v>
      </c>
      <c r="C100">
        <v>199</v>
      </c>
      <c r="E100">
        <v>299</v>
      </c>
      <c r="G100">
        <v>399</v>
      </c>
      <c r="I100">
        <v>499</v>
      </c>
    </row>
    <row r="101" spans="1:10">
      <c r="A101">
        <v>100</v>
      </c>
      <c r="C101">
        <v>200</v>
      </c>
      <c r="E101">
        <v>300</v>
      </c>
      <c r="F101" s="25"/>
      <c r="G101">
        <v>400</v>
      </c>
      <c r="I101">
        <v>500</v>
      </c>
      <c r="J101" t="s">
        <v>238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K122"/>
  <sheetViews>
    <sheetView workbookViewId="0">
      <selection activeCell="B11" sqref="B11"/>
    </sheetView>
  </sheetViews>
  <sheetFormatPr defaultRowHeight="15"/>
  <cols>
    <col min="2" max="2" width="19.42578125" customWidth="1"/>
  </cols>
  <sheetData>
    <row r="3" spans="1:9">
      <c r="A3" t="s">
        <v>191</v>
      </c>
    </row>
    <row r="4" spans="1:9">
      <c r="A4" t="s">
        <v>192</v>
      </c>
    </row>
    <row r="5" spans="1:9">
      <c r="A5" t="s">
        <v>193</v>
      </c>
    </row>
    <row r="6" spans="1:9">
      <c r="B6" t="s">
        <v>194</v>
      </c>
      <c r="I6" t="s">
        <v>195</v>
      </c>
    </row>
    <row r="7" spans="1:9">
      <c r="B7" t="s">
        <v>196</v>
      </c>
      <c r="I7" t="s">
        <v>197</v>
      </c>
    </row>
    <row r="8" spans="1:9">
      <c r="B8" t="s">
        <v>198</v>
      </c>
      <c r="I8" t="s">
        <v>199</v>
      </c>
    </row>
    <row r="9" spans="1:9">
      <c r="B9" t="s">
        <v>200</v>
      </c>
      <c r="I9" t="s">
        <v>201</v>
      </c>
    </row>
    <row r="10" spans="1:9">
      <c r="B10" t="s">
        <v>202</v>
      </c>
      <c r="I10" t="s">
        <v>203</v>
      </c>
    </row>
    <row r="11" spans="1:9">
      <c r="B11" t="s">
        <v>204</v>
      </c>
      <c r="I11" t="s">
        <v>205</v>
      </c>
    </row>
    <row r="12" spans="1:9">
      <c r="B12" t="s">
        <v>206</v>
      </c>
      <c r="I12" t="s">
        <v>207</v>
      </c>
    </row>
    <row r="13" spans="1:9">
      <c r="B13" t="s">
        <v>208</v>
      </c>
      <c r="I13" t="s">
        <v>209</v>
      </c>
    </row>
    <row r="14" spans="1:9">
      <c r="B14" t="s">
        <v>210</v>
      </c>
      <c r="I14" t="s">
        <v>211</v>
      </c>
    </row>
    <row r="15" spans="1:9">
      <c r="B15" t="s">
        <v>212</v>
      </c>
      <c r="I15" t="s">
        <v>213</v>
      </c>
    </row>
    <row r="16" spans="1:9">
      <c r="B16" t="s">
        <v>214</v>
      </c>
      <c r="E16" t="s">
        <v>216</v>
      </c>
      <c r="I16" t="s">
        <v>215</v>
      </c>
    </row>
    <row r="17" spans="1:9">
      <c r="B17" t="s">
        <v>217</v>
      </c>
      <c r="I17" t="s">
        <v>218</v>
      </c>
    </row>
    <row r="18" spans="1:9">
      <c r="B18" t="s">
        <v>219</v>
      </c>
      <c r="I18" t="s">
        <v>220</v>
      </c>
    </row>
    <row r="19" spans="1:9">
      <c r="B19" t="s">
        <v>221</v>
      </c>
      <c r="I19" t="s">
        <v>222</v>
      </c>
    </row>
    <row r="20" spans="1:9">
      <c r="B20" t="s">
        <v>223</v>
      </c>
      <c r="I20" t="s">
        <v>224</v>
      </c>
    </row>
    <row r="21" spans="1:9">
      <c r="B21" t="s">
        <v>225</v>
      </c>
      <c r="I21" t="s">
        <v>226</v>
      </c>
    </row>
    <row r="22" spans="1:9">
      <c r="A22" t="s">
        <v>227</v>
      </c>
    </row>
    <row r="24" spans="1:9">
      <c r="A24" t="s">
        <v>228</v>
      </c>
    </row>
    <row r="25" spans="1:9">
      <c r="A25" t="s">
        <v>193</v>
      </c>
    </row>
    <row r="26" spans="1:9">
      <c r="B26" t="s">
        <v>229</v>
      </c>
    </row>
    <row r="27" spans="1:9">
      <c r="B27" t="s">
        <v>230</v>
      </c>
    </row>
    <row r="28" spans="1:9">
      <c r="A28" t="s">
        <v>227</v>
      </c>
    </row>
    <row r="30" spans="1:9">
      <c r="A30" t="s">
        <v>231</v>
      </c>
    </row>
    <row r="31" spans="1:9">
      <c r="A31" t="s">
        <v>193</v>
      </c>
    </row>
    <row r="32" spans="1:9">
      <c r="B32" t="s">
        <v>228</v>
      </c>
      <c r="C32" t="s">
        <v>232</v>
      </c>
      <c r="I32" t="s">
        <v>233</v>
      </c>
    </row>
    <row r="33" spans="1:10">
      <c r="B33" t="s">
        <v>228</v>
      </c>
      <c r="C33" t="s">
        <v>234</v>
      </c>
    </row>
    <row r="34" spans="1:10">
      <c r="A34" t="s">
        <v>235</v>
      </c>
      <c r="B34" t="s">
        <v>228</v>
      </c>
      <c r="C34" t="s">
        <v>236</v>
      </c>
    </row>
    <row r="35" spans="1:10">
      <c r="B35" t="s">
        <v>228</v>
      </c>
      <c r="C35" t="s">
        <v>237</v>
      </c>
    </row>
    <row r="36" spans="1:10">
      <c r="A36" t="s">
        <v>227</v>
      </c>
    </row>
    <row r="38" spans="1:10">
      <c r="A38" t="s">
        <v>476</v>
      </c>
      <c r="J38" s="34"/>
    </row>
    <row r="39" spans="1:10">
      <c r="A39" t="s">
        <v>477</v>
      </c>
      <c r="J39" s="34"/>
    </row>
    <row r="40" spans="1:10">
      <c r="A40" t="s">
        <v>193</v>
      </c>
      <c r="J40" s="34"/>
    </row>
    <row r="41" spans="1:10">
      <c r="B41" t="s">
        <v>478</v>
      </c>
      <c r="I41" t="s">
        <v>195</v>
      </c>
      <c r="J41" s="34" t="s">
        <v>479</v>
      </c>
    </row>
    <row r="42" spans="1:10">
      <c r="B42" t="s">
        <v>480</v>
      </c>
      <c r="I42" t="s">
        <v>197</v>
      </c>
      <c r="J42" s="34" t="s">
        <v>481</v>
      </c>
    </row>
    <row r="43" spans="1:10">
      <c r="B43" t="s">
        <v>482</v>
      </c>
      <c r="I43" t="s">
        <v>199</v>
      </c>
      <c r="J43" s="34" t="s">
        <v>483</v>
      </c>
    </row>
    <row r="44" spans="1:10">
      <c r="B44" t="s">
        <v>484</v>
      </c>
      <c r="I44" t="s">
        <v>201</v>
      </c>
      <c r="J44" s="34" t="s">
        <v>485</v>
      </c>
    </row>
    <row r="45" spans="1:10">
      <c r="B45" t="s">
        <v>486</v>
      </c>
      <c r="I45" t="s">
        <v>203</v>
      </c>
      <c r="J45" s="34" t="s">
        <v>372</v>
      </c>
    </row>
    <row r="46" spans="1:10">
      <c r="B46" t="s">
        <v>487</v>
      </c>
      <c r="I46" t="s">
        <v>205</v>
      </c>
      <c r="J46" s="34" t="s">
        <v>488</v>
      </c>
    </row>
    <row r="47" spans="1:10">
      <c r="B47" t="s">
        <v>489</v>
      </c>
      <c r="I47" t="s">
        <v>207</v>
      </c>
      <c r="J47" s="34" t="s">
        <v>490</v>
      </c>
    </row>
    <row r="48" spans="1:10">
      <c r="B48" t="s">
        <v>491</v>
      </c>
      <c r="I48" t="s">
        <v>492</v>
      </c>
      <c r="J48" s="34" t="s">
        <v>493</v>
      </c>
    </row>
    <row r="49" spans="1:11">
      <c r="B49" t="s">
        <v>494</v>
      </c>
      <c r="I49" t="s">
        <v>495</v>
      </c>
      <c r="J49" s="34" t="s">
        <v>496</v>
      </c>
    </row>
    <row r="50" spans="1:11">
      <c r="B50" t="s">
        <v>497</v>
      </c>
      <c r="I50" t="s">
        <v>498</v>
      </c>
      <c r="J50" s="34" t="s">
        <v>499</v>
      </c>
    </row>
    <row r="51" spans="1:11">
      <c r="B51" t="s">
        <v>500</v>
      </c>
      <c r="I51" t="s">
        <v>215</v>
      </c>
      <c r="J51" s="34" t="s">
        <v>501</v>
      </c>
    </row>
    <row r="52" spans="1:11">
      <c r="B52" t="s">
        <v>502</v>
      </c>
      <c r="I52" t="s">
        <v>218</v>
      </c>
      <c r="J52" s="34" t="s">
        <v>503</v>
      </c>
    </row>
    <row r="53" spans="1:11">
      <c r="B53" t="s">
        <v>504</v>
      </c>
      <c r="I53" t="s">
        <v>220</v>
      </c>
      <c r="J53" s="34" t="s">
        <v>505</v>
      </c>
      <c r="K53" s="34"/>
    </row>
    <row r="54" spans="1:11">
      <c r="B54" t="s">
        <v>506</v>
      </c>
      <c r="I54" t="s">
        <v>222</v>
      </c>
      <c r="J54" s="34" t="s">
        <v>507</v>
      </c>
      <c r="K54" s="34"/>
    </row>
    <row r="55" spans="1:11">
      <c r="B55" t="s">
        <v>508</v>
      </c>
      <c r="I55" t="s">
        <v>224</v>
      </c>
      <c r="J55" s="34"/>
    </row>
    <row r="56" spans="1:11">
      <c r="B56" t="s">
        <v>509</v>
      </c>
      <c r="I56" t="s">
        <v>226</v>
      </c>
      <c r="J56" s="34"/>
    </row>
    <row r="57" spans="1:11">
      <c r="A57" t="s">
        <v>227</v>
      </c>
      <c r="J57" s="34"/>
    </row>
    <row r="58" spans="1:11">
      <c r="J58" s="34"/>
    </row>
    <row r="59" spans="1:11">
      <c r="A59" t="s">
        <v>510</v>
      </c>
      <c r="J59" s="34"/>
    </row>
    <row r="60" spans="1:11">
      <c r="A60" t="s">
        <v>193</v>
      </c>
      <c r="J60" s="34"/>
    </row>
    <row r="61" spans="1:11">
      <c r="B61" t="s">
        <v>229</v>
      </c>
      <c r="J61" s="34"/>
    </row>
    <row r="62" spans="1:11">
      <c r="B62" t="s">
        <v>511</v>
      </c>
      <c r="J62" s="34"/>
    </row>
    <row r="63" spans="1:11">
      <c r="A63" t="s">
        <v>227</v>
      </c>
      <c r="J63" s="34"/>
    </row>
    <row r="64" spans="1:11">
      <c r="J64" s="34"/>
    </row>
    <row r="65" spans="1:10">
      <c r="A65" t="s">
        <v>512</v>
      </c>
      <c r="J65" s="34"/>
    </row>
    <row r="66" spans="1:10">
      <c r="A66" t="s">
        <v>193</v>
      </c>
      <c r="J66" s="34"/>
    </row>
    <row r="67" spans="1:10">
      <c r="B67" t="s">
        <v>513</v>
      </c>
      <c r="C67" t="s">
        <v>514</v>
      </c>
      <c r="J67" s="34"/>
    </row>
    <row r="68" spans="1:10">
      <c r="B68" t="s">
        <v>513</v>
      </c>
      <c r="C68" t="s">
        <v>515</v>
      </c>
      <c r="J68" s="34"/>
    </row>
    <row r="69" spans="1:10">
      <c r="B69" t="s">
        <v>513</v>
      </c>
      <c r="C69" t="s">
        <v>516</v>
      </c>
      <c r="J69" s="34"/>
    </row>
    <row r="70" spans="1:10">
      <c r="B70" t="s">
        <v>513</v>
      </c>
      <c r="C70" t="s">
        <v>517</v>
      </c>
      <c r="J70" s="34"/>
    </row>
    <row r="71" spans="1:10">
      <c r="A71" t="s">
        <v>227</v>
      </c>
      <c r="J71" s="34"/>
    </row>
    <row r="72" spans="1:10">
      <c r="J72" s="34"/>
    </row>
    <row r="73" spans="1:10">
      <c r="A73" t="s">
        <v>518</v>
      </c>
      <c r="J73" s="34"/>
    </row>
    <row r="74" spans="1:10">
      <c r="A74" t="s">
        <v>519</v>
      </c>
      <c r="J74" s="34"/>
    </row>
    <row r="75" spans="1:10">
      <c r="A75" t="s">
        <v>193</v>
      </c>
      <c r="J75" s="34"/>
    </row>
    <row r="76" spans="1:10">
      <c r="B76" t="s">
        <v>520</v>
      </c>
      <c r="I76" t="s">
        <v>195</v>
      </c>
      <c r="J76" s="34" t="s">
        <v>521</v>
      </c>
    </row>
    <row r="77" spans="1:10">
      <c r="B77" t="s">
        <v>522</v>
      </c>
      <c r="I77" t="s">
        <v>197</v>
      </c>
      <c r="J77" s="34" t="s">
        <v>523</v>
      </c>
    </row>
    <row r="78" spans="1:10">
      <c r="B78" t="s">
        <v>524</v>
      </c>
      <c r="I78" t="s">
        <v>199</v>
      </c>
      <c r="J78" s="34" t="s">
        <v>525</v>
      </c>
    </row>
    <row r="79" spans="1:10">
      <c r="B79" t="s">
        <v>526</v>
      </c>
      <c r="I79" t="s">
        <v>201</v>
      </c>
      <c r="J79" s="34" t="s">
        <v>527</v>
      </c>
    </row>
    <row r="80" spans="1:10">
      <c r="B80" t="s">
        <v>528</v>
      </c>
      <c r="I80" t="s">
        <v>203</v>
      </c>
      <c r="J80" s="34" t="s">
        <v>529</v>
      </c>
    </row>
    <row r="81" spans="1:10">
      <c r="B81" t="s">
        <v>530</v>
      </c>
      <c r="I81" t="s">
        <v>205</v>
      </c>
      <c r="J81" s="50">
        <v>0</v>
      </c>
    </row>
    <row r="82" spans="1:10">
      <c r="B82" t="s">
        <v>531</v>
      </c>
      <c r="H82" s="34"/>
      <c r="I82" t="s">
        <v>207</v>
      </c>
      <c r="J82" s="34" t="s">
        <v>532</v>
      </c>
    </row>
    <row r="83" spans="1:10">
      <c r="B83" t="s">
        <v>491</v>
      </c>
      <c r="H83" s="34"/>
      <c r="I83" t="s">
        <v>492</v>
      </c>
      <c r="J83" s="50"/>
    </row>
    <row r="84" spans="1:10">
      <c r="A84" t="s">
        <v>227</v>
      </c>
      <c r="J84" s="34"/>
    </row>
    <row r="85" spans="1:10">
      <c r="J85" s="34"/>
    </row>
    <row r="86" spans="1:10">
      <c r="A86" t="s">
        <v>533</v>
      </c>
      <c r="J86" s="34"/>
    </row>
    <row r="87" spans="1:10">
      <c r="A87" t="s">
        <v>193</v>
      </c>
      <c r="J87" s="34"/>
    </row>
    <row r="88" spans="1:10">
      <c r="B88" t="s">
        <v>229</v>
      </c>
      <c r="J88" s="34"/>
    </row>
    <row r="89" spans="1:10">
      <c r="B89" t="s">
        <v>534</v>
      </c>
      <c r="J89" s="34"/>
    </row>
    <row r="90" spans="1:10">
      <c r="A90" t="s">
        <v>227</v>
      </c>
      <c r="J90" s="34"/>
    </row>
    <row r="91" spans="1:10">
      <c r="J91" s="34"/>
    </row>
    <row r="92" spans="1:10">
      <c r="A92" t="s">
        <v>535</v>
      </c>
      <c r="J92" s="34"/>
    </row>
    <row r="93" spans="1:10">
      <c r="A93" t="s">
        <v>193</v>
      </c>
      <c r="J93" s="34"/>
    </row>
    <row r="94" spans="1:10">
      <c r="B94" t="s">
        <v>533</v>
      </c>
      <c r="C94" t="s">
        <v>536</v>
      </c>
      <c r="J94" s="34"/>
    </row>
    <row r="95" spans="1:10">
      <c r="B95" t="s">
        <v>533</v>
      </c>
      <c r="C95" t="s">
        <v>537</v>
      </c>
      <c r="J95" s="34"/>
    </row>
    <row r="96" spans="1:10">
      <c r="A96" t="s">
        <v>227</v>
      </c>
      <c r="J96" s="34"/>
    </row>
    <row r="97" spans="1:10">
      <c r="J97" s="34"/>
    </row>
    <row r="98" spans="1:10">
      <c r="A98" t="s">
        <v>538</v>
      </c>
      <c r="J98" s="34"/>
    </row>
    <row r="99" spans="1:10">
      <c r="A99" t="s">
        <v>539</v>
      </c>
      <c r="J99" s="34"/>
    </row>
    <row r="100" spans="1:10">
      <c r="A100" t="s">
        <v>193</v>
      </c>
      <c r="J100" s="34"/>
    </row>
    <row r="101" spans="1:10">
      <c r="B101" t="s">
        <v>540</v>
      </c>
      <c r="G101" s="34"/>
      <c r="I101" s="52" t="s">
        <v>195</v>
      </c>
      <c r="J101" s="50"/>
    </row>
    <row r="102" spans="1:10">
      <c r="B102" t="s">
        <v>491</v>
      </c>
      <c r="G102" s="34"/>
      <c r="I102" t="s">
        <v>197</v>
      </c>
      <c r="J102" s="50"/>
    </row>
    <row r="103" spans="1:10">
      <c r="B103" t="s">
        <v>541</v>
      </c>
      <c r="G103" s="34"/>
      <c r="I103" t="s">
        <v>199</v>
      </c>
      <c r="J103" s="50"/>
    </row>
    <row r="104" spans="1:10">
      <c r="B104" t="s">
        <v>542</v>
      </c>
      <c r="G104" s="34"/>
      <c r="I104" t="s">
        <v>201</v>
      </c>
      <c r="J104" s="50"/>
    </row>
    <row r="105" spans="1:10">
      <c r="B105" t="s">
        <v>543</v>
      </c>
      <c r="G105" s="34"/>
      <c r="I105" t="s">
        <v>203</v>
      </c>
      <c r="J105" s="50"/>
    </row>
    <row r="106" spans="1:10">
      <c r="B106" t="s">
        <v>544</v>
      </c>
      <c r="G106" s="34"/>
      <c r="I106" t="s">
        <v>205</v>
      </c>
      <c r="J106" s="50"/>
    </row>
    <row r="107" spans="1:10">
      <c r="B107" t="s">
        <v>545</v>
      </c>
      <c r="G107" s="34"/>
      <c r="I107" t="s">
        <v>207</v>
      </c>
      <c r="J107" s="50"/>
    </row>
    <row r="108" spans="1:10">
      <c r="B108" t="s">
        <v>546</v>
      </c>
      <c r="G108" s="34"/>
      <c r="I108" t="s">
        <v>209</v>
      </c>
      <c r="J108" s="50"/>
    </row>
    <row r="109" spans="1:10">
      <c r="A109" t="s">
        <v>227</v>
      </c>
      <c r="J109" s="34"/>
    </row>
    <row r="110" spans="1:10">
      <c r="J110" s="34"/>
    </row>
    <row r="111" spans="1:10">
      <c r="A111" t="s">
        <v>547</v>
      </c>
      <c r="J111" s="34"/>
    </row>
    <row r="112" spans="1:10">
      <c r="A112" t="s">
        <v>193</v>
      </c>
      <c r="J112" s="34"/>
    </row>
    <row r="113" spans="1:10">
      <c r="B113" t="s">
        <v>229</v>
      </c>
      <c r="J113" s="34"/>
    </row>
    <row r="114" spans="1:10">
      <c r="B114" t="s">
        <v>548</v>
      </c>
      <c r="J114" s="34"/>
    </row>
    <row r="115" spans="1:10">
      <c r="A115" t="s">
        <v>227</v>
      </c>
      <c r="J115" s="34"/>
    </row>
    <row r="116" spans="1:10">
      <c r="J116" s="34"/>
    </row>
    <row r="117" spans="1:10">
      <c r="A117" t="s">
        <v>549</v>
      </c>
      <c r="J117" s="34"/>
    </row>
    <row r="118" spans="1:10">
      <c r="A118" t="s">
        <v>193</v>
      </c>
      <c r="J118" s="34"/>
    </row>
    <row r="119" spans="1:10">
      <c r="B119" t="s">
        <v>547</v>
      </c>
      <c r="C119" t="s">
        <v>550</v>
      </c>
      <c r="J119" s="34"/>
    </row>
    <row r="120" spans="1:10">
      <c r="B120" t="s">
        <v>547</v>
      </c>
      <c r="C120" t="s">
        <v>551</v>
      </c>
      <c r="J120" s="34"/>
    </row>
    <row r="121" spans="1:10">
      <c r="B121" t="s">
        <v>547</v>
      </c>
      <c r="C121" t="s">
        <v>552</v>
      </c>
      <c r="J121" s="34"/>
    </row>
    <row r="122" spans="1:10">
      <c r="A122" t="s">
        <v>227</v>
      </c>
      <c r="J122"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4:Y138"/>
  <sheetViews>
    <sheetView topLeftCell="D114" workbookViewId="0">
      <selection activeCell="E19" sqref="E19"/>
    </sheetView>
  </sheetViews>
  <sheetFormatPr defaultRowHeight="15"/>
  <cols>
    <col min="4" max="4" width="9.140625" style="34"/>
    <col min="5" max="5" width="19" style="34" bestFit="1" customWidth="1"/>
    <col min="6" max="6" width="9" style="32" bestFit="1" customWidth="1"/>
    <col min="7" max="7" width="13.5703125" style="32" bestFit="1" customWidth="1"/>
    <col min="8" max="8" width="29.28515625" style="35" customWidth="1"/>
    <col min="9" max="9" width="13.5703125" style="43" bestFit="1" customWidth="1"/>
    <col min="12" max="12" width="17.85546875" style="34" customWidth="1"/>
    <col min="13" max="13" width="14.5703125" style="34" bestFit="1" customWidth="1"/>
  </cols>
  <sheetData>
    <row r="4" spans="4:24">
      <c r="D4" s="33" t="s">
        <v>252</v>
      </c>
      <c r="E4" s="33" t="s">
        <v>253</v>
      </c>
      <c r="F4" s="31" t="s">
        <v>254</v>
      </c>
      <c r="G4" s="31" t="s">
        <v>255</v>
      </c>
      <c r="H4" s="33" t="s">
        <v>256</v>
      </c>
      <c r="I4" s="33" t="s">
        <v>257</v>
      </c>
      <c r="J4" s="34"/>
      <c r="L4"/>
      <c r="M4" s="33" t="s">
        <v>258</v>
      </c>
      <c r="O4" s="21" t="s">
        <v>259</v>
      </c>
      <c r="X4" s="21" t="s">
        <v>260</v>
      </c>
    </row>
    <row r="5" spans="4:24">
      <c r="D5" s="33"/>
      <c r="E5" s="33"/>
      <c r="F5" s="31"/>
      <c r="G5" s="31"/>
      <c r="I5" s="36"/>
      <c r="J5" s="34"/>
      <c r="L5"/>
      <c r="M5" s="33"/>
    </row>
    <row r="6" spans="4:24">
      <c r="D6" s="37">
        <v>0</v>
      </c>
      <c r="E6" s="37" t="s">
        <v>261</v>
      </c>
      <c r="F6" s="38" t="s">
        <v>262</v>
      </c>
      <c r="G6" s="38" t="s">
        <v>262</v>
      </c>
      <c r="H6" s="37" t="s">
        <v>262</v>
      </c>
      <c r="I6" s="39" t="s">
        <v>262</v>
      </c>
      <c r="J6" s="37"/>
      <c r="K6" s="40"/>
      <c r="L6" s="40"/>
      <c r="M6" s="37" t="s">
        <v>262</v>
      </c>
      <c r="N6" s="40"/>
      <c r="O6" s="38" t="s">
        <v>263</v>
      </c>
    </row>
    <row r="7" spans="4:24" s="152" customFormat="1">
      <c r="F7" s="150"/>
      <c r="G7" s="150"/>
      <c r="H7" s="151"/>
      <c r="M7" s="151"/>
      <c r="X7" s="152" t="s">
        <v>264</v>
      </c>
    </row>
    <row r="8" spans="4:24" s="152" customFormat="1">
      <c r="D8" s="41">
        <v>1</v>
      </c>
      <c r="E8" s="41" t="s">
        <v>1080</v>
      </c>
      <c r="F8" s="150" t="s">
        <v>1081</v>
      </c>
      <c r="G8" s="150" t="s">
        <v>1082</v>
      </c>
      <c r="H8" s="151" t="s">
        <v>1083</v>
      </c>
      <c r="I8" s="152" t="s">
        <v>1084</v>
      </c>
      <c r="M8" s="151" t="s">
        <v>1085</v>
      </c>
      <c r="X8" s="152" t="s">
        <v>265</v>
      </c>
    </row>
    <row r="9" spans="4:24" s="152" customFormat="1">
      <c r="F9" s="150"/>
      <c r="G9" s="150"/>
      <c r="H9" s="151"/>
      <c r="I9" s="152" t="s">
        <v>1086</v>
      </c>
      <c r="M9" s="151"/>
      <c r="X9" s="152" t="s">
        <v>266</v>
      </c>
    </row>
    <row r="10" spans="4:24" s="152" customFormat="1">
      <c r="F10" s="150"/>
      <c r="G10" s="150"/>
      <c r="H10" s="151"/>
      <c r="I10" s="152" t="s">
        <v>1087</v>
      </c>
      <c r="M10" s="151"/>
      <c r="X10" s="152" t="s">
        <v>267</v>
      </c>
    </row>
    <row r="11" spans="4:24" s="152" customFormat="1">
      <c r="F11" s="150"/>
      <c r="G11" s="150"/>
      <c r="H11" s="151"/>
      <c r="I11" s="152" t="s">
        <v>1088</v>
      </c>
      <c r="M11" s="151"/>
      <c r="X11" s="152" t="s">
        <v>268</v>
      </c>
    </row>
    <row r="12" spans="4:24" s="152" customFormat="1">
      <c r="F12" s="150"/>
      <c r="G12" s="150"/>
      <c r="H12" s="151"/>
      <c r="I12" s="152" t="s">
        <v>1089</v>
      </c>
      <c r="M12" s="151"/>
    </row>
    <row r="13" spans="4:24" s="152" customFormat="1">
      <c r="F13" s="150"/>
      <c r="G13" s="150"/>
      <c r="H13" s="151"/>
      <c r="I13" s="27" t="s">
        <v>1090</v>
      </c>
      <c r="M13" s="151"/>
    </row>
    <row r="14" spans="4:24" s="152" customFormat="1">
      <c r="F14" s="150"/>
      <c r="G14" s="150"/>
      <c r="H14" s="151"/>
      <c r="I14" s="152" t="s">
        <v>1091</v>
      </c>
      <c r="M14" s="151"/>
    </row>
    <row r="15" spans="4:24" s="152" customFormat="1">
      <c r="F15" s="150"/>
      <c r="G15" s="150"/>
      <c r="H15" s="151"/>
      <c r="I15" s="152" t="s">
        <v>1092</v>
      </c>
      <c r="M15" s="151"/>
      <c r="X15" s="152" t="s">
        <v>269</v>
      </c>
    </row>
    <row r="16" spans="4:24" s="152" customFormat="1">
      <c r="F16" s="150"/>
      <c r="G16" s="150"/>
      <c r="H16" s="151"/>
      <c r="M16" s="151"/>
    </row>
    <row r="17" spans="4:25" s="152" customFormat="1">
      <c r="F17" s="150" t="s">
        <v>1093</v>
      </c>
      <c r="G17" s="150" t="s">
        <v>1094</v>
      </c>
      <c r="H17" s="151" t="s">
        <v>1095</v>
      </c>
      <c r="I17" s="152" t="s">
        <v>1096</v>
      </c>
      <c r="M17" s="151">
        <v>1</v>
      </c>
      <c r="X17" s="152" t="s">
        <v>265</v>
      </c>
    </row>
    <row r="18" spans="4:25" s="152" customFormat="1">
      <c r="F18" s="150"/>
      <c r="G18" s="150"/>
      <c r="H18" s="151"/>
      <c r="M18" s="151"/>
      <c r="X18" s="152" t="s">
        <v>266</v>
      </c>
    </row>
    <row r="19" spans="4:25" s="152" customFormat="1">
      <c r="F19" s="150" t="s">
        <v>1097</v>
      </c>
      <c r="G19" s="150" t="s">
        <v>1098</v>
      </c>
      <c r="H19" s="151" t="s">
        <v>1099</v>
      </c>
      <c r="I19" s="152" t="s">
        <v>1125</v>
      </c>
      <c r="M19" s="151">
        <v>10</v>
      </c>
      <c r="O19" s="152">
        <v>5</v>
      </c>
      <c r="X19" s="152" t="s">
        <v>270</v>
      </c>
    </row>
    <row r="20" spans="4:25" s="152" customFormat="1">
      <c r="F20" s="150"/>
      <c r="G20" s="150"/>
      <c r="H20" s="151"/>
      <c r="M20" s="151"/>
      <c r="X20" s="152" t="s">
        <v>271</v>
      </c>
    </row>
    <row r="21" spans="4:25" s="152" customFormat="1">
      <c r="F21" s="150" t="s">
        <v>1100</v>
      </c>
      <c r="G21" s="150" t="s">
        <v>1101</v>
      </c>
      <c r="H21" s="42" t="s">
        <v>1102</v>
      </c>
      <c r="I21" s="152" t="s">
        <v>1103</v>
      </c>
      <c r="M21" s="151">
        <v>1</v>
      </c>
      <c r="X21" s="152" t="s">
        <v>272</v>
      </c>
    </row>
    <row r="22" spans="4:25" s="152" customFormat="1">
      <c r="F22" s="150"/>
      <c r="G22" s="150"/>
      <c r="H22" s="151"/>
      <c r="I22" s="152" t="s">
        <v>1104</v>
      </c>
      <c r="M22" s="151"/>
      <c r="X22" s="152" t="s">
        <v>273</v>
      </c>
      <c r="Y22" s="152" t="s">
        <v>274</v>
      </c>
    </row>
    <row r="23" spans="4:25" s="152" customFormat="1">
      <c r="F23" s="150"/>
      <c r="G23" s="150"/>
      <c r="H23" s="151"/>
      <c r="I23" s="152" t="s">
        <v>1105</v>
      </c>
      <c r="M23" s="151"/>
      <c r="X23" s="152" t="s">
        <v>275</v>
      </c>
      <c r="Y23" s="152" t="s">
        <v>276</v>
      </c>
    </row>
    <row r="24" spans="4:25" s="152" customFormat="1">
      <c r="F24" s="150"/>
      <c r="G24" s="150"/>
      <c r="H24" s="151"/>
      <c r="I24" s="152" t="s">
        <v>1106</v>
      </c>
      <c r="M24" s="151"/>
    </row>
    <row r="25" spans="4:25" s="152" customFormat="1">
      <c r="F25" s="150"/>
      <c r="G25" s="150"/>
      <c r="H25" s="151"/>
      <c r="I25" s="152" t="s">
        <v>1107</v>
      </c>
      <c r="M25" s="151"/>
    </row>
    <row r="26" spans="4:25" s="152" customFormat="1">
      <c r="D26" s="151"/>
      <c r="E26" s="151"/>
      <c r="F26" s="150"/>
      <c r="G26" s="150"/>
      <c r="H26" s="35"/>
      <c r="I26" s="43"/>
      <c r="J26" s="151"/>
      <c r="M26" s="151"/>
    </row>
    <row r="27" spans="4:25" s="152" customFormat="1">
      <c r="D27" s="151"/>
      <c r="E27" s="151"/>
      <c r="F27" s="150" t="s">
        <v>1108</v>
      </c>
      <c r="G27" s="150" t="s">
        <v>1109</v>
      </c>
      <c r="H27" s="151" t="s">
        <v>1110</v>
      </c>
      <c r="I27" s="43" t="s">
        <v>1111</v>
      </c>
      <c r="J27" s="151"/>
      <c r="M27" s="151">
        <v>2</v>
      </c>
    </row>
    <row r="28" spans="4:25" s="152" customFormat="1">
      <c r="D28" s="151"/>
      <c r="E28" s="151"/>
      <c r="F28" s="150"/>
      <c r="G28" s="150"/>
      <c r="H28" s="35"/>
      <c r="I28" s="43" t="s">
        <v>1112</v>
      </c>
      <c r="J28" s="151"/>
      <c r="M28" s="151"/>
    </row>
    <row r="29" spans="4:25" s="152" customFormat="1">
      <c r="D29" s="151"/>
      <c r="E29" s="151"/>
      <c r="F29" s="150"/>
      <c r="G29" s="150"/>
      <c r="H29" s="35"/>
      <c r="I29" s="43"/>
      <c r="J29" s="151"/>
      <c r="M29" s="151"/>
    </row>
    <row r="30" spans="4:25" s="152" customFormat="1">
      <c r="D30" s="151"/>
      <c r="E30" s="151"/>
      <c r="F30" s="150" t="s">
        <v>1113</v>
      </c>
      <c r="G30" s="150" t="s">
        <v>1114</v>
      </c>
      <c r="H30" s="151" t="s">
        <v>1115</v>
      </c>
      <c r="I30" s="43" t="s">
        <v>1116</v>
      </c>
      <c r="J30" s="151"/>
      <c r="M30" s="151">
        <v>3</v>
      </c>
    </row>
    <row r="31" spans="4:25" s="152" customFormat="1">
      <c r="D31" s="151"/>
      <c r="E31" s="151"/>
      <c r="F31" s="150"/>
      <c r="G31" s="150"/>
      <c r="H31" s="151"/>
      <c r="I31" s="43"/>
      <c r="J31" s="151"/>
      <c r="M31" s="151"/>
    </row>
    <row r="32" spans="4:25" s="152" customFormat="1">
      <c r="D32" s="151"/>
      <c r="E32" s="151"/>
      <c r="F32" s="150" t="s">
        <v>1117</v>
      </c>
      <c r="G32" s="23" t="s">
        <v>1118</v>
      </c>
      <c r="H32" s="151"/>
      <c r="I32" s="43" t="s">
        <v>1119</v>
      </c>
      <c r="J32" s="151"/>
      <c r="M32" s="151">
        <v>1</v>
      </c>
    </row>
    <row r="33" spans="4:24" s="152" customFormat="1">
      <c r="D33" s="151"/>
      <c r="E33" s="151"/>
      <c r="F33" s="150"/>
      <c r="G33" s="150"/>
      <c r="H33" s="151"/>
      <c r="I33" s="43" t="s">
        <v>1120</v>
      </c>
      <c r="J33" s="151"/>
      <c r="M33" s="151"/>
    </row>
    <row r="34" spans="4:24" s="152" customFormat="1">
      <c r="D34" s="151"/>
      <c r="E34" s="151"/>
      <c r="F34" s="150"/>
      <c r="G34" s="150"/>
      <c r="H34" s="151"/>
      <c r="I34" s="43"/>
      <c r="J34" s="151"/>
      <c r="M34" s="151"/>
    </row>
    <row r="35" spans="4:24" s="152" customFormat="1">
      <c r="D35" s="151"/>
      <c r="E35" s="151"/>
      <c r="F35" s="150" t="s">
        <v>1121</v>
      </c>
      <c r="G35" s="23" t="s">
        <v>1122</v>
      </c>
      <c r="H35" s="151"/>
      <c r="I35" s="43" t="s">
        <v>1123</v>
      </c>
      <c r="J35" s="151"/>
      <c r="M35" s="151">
        <v>1</v>
      </c>
    </row>
    <row r="36" spans="4:24" s="152" customFormat="1">
      <c r="D36" s="151"/>
      <c r="E36" s="151"/>
      <c r="F36" s="150"/>
      <c r="G36" s="150"/>
      <c r="H36" s="151"/>
      <c r="I36" s="43" t="s">
        <v>1124</v>
      </c>
      <c r="J36" s="151"/>
      <c r="M36" s="151"/>
    </row>
    <row r="37" spans="4:24">
      <c r="D37"/>
      <c r="E37"/>
      <c r="H37" s="34"/>
      <c r="I37"/>
      <c r="L37"/>
      <c r="X37" t="s">
        <v>264</v>
      </c>
    </row>
    <row r="38" spans="4:24">
      <c r="J38" s="34"/>
      <c r="L38"/>
      <c r="X38" t="s">
        <v>265</v>
      </c>
    </row>
    <row r="39" spans="4:24">
      <c r="D39" s="41">
        <v>2</v>
      </c>
      <c r="E39" s="41" t="s">
        <v>277</v>
      </c>
      <c r="F39" s="32" t="s">
        <v>278</v>
      </c>
      <c r="G39" s="32" t="s">
        <v>279</v>
      </c>
      <c r="H39" s="34" t="s">
        <v>280</v>
      </c>
      <c r="I39" s="43" t="s">
        <v>281</v>
      </c>
      <c r="J39" s="34"/>
      <c r="L39"/>
      <c r="M39" s="34">
        <v>1</v>
      </c>
      <c r="O39">
        <v>14</v>
      </c>
      <c r="X39" t="s">
        <v>266</v>
      </c>
    </row>
    <row r="40" spans="4:24">
      <c r="I40" s="43" t="s">
        <v>282</v>
      </c>
      <c r="J40" s="34"/>
      <c r="L40"/>
      <c r="X40" t="s">
        <v>267</v>
      </c>
    </row>
    <row r="41" spans="4:24">
      <c r="I41" s="43" t="s">
        <v>283</v>
      </c>
      <c r="J41" s="34"/>
      <c r="L41"/>
      <c r="X41" t="s">
        <v>268</v>
      </c>
    </row>
    <row r="43" spans="4:24">
      <c r="F43" s="32" t="s">
        <v>284</v>
      </c>
      <c r="G43" s="44" t="s">
        <v>285</v>
      </c>
      <c r="H43" s="34" t="s">
        <v>286</v>
      </c>
      <c r="I43" s="43" t="s">
        <v>287</v>
      </c>
      <c r="M43" s="34">
        <v>3</v>
      </c>
    </row>
    <row r="44" spans="4:24">
      <c r="I44" s="43" t="s">
        <v>288</v>
      </c>
    </row>
    <row r="45" spans="4:24">
      <c r="X45" t="s">
        <v>269</v>
      </c>
    </row>
    <row r="46" spans="4:24">
      <c r="F46" s="32" t="s">
        <v>289</v>
      </c>
      <c r="G46" s="44" t="s">
        <v>290</v>
      </c>
      <c r="H46" s="34" t="s">
        <v>291</v>
      </c>
      <c r="I46" s="43" t="s">
        <v>292</v>
      </c>
      <c r="M46" s="34">
        <v>3</v>
      </c>
    </row>
    <row r="47" spans="4:24">
      <c r="I47" s="43" t="s">
        <v>288</v>
      </c>
      <c r="X47" t="s">
        <v>265</v>
      </c>
    </row>
    <row r="48" spans="4:24">
      <c r="X48" t="s">
        <v>266</v>
      </c>
    </row>
    <row r="49" spans="6:25">
      <c r="F49" s="32" t="s">
        <v>293</v>
      </c>
      <c r="G49" s="44" t="s">
        <v>294</v>
      </c>
      <c r="H49" s="34" t="s">
        <v>295</v>
      </c>
      <c r="I49" s="43" t="s">
        <v>296</v>
      </c>
      <c r="M49" s="34">
        <v>3</v>
      </c>
      <c r="X49" t="s">
        <v>270</v>
      </c>
    </row>
    <row r="50" spans="6:25">
      <c r="I50" s="43" t="s">
        <v>297</v>
      </c>
      <c r="X50" t="s">
        <v>271</v>
      </c>
    </row>
    <row r="51" spans="6:25">
      <c r="X51" t="s">
        <v>272</v>
      </c>
    </row>
    <row r="52" spans="6:25">
      <c r="F52" s="32" t="s">
        <v>298</v>
      </c>
      <c r="G52" s="44" t="s">
        <v>299</v>
      </c>
      <c r="H52" s="34" t="s">
        <v>300</v>
      </c>
      <c r="I52" s="43" t="s">
        <v>301</v>
      </c>
      <c r="M52" s="34">
        <v>3</v>
      </c>
      <c r="X52" t="s">
        <v>273</v>
      </c>
      <c r="Y52" t="s">
        <v>274</v>
      </c>
    </row>
    <row r="53" spans="6:25">
      <c r="I53" s="43" t="s">
        <v>297</v>
      </c>
      <c r="X53" t="s">
        <v>275</v>
      </c>
      <c r="Y53" t="s">
        <v>276</v>
      </c>
    </row>
    <row r="55" spans="6:25">
      <c r="F55" s="32" t="s">
        <v>302</v>
      </c>
      <c r="G55" s="32" t="s">
        <v>303</v>
      </c>
      <c r="H55" s="34" t="s">
        <v>304</v>
      </c>
      <c r="I55" s="43" t="s">
        <v>305</v>
      </c>
      <c r="M55" s="34">
        <v>4</v>
      </c>
    </row>
    <row r="57" spans="6:25">
      <c r="F57" s="32" t="s">
        <v>306</v>
      </c>
      <c r="G57" s="32" t="s">
        <v>307</v>
      </c>
      <c r="H57" s="34" t="s">
        <v>308</v>
      </c>
      <c r="I57" s="43" t="s">
        <v>309</v>
      </c>
      <c r="M57" s="34">
        <v>4</v>
      </c>
    </row>
    <row r="59" spans="6:25">
      <c r="F59" s="32" t="s">
        <v>310</v>
      </c>
      <c r="G59" s="32" t="s">
        <v>311</v>
      </c>
      <c r="H59" s="34" t="s">
        <v>312</v>
      </c>
      <c r="I59" s="43" t="s">
        <v>313</v>
      </c>
      <c r="M59" s="34">
        <v>4</v>
      </c>
    </row>
    <row r="61" spans="6:25">
      <c r="F61" s="32" t="s">
        <v>314</v>
      </c>
      <c r="G61" s="32" t="s">
        <v>315</v>
      </c>
      <c r="H61" s="34" t="s">
        <v>316</v>
      </c>
      <c r="I61" s="43" t="s">
        <v>317</v>
      </c>
      <c r="M61" s="34">
        <v>4</v>
      </c>
    </row>
    <row r="63" spans="6:25">
      <c r="F63" s="32" t="s">
        <v>318</v>
      </c>
      <c r="G63" s="32" t="s">
        <v>319</v>
      </c>
      <c r="H63" s="34" t="s">
        <v>320</v>
      </c>
      <c r="I63" s="43" t="s">
        <v>321</v>
      </c>
      <c r="M63" s="34">
        <v>4</v>
      </c>
    </row>
    <row r="65" spans="6:14">
      <c r="F65" s="32" t="s">
        <v>322</v>
      </c>
      <c r="G65" s="32" t="s">
        <v>323</v>
      </c>
      <c r="H65" s="34" t="s">
        <v>324</v>
      </c>
      <c r="I65" s="43" t="s">
        <v>325</v>
      </c>
      <c r="M65" s="34">
        <v>4</v>
      </c>
    </row>
    <row r="67" spans="6:14">
      <c r="F67" s="32" t="s">
        <v>326</v>
      </c>
      <c r="G67" s="32" t="s">
        <v>327</v>
      </c>
      <c r="H67" s="34" t="s">
        <v>328</v>
      </c>
      <c r="I67" s="43" t="s">
        <v>329</v>
      </c>
      <c r="M67" s="34">
        <v>4</v>
      </c>
    </row>
    <row r="69" spans="6:14">
      <c r="F69" s="32" t="s">
        <v>330</v>
      </c>
      <c r="G69" s="32" t="s">
        <v>331</v>
      </c>
      <c r="H69" s="34" t="s">
        <v>332</v>
      </c>
      <c r="I69" s="43" t="s">
        <v>333</v>
      </c>
      <c r="M69" s="34">
        <v>4</v>
      </c>
    </row>
    <row r="70" spans="6:14">
      <c r="H70" s="34"/>
      <c r="N70" s="45"/>
    </row>
    <row r="71" spans="6:14">
      <c r="F71" s="32" t="s">
        <v>334</v>
      </c>
      <c r="G71" s="32" t="s">
        <v>335</v>
      </c>
      <c r="H71" s="34" t="s">
        <v>336</v>
      </c>
      <c r="I71" s="43" t="s">
        <v>337</v>
      </c>
      <c r="M71" s="34">
        <v>1</v>
      </c>
    </row>
    <row r="73" spans="6:14">
      <c r="F73" s="32" t="s">
        <v>338</v>
      </c>
      <c r="G73" s="32" t="s">
        <v>339</v>
      </c>
      <c r="H73" s="34" t="s">
        <v>340</v>
      </c>
      <c r="M73" s="34">
        <v>1</v>
      </c>
    </row>
    <row r="75" spans="6:14">
      <c r="F75" s="32" t="s">
        <v>341</v>
      </c>
      <c r="G75" s="32" t="s">
        <v>342</v>
      </c>
      <c r="H75" s="34" t="s">
        <v>343</v>
      </c>
      <c r="I75" s="175" t="s">
        <v>344</v>
      </c>
      <c r="J75" s="175"/>
      <c r="K75" s="175"/>
      <c r="L75" s="175"/>
      <c r="M75" s="34">
        <v>1</v>
      </c>
    </row>
    <row r="76" spans="6:14">
      <c r="H76" s="34"/>
      <c r="I76" s="175"/>
      <c r="J76" s="175"/>
      <c r="K76" s="175"/>
      <c r="L76" s="175"/>
    </row>
    <row r="77" spans="6:14">
      <c r="H77" s="34"/>
      <c r="I77" s="175"/>
      <c r="J77" s="175"/>
      <c r="K77" s="175"/>
      <c r="L77" s="175"/>
    </row>
    <row r="78" spans="6:14">
      <c r="H78" s="34"/>
      <c r="I78"/>
      <c r="L78"/>
    </row>
    <row r="79" spans="6:14">
      <c r="F79" s="32" t="s">
        <v>345</v>
      </c>
      <c r="G79" s="32" t="s">
        <v>346</v>
      </c>
      <c r="H79" s="34" t="s">
        <v>347</v>
      </c>
      <c r="I79" s="43" t="s">
        <v>348</v>
      </c>
      <c r="M79" s="34">
        <v>1</v>
      </c>
    </row>
    <row r="80" spans="6:14">
      <c r="H80" s="34"/>
    </row>
    <row r="81" spans="4:15">
      <c r="F81" s="46" t="s">
        <v>349</v>
      </c>
      <c r="G81" s="46" t="s">
        <v>350</v>
      </c>
      <c r="H81" s="47" t="s">
        <v>351</v>
      </c>
      <c r="I81" s="48" t="s">
        <v>352</v>
      </c>
      <c r="J81" s="25"/>
      <c r="K81" s="25"/>
      <c r="L81" s="47"/>
      <c r="M81" s="47">
        <v>4</v>
      </c>
    </row>
    <row r="82" spans="4:15">
      <c r="F82" s="46"/>
      <c r="G82" s="46"/>
      <c r="H82" s="47"/>
      <c r="I82" s="48"/>
      <c r="J82" s="25"/>
      <c r="K82" s="25"/>
      <c r="L82" s="47"/>
      <c r="M82" s="47"/>
    </row>
    <row r="83" spans="4:15">
      <c r="F83" s="46" t="s">
        <v>353</v>
      </c>
      <c r="G83" s="46" t="s">
        <v>354</v>
      </c>
      <c r="H83" s="47" t="s">
        <v>355</v>
      </c>
      <c r="I83" s="48" t="s">
        <v>356</v>
      </c>
      <c r="J83" s="25"/>
      <c r="K83" s="25"/>
      <c r="L83" s="47"/>
      <c r="M83" s="47">
        <v>4</v>
      </c>
    </row>
    <row r="84" spans="4:15">
      <c r="F84" s="46"/>
      <c r="G84" s="46"/>
      <c r="H84" s="47"/>
      <c r="I84" s="48"/>
      <c r="J84" s="25"/>
      <c r="K84" s="25"/>
      <c r="L84" s="47"/>
      <c r="M84" s="47"/>
    </row>
    <row r="85" spans="4:15">
      <c r="F85" s="46" t="s">
        <v>357</v>
      </c>
      <c r="G85" s="46" t="s">
        <v>339</v>
      </c>
      <c r="H85" s="47" t="s">
        <v>358</v>
      </c>
      <c r="I85" s="48"/>
      <c r="J85" s="25"/>
      <c r="K85" s="25"/>
      <c r="L85" s="47"/>
      <c r="M85" s="47">
        <v>1</v>
      </c>
    </row>
    <row r="86" spans="4:15">
      <c r="D86" s="41">
        <v>3</v>
      </c>
      <c r="E86" s="41" t="s">
        <v>359</v>
      </c>
      <c r="O86">
        <v>16</v>
      </c>
    </row>
    <row r="88" spans="4:15">
      <c r="F88" s="32" t="s">
        <v>360</v>
      </c>
      <c r="G88" s="32" t="s">
        <v>361</v>
      </c>
      <c r="H88" s="34" t="s">
        <v>362</v>
      </c>
      <c r="I88" s="43" t="s">
        <v>363</v>
      </c>
      <c r="J88" s="34"/>
      <c r="L88"/>
      <c r="M88" s="34">
        <v>2</v>
      </c>
    </row>
    <row r="89" spans="4:15">
      <c r="J89" s="34"/>
      <c r="L89"/>
    </row>
    <row r="90" spans="4:15">
      <c r="F90" s="32" t="s">
        <v>364</v>
      </c>
      <c r="G90" s="32" t="s">
        <v>365</v>
      </c>
      <c r="H90" s="34" t="s">
        <v>366</v>
      </c>
      <c r="I90" s="43" t="s">
        <v>367</v>
      </c>
      <c r="J90" s="34"/>
      <c r="L90"/>
      <c r="M90" s="34">
        <v>2</v>
      </c>
    </row>
    <row r="91" spans="4:15">
      <c r="J91" s="34"/>
      <c r="L91"/>
    </row>
    <row r="92" spans="4:15">
      <c r="F92" s="32" t="s">
        <v>375</v>
      </c>
      <c r="G92" s="32" t="s">
        <v>376</v>
      </c>
      <c r="H92" s="34" t="s">
        <v>377</v>
      </c>
      <c r="I92" s="43" t="s">
        <v>378</v>
      </c>
      <c r="J92" s="34"/>
      <c r="L92"/>
      <c r="M92" s="34">
        <v>2</v>
      </c>
    </row>
    <row r="93" spans="4:15">
      <c r="J93" s="34"/>
      <c r="L93"/>
    </row>
    <row r="94" spans="4:15">
      <c r="F94" s="32" t="s">
        <v>379</v>
      </c>
      <c r="G94" s="32" t="s">
        <v>380</v>
      </c>
      <c r="H94" s="34" t="s">
        <v>381</v>
      </c>
      <c r="I94" s="43" t="s">
        <v>382</v>
      </c>
      <c r="J94" s="34"/>
      <c r="L94"/>
      <c r="M94" s="34">
        <v>2</v>
      </c>
    </row>
    <row r="96" spans="4:15">
      <c r="F96" s="32" t="s">
        <v>383</v>
      </c>
      <c r="G96" s="32" t="s">
        <v>384</v>
      </c>
      <c r="H96" s="34" t="s">
        <v>385</v>
      </c>
      <c r="I96" s="43" t="s">
        <v>386</v>
      </c>
      <c r="J96" s="34"/>
      <c r="L96"/>
      <c r="M96" s="34">
        <v>2</v>
      </c>
    </row>
    <row r="98" spans="5:21">
      <c r="F98" s="32" t="s">
        <v>388</v>
      </c>
      <c r="G98" s="32" t="s">
        <v>389</v>
      </c>
      <c r="H98" s="34" t="s">
        <v>390</v>
      </c>
      <c r="I98" s="43" t="s">
        <v>386</v>
      </c>
      <c r="J98" s="34"/>
      <c r="L98"/>
      <c r="M98" s="34">
        <v>2</v>
      </c>
    </row>
    <row r="100" spans="5:21">
      <c r="E100" s="34" t="s">
        <v>387</v>
      </c>
      <c r="F100" s="32" t="s">
        <v>391</v>
      </c>
      <c r="G100" s="32" t="s">
        <v>392</v>
      </c>
      <c r="H100" s="42" t="s">
        <v>393</v>
      </c>
      <c r="I100" s="43" t="s">
        <v>394</v>
      </c>
      <c r="M100" s="34">
        <v>1</v>
      </c>
      <c r="N100" s="49" t="s">
        <v>368</v>
      </c>
      <c r="O100" s="49" t="s">
        <v>369</v>
      </c>
      <c r="P100" s="49" t="s">
        <v>370</v>
      </c>
      <c r="Q100" s="176" t="s">
        <v>371</v>
      </c>
      <c r="R100" s="176"/>
      <c r="S100" s="49" t="s">
        <v>372</v>
      </c>
      <c r="T100" s="49" t="s">
        <v>373</v>
      </c>
      <c r="U100" s="49" t="s">
        <v>374</v>
      </c>
    </row>
    <row r="101" spans="5:21">
      <c r="N101" s="45"/>
    </row>
    <row r="102" spans="5:21">
      <c r="F102" s="32" t="s">
        <v>395</v>
      </c>
      <c r="G102" s="32" t="s">
        <v>396</v>
      </c>
      <c r="H102" s="34" t="s">
        <v>397</v>
      </c>
      <c r="I102" s="43" t="s">
        <v>398</v>
      </c>
      <c r="M102" s="34">
        <v>2</v>
      </c>
    </row>
    <row r="103" spans="5:21">
      <c r="H103" s="34"/>
    </row>
    <row r="104" spans="5:21">
      <c r="F104" s="32" t="s">
        <v>399</v>
      </c>
      <c r="G104" s="32" t="s">
        <v>400</v>
      </c>
      <c r="H104" s="34" t="s">
        <v>401</v>
      </c>
      <c r="I104" s="43" t="s">
        <v>402</v>
      </c>
      <c r="M104" s="34">
        <v>2</v>
      </c>
    </row>
    <row r="105" spans="5:21">
      <c r="H105" s="34"/>
    </row>
    <row r="106" spans="5:21">
      <c r="F106" s="32" t="s">
        <v>403</v>
      </c>
      <c r="G106" s="32" t="s">
        <v>404</v>
      </c>
      <c r="H106" s="34" t="s">
        <v>405</v>
      </c>
      <c r="I106" s="43" t="s">
        <v>406</v>
      </c>
      <c r="J106" s="34"/>
      <c r="L106"/>
      <c r="M106" s="34">
        <v>1</v>
      </c>
    </row>
    <row r="107" spans="5:21">
      <c r="G107" s="44"/>
      <c r="H107" s="34"/>
    </row>
    <row r="108" spans="5:21">
      <c r="F108" s="32" t="s">
        <v>407</v>
      </c>
      <c r="G108" s="32" t="s">
        <v>408</v>
      </c>
      <c r="H108" s="34" t="s">
        <v>409</v>
      </c>
      <c r="I108" s="43" t="s">
        <v>410</v>
      </c>
      <c r="J108" s="34"/>
      <c r="L108"/>
      <c r="M108" s="34">
        <v>4</v>
      </c>
    </row>
    <row r="109" spans="5:21">
      <c r="G109" s="44"/>
      <c r="H109" s="34"/>
    </row>
    <row r="110" spans="5:21">
      <c r="F110" s="32" t="s">
        <v>411</v>
      </c>
      <c r="G110" s="32" t="s">
        <v>412</v>
      </c>
      <c r="H110" s="34" t="s">
        <v>413</v>
      </c>
      <c r="I110" s="43" t="s">
        <v>414</v>
      </c>
      <c r="J110" s="34"/>
      <c r="L110"/>
      <c r="M110" s="34">
        <v>4</v>
      </c>
    </row>
    <row r="112" spans="5:21">
      <c r="F112" s="32" t="s">
        <v>415</v>
      </c>
      <c r="G112" s="32" t="s">
        <v>416</v>
      </c>
      <c r="H112" s="34" t="s">
        <v>417</v>
      </c>
      <c r="I112" s="43" t="s">
        <v>418</v>
      </c>
      <c r="J112" s="34"/>
      <c r="L112"/>
      <c r="M112" s="34">
        <v>4</v>
      </c>
    </row>
    <row r="114" spans="5:21">
      <c r="F114" s="32" t="s">
        <v>419</v>
      </c>
      <c r="G114" s="32" t="s">
        <v>420</v>
      </c>
      <c r="H114" s="34" t="s">
        <v>421</v>
      </c>
      <c r="I114" s="43" t="s">
        <v>422</v>
      </c>
      <c r="J114" s="34"/>
      <c r="L114"/>
      <c r="M114" s="34">
        <v>4</v>
      </c>
    </row>
    <row r="116" spans="5:21">
      <c r="F116" s="32" t="s">
        <v>425</v>
      </c>
      <c r="G116" s="32" t="s">
        <v>426</v>
      </c>
      <c r="H116" s="34" t="s">
        <v>427</v>
      </c>
      <c r="I116" s="43" t="s">
        <v>428</v>
      </c>
      <c r="M116" s="34">
        <v>2</v>
      </c>
    </row>
    <row r="118" spans="5:21">
      <c r="F118" s="32" t="s">
        <v>429</v>
      </c>
      <c r="G118" s="32" t="s">
        <v>430</v>
      </c>
      <c r="H118" s="34" t="s">
        <v>431</v>
      </c>
      <c r="I118" s="43" t="s">
        <v>432</v>
      </c>
      <c r="M118" s="34">
        <v>2</v>
      </c>
    </row>
    <row r="120" spans="5:21">
      <c r="F120" s="32" t="s">
        <v>433</v>
      </c>
      <c r="G120" s="32" t="s">
        <v>434</v>
      </c>
      <c r="H120" s="34" t="s">
        <v>435</v>
      </c>
      <c r="I120" s="43" t="s">
        <v>436</v>
      </c>
      <c r="M120" s="34">
        <v>1</v>
      </c>
    </row>
    <row r="122" spans="5:21">
      <c r="F122" s="32" t="s">
        <v>438</v>
      </c>
      <c r="G122" s="32" t="s">
        <v>439</v>
      </c>
      <c r="H122" s="34" t="s">
        <v>440</v>
      </c>
      <c r="I122" s="43" t="s">
        <v>441</v>
      </c>
      <c r="M122" s="34">
        <v>1</v>
      </c>
    </row>
    <row r="124" spans="5:21">
      <c r="E124" s="34" t="s">
        <v>437</v>
      </c>
      <c r="F124" s="32" t="s">
        <v>442</v>
      </c>
      <c r="G124" s="32" t="s">
        <v>443</v>
      </c>
      <c r="H124" s="42" t="s">
        <v>444</v>
      </c>
      <c r="I124" s="43" t="s">
        <v>394</v>
      </c>
      <c r="M124" s="34">
        <v>1</v>
      </c>
      <c r="N124" s="49" t="s">
        <v>373</v>
      </c>
      <c r="O124" s="49" t="s">
        <v>373</v>
      </c>
      <c r="P124" s="49" t="s">
        <v>373</v>
      </c>
      <c r="Q124" s="49" t="s">
        <v>373</v>
      </c>
      <c r="R124" s="49" t="s">
        <v>373</v>
      </c>
      <c r="S124" s="49" t="s">
        <v>423</v>
      </c>
      <c r="T124" s="177" t="s">
        <v>424</v>
      </c>
      <c r="U124" s="178"/>
    </row>
    <row r="126" spans="5:21">
      <c r="F126" s="32" t="s">
        <v>445</v>
      </c>
      <c r="G126" s="32" t="s">
        <v>339</v>
      </c>
      <c r="H126" s="34" t="s">
        <v>340</v>
      </c>
      <c r="M126" s="34">
        <v>1</v>
      </c>
    </row>
    <row r="128" spans="5:21">
      <c r="F128" s="32" t="s">
        <v>446</v>
      </c>
      <c r="G128" s="32" t="s">
        <v>447</v>
      </c>
      <c r="H128" s="34" t="s">
        <v>448</v>
      </c>
      <c r="I128" s="43" t="s">
        <v>449</v>
      </c>
      <c r="M128" s="34">
        <v>1</v>
      </c>
    </row>
    <row r="129" spans="6:13">
      <c r="I129" s="43" t="s">
        <v>450</v>
      </c>
    </row>
    <row r="130" spans="6:13">
      <c r="I130" s="43" t="s">
        <v>451</v>
      </c>
    </row>
    <row r="131" spans="6:13">
      <c r="I131" s="43" t="s">
        <v>452</v>
      </c>
    </row>
    <row r="132" spans="6:13">
      <c r="I132" s="43" t="s">
        <v>453</v>
      </c>
    </row>
    <row r="133" spans="6:13">
      <c r="I133" s="43" t="s">
        <v>454</v>
      </c>
    </row>
    <row r="135" spans="6:13">
      <c r="F135" s="32" t="s">
        <v>455</v>
      </c>
      <c r="G135" s="32" t="s">
        <v>456</v>
      </c>
      <c r="H135" s="34" t="s">
        <v>457</v>
      </c>
      <c r="I135" s="43" t="s">
        <v>458</v>
      </c>
      <c r="M135" s="34">
        <v>4</v>
      </c>
    </row>
    <row r="136" spans="6:13">
      <c r="I136" s="43" t="s">
        <v>459</v>
      </c>
    </row>
    <row r="138" spans="6:13">
      <c r="F138" s="32" t="s">
        <v>460</v>
      </c>
      <c r="G138" s="32" t="s">
        <v>339</v>
      </c>
      <c r="H138" s="34" t="s">
        <v>461</v>
      </c>
      <c r="M138" s="34">
        <v>1</v>
      </c>
    </row>
  </sheetData>
  <mergeCells count="3">
    <mergeCell ref="I75:L77"/>
    <mergeCell ref="Q100:R100"/>
    <mergeCell ref="T124:U124"/>
  </mergeCells>
  <hyperlinks>
    <hyperlink ref="H100" location="'EEPROM Location'!N82" display="Bit Info Set 1"/>
    <hyperlink ref="H124" location="'EEPROM Location'!N106" display="Bit Info Set 2"/>
    <hyperlink ref="G46" location="'EEPROM Location'!X15" display="XCM"/>
    <hyperlink ref="G43" location="'EEPROM Location'!X7" display="XVM"/>
    <hyperlink ref="H21" location="'EEPROM Location'!X21" display="Last firmware update status"/>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C3:AD32"/>
  <sheetViews>
    <sheetView topLeftCell="F15" workbookViewId="0">
      <selection activeCell="H39" sqref="H39"/>
    </sheetView>
  </sheetViews>
  <sheetFormatPr defaultRowHeight="15"/>
  <cols>
    <col min="3" max="3" width="9.140625" style="34"/>
    <col min="13" max="13" width="9.140625" style="160"/>
    <col min="14" max="14" width="13.140625" bestFit="1" customWidth="1"/>
    <col min="15" max="15" width="9.140625" style="160"/>
    <col min="22" max="22" width="11.5703125" customWidth="1"/>
    <col min="26" max="26" width="11.28515625" customWidth="1"/>
    <col min="30" max="30" width="10.7109375" customWidth="1"/>
  </cols>
  <sheetData>
    <row r="3" spans="3:30">
      <c r="D3" s="179" t="s">
        <v>556</v>
      </c>
      <c r="E3" s="180"/>
      <c r="F3" s="180"/>
      <c r="G3" s="180"/>
      <c r="H3" s="180"/>
      <c r="I3" s="180"/>
      <c r="J3" s="181"/>
      <c r="S3" s="21" t="s">
        <v>572</v>
      </c>
    </row>
    <row r="4" spans="3:30">
      <c r="D4" s="84"/>
      <c r="E4" s="85"/>
      <c r="F4" s="85"/>
      <c r="G4" s="85"/>
      <c r="H4" s="85"/>
      <c r="I4" s="85"/>
      <c r="J4" s="85"/>
      <c r="K4" s="85"/>
      <c r="L4" s="86"/>
      <c r="M4" s="166" t="s">
        <v>641</v>
      </c>
      <c r="N4" s="79" t="s">
        <v>635</v>
      </c>
      <c r="O4" s="169" t="s">
        <v>639</v>
      </c>
      <c r="P4" s="80" t="s">
        <v>636</v>
      </c>
      <c r="Q4" s="81"/>
      <c r="R4" s="82"/>
      <c r="S4" s="80" t="s">
        <v>637</v>
      </c>
      <c r="T4" s="81"/>
      <c r="U4" s="81"/>
      <c r="V4" s="82"/>
      <c r="W4" s="83" t="s">
        <v>647</v>
      </c>
      <c r="X4" s="81"/>
      <c r="Y4" s="81"/>
      <c r="Z4" s="81"/>
      <c r="AA4" s="80" t="s">
        <v>638</v>
      </c>
      <c r="AB4" s="81"/>
      <c r="AC4" s="81"/>
      <c r="AD4" s="82"/>
    </row>
    <row r="5" spans="3:30">
      <c r="C5" s="66">
        <v>1</v>
      </c>
      <c r="D5" s="92" t="s">
        <v>553</v>
      </c>
      <c r="E5" s="93"/>
      <c r="F5" s="93"/>
      <c r="G5" s="93"/>
      <c r="H5" s="93"/>
      <c r="I5" s="93"/>
      <c r="J5" s="93"/>
      <c r="K5" s="93"/>
      <c r="L5" s="94"/>
      <c r="M5" s="162">
        <v>1</v>
      </c>
      <c r="N5" s="69">
        <v>41422</v>
      </c>
      <c r="O5" s="157" t="s">
        <v>640</v>
      </c>
      <c r="P5" s="70" t="s">
        <v>642</v>
      </c>
      <c r="Q5" s="71"/>
      <c r="R5" s="72"/>
      <c r="S5" s="70" t="s">
        <v>645</v>
      </c>
      <c r="T5" s="71"/>
      <c r="U5" s="71"/>
      <c r="V5" s="72"/>
      <c r="W5" s="70" t="s">
        <v>649</v>
      </c>
      <c r="X5" s="71"/>
      <c r="Y5" s="71"/>
      <c r="Z5" s="72"/>
      <c r="AA5" s="70" t="s">
        <v>652</v>
      </c>
      <c r="AB5" s="71"/>
      <c r="AC5" s="71"/>
      <c r="AD5" s="72"/>
    </row>
    <row r="6" spans="3:30">
      <c r="C6" s="66">
        <v>2</v>
      </c>
      <c r="D6" s="84" t="s">
        <v>554</v>
      </c>
      <c r="E6" s="85"/>
      <c r="F6" s="85" t="s">
        <v>559</v>
      </c>
      <c r="G6" s="85"/>
      <c r="H6" s="85"/>
      <c r="I6" s="85"/>
      <c r="J6" s="85"/>
      <c r="K6" s="85"/>
      <c r="L6" s="86"/>
      <c r="M6" s="163"/>
      <c r="N6" s="67"/>
      <c r="O6" s="167"/>
      <c r="P6" s="73" t="s">
        <v>643</v>
      </c>
      <c r="Q6" s="74"/>
      <c r="R6" s="75"/>
      <c r="S6" s="73" t="s">
        <v>646</v>
      </c>
      <c r="T6" s="74"/>
      <c r="U6" s="74"/>
      <c r="V6" s="75"/>
      <c r="W6" s="73" t="s">
        <v>650</v>
      </c>
      <c r="X6" s="74"/>
      <c r="Y6" s="74"/>
      <c r="Z6" s="75"/>
      <c r="AA6" s="73" t="s">
        <v>653</v>
      </c>
      <c r="AB6" s="74"/>
      <c r="AC6" s="74"/>
      <c r="AD6" s="75"/>
    </row>
    <row r="7" spans="3:30">
      <c r="D7" s="87"/>
      <c r="E7" s="88"/>
      <c r="F7" s="88" t="s">
        <v>555</v>
      </c>
      <c r="G7" s="88"/>
      <c r="H7" s="88"/>
      <c r="I7" s="88"/>
      <c r="J7" s="88"/>
      <c r="K7" s="88"/>
      <c r="L7" s="89"/>
      <c r="M7" s="161"/>
      <c r="N7" s="68"/>
      <c r="O7" s="168"/>
      <c r="P7" s="76" t="s">
        <v>644</v>
      </c>
      <c r="Q7" s="77"/>
      <c r="R7" s="78"/>
      <c r="S7" s="76" t="s">
        <v>648</v>
      </c>
      <c r="T7" s="77"/>
      <c r="U7" s="77"/>
      <c r="V7" s="78"/>
      <c r="W7" s="76" t="s">
        <v>651</v>
      </c>
      <c r="X7" s="77"/>
      <c r="Y7" s="77"/>
      <c r="Z7" s="78"/>
      <c r="AA7" s="76"/>
      <c r="AB7" s="77"/>
      <c r="AC7" s="77"/>
      <c r="AD7" s="78"/>
    </row>
    <row r="8" spans="3:30">
      <c r="C8" s="66">
        <v>3</v>
      </c>
      <c r="D8" s="92" t="s">
        <v>557</v>
      </c>
      <c r="E8" s="93"/>
      <c r="F8" s="93"/>
      <c r="G8" s="93"/>
      <c r="H8" s="93"/>
      <c r="I8" s="93"/>
      <c r="J8" s="93"/>
      <c r="K8" s="93"/>
      <c r="L8" s="94"/>
      <c r="M8" s="157">
        <v>2</v>
      </c>
      <c r="N8" s="153">
        <v>41549</v>
      </c>
      <c r="O8" s="157" t="s">
        <v>640</v>
      </c>
      <c r="P8" s="154" t="s">
        <v>1069</v>
      </c>
      <c r="Q8" s="71"/>
      <c r="R8" s="72"/>
      <c r="S8" s="154" t="s">
        <v>1070</v>
      </c>
      <c r="T8" s="71"/>
      <c r="U8" s="71"/>
      <c r="V8" s="72"/>
      <c r="W8" s="70" t="s">
        <v>1071</v>
      </c>
      <c r="X8" s="71"/>
      <c r="Y8" s="71"/>
      <c r="Z8" s="72"/>
      <c r="AA8" s="70" t="s">
        <v>1071</v>
      </c>
      <c r="AB8" s="71"/>
      <c r="AC8" s="71"/>
      <c r="AD8" s="72"/>
    </row>
    <row r="9" spans="3:30">
      <c r="C9" s="66">
        <v>4</v>
      </c>
      <c r="D9" s="92" t="s">
        <v>424</v>
      </c>
      <c r="E9" s="93"/>
      <c r="F9" s="93"/>
      <c r="G9" s="93"/>
      <c r="H9" s="93"/>
      <c r="I9" s="93"/>
      <c r="J9" s="93"/>
      <c r="K9" s="93"/>
      <c r="L9" s="94"/>
      <c r="M9" s="167"/>
      <c r="N9" s="67"/>
      <c r="O9" s="167"/>
      <c r="P9" s="149"/>
      <c r="Q9" s="74"/>
      <c r="R9" s="75"/>
      <c r="S9" s="149"/>
      <c r="T9" s="74"/>
      <c r="U9" s="74"/>
      <c r="V9" s="75"/>
      <c r="W9" s="155" t="s">
        <v>1072</v>
      </c>
      <c r="X9" s="74"/>
      <c r="Y9" s="74"/>
      <c r="Z9" s="75"/>
      <c r="AA9" s="149" t="s">
        <v>1076</v>
      </c>
      <c r="AB9" s="74"/>
      <c r="AC9" s="74"/>
      <c r="AD9" s="75"/>
    </row>
    <row r="10" spans="3:30">
      <c r="C10" s="66">
        <v>5</v>
      </c>
      <c r="D10" s="92" t="s">
        <v>558</v>
      </c>
      <c r="E10" s="93"/>
      <c r="F10" s="93"/>
      <c r="G10" s="93"/>
      <c r="H10" s="93"/>
      <c r="I10" s="93"/>
      <c r="J10" s="93"/>
      <c r="K10" s="93"/>
      <c r="L10" s="94"/>
      <c r="M10" s="167"/>
      <c r="N10" s="67"/>
      <c r="O10" s="167"/>
      <c r="P10" s="149"/>
      <c r="Q10" s="74"/>
      <c r="R10" s="75"/>
      <c r="S10" s="149"/>
      <c r="T10" s="74"/>
      <c r="U10" s="74"/>
      <c r="V10" s="75"/>
      <c r="W10" s="155" t="s">
        <v>1073</v>
      </c>
      <c r="X10" s="74"/>
      <c r="Y10" s="74"/>
      <c r="Z10" s="75"/>
      <c r="AA10" s="149"/>
      <c r="AB10" s="74"/>
      <c r="AC10" s="74"/>
      <c r="AD10" s="75"/>
    </row>
    <row r="11" spans="3:30">
      <c r="C11" s="66">
        <v>6</v>
      </c>
      <c r="D11" s="92" t="s">
        <v>560</v>
      </c>
      <c r="E11" s="93"/>
      <c r="F11" s="93"/>
      <c r="G11" s="93"/>
      <c r="H11" s="93"/>
      <c r="I11" s="93"/>
      <c r="J11" s="93"/>
      <c r="K11" s="93"/>
      <c r="L11" s="94"/>
      <c r="M11" s="167"/>
      <c r="N11" s="67"/>
      <c r="O11" s="167"/>
      <c r="P11" s="149"/>
      <c r="Q11" s="74"/>
      <c r="R11" s="75"/>
      <c r="S11" s="149"/>
      <c r="T11" s="74"/>
      <c r="U11" s="74"/>
      <c r="V11" s="75"/>
      <c r="W11" s="155" t="s">
        <v>1074</v>
      </c>
      <c r="X11" s="74"/>
      <c r="Y11" s="74"/>
      <c r="Z11" s="75"/>
      <c r="AA11" s="149"/>
      <c r="AB11" s="74"/>
      <c r="AC11" s="74"/>
      <c r="AD11" s="75"/>
    </row>
    <row r="12" spans="3:30">
      <c r="C12" s="66">
        <v>7</v>
      </c>
      <c r="D12" s="84" t="s">
        <v>561</v>
      </c>
      <c r="E12" s="85" t="s">
        <v>562</v>
      </c>
      <c r="F12" s="85"/>
      <c r="G12" s="85"/>
      <c r="H12" s="85"/>
      <c r="I12" s="85"/>
      <c r="J12" s="85"/>
      <c r="K12" s="85"/>
      <c r="L12" s="86"/>
      <c r="M12" s="158"/>
      <c r="N12" s="68"/>
      <c r="O12" s="158"/>
      <c r="P12" s="76"/>
      <c r="Q12" s="77"/>
      <c r="R12" s="78"/>
      <c r="S12" s="76"/>
      <c r="T12" s="77"/>
      <c r="U12" s="77"/>
      <c r="V12" s="78"/>
      <c r="W12" s="156" t="s">
        <v>1075</v>
      </c>
      <c r="X12" s="77"/>
      <c r="Y12" s="77"/>
      <c r="Z12" s="78"/>
      <c r="AA12" s="76"/>
      <c r="AB12" s="77"/>
      <c r="AC12" s="77"/>
      <c r="AD12" s="78"/>
    </row>
    <row r="13" spans="3:30">
      <c r="D13" s="87"/>
      <c r="E13" s="88" t="s">
        <v>563</v>
      </c>
      <c r="F13" s="88"/>
      <c r="G13" s="88"/>
      <c r="H13" s="88"/>
      <c r="I13" s="88"/>
      <c r="J13" s="88"/>
      <c r="K13" s="88"/>
      <c r="L13" s="89"/>
      <c r="M13" s="157">
        <v>3</v>
      </c>
      <c r="N13" s="153">
        <v>41605</v>
      </c>
      <c r="O13" s="157" t="s">
        <v>640</v>
      </c>
      <c r="P13" s="70" t="s">
        <v>1126</v>
      </c>
      <c r="Q13" s="71"/>
      <c r="R13" s="72"/>
      <c r="S13" s="70" t="s">
        <v>1128</v>
      </c>
      <c r="T13" s="71"/>
      <c r="U13" s="71"/>
      <c r="V13" s="72"/>
      <c r="W13" s="154" t="s">
        <v>1129</v>
      </c>
      <c r="X13" s="71"/>
      <c r="Y13" s="71"/>
      <c r="Z13" s="72"/>
      <c r="AA13" s="70" t="s">
        <v>1137</v>
      </c>
      <c r="AB13" s="71"/>
      <c r="AC13" s="71"/>
      <c r="AD13" s="72"/>
    </row>
    <row r="14" spans="3:30">
      <c r="C14" s="66">
        <v>8</v>
      </c>
      <c r="D14" s="84" t="s">
        <v>564</v>
      </c>
      <c r="E14" s="85"/>
      <c r="F14" s="85"/>
      <c r="G14" s="85"/>
      <c r="H14" s="85"/>
      <c r="I14" s="85"/>
      <c r="J14" s="85"/>
      <c r="K14" s="85"/>
      <c r="L14" s="86"/>
      <c r="M14" s="167"/>
      <c r="N14" s="167"/>
      <c r="O14" s="167"/>
      <c r="P14" s="159" t="s">
        <v>1127</v>
      </c>
      <c r="Q14" s="74"/>
      <c r="R14" s="75"/>
      <c r="S14" s="159"/>
      <c r="T14" s="74"/>
      <c r="U14" s="74"/>
      <c r="V14" s="75"/>
      <c r="W14" s="155" t="s">
        <v>1130</v>
      </c>
      <c r="X14" s="74"/>
      <c r="Y14" s="74"/>
      <c r="Z14" s="75"/>
      <c r="AA14" s="159" t="s">
        <v>1138</v>
      </c>
      <c r="AB14" s="74"/>
      <c r="AC14" s="74"/>
      <c r="AD14" s="75"/>
    </row>
    <row r="15" spans="3:30">
      <c r="D15" s="87"/>
      <c r="E15" s="88"/>
      <c r="F15" s="88" t="s">
        <v>565</v>
      </c>
      <c r="G15" s="88"/>
      <c r="H15" s="88"/>
      <c r="I15" s="88"/>
      <c r="J15" s="88"/>
      <c r="K15" s="88"/>
      <c r="L15" s="89"/>
      <c r="M15" s="167"/>
      <c r="N15" s="167"/>
      <c r="O15" s="167"/>
      <c r="P15" s="159"/>
      <c r="Q15" s="74"/>
      <c r="R15" s="75"/>
      <c r="S15" s="159"/>
      <c r="T15" s="74"/>
      <c r="U15" s="74"/>
      <c r="V15" s="75"/>
      <c r="W15" s="155" t="s">
        <v>1131</v>
      </c>
      <c r="X15" s="74"/>
      <c r="Y15" s="74"/>
      <c r="Z15" s="75"/>
      <c r="AA15" s="159" t="s">
        <v>1139</v>
      </c>
      <c r="AB15" s="74"/>
      <c r="AC15" s="74"/>
      <c r="AD15" s="75"/>
    </row>
    <row r="16" spans="3:30">
      <c r="D16" s="87"/>
      <c r="E16" s="88"/>
      <c r="F16" s="88" t="s">
        <v>566</v>
      </c>
      <c r="G16" s="88"/>
      <c r="H16" s="88"/>
      <c r="I16" s="88"/>
      <c r="J16" s="88"/>
      <c r="K16" s="88"/>
      <c r="L16" s="89"/>
      <c r="M16" s="167"/>
      <c r="N16" s="167"/>
      <c r="O16" s="167"/>
      <c r="P16" s="159"/>
      <c r="Q16" s="74"/>
      <c r="R16" s="75"/>
      <c r="S16" s="159"/>
      <c r="T16" s="74"/>
      <c r="U16" s="74"/>
      <c r="V16" s="75"/>
      <c r="W16" s="155" t="s">
        <v>1132</v>
      </c>
      <c r="X16" s="74"/>
      <c r="Y16" s="74"/>
      <c r="Z16" s="75"/>
      <c r="AA16" s="155" t="s">
        <v>1140</v>
      </c>
      <c r="AB16" s="74"/>
      <c r="AC16" s="74"/>
      <c r="AD16" s="75"/>
    </row>
    <row r="17" spans="3:30">
      <c r="D17" s="87"/>
      <c r="E17" s="88"/>
      <c r="F17" s="88" t="s">
        <v>568</v>
      </c>
      <c r="G17" s="88"/>
      <c r="H17" s="88"/>
      <c r="I17" s="88"/>
      <c r="J17" s="88"/>
      <c r="K17" s="88"/>
      <c r="L17" s="89"/>
      <c r="M17" s="167"/>
      <c r="N17" s="167"/>
      <c r="O17" s="167"/>
      <c r="P17" s="159"/>
      <c r="Q17" s="74"/>
      <c r="R17" s="75"/>
      <c r="S17" s="159"/>
      <c r="T17" s="74"/>
      <c r="U17" s="74"/>
      <c r="V17" s="75"/>
      <c r="W17" s="155" t="s">
        <v>1133</v>
      </c>
      <c r="X17" s="74"/>
      <c r="Y17" s="74"/>
      <c r="Z17" s="75"/>
      <c r="AA17" s="155" t="s">
        <v>1141</v>
      </c>
      <c r="AB17" s="74"/>
      <c r="AC17" s="74"/>
      <c r="AD17" s="75"/>
    </row>
    <row r="18" spans="3:30">
      <c r="C18" s="66">
        <v>9</v>
      </c>
      <c r="D18" s="84" t="s">
        <v>567</v>
      </c>
      <c r="E18" s="85"/>
      <c r="F18" s="85"/>
      <c r="G18" s="85"/>
      <c r="H18" s="85"/>
      <c r="I18" s="85"/>
      <c r="J18" s="85"/>
      <c r="K18" s="85"/>
      <c r="L18" s="86"/>
      <c r="M18" s="167"/>
      <c r="N18" s="167"/>
      <c r="O18" s="167"/>
      <c r="P18" s="159"/>
      <c r="Q18" s="74"/>
      <c r="R18" s="75"/>
      <c r="S18" s="159"/>
      <c r="T18" s="74"/>
      <c r="U18" s="74"/>
      <c r="V18" s="75"/>
      <c r="W18" s="155" t="s">
        <v>1134</v>
      </c>
      <c r="X18" s="74"/>
      <c r="Y18" s="74"/>
      <c r="Z18" s="75"/>
      <c r="AA18" s="155" t="s">
        <v>1142</v>
      </c>
      <c r="AB18" s="74"/>
      <c r="AC18" s="74"/>
      <c r="AD18" s="75"/>
    </row>
    <row r="19" spans="3:30">
      <c r="D19" s="87"/>
      <c r="E19" s="88"/>
      <c r="F19" s="88" t="s">
        <v>569</v>
      </c>
      <c r="G19" s="88"/>
      <c r="H19" s="88"/>
      <c r="I19" s="88"/>
      <c r="J19" s="88"/>
      <c r="K19" s="88"/>
      <c r="L19" s="89"/>
      <c r="M19" s="167"/>
      <c r="N19" s="167"/>
      <c r="O19" s="167"/>
      <c r="P19" s="159"/>
      <c r="Q19" s="74"/>
      <c r="R19" s="75"/>
      <c r="S19" s="159"/>
      <c r="T19" s="74"/>
      <c r="U19" s="74"/>
      <c r="V19" s="75"/>
      <c r="W19" s="159" t="s">
        <v>1135</v>
      </c>
      <c r="X19" s="74"/>
      <c r="Y19" s="74"/>
      <c r="Z19" s="75"/>
      <c r="AA19" s="159" t="s">
        <v>1143</v>
      </c>
      <c r="AB19" s="74"/>
      <c r="AC19" s="74"/>
      <c r="AD19" s="75"/>
    </row>
    <row r="20" spans="3:30">
      <c r="D20" s="87"/>
      <c r="E20" s="88"/>
      <c r="F20" s="88" t="s">
        <v>570</v>
      </c>
      <c r="G20" s="88"/>
      <c r="H20" s="88"/>
      <c r="I20" s="88"/>
      <c r="J20" s="88"/>
      <c r="K20" s="88"/>
      <c r="L20" s="89"/>
      <c r="M20" s="158"/>
      <c r="N20" s="158"/>
      <c r="O20" s="158"/>
      <c r="P20" s="76"/>
      <c r="Q20" s="77"/>
      <c r="R20" s="78"/>
      <c r="S20" s="76"/>
      <c r="T20" s="77"/>
      <c r="U20" s="77"/>
      <c r="V20" s="78"/>
      <c r="W20" s="76" t="s">
        <v>1136</v>
      </c>
      <c r="X20" s="77"/>
      <c r="Y20" s="77"/>
      <c r="Z20" s="78"/>
      <c r="AA20" s="76"/>
      <c r="AB20" s="77"/>
      <c r="AC20" s="77"/>
      <c r="AD20" s="78"/>
    </row>
    <row r="21" spans="3:30">
      <c r="D21" s="87"/>
      <c r="E21" s="88"/>
      <c r="F21" s="88" t="s">
        <v>571</v>
      </c>
      <c r="G21" s="88"/>
      <c r="H21" s="88"/>
      <c r="I21" s="88"/>
      <c r="J21" s="88"/>
      <c r="K21" s="88"/>
      <c r="L21" s="88"/>
      <c r="M21" s="157">
        <v>4</v>
      </c>
      <c r="N21" s="69">
        <v>41598</v>
      </c>
      <c r="O21" s="157" t="s">
        <v>640</v>
      </c>
      <c r="P21" s="70" t="s">
        <v>1144</v>
      </c>
      <c r="Q21" s="71"/>
      <c r="R21" s="72"/>
      <c r="S21" s="70" t="s">
        <v>1147</v>
      </c>
      <c r="T21" s="71"/>
      <c r="U21" s="71"/>
      <c r="V21" s="72"/>
      <c r="W21" s="154" t="s">
        <v>1148</v>
      </c>
      <c r="X21" s="71"/>
      <c r="Y21" s="71"/>
      <c r="Z21" s="72"/>
      <c r="AA21" s="154" t="s">
        <v>1153</v>
      </c>
      <c r="AB21" s="71"/>
      <c r="AC21" s="71"/>
      <c r="AD21" s="72"/>
    </row>
    <row r="22" spans="3:30">
      <c r="D22" s="90"/>
      <c r="E22" s="91"/>
      <c r="F22" s="91"/>
      <c r="G22" s="91"/>
      <c r="H22" s="91"/>
      <c r="I22" s="91"/>
      <c r="J22" s="91"/>
      <c r="K22" s="91"/>
      <c r="L22" s="91"/>
      <c r="M22" s="167"/>
      <c r="N22" s="67"/>
      <c r="O22" s="167"/>
      <c r="P22" s="159" t="s">
        <v>1145</v>
      </c>
      <c r="Q22" s="74"/>
      <c r="R22" s="75"/>
      <c r="S22" s="159"/>
      <c r="T22" s="74"/>
      <c r="U22" s="74"/>
      <c r="V22" s="75"/>
      <c r="W22" s="155" t="s">
        <v>1149</v>
      </c>
      <c r="X22" s="74"/>
      <c r="Y22" s="74"/>
      <c r="Z22" s="75"/>
      <c r="AA22" s="155" t="s">
        <v>1154</v>
      </c>
      <c r="AB22" s="74"/>
      <c r="AC22" s="74"/>
      <c r="AD22" s="75"/>
    </row>
    <row r="23" spans="3:30">
      <c r="C23" s="66">
        <v>10</v>
      </c>
      <c r="D23" s="90" t="s">
        <v>1169</v>
      </c>
      <c r="E23" s="91"/>
      <c r="F23" s="91"/>
      <c r="G23" s="91"/>
      <c r="H23" s="91"/>
      <c r="I23" s="91"/>
      <c r="J23" s="91"/>
      <c r="K23" s="91"/>
      <c r="L23" s="91"/>
      <c r="M23" s="167"/>
      <c r="N23" s="67"/>
      <c r="O23" s="167"/>
      <c r="P23" s="159" t="s">
        <v>1146</v>
      </c>
      <c r="Q23" s="74"/>
      <c r="R23" s="75"/>
      <c r="S23" s="159"/>
      <c r="T23" s="74"/>
      <c r="U23" s="74"/>
      <c r="V23" s="75"/>
      <c r="W23" s="159" t="s">
        <v>1150</v>
      </c>
      <c r="X23" s="74"/>
      <c r="Y23" s="74"/>
      <c r="Z23" s="75"/>
      <c r="AA23" s="155" t="s">
        <v>1155</v>
      </c>
      <c r="AB23" s="74"/>
      <c r="AC23" s="74"/>
      <c r="AD23" s="75"/>
    </row>
    <row r="24" spans="3:30">
      <c r="C24" s="170">
        <v>11</v>
      </c>
      <c r="D24" s="90" t="s">
        <v>1167</v>
      </c>
      <c r="E24" s="91"/>
      <c r="F24" s="91"/>
      <c r="G24" s="91"/>
      <c r="H24" s="91"/>
      <c r="I24" s="91"/>
      <c r="J24" s="91"/>
      <c r="K24" s="91"/>
      <c r="L24" s="91"/>
      <c r="M24" s="167"/>
      <c r="N24" s="67"/>
      <c r="O24" s="167"/>
      <c r="P24" s="159"/>
      <c r="Q24" s="74"/>
      <c r="R24" s="75"/>
      <c r="S24" s="159"/>
      <c r="T24" s="74"/>
      <c r="U24" s="74"/>
      <c r="V24" s="75"/>
      <c r="W24" s="155" t="s">
        <v>1151</v>
      </c>
      <c r="X24" s="74"/>
      <c r="Y24" s="74"/>
      <c r="Z24" s="75"/>
      <c r="AA24" s="155" t="s">
        <v>1156</v>
      </c>
      <c r="AB24" s="74"/>
      <c r="AC24" s="74"/>
      <c r="AD24" s="75"/>
    </row>
    <row r="25" spans="3:30">
      <c r="C25" s="170">
        <v>12</v>
      </c>
      <c r="D25" s="90" t="s">
        <v>1168</v>
      </c>
      <c r="E25" s="91"/>
      <c r="F25" s="91"/>
      <c r="G25" s="91"/>
      <c r="H25" s="91"/>
      <c r="I25" s="91"/>
      <c r="J25" s="91"/>
      <c r="K25" s="91"/>
      <c r="L25" s="91"/>
      <c r="M25" s="158"/>
      <c r="N25" s="68"/>
      <c r="O25" s="158"/>
      <c r="P25" s="76"/>
      <c r="Q25" s="77"/>
      <c r="R25" s="78"/>
      <c r="S25" s="76"/>
      <c r="T25" s="77"/>
      <c r="U25" s="77"/>
      <c r="V25" s="78"/>
      <c r="W25" s="156" t="s">
        <v>1152</v>
      </c>
      <c r="X25" s="77"/>
      <c r="Y25" s="77"/>
      <c r="Z25" s="78"/>
      <c r="AA25" s="76"/>
      <c r="AB25" s="77"/>
      <c r="AC25" s="77"/>
      <c r="AD25" s="78"/>
    </row>
    <row r="26" spans="3:30">
      <c r="M26" s="157">
        <v>5</v>
      </c>
      <c r="N26" s="69">
        <v>41598</v>
      </c>
      <c r="O26" s="157" t="s">
        <v>640</v>
      </c>
      <c r="P26" s="154" t="s">
        <v>1157</v>
      </c>
      <c r="Q26" s="71"/>
      <c r="R26" s="72"/>
      <c r="S26" s="70" t="s">
        <v>1160</v>
      </c>
      <c r="T26" s="71"/>
      <c r="U26" s="71"/>
      <c r="V26" s="72"/>
      <c r="W26" s="154" t="s">
        <v>1161</v>
      </c>
      <c r="X26" s="71"/>
      <c r="Y26" s="71"/>
      <c r="Z26" s="72"/>
      <c r="AA26" s="165" t="s">
        <v>1165</v>
      </c>
    </row>
    <row r="27" spans="3:30">
      <c r="M27" s="167"/>
      <c r="N27" s="67"/>
      <c r="O27" s="167"/>
      <c r="P27" s="155" t="s">
        <v>1158</v>
      </c>
      <c r="Q27" s="74"/>
      <c r="R27" s="75"/>
      <c r="S27" s="159"/>
      <c r="T27" s="74"/>
      <c r="U27" s="74"/>
      <c r="V27" s="75"/>
      <c r="W27" s="155" t="s">
        <v>1162</v>
      </c>
      <c r="X27" s="74"/>
      <c r="Y27" s="74"/>
      <c r="Z27" s="75"/>
    </row>
    <row r="28" spans="3:30">
      <c r="M28" s="167"/>
      <c r="N28" s="67"/>
      <c r="O28" s="167"/>
      <c r="P28" s="155" t="s">
        <v>1159</v>
      </c>
      <c r="Q28" s="74"/>
      <c r="R28" s="75"/>
      <c r="S28" s="159"/>
      <c r="T28" s="74"/>
      <c r="U28" s="74"/>
      <c r="V28" s="75"/>
      <c r="W28" s="155" t="s">
        <v>1163</v>
      </c>
      <c r="X28" s="74"/>
      <c r="Y28" s="74"/>
      <c r="Z28" s="75"/>
    </row>
    <row r="29" spans="3:30">
      <c r="M29" s="158"/>
      <c r="N29" s="68"/>
      <c r="O29" s="158"/>
      <c r="P29" s="76"/>
      <c r="Q29" s="77"/>
      <c r="R29" s="78"/>
      <c r="S29" s="76"/>
      <c r="T29" s="77"/>
      <c r="U29" s="77"/>
      <c r="V29" s="78"/>
      <c r="W29" s="156" t="s">
        <v>1164</v>
      </c>
      <c r="X29" s="77"/>
      <c r="Y29" s="77"/>
      <c r="Z29" s="78"/>
    </row>
    <row r="30" spans="3:30">
      <c r="M30" s="160">
        <v>6</v>
      </c>
      <c r="N30" s="172" t="s">
        <v>1172</v>
      </c>
      <c r="O30" s="173" t="s">
        <v>640</v>
      </c>
      <c r="P30" s="155" t="s">
        <v>1173</v>
      </c>
      <c r="S30" s="172" t="s">
        <v>1176</v>
      </c>
    </row>
    <row r="31" spans="3:30">
      <c r="P31" s="155" t="s">
        <v>1174</v>
      </c>
    </row>
    <row r="32" spans="3:30">
      <c r="P32" s="155" t="s">
        <v>1175</v>
      </c>
    </row>
  </sheetData>
  <mergeCells count="1">
    <mergeCell ref="D3:J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K45"/>
  <sheetViews>
    <sheetView topLeftCell="A2" workbookViewId="0">
      <selection activeCell="D22" sqref="D22"/>
    </sheetView>
  </sheetViews>
  <sheetFormatPr defaultRowHeight="15"/>
  <cols>
    <col min="1" max="1" width="13.140625" bestFit="1" customWidth="1"/>
    <col min="2" max="2" width="37.28515625" bestFit="1" customWidth="1"/>
    <col min="3" max="3" width="17.28515625" bestFit="1" customWidth="1"/>
  </cols>
  <sheetData>
    <row r="1" spans="1:11">
      <c r="A1" s="33" t="s">
        <v>573</v>
      </c>
      <c r="B1" s="36" t="s">
        <v>574</v>
      </c>
      <c r="C1" s="21" t="s">
        <v>575</v>
      </c>
      <c r="D1" s="21" t="s">
        <v>576</v>
      </c>
    </row>
    <row r="2" spans="1:11">
      <c r="A2" s="34">
        <v>0</v>
      </c>
      <c r="B2" s="43" t="s">
        <v>577</v>
      </c>
      <c r="C2" t="s">
        <v>578</v>
      </c>
      <c r="D2" t="s">
        <v>579</v>
      </c>
    </row>
    <row r="3" spans="1:11">
      <c r="A3" s="53">
        <v>-100</v>
      </c>
      <c r="B3" s="54" t="s">
        <v>580</v>
      </c>
      <c r="C3" s="55"/>
      <c r="D3" t="s">
        <v>581</v>
      </c>
    </row>
    <row r="4" spans="1:11">
      <c r="A4" s="53">
        <v>-101</v>
      </c>
      <c r="B4" s="54" t="s">
        <v>582</v>
      </c>
      <c r="C4" s="55"/>
      <c r="D4" t="s">
        <v>581</v>
      </c>
      <c r="J4" s="55"/>
      <c r="K4" t="s">
        <v>583</v>
      </c>
    </row>
    <row r="5" spans="1:11">
      <c r="A5" s="53">
        <v>-104</v>
      </c>
      <c r="B5" s="54" t="s">
        <v>584</v>
      </c>
      <c r="C5" s="55"/>
      <c r="D5" t="s">
        <v>581</v>
      </c>
      <c r="J5" s="56"/>
      <c r="K5" t="s">
        <v>585</v>
      </c>
    </row>
    <row r="6" spans="1:11">
      <c r="A6" s="53">
        <v>-109</v>
      </c>
      <c r="B6" s="54" t="s">
        <v>586</v>
      </c>
      <c r="C6" s="55"/>
      <c r="D6" t="s">
        <v>581</v>
      </c>
      <c r="J6" s="57"/>
      <c r="K6" t="s">
        <v>587</v>
      </c>
    </row>
    <row r="7" spans="1:11">
      <c r="A7" s="53">
        <v>-131</v>
      </c>
      <c r="B7" s="54" t="s">
        <v>588</v>
      </c>
      <c r="C7" s="55"/>
      <c r="D7" s="25" t="s">
        <v>589</v>
      </c>
      <c r="J7" s="58"/>
      <c r="K7" t="s">
        <v>590</v>
      </c>
    </row>
    <row r="8" spans="1:11">
      <c r="A8" s="59">
        <v>-200</v>
      </c>
      <c r="B8" s="60" t="s">
        <v>591</v>
      </c>
      <c r="C8" s="56"/>
      <c r="D8" s="25" t="s">
        <v>589</v>
      </c>
    </row>
    <row r="9" spans="1:11">
      <c r="A9" s="59">
        <v>-222</v>
      </c>
      <c r="B9" s="60" t="s">
        <v>592</v>
      </c>
      <c r="C9" s="56"/>
      <c r="D9" t="s">
        <v>581</v>
      </c>
    </row>
    <row r="10" spans="1:11">
      <c r="A10" s="59">
        <v>-223</v>
      </c>
      <c r="B10" s="60" t="s">
        <v>593</v>
      </c>
      <c r="C10" s="56"/>
      <c r="D10" t="s">
        <v>581</v>
      </c>
      <c r="J10" s="61" t="s">
        <v>594</v>
      </c>
      <c r="K10" s="43" t="s">
        <v>595</v>
      </c>
    </row>
    <row r="11" spans="1:11">
      <c r="A11" s="59">
        <v>-241</v>
      </c>
      <c r="B11" s="60" t="s">
        <v>596</v>
      </c>
      <c r="C11" s="56"/>
      <c r="D11" s="25" t="s">
        <v>589</v>
      </c>
    </row>
    <row r="12" spans="1:11">
      <c r="A12" s="59">
        <v>-284</v>
      </c>
      <c r="B12" s="60" t="s">
        <v>597</v>
      </c>
      <c r="C12" s="56"/>
      <c r="D12" s="25" t="s">
        <v>589</v>
      </c>
    </row>
    <row r="13" spans="1:11">
      <c r="A13" s="59">
        <v>-286</v>
      </c>
      <c r="B13" s="60" t="s">
        <v>598</v>
      </c>
      <c r="C13" s="56"/>
      <c r="D13" s="25" t="s">
        <v>589</v>
      </c>
    </row>
    <row r="14" spans="1:11">
      <c r="A14" s="62">
        <v>350</v>
      </c>
      <c r="B14" s="63" t="s">
        <v>599</v>
      </c>
      <c r="C14" s="57"/>
      <c r="D14" t="s">
        <v>581</v>
      </c>
    </row>
    <row r="15" spans="1:11">
      <c r="A15" s="62">
        <v>301</v>
      </c>
      <c r="B15" s="63" t="s">
        <v>600</v>
      </c>
      <c r="C15" s="57"/>
      <c r="D15" t="s">
        <v>579</v>
      </c>
    </row>
    <row r="16" spans="1:11">
      <c r="A16" s="62">
        <v>302</v>
      </c>
      <c r="B16" s="63" t="s">
        <v>601</v>
      </c>
      <c r="C16" s="57"/>
      <c r="D16" t="s">
        <v>579</v>
      </c>
    </row>
    <row r="17" spans="1:4">
      <c r="A17" s="62">
        <v>304</v>
      </c>
      <c r="B17" s="63" t="s">
        <v>602</v>
      </c>
      <c r="C17" s="57"/>
      <c r="D17" t="s">
        <v>579</v>
      </c>
    </row>
    <row r="18" spans="1:4">
      <c r="A18" s="62">
        <v>305</v>
      </c>
      <c r="B18" s="63" t="s">
        <v>603</v>
      </c>
      <c r="C18" s="57"/>
      <c r="D18" s="25" t="s">
        <v>589</v>
      </c>
    </row>
    <row r="19" spans="1:4">
      <c r="A19" s="62">
        <v>306</v>
      </c>
      <c r="B19" s="63" t="s">
        <v>604</v>
      </c>
      <c r="C19" s="57"/>
      <c r="D19" t="s">
        <v>579</v>
      </c>
    </row>
    <row r="20" spans="1:4">
      <c r="A20" s="62">
        <v>307</v>
      </c>
      <c r="B20" s="63" t="s">
        <v>605</v>
      </c>
      <c r="C20" s="57"/>
      <c r="D20" t="s">
        <v>579</v>
      </c>
    </row>
    <row r="21" spans="1:4">
      <c r="A21" s="62">
        <v>308</v>
      </c>
      <c r="B21" s="63" t="s">
        <v>606</v>
      </c>
      <c r="C21" s="57"/>
      <c r="D21" t="s">
        <v>579</v>
      </c>
    </row>
    <row r="22" spans="1:4">
      <c r="A22" s="62">
        <v>309</v>
      </c>
      <c r="B22" s="63" t="s">
        <v>607</v>
      </c>
      <c r="C22" s="57"/>
      <c r="D22" s="25" t="s">
        <v>589</v>
      </c>
    </row>
    <row r="23" spans="1:4">
      <c r="A23" s="62">
        <v>310</v>
      </c>
      <c r="B23" s="63" t="s">
        <v>608</v>
      </c>
      <c r="C23" s="57"/>
      <c r="D23" t="s">
        <v>579</v>
      </c>
    </row>
    <row r="24" spans="1:4">
      <c r="A24" s="62">
        <v>311</v>
      </c>
      <c r="B24" s="63" t="s">
        <v>609</v>
      </c>
      <c r="C24" s="57"/>
      <c r="D24" t="s">
        <v>579</v>
      </c>
    </row>
    <row r="25" spans="1:4">
      <c r="A25" s="62">
        <v>312</v>
      </c>
      <c r="B25" s="63" t="s">
        <v>610</v>
      </c>
      <c r="C25" s="57"/>
      <c r="D25" t="s">
        <v>579</v>
      </c>
    </row>
    <row r="26" spans="1:4">
      <c r="A26" s="62">
        <v>320</v>
      </c>
      <c r="B26" s="63" t="s">
        <v>611</v>
      </c>
      <c r="C26" s="57"/>
      <c r="D26" s="25" t="s">
        <v>589</v>
      </c>
    </row>
    <row r="27" spans="1:4">
      <c r="A27" s="62">
        <v>321</v>
      </c>
      <c r="B27" s="63" t="s">
        <v>612</v>
      </c>
      <c r="C27" s="57"/>
      <c r="D27" t="s">
        <v>579</v>
      </c>
    </row>
    <row r="28" spans="1:4">
      <c r="A28" s="62">
        <v>322</v>
      </c>
      <c r="B28" s="63" t="s">
        <v>613</v>
      </c>
      <c r="C28" s="57"/>
      <c r="D28" t="s">
        <v>581</v>
      </c>
    </row>
    <row r="29" spans="1:4">
      <c r="A29" s="62">
        <v>323</v>
      </c>
      <c r="B29" s="63" t="s">
        <v>614</v>
      </c>
      <c r="C29" s="57"/>
      <c r="D29" t="s">
        <v>579</v>
      </c>
    </row>
    <row r="30" spans="1:4">
      <c r="A30" s="62">
        <v>324</v>
      </c>
      <c r="B30" s="63" t="s">
        <v>615</v>
      </c>
      <c r="C30" s="57"/>
      <c r="D30" t="s">
        <v>579</v>
      </c>
    </row>
    <row r="31" spans="1:4">
      <c r="A31" s="62">
        <v>325</v>
      </c>
      <c r="B31" s="63" t="s">
        <v>616</v>
      </c>
      <c r="C31" s="57"/>
      <c r="D31" t="s">
        <v>579</v>
      </c>
    </row>
    <row r="32" spans="1:4">
      <c r="A32" s="62">
        <v>326</v>
      </c>
      <c r="B32" s="63" t="s">
        <v>617</v>
      </c>
      <c r="C32" s="57"/>
      <c r="D32" t="s">
        <v>581</v>
      </c>
    </row>
    <row r="33" spans="1:4">
      <c r="A33" s="62">
        <v>327</v>
      </c>
      <c r="B33" s="63" t="s">
        <v>618</v>
      </c>
      <c r="C33" s="57"/>
      <c r="D33" t="s">
        <v>579</v>
      </c>
    </row>
    <row r="34" spans="1:4">
      <c r="A34" s="62">
        <v>329</v>
      </c>
      <c r="B34" s="63" t="s">
        <v>619</v>
      </c>
      <c r="C34" s="57"/>
      <c r="D34" s="25" t="s">
        <v>589</v>
      </c>
    </row>
    <row r="35" spans="1:4">
      <c r="A35" s="62">
        <v>340</v>
      </c>
      <c r="B35" s="63" t="s">
        <v>620</v>
      </c>
      <c r="C35" s="57"/>
      <c r="D35" s="25" t="s">
        <v>589</v>
      </c>
    </row>
    <row r="36" spans="1:4">
      <c r="A36" s="62">
        <v>341</v>
      </c>
      <c r="B36" s="63" t="s">
        <v>621</v>
      </c>
      <c r="C36" s="57"/>
      <c r="D36" t="s">
        <v>581</v>
      </c>
    </row>
    <row r="37" spans="1:4">
      <c r="A37" s="62">
        <v>342</v>
      </c>
      <c r="B37" s="63" t="s">
        <v>622</v>
      </c>
      <c r="C37" s="57"/>
      <c r="D37" t="s">
        <v>581</v>
      </c>
    </row>
    <row r="38" spans="1:4">
      <c r="A38" s="62">
        <v>343</v>
      </c>
      <c r="B38" s="63" t="s">
        <v>623</v>
      </c>
      <c r="C38" s="57"/>
      <c r="D38" s="25" t="s">
        <v>589</v>
      </c>
    </row>
    <row r="39" spans="1:4">
      <c r="A39" s="62">
        <v>344</v>
      </c>
      <c r="B39" s="63" t="s">
        <v>624</v>
      </c>
      <c r="C39" s="57"/>
      <c r="D39" t="s">
        <v>581</v>
      </c>
    </row>
    <row r="40" spans="1:4">
      <c r="A40" s="62">
        <v>396</v>
      </c>
      <c r="B40" s="63" t="s">
        <v>625</v>
      </c>
      <c r="C40" s="57"/>
      <c r="D40" t="s">
        <v>581</v>
      </c>
    </row>
    <row r="41" spans="1:4">
      <c r="A41" s="62">
        <v>397</v>
      </c>
      <c r="B41" s="63" t="s">
        <v>626</v>
      </c>
      <c r="C41" s="57"/>
      <c r="D41" t="s">
        <v>581</v>
      </c>
    </row>
    <row r="42" spans="1:4">
      <c r="A42" s="62">
        <v>398</v>
      </c>
      <c r="B42" s="63" t="s">
        <v>627</v>
      </c>
      <c r="C42" s="57"/>
      <c r="D42" t="s">
        <v>581</v>
      </c>
    </row>
    <row r="43" spans="1:4">
      <c r="A43" s="62">
        <v>399</v>
      </c>
      <c r="B43" s="63" t="s">
        <v>628</v>
      </c>
      <c r="C43" s="57"/>
      <c r="D43" t="s">
        <v>581</v>
      </c>
    </row>
    <row r="44" spans="1:4">
      <c r="A44" s="64">
        <v>-400</v>
      </c>
      <c r="B44" s="65" t="s">
        <v>629</v>
      </c>
      <c r="C44" s="58"/>
      <c r="D44" s="25" t="s">
        <v>589</v>
      </c>
    </row>
    <row r="45" spans="1:4">
      <c r="A45" s="64">
        <v>-410</v>
      </c>
      <c r="B45" s="65" t="s">
        <v>630</v>
      </c>
      <c r="C45" s="58"/>
      <c r="D45" s="25" t="s">
        <v>589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C1:K33"/>
  <sheetViews>
    <sheetView tabSelected="1" topLeftCell="A10" workbookViewId="0">
      <selection activeCell="C34" sqref="C34"/>
    </sheetView>
  </sheetViews>
  <sheetFormatPr defaultRowHeight="15"/>
  <cols>
    <col min="9" max="9" width="19.85546875" customWidth="1"/>
  </cols>
  <sheetData>
    <row r="1" spans="3:11">
      <c r="C1" t="s">
        <v>1048</v>
      </c>
      <c r="D1" s="147" t="s">
        <v>1051</v>
      </c>
      <c r="I1" s="152" t="s">
        <v>1078</v>
      </c>
      <c r="J1" s="152" t="s">
        <v>1079</v>
      </c>
      <c r="K1" s="152"/>
    </row>
    <row r="2" spans="3:11">
      <c r="C2" t="s">
        <v>1049</v>
      </c>
    </row>
    <row r="3" spans="3:11">
      <c r="C3" t="s">
        <v>1050</v>
      </c>
    </row>
    <row r="5" spans="3:11">
      <c r="C5" s="21" t="s">
        <v>260</v>
      </c>
    </row>
    <row r="6" spans="3:11">
      <c r="C6" t="s">
        <v>632</v>
      </c>
    </row>
    <row r="7" spans="3:11">
      <c r="C7" t="s">
        <v>633</v>
      </c>
    </row>
    <row r="8" spans="3:11">
      <c r="C8" t="s">
        <v>634</v>
      </c>
    </row>
    <row r="9" spans="3:11">
      <c r="C9" t="s">
        <v>654</v>
      </c>
    </row>
    <row r="10" spans="3:11">
      <c r="C10" t="s">
        <v>655</v>
      </c>
    </row>
    <row r="11" spans="3:11">
      <c r="C11" t="s">
        <v>656</v>
      </c>
    </row>
    <row r="12" spans="3:11">
      <c r="C12" t="s">
        <v>657</v>
      </c>
    </row>
    <row r="13" spans="3:11">
      <c r="C13" t="s">
        <v>658</v>
      </c>
    </row>
    <row r="14" spans="3:11">
      <c r="C14" t="s">
        <v>659</v>
      </c>
    </row>
    <row r="15" spans="3:11">
      <c r="C15" t="s">
        <v>660</v>
      </c>
    </row>
    <row r="16" spans="3:11">
      <c r="C16" t="s">
        <v>661</v>
      </c>
    </row>
    <row r="17" spans="3:3">
      <c r="C17" t="s">
        <v>662</v>
      </c>
    </row>
    <row r="20" spans="3:3">
      <c r="C20" t="s">
        <v>1047</v>
      </c>
    </row>
    <row r="21" spans="3:3">
      <c r="C21" t="s">
        <v>1052</v>
      </c>
    </row>
    <row r="22" spans="3:3">
      <c r="C22" t="s">
        <v>1053</v>
      </c>
    </row>
    <row r="24" spans="3:3">
      <c r="C24" t="s">
        <v>1054</v>
      </c>
    </row>
    <row r="25" spans="3:3">
      <c r="C25" t="s">
        <v>1055</v>
      </c>
    </row>
    <row r="26" spans="3:3">
      <c r="C26" t="s">
        <v>1056</v>
      </c>
    </row>
    <row r="27" spans="3:3">
      <c r="C27" t="s">
        <v>1057</v>
      </c>
    </row>
    <row r="28" spans="3:3">
      <c r="C28" s="152" t="s">
        <v>1077</v>
      </c>
    </row>
    <row r="29" spans="3:3">
      <c r="C29" s="164" t="s">
        <v>1166</v>
      </c>
    </row>
    <row r="30" spans="3:3">
      <c r="C30" s="171" t="s">
        <v>1170</v>
      </c>
    </row>
    <row r="32" spans="3:3">
      <c r="C32" s="174" t="s">
        <v>1177</v>
      </c>
    </row>
    <row r="33" spans="3:3">
      <c r="C33" s="174" t="s">
        <v>1178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1:BU118"/>
  <sheetViews>
    <sheetView topLeftCell="A94" workbookViewId="0">
      <selection activeCell="J3" sqref="J3"/>
    </sheetView>
  </sheetViews>
  <sheetFormatPr defaultRowHeight="15"/>
  <cols>
    <col min="2" max="2" width="11" bestFit="1" customWidth="1"/>
    <col min="3" max="3" width="13.28515625" style="34" bestFit="1" customWidth="1"/>
    <col min="4" max="4" width="9.7109375" style="34" bestFit="1" customWidth="1"/>
    <col min="5" max="5" width="18.85546875" style="33" bestFit="1" customWidth="1"/>
    <col min="6" max="6" width="9.140625" style="34"/>
    <col min="7" max="7" width="21.85546875" style="34" bestFit="1" customWidth="1"/>
    <col min="8" max="8" width="24" customWidth="1"/>
    <col min="9" max="9" width="24.85546875" customWidth="1"/>
    <col min="10" max="10" width="25.85546875" customWidth="1"/>
    <col min="11" max="11" width="24.42578125" customWidth="1"/>
    <col min="12" max="12" width="26.7109375" customWidth="1"/>
    <col min="13" max="13" width="24.140625" customWidth="1"/>
    <col min="15" max="15" width="17.42578125" bestFit="1" customWidth="1"/>
    <col min="16" max="16" width="20.42578125" style="34" bestFit="1" customWidth="1"/>
    <col min="17" max="17" width="21.7109375" bestFit="1" customWidth="1"/>
    <col min="25" max="25" width="17" bestFit="1" customWidth="1"/>
    <col min="26" max="26" width="28" bestFit="1" customWidth="1"/>
    <col min="27" max="27" width="17.85546875" style="34" customWidth="1"/>
    <col min="28" max="28" width="19.5703125" style="34" customWidth="1"/>
    <col min="29" max="29" width="6.5703125" style="34" customWidth="1"/>
    <col min="30" max="34" width="9.140625" style="34"/>
    <col min="43" max="43" width="15.85546875" bestFit="1" customWidth="1"/>
    <col min="44" max="44" width="17" customWidth="1"/>
    <col min="45" max="73" width="9.140625" style="34"/>
  </cols>
  <sheetData>
    <row r="1" spans="2:73">
      <c r="B1" s="182" t="s">
        <v>669</v>
      </c>
      <c r="C1" s="183"/>
      <c r="D1" s="183"/>
      <c r="AA1"/>
      <c r="AB1"/>
      <c r="AH1" s="184" t="s">
        <v>670</v>
      </c>
      <c r="AI1" s="184"/>
      <c r="AJ1" s="184"/>
      <c r="AK1" s="184"/>
      <c r="AL1" s="34"/>
      <c r="AM1" s="34"/>
      <c r="AN1" s="34"/>
      <c r="AO1" s="34"/>
      <c r="AP1" s="34"/>
      <c r="AQ1" s="34"/>
      <c r="AR1" s="34"/>
      <c r="BF1"/>
      <c r="BG1"/>
      <c r="BH1"/>
      <c r="BI1"/>
      <c r="BJ1"/>
      <c r="BK1"/>
      <c r="BL1"/>
      <c r="BM1"/>
      <c r="BN1"/>
      <c r="BO1"/>
      <c r="BP1"/>
      <c r="BQ1"/>
      <c r="BR1"/>
      <c r="BS1"/>
      <c r="BT1"/>
      <c r="BU1"/>
    </row>
    <row r="2" spans="2:73">
      <c r="C2" s="96"/>
      <c r="D2" s="96"/>
      <c r="AA2"/>
      <c r="AB2"/>
      <c r="AI2" s="34"/>
      <c r="AJ2" s="34"/>
      <c r="AK2" s="34"/>
      <c r="AL2" s="34"/>
      <c r="AM2" s="34"/>
      <c r="AN2" s="34"/>
      <c r="AO2" s="34"/>
      <c r="AP2" s="34"/>
      <c r="AQ2" s="34"/>
      <c r="AR2" s="34"/>
      <c r="BF2"/>
      <c r="BG2"/>
      <c r="BH2"/>
      <c r="BI2"/>
      <c r="BJ2"/>
      <c r="BK2"/>
      <c r="BL2"/>
      <c r="BM2"/>
      <c r="BN2"/>
      <c r="BO2"/>
      <c r="BP2"/>
      <c r="BQ2"/>
      <c r="BR2"/>
      <c r="BS2"/>
      <c r="BT2"/>
      <c r="BU2"/>
    </row>
    <row r="3" spans="2:73">
      <c r="B3" s="74"/>
      <c r="C3" s="100" t="s">
        <v>671</v>
      </c>
      <c r="D3" s="96" t="str">
        <f>DEC2HEX(0,2)</f>
        <v>00</v>
      </c>
      <c r="H3" s="100" t="s">
        <v>672</v>
      </c>
      <c r="I3" s="96" t="str">
        <f>DEC2HEX(1,2)</f>
        <v>01</v>
      </c>
      <c r="J3" s="34"/>
      <c r="L3" s="100" t="s">
        <v>673</v>
      </c>
      <c r="M3" s="96" t="str">
        <f>DEC2HEX(11,2)</f>
        <v>0B</v>
      </c>
      <c r="AA3"/>
      <c r="AB3"/>
      <c r="AC3" s="33" t="s">
        <v>674</v>
      </c>
      <c r="AD3" s="33" t="s">
        <v>675</v>
      </c>
      <c r="AE3" s="33" t="s">
        <v>676</v>
      </c>
      <c r="AF3" s="33" t="s">
        <v>677</v>
      </c>
      <c r="AG3" s="33" t="s">
        <v>678</v>
      </c>
      <c r="AH3" s="33" t="s">
        <v>679</v>
      </c>
      <c r="AI3" s="33" t="s">
        <v>680</v>
      </c>
      <c r="AJ3" s="33" t="s">
        <v>681</v>
      </c>
      <c r="AK3" s="33" t="s">
        <v>682</v>
      </c>
      <c r="AL3" s="33" t="s">
        <v>683</v>
      </c>
      <c r="AM3" s="33" t="s">
        <v>684</v>
      </c>
      <c r="AN3" s="33" t="s">
        <v>685</v>
      </c>
      <c r="AO3" s="33" t="s">
        <v>686</v>
      </c>
      <c r="AP3" s="33" t="s">
        <v>687</v>
      </c>
      <c r="AQ3" s="33" t="s">
        <v>688</v>
      </c>
      <c r="AR3" s="33" t="s">
        <v>689</v>
      </c>
      <c r="AS3" s="33" t="s">
        <v>690</v>
      </c>
      <c r="AT3" s="33" t="s">
        <v>691</v>
      </c>
      <c r="AU3" s="33" t="s">
        <v>692</v>
      </c>
      <c r="AV3" s="33" t="s">
        <v>693</v>
      </c>
      <c r="AW3" s="33" t="s">
        <v>694</v>
      </c>
      <c r="AX3" s="33" t="s">
        <v>695</v>
      </c>
      <c r="AY3" s="33" t="s">
        <v>696</v>
      </c>
      <c r="AZ3" s="33" t="s">
        <v>697</v>
      </c>
      <c r="BA3" s="33" t="s">
        <v>698</v>
      </c>
      <c r="BB3" s="33" t="s">
        <v>699</v>
      </c>
      <c r="BC3" s="33" t="s">
        <v>700</v>
      </c>
      <c r="BD3" s="33" t="s">
        <v>701</v>
      </c>
      <c r="BE3" s="33" t="s">
        <v>702</v>
      </c>
      <c r="BF3"/>
      <c r="BG3"/>
      <c r="BH3"/>
      <c r="BI3"/>
      <c r="BJ3"/>
      <c r="BK3"/>
      <c r="BL3"/>
      <c r="BM3"/>
      <c r="BN3"/>
      <c r="BO3"/>
      <c r="BP3"/>
      <c r="BQ3"/>
      <c r="BR3"/>
      <c r="BS3"/>
      <c r="BT3"/>
      <c r="BU3"/>
    </row>
    <row r="4" spans="2:73">
      <c r="B4" s="101"/>
      <c r="C4" s="100" t="s">
        <v>703</v>
      </c>
      <c r="D4" s="96" t="str">
        <f>DEC2HEX(1,2)</f>
        <v>01</v>
      </c>
      <c r="H4" s="102" t="s">
        <v>704</v>
      </c>
      <c r="I4" s="96" t="str">
        <f>DEC2HEX(2,2)</f>
        <v>02</v>
      </c>
      <c r="J4" s="34"/>
      <c r="L4" s="100" t="s">
        <v>705</v>
      </c>
      <c r="M4" s="96" t="str">
        <f>DEC2HEX(12,2)</f>
        <v>0C</v>
      </c>
      <c r="AA4"/>
      <c r="AB4"/>
      <c r="AI4" s="34"/>
      <c r="AJ4" s="34"/>
      <c r="AK4" s="34"/>
      <c r="AL4" s="34"/>
      <c r="AM4" s="34"/>
      <c r="AN4" s="34"/>
      <c r="AO4" s="34"/>
      <c r="AP4" s="34"/>
      <c r="AQ4" s="34"/>
      <c r="AR4" s="34"/>
      <c r="BF4"/>
      <c r="BG4"/>
      <c r="BH4"/>
      <c r="BI4"/>
      <c r="BJ4"/>
      <c r="BK4"/>
      <c r="BL4"/>
      <c r="BM4"/>
      <c r="BN4"/>
      <c r="BO4"/>
      <c r="BP4"/>
      <c r="BQ4"/>
      <c r="BR4"/>
      <c r="BS4"/>
      <c r="BT4"/>
      <c r="BU4"/>
    </row>
    <row r="5" spans="2:73">
      <c r="B5" s="103"/>
      <c r="C5" s="100" t="s">
        <v>706</v>
      </c>
      <c r="D5" s="96" t="str">
        <f>DEC2HEX(2,2)</f>
        <v>02</v>
      </c>
      <c r="H5" s="102" t="s">
        <v>707</v>
      </c>
      <c r="I5" s="96" t="str">
        <f>DEC2HEX(3,2)</f>
        <v>03</v>
      </c>
      <c r="J5" s="34"/>
      <c r="L5" s="100" t="s">
        <v>708</v>
      </c>
      <c r="M5" s="96" t="str">
        <f>DEC2HEX(13,2)</f>
        <v>0D</v>
      </c>
      <c r="AA5"/>
      <c r="AB5"/>
      <c r="AC5" s="97" t="s">
        <v>709</v>
      </c>
      <c r="AD5" s="176" t="s">
        <v>710</v>
      </c>
      <c r="AE5" s="176"/>
      <c r="AF5" s="176"/>
      <c r="AG5" s="176" t="s">
        <v>711</v>
      </c>
      <c r="AH5" s="176"/>
      <c r="AI5" s="176"/>
      <c r="AJ5" s="176" t="s">
        <v>712</v>
      </c>
      <c r="AK5" s="176"/>
      <c r="AL5" s="176"/>
      <c r="AM5" s="176"/>
      <c r="AN5" s="176"/>
      <c r="AO5" s="176" t="s">
        <v>713</v>
      </c>
      <c r="AP5" s="176"/>
      <c r="AQ5" s="176"/>
      <c r="AR5" s="176"/>
      <c r="AS5" s="176"/>
      <c r="AT5" s="176" t="s">
        <v>714</v>
      </c>
      <c r="AU5" s="176"/>
      <c r="AV5" s="176"/>
      <c r="AW5" s="176"/>
      <c r="AX5" s="176"/>
      <c r="AY5" s="176"/>
      <c r="AZ5" s="176"/>
      <c r="BA5" s="176"/>
      <c r="BB5" s="176"/>
      <c r="BC5" s="176"/>
      <c r="BD5" s="176"/>
      <c r="BE5" s="176"/>
      <c r="BF5"/>
      <c r="BG5"/>
      <c r="BH5"/>
      <c r="BI5"/>
      <c r="BJ5"/>
      <c r="BK5"/>
      <c r="BL5"/>
      <c r="BM5"/>
      <c r="BN5"/>
      <c r="BO5"/>
      <c r="BP5"/>
      <c r="BQ5"/>
      <c r="BR5"/>
      <c r="BS5"/>
      <c r="BT5"/>
      <c r="BU5"/>
    </row>
    <row r="6" spans="2:73">
      <c r="B6" s="103"/>
      <c r="C6" s="100" t="s">
        <v>715</v>
      </c>
      <c r="D6" s="96" t="str">
        <f>DEC2HEX(1,2)</f>
        <v>01</v>
      </c>
      <c r="H6" s="102" t="s">
        <v>716</v>
      </c>
      <c r="I6" s="96" t="str">
        <f>DEC2HEX(4,2)</f>
        <v>04</v>
      </c>
      <c r="J6" s="34"/>
      <c r="L6" s="100" t="s">
        <v>717</v>
      </c>
      <c r="M6" s="96" t="str">
        <f>DEC2HEX(14,2)</f>
        <v>0E</v>
      </c>
      <c r="AA6"/>
      <c r="AB6" t="s">
        <v>718</v>
      </c>
      <c r="AC6" s="34">
        <v>1</v>
      </c>
      <c r="AI6" s="34"/>
      <c r="AJ6" s="34"/>
      <c r="AK6" s="34"/>
      <c r="AL6" s="34"/>
      <c r="AM6" s="34"/>
      <c r="AN6" s="34"/>
      <c r="AO6" s="34"/>
      <c r="AP6" s="34"/>
      <c r="AQ6" s="34"/>
      <c r="AR6" s="34"/>
      <c r="BF6"/>
      <c r="BG6"/>
      <c r="BH6"/>
      <c r="BI6"/>
      <c r="BJ6"/>
      <c r="BK6"/>
      <c r="BL6"/>
      <c r="BM6"/>
      <c r="BN6"/>
      <c r="BO6"/>
      <c r="BP6"/>
      <c r="BQ6"/>
      <c r="BR6"/>
      <c r="BS6"/>
      <c r="BT6"/>
      <c r="BU6"/>
    </row>
    <row r="7" spans="2:73">
      <c r="B7" s="74"/>
      <c r="C7" s="100"/>
      <c r="D7" s="96"/>
      <c r="H7" s="102" t="s">
        <v>719</v>
      </c>
      <c r="I7" s="96" t="str">
        <f>DEC2HEX(5,2)</f>
        <v>05</v>
      </c>
      <c r="J7" s="34"/>
      <c r="L7" s="100" t="s">
        <v>720</v>
      </c>
      <c r="M7" s="96" t="str">
        <f>DEC2HEX(15,2)</f>
        <v>0F</v>
      </c>
      <c r="AA7"/>
      <c r="AB7" t="s">
        <v>721</v>
      </c>
      <c r="AC7" s="34">
        <v>0</v>
      </c>
      <c r="AI7" s="34"/>
      <c r="AJ7" s="34"/>
      <c r="AK7" s="34"/>
      <c r="AL7" s="34"/>
      <c r="AM7" s="34"/>
      <c r="AN7" s="34"/>
      <c r="AO7" s="34"/>
      <c r="AP7" s="34"/>
      <c r="AQ7" s="34"/>
      <c r="AR7" s="34"/>
      <c r="BF7"/>
      <c r="BG7"/>
      <c r="BH7"/>
      <c r="BI7"/>
      <c r="BJ7"/>
      <c r="BK7"/>
      <c r="BL7"/>
      <c r="BM7"/>
      <c r="BN7"/>
      <c r="BO7"/>
      <c r="BP7"/>
      <c r="BQ7"/>
      <c r="BR7"/>
      <c r="BS7"/>
      <c r="BT7"/>
      <c r="BU7"/>
    </row>
    <row r="8" spans="2:73">
      <c r="B8" s="74"/>
      <c r="C8" s="100" t="s">
        <v>722</v>
      </c>
      <c r="D8" s="96" t="str">
        <f>DEC2HEX(2,2)</f>
        <v>02</v>
      </c>
      <c r="H8" s="102" t="s">
        <v>723</v>
      </c>
      <c r="I8" s="96" t="str">
        <f>DEC2HEX(6,2)</f>
        <v>06</v>
      </c>
      <c r="J8" s="34"/>
      <c r="L8" s="100" t="s">
        <v>724</v>
      </c>
      <c r="M8" s="96" t="str">
        <f>DEC2HEX(16,2)</f>
        <v>10</v>
      </c>
      <c r="AA8"/>
      <c r="AB8"/>
      <c r="AI8" s="34"/>
      <c r="AJ8" s="34"/>
      <c r="AK8" s="34"/>
      <c r="AL8" s="34"/>
      <c r="AM8" s="34"/>
      <c r="AN8" s="34"/>
      <c r="AO8" s="34"/>
      <c r="AP8" s="34"/>
      <c r="AQ8" s="34"/>
      <c r="AR8" s="34"/>
      <c r="BF8"/>
      <c r="BG8"/>
      <c r="BH8"/>
      <c r="BI8"/>
      <c r="BJ8"/>
      <c r="BK8"/>
      <c r="BL8"/>
      <c r="BM8"/>
      <c r="BN8"/>
      <c r="BO8"/>
      <c r="BP8"/>
      <c r="BQ8"/>
      <c r="BR8"/>
      <c r="BS8"/>
      <c r="BT8"/>
      <c r="BU8"/>
    </row>
    <row r="9" spans="2:73" ht="15" customHeight="1">
      <c r="B9" s="74"/>
      <c r="C9" s="100" t="s">
        <v>725</v>
      </c>
      <c r="D9" s="96" t="str">
        <f>DEC2HEX(3,2)</f>
        <v>03</v>
      </c>
      <c r="H9" s="102" t="s">
        <v>726</v>
      </c>
      <c r="I9" s="96" t="str">
        <f>DEC2HEX(7,2)</f>
        <v>07</v>
      </c>
      <c r="J9" s="34"/>
      <c r="L9" s="100" t="s">
        <v>1058</v>
      </c>
      <c r="M9" s="96" t="str">
        <f>DEC2HEX(17,2)</f>
        <v>11</v>
      </c>
      <c r="AA9"/>
      <c r="AB9" t="s">
        <v>727</v>
      </c>
      <c r="AD9" s="34">
        <v>0</v>
      </c>
      <c r="AE9" s="34">
        <v>0</v>
      </c>
      <c r="AF9" s="34">
        <v>1</v>
      </c>
      <c r="AI9" s="34"/>
      <c r="AJ9" s="34"/>
      <c r="AK9" s="34"/>
      <c r="AL9" s="34"/>
      <c r="AM9" s="34"/>
      <c r="AN9" s="34"/>
      <c r="AO9" s="34"/>
      <c r="AP9" s="34"/>
      <c r="AQ9" s="34"/>
      <c r="AR9" s="34"/>
      <c r="BF9"/>
      <c r="BG9"/>
      <c r="BH9"/>
      <c r="BI9"/>
      <c r="BJ9"/>
      <c r="BK9"/>
      <c r="BL9"/>
      <c r="BM9"/>
      <c r="BN9"/>
      <c r="BO9"/>
      <c r="BP9"/>
      <c r="BQ9"/>
      <c r="BR9"/>
      <c r="BS9"/>
      <c r="BT9"/>
      <c r="BU9"/>
    </row>
    <row r="10" spans="2:73">
      <c r="B10" s="74"/>
      <c r="C10" s="100" t="s">
        <v>728</v>
      </c>
      <c r="D10" s="96" t="str">
        <f>DEC2HEX(0,2)</f>
        <v>00</v>
      </c>
      <c r="H10" s="102" t="s">
        <v>729</v>
      </c>
      <c r="I10" s="96" t="str">
        <f>DEC2HEX(8,2)</f>
        <v>08</v>
      </c>
      <c r="J10" s="34"/>
      <c r="AA10"/>
      <c r="AB10"/>
      <c r="AI10" s="34"/>
      <c r="AJ10" s="34"/>
      <c r="AK10" s="34"/>
      <c r="AL10" s="34"/>
      <c r="AM10" s="34"/>
      <c r="AN10" s="34"/>
      <c r="AO10" s="34"/>
      <c r="AP10" s="34"/>
      <c r="AQ10" s="34"/>
      <c r="AR10" s="34"/>
      <c r="BF10"/>
      <c r="BG10"/>
      <c r="BH10"/>
      <c r="BI10"/>
      <c r="BJ10"/>
      <c r="BK10"/>
      <c r="BL10"/>
      <c r="BM10"/>
      <c r="BN10"/>
      <c r="BO10"/>
      <c r="BP10"/>
      <c r="BQ10"/>
      <c r="BR10"/>
      <c r="BS10"/>
      <c r="BT10"/>
      <c r="BU10"/>
    </row>
    <row r="11" spans="2:73">
      <c r="B11" s="74"/>
      <c r="C11" s="102" t="s">
        <v>730</v>
      </c>
      <c r="D11" s="96" t="str">
        <f>DEC2HEX(3,2)</f>
        <v>03</v>
      </c>
      <c r="H11" s="102" t="s">
        <v>731</v>
      </c>
      <c r="I11" s="96" t="str">
        <f>DEC2HEX(9,2)</f>
        <v>09</v>
      </c>
      <c r="J11" s="34"/>
      <c r="AA11"/>
      <c r="AB11" t="s">
        <v>732</v>
      </c>
      <c r="AG11" s="34">
        <v>0</v>
      </c>
      <c r="AH11" s="34">
        <v>0</v>
      </c>
      <c r="AI11" s="34">
        <v>1</v>
      </c>
      <c r="AJ11" s="34"/>
      <c r="AK11" s="34"/>
      <c r="AL11" s="34"/>
      <c r="AM11" s="34"/>
      <c r="AN11" s="34"/>
      <c r="AO11" s="34"/>
      <c r="AP11" s="34"/>
      <c r="AQ11" s="34"/>
      <c r="AR11" s="34"/>
      <c r="BF11"/>
      <c r="BG11"/>
      <c r="BH11"/>
      <c r="BI11"/>
      <c r="BJ11"/>
      <c r="BK11"/>
      <c r="BL11"/>
      <c r="BM11"/>
      <c r="BN11"/>
      <c r="BO11"/>
      <c r="BP11"/>
      <c r="BQ11"/>
      <c r="BR11"/>
      <c r="BS11"/>
      <c r="BT11"/>
      <c r="BU11"/>
    </row>
    <row r="12" spans="2:73">
      <c r="B12" s="74"/>
      <c r="C12" s="100" t="s">
        <v>733</v>
      </c>
      <c r="D12" s="96" t="str">
        <f>DEC2HEX(4,2)</f>
        <v>04</v>
      </c>
      <c r="H12" s="102" t="s">
        <v>734</v>
      </c>
      <c r="I12" s="96" t="str">
        <f>DEC2HEX(10,2)</f>
        <v>0A</v>
      </c>
      <c r="J12" s="34"/>
      <c r="AA12"/>
      <c r="AB12" t="s">
        <v>735</v>
      </c>
      <c r="AG12" s="34">
        <v>0</v>
      </c>
      <c r="AH12" s="34">
        <v>1</v>
      </c>
      <c r="AI12" s="34">
        <v>0</v>
      </c>
      <c r="AJ12" s="34"/>
      <c r="AK12" s="34"/>
      <c r="AL12" s="34"/>
      <c r="AM12" s="34"/>
      <c r="AN12" s="34"/>
      <c r="AO12" s="34"/>
      <c r="AP12" s="34"/>
      <c r="AQ12" s="34"/>
      <c r="AR12" s="34"/>
      <c r="BF12"/>
      <c r="BG12"/>
      <c r="BH12"/>
      <c r="BI12"/>
      <c r="BJ12"/>
      <c r="BK12"/>
      <c r="BL12"/>
      <c r="BM12"/>
      <c r="BN12"/>
      <c r="BO12"/>
      <c r="BP12"/>
      <c r="BQ12"/>
      <c r="BR12"/>
      <c r="BS12"/>
      <c r="BT12"/>
      <c r="BU12"/>
    </row>
    <row r="13" spans="2:73">
      <c r="B13" s="74"/>
      <c r="C13" s="96"/>
      <c r="D13" s="96"/>
      <c r="AA13"/>
      <c r="AB13" t="s">
        <v>736</v>
      </c>
      <c r="AG13" s="34">
        <v>0</v>
      </c>
      <c r="AH13" s="34">
        <v>1</v>
      </c>
      <c r="AI13" s="34">
        <v>1</v>
      </c>
      <c r="AJ13" s="34"/>
      <c r="AK13" s="34"/>
      <c r="AL13" s="34"/>
      <c r="AM13" s="34"/>
      <c r="AN13" s="34"/>
      <c r="AO13" s="34"/>
      <c r="AP13" s="34"/>
      <c r="AQ13" s="34"/>
      <c r="AR13" s="34"/>
      <c r="BF13"/>
      <c r="BG13"/>
      <c r="BH13"/>
      <c r="BI13"/>
      <c r="BJ13"/>
      <c r="BK13"/>
      <c r="BL13"/>
      <c r="BM13"/>
      <c r="BN13"/>
      <c r="BO13"/>
      <c r="BP13"/>
      <c r="BQ13"/>
      <c r="BR13"/>
      <c r="BS13"/>
      <c r="BT13"/>
      <c r="BU13"/>
    </row>
    <row r="14" spans="2:73">
      <c r="B14" s="74"/>
      <c r="C14" s="194" t="s">
        <v>737</v>
      </c>
      <c r="D14" s="195"/>
      <c r="E14" s="196"/>
      <c r="F14" s="197" t="s">
        <v>738</v>
      </c>
      <c r="G14" s="197"/>
      <c r="H14" s="197"/>
      <c r="I14" s="197"/>
      <c r="J14" s="197"/>
      <c r="K14" s="197"/>
      <c r="L14" s="197"/>
      <c r="M14" s="197"/>
      <c r="N14" s="197"/>
      <c r="O14" s="104"/>
      <c r="AA14"/>
      <c r="AB14" t="s">
        <v>891</v>
      </c>
      <c r="AG14" s="34">
        <v>1</v>
      </c>
      <c r="AH14" s="34">
        <v>0</v>
      </c>
      <c r="AI14" s="34">
        <v>0</v>
      </c>
      <c r="AJ14" s="34"/>
      <c r="AK14" s="34"/>
      <c r="AL14" s="34"/>
      <c r="AM14" s="34"/>
      <c r="AN14" s="34"/>
      <c r="AO14" s="34"/>
      <c r="AP14" s="34"/>
      <c r="AQ14" s="34"/>
      <c r="AR14" s="34"/>
      <c r="BF14"/>
      <c r="BG14"/>
      <c r="BH14"/>
      <c r="BI14"/>
      <c r="BJ14"/>
      <c r="BK14"/>
      <c r="BL14"/>
      <c r="BM14"/>
      <c r="BN14"/>
      <c r="BO14"/>
      <c r="BP14"/>
      <c r="BQ14"/>
      <c r="BR14"/>
      <c r="BS14"/>
      <c r="BT14"/>
      <c r="BU14"/>
    </row>
    <row r="15" spans="2:73">
      <c r="B15" s="74"/>
      <c r="C15" s="105" t="s">
        <v>739</v>
      </c>
      <c r="D15" s="105" t="s">
        <v>740</v>
      </c>
      <c r="E15" s="105" t="s">
        <v>741</v>
      </c>
      <c r="F15" s="105" t="s">
        <v>742</v>
      </c>
      <c r="G15" s="106" t="s">
        <v>743</v>
      </c>
      <c r="H15" s="107" t="s">
        <v>744</v>
      </c>
      <c r="I15" s="107" t="s">
        <v>745</v>
      </c>
      <c r="J15" s="107" t="s">
        <v>746</v>
      </c>
      <c r="K15" s="107" t="s">
        <v>747</v>
      </c>
      <c r="L15" s="107" t="s">
        <v>748</v>
      </c>
      <c r="M15" s="107" t="s">
        <v>749</v>
      </c>
      <c r="N15" s="107" t="s">
        <v>750</v>
      </c>
      <c r="O15" s="105" t="s">
        <v>751</v>
      </c>
      <c r="P15" s="108" t="s">
        <v>752</v>
      </c>
      <c r="Q15" s="105" t="s">
        <v>753</v>
      </c>
      <c r="AA15"/>
      <c r="AB15"/>
      <c r="AI15" s="34"/>
      <c r="AJ15" s="34"/>
      <c r="AK15" s="34"/>
      <c r="AL15" s="34"/>
      <c r="AM15" s="34"/>
      <c r="AN15" s="34"/>
      <c r="AO15" s="34"/>
      <c r="AP15" s="34"/>
      <c r="AQ15" s="34"/>
      <c r="AR15" s="34"/>
      <c r="BF15"/>
      <c r="BG15"/>
      <c r="BH15"/>
      <c r="BI15"/>
      <c r="BJ15"/>
      <c r="BK15"/>
      <c r="BL15"/>
      <c r="BM15"/>
      <c r="BN15"/>
      <c r="BO15"/>
      <c r="BP15"/>
      <c r="BQ15"/>
      <c r="BR15"/>
      <c r="BS15"/>
      <c r="BT15"/>
      <c r="BU15"/>
    </row>
    <row r="16" spans="2:73" ht="15" customHeight="1">
      <c r="B16" s="74"/>
      <c r="C16" s="198" t="s">
        <v>756</v>
      </c>
      <c r="D16" s="192" t="str">
        <f>SINGLE_BYTE_EXTENSION</f>
        <v>00</v>
      </c>
      <c r="E16" s="199" t="str">
        <f>DEC2HEX(SUM(HEX2DEC(MBOX15),HEX2DEC(SINGLE_BYTE_EXTENSION)),8)</f>
        <v>10000004</v>
      </c>
      <c r="F16" s="192">
        <v>2</v>
      </c>
      <c r="G16" s="200" t="s">
        <v>757</v>
      </c>
      <c r="H16" s="200" t="s">
        <v>757</v>
      </c>
      <c r="I16" s="185" t="s">
        <v>758</v>
      </c>
      <c r="J16" s="186"/>
      <c r="K16" s="186"/>
      <c r="L16" s="186"/>
      <c r="M16" s="186"/>
      <c r="N16" s="187"/>
      <c r="O16" s="191" t="s">
        <v>759</v>
      </c>
      <c r="P16" s="192">
        <v>15</v>
      </c>
      <c r="Q16" s="193" t="s">
        <v>760</v>
      </c>
      <c r="Y16" t="s">
        <v>754</v>
      </c>
      <c r="AA16"/>
      <c r="AB16" t="s">
        <v>892</v>
      </c>
      <c r="AD16" s="34">
        <v>0</v>
      </c>
      <c r="AE16" s="34">
        <v>0</v>
      </c>
      <c r="AF16" s="34">
        <v>1</v>
      </c>
      <c r="AG16" s="34">
        <v>1</v>
      </c>
      <c r="AH16" s="34">
        <v>0</v>
      </c>
      <c r="AI16" s="34">
        <v>0</v>
      </c>
      <c r="AJ16" s="34">
        <v>0</v>
      </c>
      <c r="AK16" s="34">
        <v>0</v>
      </c>
      <c r="AL16" s="34">
        <v>0</v>
      </c>
      <c r="AM16" s="34">
        <v>0</v>
      </c>
      <c r="AN16" s="34">
        <v>1</v>
      </c>
      <c r="AO16" s="184" t="s">
        <v>755</v>
      </c>
      <c r="AP16" s="184"/>
      <c r="AQ16" s="184"/>
      <c r="AR16" s="184"/>
      <c r="AS16" s="184"/>
      <c r="BF16"/>
      <c r="BG16"/>
      <c r="BH16"/>
      <c r="BI16"/>
      <c r="BJ16"/>
      <c r="BK16"/>
      <c r="BL16"/>
      <c r="BM16"/>
      <c r="BN16"/>
      <c r="BO16"/>
      <c r="BP16"/>
      <c r="BQ16"/>
      <c r="BR16"/>
      <c r="BS16"/>
      <c r="BT16"/>
      <c r="BU16"/>
    </row>
    <row r="17" spans="2:73">
      <c r="B17" s="74"/>
      <c r="C17" s="192"/>
      <c r="D17" s="192"/>
      <c r="E17" s="199"/>
      <c r="F17" s="192"/>
      <c r="G17" s="201"/>
      <c r="H17" s="201"/>
      <c r="I17" s="188"/>
      <c r="J17" s="189"/>
      <c r="K17" s="189"/>
      <c r="L17" s="189"/>
      <c r="M17" s="189"/>
      <c r="N17" s="190"/>
      <c r="O17" s="191"/>
      <c r="P17" s="192"/>
      <c r="Q17" s="193"/>
      <c r="AA17"/>
      <c r="AB17"/>
      <c r="AI17" s="34"/>
      <c r="AJ17" s="34"/>
      <c r="AK17" s="34"/>
      <c r="AL17" s="34"/>
      <c r="AM17" s="34"/>
      <c r="AN17" s="34"/>
      <c r="AO17" s="34"/>
      <c r="AP17" s="34"/>
      <c r="AQ17" s="34"/>
      <c r="AR17" s="34"/>
      <c r="BF17" s="96"/>
      <c r="BG17"/>
      <c r="BH17"/>
      <c r="BI17"/>
      <c r="BJ17"/>
      <c r="BK17"/>
      <c r="BL17"/>
      <c r="BM17"/>
      <c r="BN17"/>
      <c r="BO17"/>
      <c r="BP17"/>
      <c r="BQ17"/>
      <c r="BR17"/>
      <c r="BS17"/>
      <c r="BT17"/>
      <c r="BU17"/>
    </row>
    <row r="18" spans="2:73">
      <c r="B18" s="74"/>
      <c r="AA18" t="s">
        <v>754</v>
      </c>
      <c r="AB18" s="100" t="s">
        <v>761</v>
      </c>
      <c r="AC18" s="97">
        <v>0</v>
      </c>
      <c r="AD18" s="98">
        <v>0</v>
      </c>
      <c r="AE18" s="109">
        <v>0</v>
      </c>
      <c r="AF18" s="99">
        <v>0</v>
      </c>
      <c r="AG18" s="98">
        <v>0</v>
      </c>
      <c r="AH18" s="109">
        <v>0</v>
      </c>
      <c r="AI18" s="99">
        <v>0</v>
      </c>
      <c r="AJ18" s="98">
        <v>0</v>
      </c>
      <c r="AK18" s="109">
        <v>0</v>
      </c>
      <c r="AL18" s="109">
        <v>0</v>
      </c>
      <c r="AM18" s="109">
        <v>0</v>
      </c>
      <c r="AN18" s="99">
        <v>0</v>
      </c>
      <c r="AO18" s="98">
        <v>0</v>
      </c>
      <c r="AP18" s="109">
        <v>0</v>
      </c>
      <c r="AQ18" s="109">
        <v>0</v>
      </c>
      <c r="AR18" s="109">
        <v>0</v>
      </c>
      <c r="AS18" s="99">
        <v>0</v>
      </c>
      <c r="AT18" s="98">
        <v>0</v>
      </c>
      <c r="AU18" s="109">
        <v>0</v>
      </c>
      <c r="AV18" s="109">
        <v>0</v>
      </c>
      <c r="AW18" s="109">
        <v>0</v>
      </c>
      <c r="AX18" s="109">
        <v>0</v>
      </c>
      <c r="AY18" s="109">
        <v>0</v>
      </c>
      <c r="AZ18" s="109">
        <v>0</v>
      </c>
      <c r="BA18" s="109">
        <v>0</v>
      </c>
      <c r="BB18" s="109">
        <v>0</v>
      </c>
      <c r="BC18" s="109">
        <v>1</v>
      </c>
      <c r="BD18" s="109" t="s">
        <v>762</v>
      </c>
      <c r="BE18" s="99" t="s">
        <v>762</v>
      </c>
      <c r="BF18"/>
      <c r="BG18"/>
      <c r="BH18"/>
      <c r="BI18"/>
      <c r="BJ18"/>
      <c r="BK18"/>
      <c r="BL18"/>
      <c r="BM18"/>
      <c r="BN18"/>
      <c r="BO18"/>
      <c r="BP18"/>
      <c r="BQ18"/>
      <c r="BR18"/>
      <c r="BS18"/>
      <c r="BT18"/>
      <c r="BU18"/>
    </row>
    <row r="19" spans="2:73">
      <c r="B19" s="74"/>
      <c r="C19" s="194" t="s">
        <v>737</v>
      </c>
      <c r="D19" s="195"/>
      <c r="E19" s="196"/>
      <c r="F19" s="197" t="s">
        <v>764</v>
      </c>
      <c r="G19" s="197"/>
      <c r="H19" s="197"/>
      <c r="I19" s="197"/>
      <c r="J19" s="197"/>
      <c r="K19" s="197"/>
      <c r="L19" s="197"/>
      <c r="M19" s="197"/>
      <c r="N19" s="197"/>
      <c r="O19" s="104"/>
      <c r="AA19"/>
      <c r="AB19" s="100" t="s">
        <v>763</v>
      </c>
      <c r="AC19" s="97">
        <v>0</v>
      </c>
      <c r="AD19" s="98">
        <v>0</v>
      </c>
      <c r="AE19" s="109">
        <v>0</v>
      </c>
      <c r="AF19" s="99">
        <v>1</v>
      </c>
      <c r="AG19" s="98">
        <v>0</v>
      </c>
      <c r="AH19" s="109">
        <v>0</v>
      </c>
      <c r="AI19" s="99">
        <v>0</v>
      </c>
      <c r="AJ19" s="98">
        <v>0</v>
      </c>
      <c r="AK19" s="109">
        <v>0</v>
      </c>
      <c r="AL19" s="109">
        <v>0</v>
      </c>
      <c r="AM19" s="109">
        <v>0</v>
      </c>
      <c r="AN19" s="99">
        <v>0</v>
      </c>
      <c r="AO19" s="98">
        <v>0</v>
      </c>
      <c r="AP19" s="109">
        <v>0</v>
      </c>
      <c r="AQ19" s="109">
        <v>0</v>
      </c>
      <c r="AR19" s="109">
        <v>0</v>
      </c>
      <c r="AS19" s="99">
        <v>0</v>
      </c>
      <c r="AT19" s="98">
        <v>0</v>
      </c>
      <c r="AU19" s="109">
        <v>0</v>
      </c>
      <c r="AV19" s="109">
        <v>0</v>
      </c>
      <c r="AW19" s="109">
        <v>0</v>
      </c>
      <c r="AX19" s="109">
        <v>0</v>
      </c>
      <c r="AY19" s="109">
        <v>0</v>
      </c>
      <c r="AZ19" s="109">
        <v>0</v>
      </c>
      <c r="BA19" s="109">
        <v>0</v>
      </c>
      <c r="BB19" s="109">
        <v>0</v>
      </c>
      <c r="BC19" s="109">
        <v>1</v>
      </c>
      <c r="BD19" s="109" t="s">
        <v>762</v>
      </c>
      <c r="BE19" s="99" t="s">
        <v>762</v>
      </c>
      <c r="BF19"/>
      <c r="BG19"/>
      <c r="BH19"/>
      <c r="BI19"/>
      <c r="BJ19"/>
      <c r="BK19"/>
      <c r="BL19"/>
      <c r="BM19"/>
      <c r="BN19"/>
      <c r="BO19"/>
      <c r="BP19"/>
      <c r="BQ19"/>
      <c r="BR19"/>
      <c r="BS19"/>
      <c r="BT19"/>
      <c r="BU19"/>
    </row>
    <row r="20" spans="2:73">
      <c r="B20" s="74"/>
      <c r="C20" s="105" t="s">
        <v>739</v>
      </c>
      <c r="D20" s="105" t="s">
        <v>740</v>
      </c>
      <c r="E20" s="105" t="s">
        <v>741</v>
      </c>
      <c r="F20" s="105" t="s">
        <v>742</v>
      </c>
      <c r="G20" s="106" t="s">
        <v>743</v>
      </c>
      <c r="H20" s="107" t="s">
        <v>744</v>
      </c>
      <c r="I20" s="107" t="s">
        <v>745</v>
      </c>
      <c r="J20" s="107" t="s">
        <v>746</v>
      </c>
      <c r="K20" s="107" t="s">
        <v>747</v>
      </c>
      <c r="L20" s="107" t="s">
        <v>748</v>
      </c>
      <c r="M20" s="107" t="s">
        <v>749</v>
      </c>
      <c r="N20" s="107" t="s">
        <v>750</v>
      </c>
      <c r="O20" s="105" t="s">
        <v>751</v>
      </c>
      <c r="P20" s="108" t="s">
        <v>752</v>
      </c>
      <c r="Q20" s="105" t="s">
        <v>753</v>
      </c>
      <c r="AA20"/>
      <c r="AB20" s="100" t="s">
        <v>765</v>
      </c>
      <c r="AC20" s="97">
        <v>0</v>
      </c>
      <c r="AD20" s="98">
        <v>0</v>
      </c>
      <c r="AE20" s="109">
        <v>0</v>
      </c>
      <c r="AF20" s="99">
        <v>1</v>
      </c>
      <c r="AG20" s="98">
        <v>0</v>
      </c>
      <c r="AH20" s="109">
        <v>0</v>
      </c>
      <c r="AI20" s="99">
        <v>1</v>
      </c>
      <c r="AJ20" s="98">
        <v>0</v>
      </c>
      <c r="AK20" s="109">
        <v>0</v>
      </c>
      <c r="AL20" s="109">
        <v>0</v>
      </c>
      <c r="AM20" s="109">
        <v>0</v>
      </c>
      <c r="AN20" s="99">
        <v>0</v>
      </c>
      <c r="AO20" s="98">
        <v>0</v>
      </c>
      <c r="AP20" s="109">
        <v>0</v>
      </c>
      <c r="AQ20" s="109">
        <v>0</v>
      </c>
      <c r="AR20" s="109">
        <v>0</v>
      </c>
      <c r="AS20" s="99">
        <v>0</v>
      </c>
      <c r="AT20" s="98">
        <v>0</v>
      </c>
      <c r="AU20" s="109">
        <v>0</v>
      </c>
      <c r="AV20" s="109">
        <v>0</v>
      </c>
      <c r="AW20" s="109">
        <v>0</v>
      </c>
      <c r="AX20" s="109">
        <v>0</v>
      </c>
      <c r="AY20" s="109">
        <v>0</v>
      </c>
      <c r="AZ20" s="109">
        <v>0</v>
      </c>
      <c r="BA20" s="109">
        <v>0</v>
      </c>
      <c r="BB20" s="109">
        <v>0</v>
      </c>
      <c r="BC20" s="109">
        <v>1</v>
      </c>
      <c r="BD20" s="109" t="s">
        <v>762</v>
      </c>
      <c r="BE20" s="99" t="s">
        <v>762</v>
      </c>
      <c r="BF20"/>
      <c r="BG20"/>
      <c r="BH20"/>
      <c r="BI20"/>
      <c r="BJ20"/>
      <c r="BK20"/>
      <c r="BL20"/>
      <c r="BM20"/>
      <c r="BN20"/>
      <c r="BO20"/>
      <c r="BP20"/>
      <c r="BQ20"/>
      <c r="BR20"/>
      <c r="BS20"/>
      <c r="BT20"/>
      <c r="BU20"/>
    </row>
    <row r="21" spans="2:73" ht="15" customHeight="1">
      <c r="B21" s="74"/>
      <c r="C21" s="198" t="s">
        <v>756</v>
      </c>
      <c r="D21" s="192" t="str">
        <f>SINGLE_BYTE_EXTENSION</f>
        <v>00</v>
      </c>
      <c r="E21" s="199" t="str">
        <f>DEC2HEX(SUM(HEX2DEC(MBOX14),HEX2DEC(SINGLE_BYTE_EXTENSION)),8)</f>
        <v>12000004</v>
      </c>
      <c r="F21" s="192">
        <v>2</v>
      </c>
      <c r="G21" s="200" t="s">
        <v>767</v>
      </c>
      <c r="H21" s="200" t="s">
        <v>767</v>
      </c>
      <c r="I21" s="202" t="s">
        <v>768</v>
      </c>
      <c r="J21" s="204" t="s">
        <v>769</v>
      </c>
      <c r="K21" s="204"/>
      <c r="L21" s="204"/>
      <c r="M21" s="204"/>
      <c r="N21" s="204"/>
      <c r="O21" s="191" t="s">
        <v>759</v>
      </c>
      <c r="P21" s="192">
        <v>14</v>
      </c>
      <c r="Q21" s="193" t="s">
        <v>760</v>
      </c>
      <c r="AA21"/>
      <c r="AB21" s="100" t="s">
        <v>766</v>
      </c>
      <c r="AC21" s="97">
        <v>0</v>
      </c>
      <c r="AD21" s="98">
        <v>0</v>
      </c>
      <c r="AE21" s="109">
        <v>0</v>
      </c>
      <c r="AF21" s="99">
        <v>1</v>
      </c>
      <c r="AG21" s="98">
        <v>0</v>
      </c>
      <c r="AH21" s="109">
        <v>1</v>
      </c>
      <c r="AI21" s="99">
        <v>0</v>
      </c>
      <c r="AJ21" s="98">
        <v>0</v>
      </c>
      <c r="AK21" s="109">
        <v>0</v>
      </c>
      <c r="AL21" s="109">
        <v>0</v>
      </c>
      <c r="AM21" s="109">
        <v>0</v>
      </c>
      <c r="AN21" s="99">
        <v>0</v>
      </c>
      <c r="AO21" s="98">
        <v>0</v>
      </c>
      <c r="AP21" s="109">
        <v>0</v>
      </c>
      <c r="AQ21" s="109">
        <v>0</v>
      </c>
      <c r="AR21" s="109">
        <v>0</v>
      </c>
      <c r="AS21" s="99">
        <v>0</v>
      </c>
      <c r="AT21" s="98">
        <v>0</v>
      </c>
      <c r="AU21" s="109">
        <v>0</v>
      </c>
      <c r="AV21" s="109">
        <v>0</v>
      </c>
      <c r="AW21" s="109">
        <v>0</v>
      </c>
      <c r="AX21" s="109">
        <v>0</v>
      </c>
      <c r="AY21" s="109">
        <v>0</v>
      </c>
      <c r="AZ21" s="109">
        <v>0</v>
      </c>
      <c r="BA21" s="109">
        <v>0</v>
      </c>
      <c r="BB21" s="109">
        <v>0</v>
      </c>
      <c r="BC21" s="109">
        <v>1</v>
      </c>
      <c r="BD21" s="109" t="s">
        <v>762</v>
      </c>
      <c r="BE21" s="99" t="s">
        <v>762</v>
      </c>
      <c r="BF21"/>
      <c r="BG21"/>
      <c r="BH21"/>
      <c r="BI21"/>
      <c r="BJ21"/>
      <c r="BK21"/>
      <c r="BL21"/>
      <c r="BM21"/>
      <c r="BN21"/>
      <c r="BO21"/>
      <c r="BP21"/>
      <c r="BQ21"/>
      <c r="BR21"/>
      <c r="BS21"/>
      <c r="BT21"/>
      <c r="BU21"/>
    </row>
    <row r="22" spans="2:73">
      <c r="B22" s="74"/>
      <c r="C22" s="192"/>
      <c r="D22" s="192"/>
      <c r="E22" s="199"/>
      <c r="F22" s="192"/>
      <c r="G22" s="201"/>
      <c r="H22" s="201"/>
      <c r="I22" s="203"/>
      <c r="J22" s="205"/>
      <c r="K22" s="205"/>
      <c r="L22" s="205"/>
      <c r="M22" s="205"/>
      <c r="N22" s="205"/>
      <c r="O22" s="191"/>
      <c r="P22" s="192"/>
      <c r="Q22" s="193"/>
      <c r="AA22"/>
      <c r="AB22" s="100" t="s">
        <v>770</v>
      </c>
      <c r="AC22" s="97">
        <v>0</v>
      </c>
      <c r="AD22" s="98">
        <v>0</v>
      </c>
      <c r="AE22" s="109">
        <v>0</v>
      </c>
      <c r="AF22" s="99">
        <v>1</v>
      </c>
      <c r="AG22" s="98">
        <v>0</v>
      </c>
      <c r="AH22" s="109">
        <v>1</v>
      </c>
      <c r="AI22" s="99">
        <v>1</v>
      </c>
      <c r="AJ22" s="98">
        <v>0</v>
      </c>
      <c r="AK22" s="109">
        <v>0</v>
      </c>
      <c r="AL22" s="109">
        <v>0</v>
      </c>
      <c r="AM22" s="109">
        <v>0</v>
      </c>
      <c r="AN22" s="99">
        <v>0</v>
      </c>
      <c r="AO22" s="98">
        <v>0</v>
      </c>
      <c r="AP22" s="109">
        <v>0</v>
      </c>
      <c r="AQ22" s="109">
        <v>0</v>
      </c>
      <c r="AR22" s="109">
        <v>0</v>
      </c>
      <c r="AS22" s="99">
        <v>0</v>
      </c>
      <c r="AT22" s="98">
        <v>0</v>
      </c>
      <c r="AU22" s="109">
        <v>0</v>
      </c>
      <c r="AV22" s="109">
        <v>0</v>
      </c>
      <c r="AW22" s="109">
        <v>0</v>
      </c>
      <c r="AX22" s="109">
        <v>0</v>
      </c>
      <c r="AY22" s="109">
        <v>0</v>
      </c>
      <c r="AZ22" s="109">
        <v>0</v>
      </c>
      <c r="BA22" s="109">
        <v>0</v>
      </c>
      <c r="BB22" s="109">
        <v>0</v>
      </c>
      <c r="BC22" s="109">
        <v>1</v>
      </c>
      <c r="BD22" s="109" t="s">
        <v>762</v>
      </c>
      <c r="BE22" s="99" t="s">
        <v>762</v>
      </c>
      <c r="BF22"/>
      <c r="BG22"/>
      <c r="BH22"/>
      <c r="BI22"/>
      <c r="BJ22"/>
      <c r="BK22"/>
      <c r="BL22"/>
      <c r="BM22"/>
      <c r="BN22"/>
      <c r="BO22"/>
      <c r="BP22"/>
      <c r="BQ22"/>
      <c r="BR22"/>
      <c r="BS22"/>
      <c r="BT22"/>
      <c r="BU22"/>
    </row>
    <row r="23" spans="2:73">
      <c r="B23" s="74"/>
      <c r="Z23" s="34"/>
      <c r="AA23"/>
      <c r="AB23" s="100" t="s">
        <v>893</v>
      </c>
      <c r="AC23" s="97">
        <v>0</v>
      </c>
      <c r="AD23" s="98">
        <v>0</v>
      </c>
      <c r="AE23" s="109">
        <v>0</v>
      </c>
      <c r="AF23" s="99">
        <v>1</v>
      </c>
      <c r="AG23" s="98">
        <v>1</v>
      </c>
      <c r="AH23" s="109">
        <v>0</v>
      </c>
      <c r="AI23" s="99">
        <v>0</v>
      </c>
      <c r="AJ23" s="98">
        <v>0</v>
      </c>
      <c r="AK23" s="109">
        <v>0</v>
      </c>
      <c r="AL23" s="109">
        <v>0</v>
      </c>
      <c r="AM23" s="109">
        <v>0</v>
      </c>
      <c r="AN23" s="99">
        <v>1</v>
      </c>
      <c r="AO23" s="98">
        <v>0</v>
      </c>
      <c r="AP23" s="109">
        <v>0</v>
      </c>
      <c r="AQ23" s="109">
        <v>0</v>
      </c>
      <c r="AR23" s="109">
        <v>0</v>
      </c>
      <c r="AS23" s="99">
        <v>0</v>
      </c>
      <c r="AT23" s="98">
        <v>0</v>
      </c>
      <c r="AU23" s="109">
        <v>0</v>
      </c>
      <c r="AV23" s="109">
        <v>0</v>
      </c>
      <c r="AW23" s="109">
        <v>0</v>
      </c>
      <c r="AX23" s="109">
        <v>0</v>
      </c>
      <c r="AY23" s="109">
        <v>0</v>
      </c>
      <c r="AZ23" s="109">
        <v>0</v>
      </c>
      <c r="BA23" s="109">
        <v>0</v>
      </c>
      <c r="BB23" s="109">
        <v>0</v>
      </c>
      <c r="BC23" s="109">
        <v>1</v>
      </c>
      <c r="BD23" s="109" t="s">
        <v>762</v>
      </c>
      <c r="BE23" s="99" t="s">
        <v>762</v>
      </c>
      <c r="BF23"/>
      <c r="BG23"/>
      <c r="BH23"/>
      <c r="BI23"/>
      <c r="BJ23"/>
      <c r="BK23"/>
      <c r="BL23"/>
      <c r="BM23"/>
      <c r="BN23"/>
      <c r="BO23"/>
      <c r="BP23"/>
      <c r="BQ23"/>
      <c r="BR23"/>
      <c r="BS23"/>
      <c r="BT23"/>
      <c r="BU23"/>
    </row>
    <row r="24" spans="2:73" ht="15" customHeight="1">
      <c r="B24" s="74"/>
      <c r="C24" s="194" t="s">
        <v>737</v>
      </c>
      <c r="D24" s="195"/>
      <c r="E24" s="196"/>
      <c r="F24" s="197" t="s">
        <v>771</v>
      </c>
      <c r="G24" s="197"/>
      <c r="H24" s="197"/>
      <c r="I24" s="197"/>
      <c r="J24" s="197"/>
      <c r="K24" s="197"/>
      <c r="L24" s="197"/>
      <c r="M24" s="197"/>
      <c r="N24" s="197"/>
      <c r="O24" s="104"/>
      <c r="AA24"/>
      <c r="AB24"/>
      <c r="AI24" s="34"/>
      <c r="AJ24" s="34"/>
      <c r="AK24" s="34"/>
      <c r="AL24" s="34"/>
      <c r="AM24" s="34"/>
      <c r="AN24" s="34"/>
      <c r="AO24" s="34"/>
      <c r="AP24" s="34"/>
      <c r="AQ24" s="34"/>
      <c r="AR24" s="34"/>
      <c r="BF24"/>
      <c r="BG24"/>
      <c r="BH24"/>
      <c r="BI24"/>
      <c r="BJ24"/>
      <c r="BK24"/>
      <c r="BL24"/>
      <c r="BM24"/>
      <c r="BN24"/>
      <c r="BO24"/>
      <c r="BP24"/>
      <c r="BQ24"/>
      <c r="BR24"/>
      <c r="BS24"/>
      <c r="BT24"/>
      <c r="BU24"/>
    </row>
    <row r="25" spans="2:73">
      <c r="B25" s="74"/>
      <c r="C25" s="105" t="s">
        <v>739</v>
      </c>
      <c r="D25" s="105" t="s">
        <v>740</v>
      </c>
      <c r="E25" s="105" t="s">
        <v>741</v>
      </c>
      <c r="F25" s="105" t="s">
        <v>742</v>
      </c>
      <c r="G25" s="106" t="s">
        <v>743</v>
      </c>
      <c r="H25" s="107" t="s">
        <v>744</v>
      </c>
      <c r="I25" s="107" t="s">
        <v>745</v>
      </c>
      <c r="J25" s="107" t="s">
        <v>746</v>
      </c>
      <c r="K25" s="107" t="s">
        <v>747</v>
      </c>
      <c r="L25" s="107" t="s">
        <v>748</v>
      </c>
      <c r="M25" s="107" t="s">
        <v>749</v>
      </c>
      <c r="N25" s="107" t="s">
        <v>750</v>
      </c>
      <c r="O25" s="105" t="s">
        <v>751</v>
      </c>
      <c r="P25" s="108" t="s">
        <v>752</v>
      </c>
      <c r="Q25" s="105" t="s">
        <v>753</v>
      </c>
      <c r="AA25"/>
      <c r="AB25"/>
      <c r="AH25" s="100" t="s">
        <v>1171</v>
      </c>
      <c r="AI25" s="34"/>
      <c r="AJ25" s="34"/>
      <c r="AK25" s="34"/>
      <c r="AL25" s="34"/>
      <c r="AM25" s="34"/>
      <c r="AN25" s="34"/>
      <c r="AO25" s="34"/>
      <c r="AP25" s="34"/>
      <c r="AQ25" s="34"/>
      <c r="AR25" s="34"/>
      <c r="BF25"/>
      <c r="BG25"/>
      <c r="BH25"/>
      <c r="BI25"/>
      <c r="BJ25"/>
      <c r="BK25"/>
      <c r="BL25"/>
      <c r="BM25"/>
      <c r="BN25"/>
      <c r="BO25"/>
      <c r="BP25"/>
      <c r="BQ25"/>
      <c r="BR25"/>
      <c r="BS25"/>
      <c r="BT25"/>
      <c r="BU25"/>
    </row>
    <row r="26" spans="2:73" ht="15" customHeight="1">
      <c r="B26" s="74"/>
      <c r="C26" s="198" t="s">
        <v>756</v>
      </c>
      <c r="D26" s="192" t="str">
        <f>SINGLE_BYTE_EXTENSION</f>
        <v>00</v>
      </c>
      <c r="E26" s="199" t="str">
        <f>DEC2HEX(SUM(HEX2DEC(MBOX13),HEX2DEC(SINGLE_BYTE_EXTENSION)),8)</f>
        <v>13000004</v>
      </c>
      <c r="F26" s="192">
        <v>2</v>
      </c>
      <c r="G26" s="200" t="s">
        <v>1063</v>
      </c>
      <c r="H26" s="200" t="s">
        <v>1063</v>
      </c>
      <c r="I26" s="202" t="s">
        <v>768</v>
      </c>
      <c r="J26" s="204" t="s">
        <v>769</v>
      </c>
      <c r="K26" s="204"/>
      <c r="L26" s="204"/>
      <c r="M26" s="204"/>
      <c r="N26" s="204"/>
      <c r="O26" s="191" t="s">
        <v>759</v>
      </c>
      <c r="P26" s="192">
        <v>13</v>
      </c>
      <c r="Q26" s="193" t="s">
        <v>760</v>
      </c>
      <c r="AA26"/>
      <c r="AB26"/>
      <c r="AH26" s="100" t="s">
        <v>773</v>
      </c>
      <c r="AI26" s="34"/>
      <c r="AJ26" s="34"/>
      <c r="AK26" s="34"/>
      <c r="AL26" s="34"/>
      <c r="AM26" s="34"/>
      <c r="AN26" s="34"/>
      <c r="AO26" s="34"/>
      <c r="AP26" s="34"/>
      <c r="AQ26" s="34"/>
      <c r="AR26" s="34"/>
      <c r="BF26"/>
      <c r="BG26"/>
      <c r="BH26"/>
      <c r="BI26"/>
      <c r="BJ26"/>
      <c r="BK26"/>
      <c r="BL26"/>
      <c r="BM26"/>
      <c r="BN26"/>
      <c r="BO26"/>
      <c r="BP26"/>
      <c r="BQ26"/>
      <c r="BR26"/>
      <c r="BS26"/>
      <c r="BT26"/>
      <c r="BU26"/>
    </row>
    <row r="27" spans="2:73">
      <c r="B27" s="74"/>
      <c r="C27" s="192"/>
      <c r="D27" s="192"/>
      <c r="E27" s="199"/>
      <c r="F27" s="192"/>
      <c r="G27" s="201"/>
      <c r="H27" s="201"/>
      <c r="I27" s="203"/>
      <c r="J27" s="205"/>
      <c r="K27" s="205"/>
      <c r="L27" s="205"/>
      <c r="M27" s="205"/>
      <c r="N27" s="205"/>
      <c r="O27" s="191"/>
      <c r="P27" s="192"/>
      <c r="Q27" s="193"/>
      <c r="AA27"/>
      <c r="AB27"/>
      <c r="AI27" s="34"/>
      <c r="AJ27" s="34"/>
      <c r="AK27" s="34"/>
      <c r="AL27" s="34"/>
      <c r="AM27" s="34"/>
      <c r="AN27" s="34"/>
      <c r="AO27" s="34"/>
      <c r="AP27" s="34"/>
      <c r="AQ27" s="34"/>
      <c r="AR27" s="34"/>
      <c r="BF27"/>
      <c r="BG27"/>
      <c r="BH27"/>
      <c r="BI27"/>
      <c r="BJ27"/>
      <c r="BK27"/>
      <c r="BL27"/>
      <c r="BM27"/>
      <c r="BN27"/>
      <c r="BO27"/>
      <c r="BP27"/>
      <c r="BQ27"/>
      <c r="BR27"/>
      <c r="BS27"/>
      <c r="BT27"/>
      <c r="BU27"/>
    </row>
    <row r="28" spans="2:73">
      <c r="B28" s="74"/>
      <c r="C28" s="110"/>
      <c r="D28" s="110"/>
      <c r="E28" s="111"/>
      <c r="F28" s="110"/>
      <c r="G28" s="112"/>
      <c r="H28" s="112"/>
      <c r="I28" s="113"/>
      <c r="J28" s="113"/>
      <c r="K28" s="113"/>
      <c r="L28" s="113"/>
      <c r="M28" s="113"/>
      <c r="N28" s="113"/>
      <c r="O28" s="114"/>
      <c r="P28" s="110"/>
      <c r="Q28" s="115"/>
      <c r="Y28" s="100" t="s">
        <v>772</v>
      </c>
      <c r="AA28"/>
      <c r="AB28" s="100" t="s">
        <v>775</v>
      </c>
      <c r="AC28" s="97">
        <v>0</v>
      </c>
      <c r="AD28" s="98">
        <v>0</v>
      </c>
      <c r="AE28" s="109">
        <v>0</v>
      </c>
      <c r="AF28" s="99">
        <v>1</v>
      </c>
      <c r="AG28" s="98">
        <v>1</v>
      </c>
      <c r="AH28" s="109">
        <v>0</v>
      </c>
      <c r="AI28" s="99">
        <v>0</v>
      </c>
      <c r="AJ28" s="98">
        <v>0</v>
      </c>
      <c r="AK28" s="109">
        <v>0</v>
      </c>
      <c r="AL28" s="109">
        <v>0</v>
      </c>
      <c r="AM28" s="109">
        <v>0</v>
      </c>
      <c r="AN28" s="99">
        <v>1</v>
      </c>
      <c r="AO28" s="177" t="s">
        <v>755</v>
      </c>
      <c r="AP28" s="206"/>
      <c r="AQ28" s="206"/>
      <c r="AR28" s="206"/>
      <c r="AS28" s="178"/>
      <c r="AT28" s="98">
        <v>0</v>
      </c>
      <c r="AU28" s="109">
        <v>0</v>
      </c>
      <c r="AV28" s="109">
        <v>0</v>
      </c>
      <c r="AW28" s="109">
        <v>0</v>
      </c>
      <c r="AX28" s="109">
        <v>0</v>
      </c>
      <c r="AY28" s="109">
        <v>0</v>
      </c>
      <c r="AZ28" s="109">
        <v>0</v>
      </c>
      <c r="BA28" s="109">
        <v>0</v>
      </c>
      <c r="BB28" s="109">
        <v>1</v>
      </c>
      <c r="BC28" s="109" t="s">
        <v>762</v>
      </c>
      <c r="BD28" s="109" t="s">
        <v>762</v>
      </c>
      <c r="BE28" s="99" t="s">
        <v>762</v>
      </c>
      <c r="BF28"/>
      <c r="BG28"/>
      <c r="BH28"/>
      <c r="BI28"/>
      <c r="BJ28"/>
      <c r="BK28"/>
      <c r="BL28"/>
      <c r="BM28"/>
      <c r="BN28"/>
      <c r="BO28"/>
      <c r="BP28"/>
      <c r="BQ28"/>
      <c r="BR28"/>
      <c r="BS28"/>
      <c r="BT28"/>
      <c r="BU28"/>
    </row>
    <row r="29" spans="2:73">
      <c r="B29" s="74"/>
      <c r="C29" s="194" t="s">
        <v>737</v>
      </c>
      <c r="D29" s="195"/>
      <c r="E29" s="196"/>
      <c r="F29" s="197" t="s">
        <v>777</v>
      </c>
      <c r="G29" s="197"/>
      <c r="H29" s="197"/>
      <c r="I29" s="197"/>
      <c r="J29" s="197"/>
      <c r="K29" s="197"/>
      <c r="L29" s="197"/>
      <c r="M29" s="197"/>
      <c r="N29" s="197"/>
      <c r="O29" s="104"/>
      <c r="Y29" t="s">
        <v>773</v>
      </c>
      <c r="AA29"/>
      <c r="AB29" s="100" t="s">
        <v>776</v>
      </c>
      <c r="AC29" s="97">
        <v>0</v>
      </c>
      <c r="AD29" s="98">
        <v>0</v>
      </c>
      <c r="AE29" s="109">
        <v>0</v>
      </c>
      <c r="AF29" s="99">
        <v>1</v>
      </c>
      <c r="AG29" s="98">
        <v>1</v>
      </c>
      <c r="AH29" s="109">
        <v>0</v>
      </c>
      <c r="AI29" s="99">
        <v>0</v>
      </c>
      <c r="AJ29" s="98">
        <v>0</v>
      </c>
      <c r="AK29" s="109">
        <v>0</v>
      </c>
      <c r="AL29" s="109">
        <v>0</v>
      </c>
      <c r="AM29" s="109">
        <v>0</v>
      </c>
      <c r="AN29" s="99">
        <v>1</v>
      </c>
      <c r="AO29" s="177" t="s">
        <v>755</v>
      </c>
      <c r="AP29" s="206"/>
      <c r="AQ29" s="206"/>
      <c r="AR29" s="206"/>
      <c r="AS29" s="178"/>
      <c r="AT29" s="98">
        <v>0</v>
      </c>
      <c r="AU29" s="109">
        <v>0</v>
      </c>
      <c r="AV29" s="109">
        <v>0</v>
      </c>
      <c r="AW29" s="109">
        <v>0</v>
      </c>
      <c r="AX29" s="109">
        <v>0</v>
      </c>
      <c r="AY29" s="109">
        <v>0</v>
      </c>
      <c r="AZ29" s="109">
        <v>0</v>
      </c>
      <c r="BA29" s="109">
        <v>1</v>
      </c>
      <c r="BB29" s="109">
        <v>0</v>
      </c>
      <c r="BC29" s="109" t="s">
        <v>762</v>
      </c>
      <c r="BD29" s="109" t="s">
        <v>762</v>
      </c>
      <c r="BE29" s="99" t="s">
        <v>762</v>
      </c>
      <c r="BF29"/>
      <c r="BG29"/>
      <c r="BH29"/>
      <c r="BI29"/>
      <c r="BJ29"/>
      <c r="BK29"/>
      <c r="BL29"/>
      <c r="BM29"/>
      <c r="BN29"/>
      <c r="BO29"/>
      <c r="BP29"/>
      <c r="BQ29"/>
      <c r="BR29"/>
      <c r="BS29"/>
      <c r="BT29"/>
      <c r="BU29"/>
    </row>
    <row r="30" spans="2:73">
      <c r="B30" s="74"/>
      <c r="C30" s="105" t="s">
        <v>739</v>
      </c>
      <c r="D30" s="105" t="s">
        <v>740</v>
      </c>
      <c r="E30" s="105" t="s">
        <v>741</v>
      </c>
      <c r="F30" s="105" t="s">
        <v>742</v>
      </c>
      <c r="G30" s="106" t="s">
        <v>743</v>
      </c>
      <c r="H30" s="107" t="s">
        <v>744</v>
      </c>
      <c r="I30" s="107" t="s">
        <v>745</v>
      </c>
      <c r="J30" s="107" t="s">
        <v>746</v>
      </c>
      <c r="K30" s="107" t="s">
        <v>747</v>
      </c>
      <c r="L30" s="107" t="s">
        <v>748</v>
      </c>
      <c r="M30" s="107" t="s">
        <v>749</v>
      </c>
      <c r="N30" s="107" t="s">
        <v>750</v>
      </c>
      <c r="O30" s="105" t="s">
        <v>751</v>
      </c>
      <c r="P30" s="108" t="s">
        <v>752</v>
      </c>
      <c r="Q30" s="105" t="s">
        <v>753</v>
      </c>
      <c r="AA30"/>
      <c r="AB30" s="100" t="s">
        <v>778</v>
      </c>
      <c r="AC30" s="97">
        <v>0</v>
      </c>
      <c r="AD30" s="98">
        <v>0</v>
      </c>
      <c r="AE30" s="109">
        <v>0</v>
      </c>
      <c r="AF30" s="99">
        <v>1</v>
      </c>
      <c r="AG30" s="98">
        <v>1</v>
      </c>
      <c r="AH30" s="109">
        <v>0</v>
      </c>
      <c r="AI30" s="99">
        <v>0</v>
      </c>
      <c r="AJ30" s="98">
        <v>0</v>
      </c>
      <c r="AK30" s="109">
        <v>0</v>
      </c>
      <c r="AL30" s="109">
        <v>0</v>
      </c>
      <c r="AM30" s="109">
        <v>0</v>
      </c>
      <c r="AN30" s="99">
        <v>1</v>
      </c>
      <c r="AO30" s="177" t="s">
        <v>755</v>
      </c>
      <c r="AP30" s="206"/>
      <c r="AQ30" s="206"/>
      <c r="AR30" s="206"/>
      <c r="AS30" s="178"/>
      <c r="AT30" s="98">
        <v>0</v>
      </c>
      <c r="AU30" s="109">
        <v>0</v>
      </c>
      <c r="AV30" s="109">
        <v>0</v>
      </c>
      <c r="AW30" s="109">
        <v>0</v>
      </c>
      <c r="AX30" s="109">
        <v>0</v>
      </c>
      <c r="AY30" s="109">
        <v>0</v>
      </c>
      <c r="AZ30" s="109">
        <v>0</v>
      </c>
      <c r="BA30" s="109">
        <v>1</v>
      </c>
      <c r="BB30" s="109">
        <v>1</v>
      </c>
      <c r="BC30" s="109">
        <v>0</v>
      </c>
      <c r="BD30" s="109" t="s">
        <v>762</v>
      </c>
      <c r="BE30" s="99" t="s">
        <v>762</v>
      </c>
      <c r="BF30"/>
      <c r="BG30"/>
      <c r="BH30"/>
      <c r="BI30"/>
      <c r="BJ30"/>
      <c r="BK30"/>
      <c r="BL30"/>
      <c r="BM30"/>
      <c r="BN30"/>
      <c r="BO30"/>
      <c r="BP30"/>
      <c r="BQ30"/>
      <c r="BR30"/>
      <c r="BS30"/>
      <c r="BT30"/>
      <c r="BU30"/>
    </row>
    <row r="31" spans="2:73" ht="15" customHeight="1">
      <c r="B31" s="74"/>
      <c r="C31" s="198" t="s">
        <v>756</v>
      </c>
      <c r="D31" s="192" t="str">
        <f>SINGLE_BYTE_EXTENSION</f>
        <v>00</v>
      </c>
      <c r="E31" s="199" t="str">
        <f>DEC2HEX(SUM(HEX2DEC(MBOX12),HEX2DEC(SINGLE_BYTE_EXTENSION)),8)</f>
        <v>13020004</v>
      </c>
      <c r="F31" s="192">
        <v>2</v>
      </c>
      <c r="G31" s="200" t="s">
        <v>780</v>
      </c>
      <c r="H31" s="200" t="s">
        <v>780</v>
      </c>
      <c r="I31" s="202" t="s">
        <v>768</v>
      </c>
      <c r="J31" s="204" t="s">
        <v>769</v>
      </c>
      <c r="K31" s="204"/>
      <c r="L31" s="204"/>
      <c r="M31" s="204"/>
      <c r="N31" s="204"/>
      <c r="O31" s="191" t="s">
        <v>759</v>
      </c>
      <c r="P31" s="192">
        <v>12</v>
      </c>
      <c r="Q31" s="193" t="s">
        <v>760</v>
      </c>
      <c r="AA31"/>
      <c r="AB31" s="100" t="s">
        <v>779</v>
      </c>
      <c r="AC31" s="97">
        <v>0</v>
      </c>
      <c r="AD31" s="98">
        <v>0</v>
      </c>
      <c r="AE31" s="109">
        <v>0</v>
      </c>
      <c r="AF31" s="99">
        <v>1</v>
      </c>
      <c r="AG31" s="98">
        <v>1</v>
      </c>
      <c r="AH31" s="109">
        <v>0</v>
      </c>
      <c r="AI31" s="99">
        <v>0</v>
      </c>
      <c r="AJ31" s="98">
        <v>0</v>
      </c>
      <c r="AK31" s="109">
        <v>0</v>
      </c>
      <c r="AL31" s="109">
        <v>0</v>
      </c>
      <c r="AM31" s="109">
        <v>0</v>
      </c>
      <c r="AN31" s="99">
        <v>1</v>
      </c>
      <c r="AO31" s="177" t="s">
        <v>755</v>
      </c>
      <c r="AP31" s="206"/>
      <c r="AQ31" s="206"/>
      <c r="AR31" s="206"/>
      <c r="AS31" s="178"/>
      <c r="AT31" s="98">
        <v>0</v>
      </c>
      <c r="AU31" s="109">
        <v>0</v>
      </c>
      <c r="AV31" s="109">
        <v>0</v>
      </c>
      <c r="AW31" s="109">
        <v>0</v>
      </c>
      <c r="AX31" s="109">
        <v>0</v>
      </c>
      <c r="AY31" s="109">
        <v>0</v>
      </c>
      <c r="AZ31" s="109">
        <v>1</v>
      </c>
      <c r="BA31" s="109">
        <v>0</v>
      </c>
      <c r="BB31" s="109">
        <v>0</v>
      </c>
      <c r="BC31" s="109">
        <v>0</v>
      </c>
      <c r="BD31" s="109" t="s">
        <v>762</v>
      </c>
      <c r="BE31" s="99" t="s">
        <v>762</v>
      </c>
      <c r="BF31"/>
      <c r="BG31"/>
      <c r="BH31"/>
      <c r="BI31"/>
      <c r="BJ31"/>
      <c r="BK31"/>
      <c r="BL31"/>
      <c r="BM31"/>
      <c r="BN31"/>
      <c r="BO31"/>
      <c r="BP31"/>
      <c r="BQ31"/>
      <c r="BR31"/>
      <c r="BS31"/>
      <c r="BT31"/>
      <c r="BU31"/>
    </row>
    <row r="32" spans="2:73">
      <c r="B32" s="74"/>
      <c r="C32" s="192"/>
      <c r="D32" s="192"/>
      <c r="E32" s="199"/>
      <c r="F32" s="192"/>
      <c r="G32" s="201"/>
      <c r="H32" s="201"/>
      <c r="I32" s="203"/>
      <c r="J32" s="205"/>
      <c r="K32" s="205"/>
      <c r="L32" s="205"/>
      <c r="M32" s="205"/>
      <c r="N32" s="205"/>
      <c r="O32" s="191"/>
      <c r="P32" s="192"/>
      <c r="Q32" s="193"/>
      <c r="Y32" s="184"/>
      <c r="AA32"/>
      <c r="AB32" s="102" t="s">
        <v>781</v>
      </c>
      <c r="AC32" s="97">
        <v>0</v>
      </c>
      <c r="AD32" s="98">
        <v>0</v>
      </c>
      <c r="AE32" s="109">
        <v>0</v>
      </c>
      <c r="AF32" s="99">
        <v>1</v>
      </c>
      <c r="AG32" s="98">
        <v>1</v>
      </c>
      <c r="AH32" s="109">
        <v>0</v>
      </c>
      <c r="AI32" s="99">
        <v>0</v>
      </c>
      <c r="AJ32" s="98">
        <v>0</v>
      </c>
      <c r="AK32" s="109">
        <v>0</v>
      </c>
      <c r="AL32" s="109">
        <v>0</v>
      </c>
      <c r="AM32" s="109">
        <v>0</v>
      </c>
      <c r="AN32" s="99">
        <v>1</v>
      </c>
      <c r="AO32" s="177" t="s">
        <v>755</v>
      </c>
      <c r="AP32" s="206"/>
      <c r="AQ32" s="206"/>
      <c r="AR32" s="206"/>
      <c r="AS32" s="178"/>
      <c r="AT32" s="98">
        <v>0</v>
      </c>
      <c r="AU32" s="109">
        <v>0</v>
      </c>
      <c r="AV32" s="109">
        <v>0</v>
      </c>
      <c r="AW32" s="109">
        <v>0</v>
      </c>
      <c r="AX32" s="109">
        <v>0</v>
      </c>
      <c r="AY32" s="109">
        <v>1</v>
      </c>
      <c r="AZ32" s="109">
        <v>1</v>
      </c>
      <c r="BA32" s="109" t="s">
        <v>762</v>
      </c>
      <c r="BB32" s="109" t="s">
        <v>762</v>
      </c>
      <c r="BC32" s="109" t="s">
        <v>762</v>
      </c>
      <c r="BD32" s="109" t="s">
        <v>762</v>
      </c>
      <c r="BE32" s="99" t="s">
        <v>762</v>
      </c>
      <c r="BF32"/>
      <c r="BG32"/>
      <c r="BH32"/>
      <c r="BI32"/>
      <c r="BJ32"/>
      <c r="BK32"/>
      <c r="BL32"/>
      <c r="BM32"/>
      <c r="BN32"/>
      <c r="BO32"/>
      <c r="BP32"/>
      <c r="BQ32"/>
      <c r="BR32"/>
      <c r="BS32"/>
      <c r="BT32"/>
      <c r="BU32"/>
    </row>
    <row r="33" spans="2:73">
      <c r="B33" s="74"/>
      <c r="C33" s="198" t="s">
        <v>756</v>
      </c>
      <c r="D33" s="192" t="str">
        <f>PROGRAM_VOLTAGE_EXTENSION</f>
        <v>01</v>
      </c>
      <c r="E33" s="199" t="str">
        <f>DEC2HEX(SUM(HEX2DEC(MBOX12),HEX2DEC(PROGRAM_VOLTAGE_EXTENSION)),8)</f>
        <v>13020005</v>
      </c>
      <c r="F33" s="192">
        <v>4</v>
      </c>
      <c r="G33" s="207" t="s">
        <v>783</v>
      </c>
      <c r="H33" s="208"/>
      <c r="I33" s="208"/>
      <c r="J33" s="209"/>
      <c r="K33" s="213" t="s">
        <v>758</v>
      </c>
      <c r="L33" s="214"/>
      <c r="M33" s="214"/>
      <c r="N33" s="215"/>
      <c r="O33" s="191" t="s">
        <v>759</v>
      </c>
      <c r="P33" s="192">
        <v>12</v>
      </c>
      <c r="Q33" s="193" t="s">
        <v>760</v>
      </c>
      <c r="Y33" s="184"/>
      <c r="AA33"/>
      <c r="AB33" s="102" t="s">
        <v>782</v>
      </c>
      <c r="AC33" s="97">
        <v>0</v>
      </c>
      <c r="AD33" s="98">
        <v>0</v>
      </c>
      <c r="AE33" s="109">
        <v>0</v>
      </c>
      <c r="AF33" s="99">
        <v>1</v>
      </c>
      <c r="AG33" s="98">
        <v>1</v>
      </c>
      <c r="AH33" s="109">
        <v>0</v>
      </c>
      <c r="AI33" s="99">
        <v>0</v>
      </c>
      <c r="AJ33" s="98">
        <v>0</v>
      </c>
      <c r="AK33" s="109">
        <v>0</v>
      </c>
      <c r="AL33" s="109">
        <v>0</v>
      </c>
      <c r="AM33" s="109">
        <v>0</v>
      </c>
      <c r="AN33" s="99">
        <v>1</v>
      </c>
      <c r="AO33" s="177" t="s">
        <v>755</v>
      </c>
      <c r="AP33" s="206"/>
      <c r="AQ33" s="206"/>
      <c r="AR33" s="206"/>
      <c r="AS33" s="178"/>
      <c r="AT33" s="98">
        <v>0</v>
      </c>
      <c r="AU33" s="109">
        <v>0</v>
      </c>
      <c r="AV33" s="109">
        <v>0</v>
      </c>
      <c r="AW33" s="109">
        <v>0</v>
      </c>
      <c r="AX33" s="109">
        <v>0</v>
      </c>
      <c r="AY33" s="109">
        <v>1</v>
      </c>
      <c r="AZ33" s="109">
        <v>0</v>
      </c>
      <c r="BA33" s="109">
        <v>0</v>
      </c>
      <c r="BB33" s="109">
        <v>0</v>
      </c>
      <c r="BC33" s="109">
        <v>0</v>
      </c>
      <c r="BD33" s="109">
        <v>0</v>
      </c>
      <c r="BE33" s="99">
        <v>0</v>
      </c>
      <c r="BF33"/>
      <c r="BG33"/>
      <c r="BH33"/>
      <c r="BI33"/>
      <c r="BJ33"/>
      <c r="BK33"/>
      <c r="BL33"/>
      <c r="BM33"/>
      <c r="BN33"/>
      <c r="BO33"/>
      <c r="BP33"/>
      <c r="BQ33"/>
      <c r="BR33"/>
      <c r="BS33"/>
      <c r="BT33"/>
      <c r="BU33"/>
    </row>
    <row r="34" spans="2:73">
      <c r="B34" s="74"/>
      <c r="C34" s="192"/>
      <c r="D34" s="192"/>
      <c r="E34" s="199"/>
      <c r="F34" s="192"/>
      <c r="G34" s="210"/>
      <c r="H34" s="211"/>
      <c r="I34" s="211"/>
      <c r="J34" s="212"/>
      <c r="K34" s="216"/>
      <c r="L34" s="217"/>
      <c r="M34" s="217"/>
      <c r="N34" s="218"/>
      <c r="O34" s="191"/>
      <c r="P34" s="192"/>
      <c r="Q34" s="193"/>
      <c r="AA34"/>
      <c r="AB34" s="102" t="s">
        <v>784</v>
      </c>
      <c r="AC34" s="97">
        <v>0</v>
      </c>
      <c r="AD34" s="98">
        <v>0</v>
      </c>
      <c r="AE34" s="109">
        <v>0</v>
      </c>
      <c r="AF34" s="99">
        <v>1</v>
      </c>
      <c r="AG34" s="98">
        <v>1</v>
      </c>
      <c r="AH34" s="109">
        <v>0</v>
      </c>
      <c r="AI34" s="99">
        <v>0</v>
      </c>
      <c r="AJ34" s="98">
        <v>0</v>
      </c>
      <c r="AK34" s="109">
        <v>0</v>
      </c>
      <c r="AL34" s="109">
        <v>0</v>
      </c>
      <c r="AM34" s="109">
        <v>0</v>
      </c>
      <c r="AN34" s="99">
        <v>1</v>
      </c>
      <c r="AO34" s="177" t="s">
        <v>755</v>
      </c>
      <c r="AP34" s="206"/>
      <c r="AQ34" s="206"/>
      <c r="AR34" s="206"/>
      <c r="AS34" s="178"/>
      <c r="AT34" s="98">
        <v>0</v>
      </c>
      <c r="AU34" s="109">
        <v>0</v>
      </c>
      <c r="AV34" s="109">
        <v>0</v>
      </c>
      <c r="AW34" s="109">
        <v>0</v>
      </c>
      <c r="AX34" s="109">
        <v>0</v>
      </c>
      <c r="AY34" s="109">
        <v>0</v>
      </c>
      <c r="AZ34" s="109">
        <v>0</v>
      </c>
      <c r="BA34" s="109">
        <v>0</v>
      </c>
      <c r="BB34" s="109">
        <v>0</v>
      </c>
      <c r="BC34" s="109">
        <v>0</v>
      </c>
      <c r="BD34" s="109">
        <v>0</v>
      </c>
      <c r="BE34" s="99">
        <v>1</v>
      </c>
      <c r="BF34"/>
      <c r="BG34"/>
      <c r="BH34"/>
      <c r="BI34"/>
      <c r="BJ34"/>
      <c r="BK34"/>
      <c r="BL34"/>
      <c r="BM34"/>
      <c r="BN34"/>
      <c r="BO34"/>
      <c r="BP34"/>
      <c r="BQ34"/>
      <c r="BR34"/>
      <c r="BS34"/>
      <c r="BT34"/>
      <c r="BU34"/>
    </row>
    <row r="35" spans="2:73">
      <c r="B35" s="74"/>
      <c r="C35" s="198" t="s">
        <v>756</v>
      </c>
      <c r="D35" s="192" t="str">
        <f>PROGRAM_CURRENT_EXTENSION</f>
        <v>02</v>
      </c>
      <c r="E35" s="199" t="str">
        <f>DEC2HEX(SUM(HEX2DEC(MBOX12),HEX2DEC(PROGRAM_CURRENT_EXTENSION)),8)</f>
        <v>13020006</v>
      </c>
      <c r="F35" s="192">
        <v>4</v>
      </c>
      <c r="G35" s="207" t="s">
        <v>785</v>
      </c>
      <c r="H35" s="208"/>
      <c r="I35" s="208"/>
      <c r="J35" s="209"/>
      <c r="K35" s="213" t="s">
        <v>758</v>
      </c>
      <c r="L35" s="214"/>
      <c r="M35" s="214"/>
      <c r="N35" s="215"/>
      <c r="O35" s="191" t="s">
        <v>759</v>
      </c>
      <c r="P35" s="192">
        <v>12</v>
      </c>
      <c r="Q35" s="193" t="s">
        <v>760</v>
      </c>
      <c r="AA35"/>
      <c r="AB35"/>
      <c r="AI35" s="34"/>
      <c r="AJ35" s="34"/>
      <c r="AK35" s="34"/>
      <c r="AL35" s="34"/>
      <c r="AM35" s="34"/>
      <c r="AN35" s="34"/>
      <c r="AO35" s="34"/>
      <c r="AP35" s="34"/>
      <c r="AQ35" s="34"/>
      <c r="AR35" s="34"/>
      <c r="BF35"/>
      <c r="BG35"/>
      <c r="BH35"/>
      <c r="BI35"/>
      <c r="BJ35"/>
      <c r="BK35"/>
      <c r="BL35"/>
      <c r="BM35"/>
      <c r="BN35"/>
      <c r="BO35"/>
      <c r="BP35"/>
      <c r="BQ35"/>
      <c r="BR35"/>
      <c r="BS35"/>
      <c r="BT35"/>
      <c r="BU35"/>
    </row>
    <row r="36" spans="2:73">
      <c r="B36" s="74"/>
      <c r="C36" s="192"/>
      <c r="D36" s="192"/>
      <c r="E36" s="199"/>
      <c r="F36" s="192"/>
      <c r="G36" s="210"/>
      <c r="H36" s="211"/>
      <c r="I36" s="211"/>
      <c r="J36" s="212"/>
      <c r="K36" s="216"/>
      <c r="L36" s="217"/>
      <c r="M36" s="217"/>
      <c r="N36" s="218"/>
      <c r="O36" s="191"/>
      <c r="P36" s="192"/>
      <c r="Q36" s="193"/>
      <c r="AA36"/>
      <c r="AB36">
        <v>1000000</v>
      </c>
      <c r="AC36" s="132">
        <f>HEX2DEC(AB36)</f>
        <v>16777216</v>
      </c>
      <c r="AD36"/>
      <c r="AE36" s="100"/>
      <c r="AI36" s="34"/>
      <c r="AJ36" s="34"/>
      <c r="AK36" s="34"/>
      <c r="AL36" s="34"/>
      <c r="AM36" s="34"/>
      <c r="AQ36" s="34"/>
      <c r="AR36" s="34"/>
      <c r="BF36"/>
      <c r="BG36"/>
      <c r="BH36"/>
      <c r="BI36"/>
      <c r="BJ36"/>
      <c r="BK36"/>
      <c r="BL36"/>
      <c r="BM36"/>
      <c r="BN36"/>
      <c r="BO36"/>
      <c r="BP36"/>
      <c r="BQ36"/>
      <c r="BR36"/>
      <c r="BS36"/>
      <c r="BT36"/>
      <c r="BU36"/>
    </row>
    <row r="37" spans="2:73">
      <c r="B37" s="74"/>
      <c r="C37" s="110"/>
      <c r="D37" s="110"/>
      <c r="E37" s="116"/>
      <c r="F37" s="110"/>
      <c r="G37" s="110"/>
      <c r="H37" s="74"/>
      <c r="I37" s="74"/>
      <c r="J37" s="74"/>
      <c r="K37" s="74"/>
      <c r="L37" s="74"/>
      <c r="M37" s="74"/>
      <c r="N37" s="74"/>
      <c r="O37" s="117"/>
      <c r="P37" s="74"/>
      <c r="Q37" s="34"/>
      <c r="AA37"/>
      <c r="AB37"/>
      <c r="AC37"/>
      <c r="AD37"/>
      <c r="AE37" s="100"/>
      <c r="AF37" s="184" t="s">
        <v>786</v>
      </c>
      <c r="AG37" s="184"/>
      <c r="AH37" s="184"/>
      <c r="AI37" s="184"/>
      <c r="AJ37" s="184"/>
      <c r="AK37" s="34"/>
      <c r="AL37" s="34"/>
      <c r="AM37" s="34"/>
      <c r="AQ37" s="34"/>
      <c r="AR37" s="34"/>
      <c r="BF37"/>
      <c r="BG37"/>
      <c r="BH37"/>
      <c r="BI37"/>
      <c r="BJ37"/>
      <c r="BK37"/>
      <c r="BL37"/>
      <c r="BM37"/>
      <c r="BN37"/>
      <c r="BO37"/>
      <c r="BP37"/>
      <c r="BQ37"/>
      <c r="BR37"/>
      <c r="BS37"/>
      <c r="BT37"/>
      <c r="BU37"/>
    </row>
    <row r="38" spans="2:73">
      <c r="B38" s="74"/>
      <c r="C38" s="194" t="s">
        <v>787</v>
      </c>
      <c r="D38" s="195"/>
      <c r="E38" s="196"/>
      <c r="F38" s="219" t="s">
        <v>788</v>
      </c>
      <c r="G38" s="219"/>
      <c r="H38" s="219"/>
      <c r="I38" s="219"/>
      <c r="J38" s="219"/>
      <c r="K38" s="219"/>
      <c r="L38" s="219"/>
      <c r="M38" s="219"/>
      <c r="N38" s="219"/>
      <c r="O38" s="118"/>
      <c r="P38" s="119"/>
      <c r="Q38" s="34"/>
      <c r="AA38"/>
      <c r="AB38"/>
      <c r="AC38"/>
      <c r="AD38"/>
      <c r="AE38" s="100"/>
      <c r="AI38" s="34"/>
      <c r="AJ38" s="34"/>
      <c r="AK38" s="34"/>
      <c r="AL38" s="34"/>
      <c r="AM38" s="34"/>
      <c r="AQ38" s="34"/>
      <c r="AR38" s="34"/>
      <c r="BF38"/>
      <c r="BG38"/>
      <c r="BH38"/>
      <c r="BI38"/>
      <c r="BJ38"/>
      <c r="BK38"/>
      <c r="BL38"/>
      <c r="BM38"/>
      <c r="BN38"/>
      <c r="BO38"/>
      <c r="BP38"/>
      <c r="BQ38"/>
      <c r="BR38"/>
      <c r="BS38"/>
      <c r="BT38"/>
      <c r="BU38"/>
    </row>
    <row r="39" spans="2:73">
      <c r="B39" s="74"/>
      <c r="C39" s="105" t="s">
        <v>739</v>
      </c>
      <c r="D39" s="105" t="s">
        <v>740</v>
      </c>
      <c r="E39" s="105" t="s">
        <v>741</v>
      </c>
      <c r="F39" s="105" t="s">
        <v>742</v>
      </c>
      <c r="G39" s="106" t="s">
        <v>743</v>
      </c>
      <c r="H39" s="107" t="s">
        <v>744</v>
      </c>
      <c r="I39" s="107" t="s">
        <v>745</v>
      </c>
      <c r="J39" s="107" t="s">
        <v>746</v>
      </c>
      <c r="K39" s="107" t="s">
        <v>747</v>
      </c>
      <c r="L39" s="107" t="s">
        <v>748</v>
      </c>
      <c r="M39" s="107" t="s">
        <v>749</v>
      </c>
      <c r="N39" s="107" t="s">
        <v>750</v>
      </c>
      <c r="O39" s="120" t="s">
        <v>751</v>
      </c>
      <c r="P39" s="108" t="s">
        <v>752</v>
      </c>
      <c r="Q39" s="105" t="s">
        <v>753</v>
      </c>
      <c r="Y39" s="100"/>
      <c r="AA39"/>
      <c r="AB39"/>
      <c r="AC39"/>
      <c r="AD39" s="100" t="s">
        <v>789</v>
      </c>
      <c r="AE39" s="34" t="str">
        <f>DEC2HEX(268435456,8)</f>
        <v>10000000</v>
      </c>
      <c r="AG39" s="43" t="s">
        <v>790</v>
      </c>
      <c r="AI39" s="34"/>
      <c r="AJ39" s="34" t="str">
        <f>DEC2HEX(131072,8)</f>
        <v>00020000</v>
      </c>
      <c r="AK39" s="34"/>
      <c r="AL39" s="43" t="s">
        <v>791</v>
      </c>
      <c r="AO39" s="34" t="str">
        <f>DEC2HEX(32,8)</f>
        <v>00000020</v>
      </c>
      <c r="AQ39" s="34" t="s">
        <v>792</v>
      </c>
      <c r="AR39" s="34" t="str">
        <f>DEC2HEX(1,8)</f>
        <v>00000001</v>
      </c>
      <c r="BF39"/>
      <c r="BG39"/>
      <c r="BH39"/>
      <c r="BI39"/>
      <c r="BJ39"/>
      <c r="BK39"/>
      <c r="BL39"/>
      <c r="BM39"/>
      <c r="BN39"/>
      <c r="BO39"/>
      <c r="BP39"/>
      <c r="BQ39"/>
      <c r="BR39"/>
      <c r="BS39"/>
      <c r="BT39"/>
      <c r="BU39"/>
    </row>
    <row r="40" spans="2:73">
      <c r="B40" s="74"/>
      <c r="C40" s="192" t="s">
        <v>796</v>
      </c>
      <c r="D40" s="192" t="str">
        <f>SINGLE_BYTE_EXTENSION</f>
        <v>00</v>
      </c>
      <c r="E40" s="199" t="str">
        <f>DEC2HEX(SUM(HEX2DEC(MBOX11),HEX2DEC(SINGLE_BYTE_EXTENSION)),8)</f>
        <v>13027008</v>
      </c>
      <c r="F40" s="220">
        <v>2</v>
      </c>
      <c r="G40" s="200" t="s">
        <v>797</v>
      </c>
      <c r="H40" s="200" t="s">
        <v>797</v>
      </c>
      <c r="I40" s="185" t="s">
        <v>758</v>
      </c>
      <c r="J40" s="186"/>
      <c r="K40" s="186"/>
      <c r="L40" s="186"/>
      <c r="M40" s="186"/>
      <c r="N40" s="186"/>
      <c r="O40" s="191" t="s">
        <v>759</v>
      </c>
      <c r="P40" s="192">
        <v>11</v>
      </c>
      <c r="Q40" s="193" t="s">
        <v>760</v>
      </c>
      <c r="Y40" s="100"/>
      <c r="AA40"/>
      <c r="AB40"/>
      <c r="AC40"/>
      <c r="AD40" s="100" t="s">
        <v>793</v>
      </c>
      <c r="AE40" s="34" t="str">
        <f>DEC2HEX(0,8)</f>
        <v>00000000</v>
      </c>
      <c r="AG40" s="43" t="s">
        <v>794</v>
      </c>
      <c r="AI40" s="34"/>
      <c r="AJ40" s="34" t="str">
        <f>DEC2HEX(8,8)</f>
        <v>00000008</v>
      </c>
      <c r="AK40" s="34"/>
      <c r="AL40" s="43" t="s">
        <v>795</v>
      </c>
      <c r="AO40" s="34" t="str">
        <f>DEC2HEX(96,8)</f>
        <v>00000060</v>
      </c>
      <c r="AQ40" s="34"/>
      <c r="AR40" s="34"/>
      <c r="BF40"/>
      <c r="BG40"/>
      <c r="BH40"/>
      <c r="BI40"/>
      <c r="BJ40"/>
      <c r="BK40"/>
      <c r="BL40"/>
      <c r="BM40"/>
      <c r="BN40"/>
      <c r="BO40"/>
      <c r="BP40"/>
      <c r="BQ40"/>
      <c r="BR40"/>
      <c r="BS40"/>
      <c r="BT40"/>
      <c r="BU40"/>
    </row>
    <row r="41" spans="2:73">
      <c r="B41" s="74"/>
      <c r="C41" s="192"/>
      <c r="D41" s="192"/>
      <c r="E41" s="199"/>
      <c r="F41" s="221"/>
      <c r="G41" s="201"/>
      <c r="H41" s="201"/>
      <c r="I41" s="188"/>
      <c r="J41" s="189"/>
      <c r="K41" s="189"/>
      <c r="L41" s="189"/>
      <c r="M41" s="189"/>
      <c r="N41" s="189"/>
      <c r="O41" s="191"/>
      <c r="P41" s="192"/>
      <c r="Q41" s="193"/>
      <c r="Y41" s="102"/>
      <c r="AA41"/>
      <c r="AB41"/>
      <c r="AC41"/>
      <c r="AD41" s="102" t="s">
        <v>798</v>
      </c>
      <c r="AE41" s="34" t="str">
        <f>DEC2HEX(33554432,8)</f>
        <v>02000000</v>
      </c>
      <c r="AG41" s="43" t="s">
        <v>799</v>
      </c>
      <c r="AI41" s="34"/>
      <c r="AJ41" s="34" t="str">
        <f>DEC2HEX(16,8)</f>
        <v>00000010</v>
      </c>
      <c r="AK41" s="34"/>
      <c r="AL41" s="43" t="s">
        <v>800</v>
      </c>
      <c r="AO41" s="34" t="str">
        <f>DEC2HEX(64,8)</f>
        <v>00000040</v>
      </c>
      <c r="AQ41" s="34"/>
      <c r="AR41" s="34"/>
      <c r="BF41"/>
      <c r="BG41"/>
      <c r="BH41"/>
      <c r="BI41"/>
      <c r="BJ41"/>
      <c r="BK41"/>
      <c r="BL41"/>
      <c r="BM41"/>
      <c r="BN41"/>
      <c r="BO41"/>
      <c r="BP41"/>
      <c r="BQ41"/>
      <c r="BR41"/>
      <c r="BS41"/>
      <c r="BT41"/>
      <c r="BU41"/>
    </row>
    <row r="42" spans="2:73">
      <c r="B42" s="74"/>
      <c r="C42" s="192" t="s">
        <v>796</v>
      </c>
      <c r="D42" s="192" t="str">
        <f>CALIBRATION_DATE_EXTENSION</f>
        <v>01</v>
      </c>
      <c r="E42" s="199" t="str">
        <f>DEC2HEX(SUM(HEX2DEC(MBOX11),HEX2DEC(D42)),8)</f>
        <v>13027009</v>
      </c>
      <c r="F42" s="192">
        <v>3</v>
      </c>
      <c r="G42" s="222" t="s">
        <v>803</v>
      </c>
      <c r="H42" s="222" t="s">
        <v>804</v>
      </c>
      <c r="I42" s="222" t="s">
        <v>805</v>
      </c>
      <c r="J42" s="226" t="s">
        <v>758</v>
      </c>
      <c r="K42" s="227"/>
      <c r="L42" s="227"/>
      <c r="M42" s="227"/>
      <c r="N42" s="228"/>
      <c r="O42" s="191" t="s">
        <v>759</v>
      </c>
      <c r="P42" s="192">
        <v>11</v>
      </c>
      <c r="Q42" s="193" t="s">
        <v>760</v>
      </c>
      <c r="Y42" s="102"/>
      <c r="AA42"/>
      <c r="AB42"/>
      <c r="AC42"/>
      <c r="AD42" s="102" t="s">
        <v>801</v>
      </c>
      <c r="AE42" s="34" t="str">
        <f>DEC2HEX(16777216,8)</f>
        <v>01000000</v>
      </c>
      <c r="AG42" s="43" t="s">
        <v>802</v>
      </c>
      <c r="AI42" s="34"/>
      <c r="AJ42" s="34" t="str">
        <f>DEC2HEX(24,8)</f>
        <v>00000018</v>
      </c>
      <c r="AK42" s="34"/>
      <c r="AL42" s="43"/>
      <c r="AO42" s="34"/>
      <c r="AQ42" s="34"/>
      <c r="AR42" s="34"/>
      <c r="BF42"/>
      <c r="BG42"/>
      <c r="BH42"/>
      <c r="BI42"/>
      <c r="BJ42"/>
      <c r="BK42"/>
      <c r="BL42"/>
      <c r="BM42"/>
      <c r="BN42"/>
      <c r="BO42"/>
      <c r="BP42"/>
      <c r="BQ42"/>
      <c r="BR42"/>
      <c r="BS42"/>
      <c r="BT42"/>
      <c r="BU42"/>
    </row>
    <row r="43" spans="2:73">
      <c r="B43" s="74"/>
      <c r="C43" s="192"/>
      <c r="D43" s="192"/>
      <c r="E43" s="199"/>
      <c r="F43" s="192"/>
      <c r="G43" s="223"/>
      <c r="H43" s="223"/>
      <c r="I43" s="223"/>
      <c r="J43" s="229"/>
      <c r="K43" s="230"/>
      <c r="L43" s="230"/>
      <c r="M43" s="230"/>
      <c r="N43" s="231"/>
      <c r="O43" s="191"/>
      <c r="P43" s="192"/>
      <c r="Q43" s="193"/>
      <c r="Y43" s="100"/>
      <c r="AA43"/>
      <c r="AB43"/>
      <c r="AC43"/>
      <c r="AD43" s="100" t="s">
        <v>806</v>
      </c>
      <c r="AE43" s="34" t="str">
        <f>DEC2HEX(4,8)</f>
        <v>00000004</v>
      </c>
      <c r="AI43" s="34"/>
      <c r="AJ43" s="34"/>
      <c r="AK43" s="34"/>
      <c r="AL43" s="43" t="s">
        <v>807</v>
      </c>
      <c r="AO43" s="34" t="str">
        <f>DEC2HEX(28672,8)</f>
        <v>00007000</v>
      </c>
      <c r="AQ43" s="34"/>
      <c r="AR43" s="34"/>
      <c r="BF43"/>
      <c r="BG43"/>
      <c r="BH43"/>
      <c r="BI43"/>
      <c r="BJ43"/>
      <c r="BK43"/>
      <c r="BL43"/>
      <c r="BM43"/>
      <c r="BN43"/>
      <c r="BO43"/>
      <c r="BP43"/>
      <c r="BQ43"/>
      <c r="BR43"/>
      <c r="BS43"/>
      <c r="BT43"/>
      <c r="BU43"/>
    </row>
    <row r="44" spans="2:73" ht="15" customHeight="1">
      <c r="B44" s="74"/>
      <c r="C44" s="192" t="s">
        <v>796</v>
      </c>
      <c r="D44" s="192" t="str">
        <f>MEASURED_VOLTAGE_PARAMS_EXTENSION</f>
        <v>02</v>
      </c>
      <c r="E44" s="199" t="str">
        <f>DEC2HEX(SUM(HEX2DEC(MBOX11),HEX2DEC(D44)),8)</f>
        <v>1302700A</v>
      </c>
      <c r="F44" s="192">
        <v>8</v>
      </c>
      <c r="G44" s="224" t="s">
        <v>808</v>
      </c>
      <c r="H44" s="224"/>
      <c r="I44" s="224"/>
      <c r="J44" s="224" t="s">
        <v>809</v>
      </c>
      <c r="K44" s="225" t="s">
        <v>758</v>
      </c>
      <c r="L44" s="225"/>
      <c r="M44" s="225"/>
      <c r="N44" s="225" t="s">
        <v>809</v>
      </c>
      <c r="O44" s="191" t="s">
        <v>759</v>
      </c>
      <c r="P44" s="192">
        <v>11</v>
      </c>
      <c r="Q44" s="193" t="s">
        <v>760</v>
      </c>
      <c r="AA44"/>
      <c r="AB44"/>
      <c r="AC44"/>
      <c r="AD44"/>
      <c r="AE44"/>
      <c r="AI44" s="34"/>
      <c r="AJ44" s="34"/>
      <c r="AK44" s="34"/>
      <c r="AL44" s="34"/>
      <c r="AM44" s="34"/>
      <c r="AQ44" s="34"/>
      <c r="AR44" s="34"/>
      <c r="BF44"/>
      <c r="BG44"/>
      <c r="BH44"/>
      <c r="BI44"/>
      <c r="BJ44"/>
      <c r="BK44"/>
      <c r="BL44"/>
      <c r="BM44"/>
      <c r="BN44"/>
      <c r="BO44"/>
      <c r="BP44"/>
      <c r="BQ44"/>
      <c r="BR44"/>
      <c r="BS44"/>
      <c r="BT44"/>
      <c r="BU44"/>
    </row>
    <row r="45" spans="2:73" ht="15" customHeight="1">
      <c r="B45" s="74"/>
      <c r="C45" s="192"/>
      <c r="D45" s="192"/>
      <c r="E45" s="199"/>
      <c r="F45" s="192"/>
      <c r="G45" s="224"/>
      <c r="H45" s="224"/>
      <c r="I45" s="224"/>
      <c r="J45" s="224"/>
      <c r="K45" s="225"/>
      <c r="L45" s="225"/>
      <c r="M45" s="225"/>
      <c r="N45" s="225"/>
      <c r="O45" s="191"/>
      <c r="P45" s="192"/>
      <c r="Q45" s="193"/>
      <c r="AA45"/>
      <c r="AB45"/>
      <c r="AC45"/>
      <c r="AD45"/>
      <c r="AE45" s="21" t="s">
        <v>810</v>
      </c>
      <c r="AF45" s="33" t="s">
        <v>751</v>
      </c>
      <c r="AG45" s="232" t="s">
        <v>811</v>
      </c>
      <c r="AH45" s="232"/>
      <c r="AI45" s="232" t="s">
        <v>812</v>
      </c>
      <c r="AJ45" s="232"/>
      <c r="AK45" s="232" t="s">
        <v>813</v>
      </c>
      <c r="AL45" s="232"/>
      <c r="AM45" s="232"/>
      <c r="AQ45" s="34"/>
      <c r="AR45" s="34"/>
      <c r="BF45"/>
      <c r="BG45"/>
      <c r="BH45"/>
      <c r="BI45"/>
      <c r="BJ45"/>
      <c r="BK45"/>
      <c r="BL45"/>
      <c r="BM45"/>
      <c r="BN45"/>
      <c r="BO45"/>
      <c r="BP45"/>
      <c r="BQ45"/>
      <c r="BR45"/>
      <c r="BS45"/>
      <c r="BT45"/>
      <c r="BU45"/>
    </row>
    <row r="46" spans="2:73">
      <c r="B46" s="74"/>
      <c r="C46" s="192" t="s">
        <v>796</v>
      </c>
      <c r="D46" s="192" t="str">
        <f>MEASURED_CURRENT_PARAMS_EXTENSION</f>
        <v>03</v>
      </c>
      <c r="E46" s="199" t="str">
        <f>DEC2HEX(SUM(HEX2DEC(MBOX11),HEX2DEC(D46)),8)</f>
        <v>1302700B</v>
      </c>
      <c r="F46" s="192">
        <v>8</v>
      </c>
      <c r="G46" s="224" t="s">
        <v>818</v>
      </c>
      <c r="H46" s="224"/>
      <c r="I46" s="224"/>
      <c r="J46" s="224" t="s">
        <v>819</v>
      </c>
      <c r="K46" s="225" t="s">
        <v>758</v>
      </c>
      <c r="L46" s="225"/>
      <c r="M46" s="225"/>
      <c r="N46" s="225" t="s">
        <v>819</v>
      </c>
      <c r="O46" s="191" t="s">
        <v>759</v>
      </c>
      <c r="P46" s="192">
        <v>11</v>
      </c>
      <c r="Q46" s="193" t="s">
        <v>760</v>
      </c>
      <c r="Y46" s="45"/>
      <c r="AA46"/>
      <c r="AB46"/>
      <c r="AC46"/>
      <c r="AD46" s="233" t="s">
        <v>814</v>
      </c>
      <c r="AE46" s="70" t="s">
        <v>815</v>
      </c>
      <c r="AF46" s="121" t="s">
        <v>816</v>
      </c>
      <c r="AG46" s="236" t="s">
        <v>817</v>
      </c>
      <c r="AH46" s="236"/>
      <c r="AI46" s="237" t="str">
        <f>DEC2HEX(SUM(HEX2DEC(User_System),HEX2DEC(Global_messages)),8)</f>
        <v>10000004</v>
      </c>
      <c r="AJ46" s="237"/>
      <c r="AK46" s="238" t="s">
        <v>756</v>
      </c>
      <c r="AL46" s="237"/>
      <c r="AM46" s="239"/>
      <c r="AO46" s="184"/>
      <c r="AP46" s="184"/>
      <c r="AQ46" s="34"/>
      <c r="AR46" s="34"/>
      <c r="BF46"/>
      <c r="BG46"/>
      <c r="BH46"/>
      <c r="BI46"/>
      <c r="BJ46"/>
      <c r="BK46"/>
      <c r="BL46"/>
      <c r="BM46"/>
      <c r="BN46"/>
      <c r="BO46"/>
      <c r="BP46"/>
      <c r="BQ46"/>
      <c r="BR46"/>
      <c r="BS46"/>
      <c r="BT46"/>
      <c r="BU46"/>
    </row>
    <row r="47" spans="2:73">
      <c r="B47" s="74"/>
      <c r="C47" s="192"/>
      <c r="D47" s="192"/>
      <c r="E47" s="199"/>
      <c r="F47" s="192"/>
      <c r="G47" s="224"/>
      <c r="H47" s="224"/>
      <c r="I47" s="224"/>
      <c r="J47" s="224"/>
      <c r="K47" s="225"/>
      <c r="L47" s="225"/>
      <c r="M47" s="225"/>
      <c r="N47" s="225"/>
      <c r="O47" s="191"/>
      <c r="P47" s="192"/>
      <c r="Q47" s="193"/>
      <c r="Y47" s="45"/>
      <c r="AA47"/>
      <c r="AB47"/>
      <c r="AC47"/>
      <c r="AD47" s="234"/>
      <c r="AE47" s="73" t="s">
        <v>820</v>
      </c>
      <c r="AF47" s="110" t="s">
        <v>816</v>
      </c>
      <c r="AG47" s="240" t="s">
        <v>821</v>
      </c>
      <c r="AH47" s="240"/>
      <c r="AI47" s="192" t="str">
        <f>DEC2HEX(SUM(HEX2DEC(User_System),HEX2DEC(Global_messages),HEX2DEC(Product_ID) ),8)</f>
        <v>12000004</v>
      </c>
      <c r="AJ47" s="192"/>
      <c r="AK47" s="238" t="s">
        <v>756</v>
      </c>
      <c r="AL47" s="237"/>
      <c r="AM47" s="239"/>
      <c r="AQ47" s="34"/>
      <c r="AR47" s="34"/>
      <c r="BF47"/>
      <c r="BG47"/>
      <c r="BH47"/>
      <c r="BI47"/>
      <c r="BJ47"/>
      <c r="BK47"/>
      <c r="BL47"/>
      <c r="BM47"/>
      <c r="BN47"/>
      <c r="BO47"/>
      <c r="BP47"/>
      <c r="BQ47"/>
      <c r="BR47"/>
      <c r="BS47"/>
      <c r="BT47"/>
      <c r="BU47"/>
    </row>
    <row r="48" spans="2:73" ht="15" customHeight="1">
      <c r="B48" s="74"/>
      <c r="C48" s="110"/>
      <c r="D48" s="110"/>
      <c r="E48" s="116"/>
      <c r="F48" s="110"/>
      <c r="G48" s="110"/>
      <c r="H48" s="74"/>
      <c r="I48" s="74"/>
      <c r="J48" s="74"/>
      <c r="K48" s="74"/>
      <c r="L48" s="74"/>
      <c r="M48" s="74"/>
      <c r="N48" s="74"/>
      <c r="O48" s="117"/>
      <c r="P48" s="74"/>
      <c r="Q48" s="34"/>
      <c r="Y48" s="45"/>
      <c r="AA48"/>
      <c r="AB48"/>
      <c r="AC48"/>
      <c r="AD48" s="235"/>
      <c r="AE48" s="76" t="s">
        <v>822</v>
      </c>
      <c r="AF48" s="122" t="s">
        <v>816</v>
      </c>
      <c r="AG48" s="241" t="s">
        <v>823</v>
      </c>
      <c r="AH48" s="241"/>
      <c r="AI48" s="242" t="str">
        <f>DEC2HEX(SUM(HEX2DEC(User_System),HEX2DEC(Global_messages),HEX2DEC(Product_ID),HEX2DEC(Family_ID) ),8)</f>
        <v>13000004</v>
      </c>
      <c r="AJ48" s="242"/>
      <c r="AK48" s="238" t="s">
        <v>756</v>
      </c>
      <c r="AL48" s="237"/>
      <c r="AM48" s="239"/>
      <c r="AQ48" s="34"/>
      <c r="AR48" s="34"/>
      <c r="BF48"/>
      <c r="BG48"/>
      <c r="BH48"/>
      <c r="BI48"/>
      <c r="BJ48"/>
      <c r="BK48"/>
      <c r="BL48"/>
      <c r="BM48"/>
      <c r="BN48"/>
      <c r="BO48"/>
      <c r="BP48"/>
      <c r="BQ48"/>
      <c r="BR48"/>
      <c r="BS48"/>
      <c r="BT48"/>
      <c r="BU48"/>
    </row>
    <row r="49" spans="2:73" ht="15" customHeight="1">
      <c r="B49" s="74"/>
      <c r="C49" s="194" t="s">
        <v>787</v>
      </c>
      <c r="D49" s="195"/>
      <c r="E49" s="196"/>
      <c r="F49" s="243" t="s">
        <v>824</v>
      </c>
      <c r="G49" s="243"/>
      <c r="H49" s="243"/>
      <c r="I49" s="243"/>
      <c r="J49" s="243"/>
      <c r="K49" s="243"/>
      <c r="L49" s="243"/>
      <c r="M49" s="243"/>
      <c r="N49" s="243"/>
      <c r="O49" s="124"/>
      <c r="P49" s="119"/>
      <c r="Q49" s="34"/>
      <c r="AA49"/>
      <c r="AB49"/>
      <c r="AC49"/>
      <c r="AD49" s="123"/>
      <c r="AE49"/>
      <c r="AG49" s="43"/>
      <c r="AH49" s="43"/>
      <c r="AI49" s="34"/>
      <c r="AJ49" s="34"/>
      <c r="AK49" s="34"/>
      <c r="AL49" s="34"/>
      <c r="AM49" s="34"/>
      <c r="AQ49" s="34"/>
      <c r="AR49" s="34"/>
      <c r="BF49"/>
      <c r="BG49"/>
      <c r="BH49"/>
      <c r="BI49"/>
      <c r="BJ49"/>
      <c r="BK49"/>
      <c r="BL49"/>
      <c r="BM49"/>
      <c r="BN49"/>
      <c r="BO49"/>
      <c r="BP49"/>
      <c r="BQ49"/>
      <c r="BR49"/>
      <c r="BS49"/>
      <c r="BT49"/>
      <c r="BU49"/>
    </row>
    <row r="50" spans="2:73" ht="15" customHeight="1">
      <c r="B50" s="74"/>
      <c r="C50" s="105" t="s">
        <v>739</v>
      </c>
      <c r="D50" s="105" t="s">
        <v>740</v>
      </c>
      <c r="E50" s="105" t="s">
        <v>741</v>
      </c>
      <c r="F50" s="105" t="s">
        <v>742</v>
      </c>
      <c r="G50" s="106" t="s">
        <v>743</v>
      </c>
      <c r="H50" s="107" t="s">
        <v>744</v>
      </c>
      <c r="I50" s="107" t="s">
        <v>745</v>
      </c>
      <c r="J50" s="107" t="s">
        <v>746</v>
      </c>
      <c r="K50" s="107" t="s">
        <v>747</v>
      </c>
      <c r="L50" s="107" t="s">
        <v>748</v>
      </c>
      <c r="M50" s="107" t="s">
        <v>749</v>
      </c>
      <c r="N50" s="126" t="s">
        <v>750</v>
      </c>
      <c r="O50" s="120" t="s">
        <v>751</v>
      </c>
      <c r="P50" s="108" t="s">
        <v>752</v>
      </c>
      <c r="Q50" s="105" t="s">
        <v>753</v>
      </c>
      <c r="Y50" s="45"/>
      <c r="AA50"/>
      <c r="AB50"/>
      <c r="AC50"/>
      <c r="AD50" s="233" t="s">
        <v>825</v>
      </c>
      <c r="AE50" s="125" t="s">
        <v>826</v>
      </c>
      <c r="AF50" s="109" t="s">
        <v>816</v>
      </c>
      <c r="AG50" s="244" t="s">
        <v>827</v>
      </c>
      <c r="AH50" s="244"/>
      <c r="AI50" s="206" t="str">
        <f>DEC2HEX(SUM(HEX2DEC(User_System),HEX2DEC(Global_messages),HEX2DEC(Product_ID),HEX2DEC(Family_ID),HEX2DEC(Model_ID)),8)</f>
        <v>13020004</v>
      </c>
      <c r="AJ50" s="206"/>
      <c r="AK50" s="238" t="s">
        <v>756</v>
      </c>
      <c r="AL50" s="237"/>
      <c r="AM50" s="239"/>
      <c r="AQ50" s="34"/>
      <c r="AR50" s="34"/>
      <c r="BF50"/>
      <c r="BG50"/>
      <c r="BH50"/>
      <c r="BI50"/>
      <c r="BJ50"/>
      <c r="BK50"/>
      <c r="BL50"/>
      <c r="BM50"/>
      <c r="BN50"/>
      <c r="BO50"/>
      <c r="BP50"/>
      <c r="BQ50"/>
      <c r="BR50"/>
      <c r="BS50"/>
      <c r="BT50"/>
      <c r="BU50"/>
    </row>
    <row r="51" spans="2:73">
      <c r="B51" s="74"/>
      <c r="C51" s="192" t="s">
        <v>756</v>
      </c>
      <c r="D51" s="192" t="str">
        <f>QUERY_TYPE_EXTENSION</f>
        <v>00</v>
      </c>
      <c r="E51" s="199" t="str">
        <f>DEC2HEX(SUM(HEX2DEC(MBOX8),HEX2DEC(QUERY_TYPE_EXTENSION)),8)</f>
        <v>13027020</v>
      </c>
      <c r="F51" s="192">
        <v>3</v>
      </c>
      <c r="G51" s="250" t="s">
        <v>829</v>
      </c>
      <c r="H51" s="251"/>
      <c r="I51" s="186" t="s">
        <v>758</v>
      </c>
      <c r="J51" s="186"/>
      <c r="K51" s="186"/>
      <c r="L51" s="186"/>
      <c r="M51" s="186"/>
      <c r="N51" s="187"/>
      <c r="O51" s="191" t="s">
        <v>759</v>
      </c>
      <c r="P51" s="192">
        <v>8</v>
      </c>
      <c r="Q51" s="193" t="s">
        <v>760</v>
      </c>
      <c r="Y51" s="45"/>
      <c r="AA51"/>
      <c r="AB51"/>
      <c r="AC51"/>
      <c r="AD51" s="234"/>
      <c r="AE51" s="71" t="s">
        <v>828</v>
      </c>
      <c r="AF51" s="121" t="s">
        <v>816</v>
      </c>
      <c r="AG51" s="236" t="s">
        <v>775</v>
      </c>
      <c r="AH51" s="236"/>
      <c r="AI51" s="237" t="str">
        <f>DEC2HEX(SUM(HEX2DEC(User_System),HEX2DEC(Calibration_messages),HEX2DEC(Product_ID),HEX2DEC(Family_ID),HEX2DEC(Model_ID),HEX2DEC(Default_Node_ID)),8)</f>
        <v>13027008</v>
      </c>
      <c r="AJ51" s="237"/>
      <c r="AK51" s="238" t="s">
        <v>796</v>
      </c>
      <c r="AL51" s="237"/>
      <c r="AM51" s="239"/>
      <c r="AQ51" s="34"/>
      <c r="AR51" s="34"/>
      <c r="BF51"/>
      <c r="BG51"/>
      <c r="BH51"/>
      <c r="BI51"/>
      <c r="BJ51"/>
      <c r="BK51"/>
      <c r="BL51"/>
      <c r="BM51"/>
      <c r="BN51"/>
      <c r="BO51"/>
      <c r="BP51"/>
      <c r="BQ51"/>
      <c r="BR51"/>
      <c r="BS51"/>
      <c r="BT51"/>
      <c r="BU51"/>
    </row>
    <row r="52" spans="2:73" ht="15" customHeight="1">
      <c r="B52" s="74"/>
      <c r="C52" s="192"/>
      <c r="D52" s="192"/>
      <c r="E52" s="199"/>
      <c r="F52" s="192"/>
      <c r="G52" s="252"/>
      <c r="H52" s="253"/>
      <c r="I52" s="189"/>
      <c r="J52" s="189"/>
      <c r="K52" s="189"/>
      <c r="L52" s="189"/>
      <c r="M52" s="189"/>
      <c r="N52" s="190"/>
      <c r="O52" s="191"/>
      <c r="P52" s="192"/>
      <c r="Q52" s="193"/>
      <c r="Y52" s="45"/>
      <c r="AA52"/>
      <c r="AB52"/>
      <c r="AC52"/>
      <c r="AD52" s="234"/>
      <c r="AE52" s="74" t="s">
        <v>830</v>
      </c>
      <c r="AF52" s="110" t="s">
        <v>816</v>
      </c>
      <c r="AG52" s="240" t="s">
        <v>776</v>
      </c>
      <c r="AH52" s="240"/>
      <c r="AI52" s="192" t="str">
        <f>DEC2HEX(SUM(HEX2DEC(User_System),HEX2DEC(Output_Control_messages),HEX2DEC(Product_ID),HEX2DEC(Family_ID),HEX2DEC(Model_ID),HEX2DEC(Default_Node_ID)),8)</f>
        <v>13027010</v>
      </c>
      <c r="AJ52" s="192"/>
      <c r="AK52" s="198" t="s">
        <v>796</v>
      </c>
      <c r="AL52" s="192"/>
      <c r="AM52" s="245"/>
      <c r="AQ52" s="34"/>
      <c r="AR52" s="34"/>
      <c r="BF52"/>
      <c r="BG52"/>
      <c r="BH52"/>
      <c r="BI52"/>
      <c r="BJ52"/>
      <c r="BK52"/>
      <c r="BL52"/>
      <c r="BM52"/>
      <c r="BN52"/>
      <c r="BO52"/>
      <c r="BP52"/>
      <c r="BQ52"/>
      <c r="BR52"/>
      <c r="BS52"/>
      <c r="BT52"/>
      <c r="BU52"/>
    </row>
    <row r="53" spans="2:73">
      <c r="B53" s="74"/>
      <c r="C53" s="110"/>
      <c r="D53" s="110"/>
      <c r="E53" s="111"/>
      <c r="F53" s="110"/>
      <c r="G53" s="127"/>
      <c r="H53" s="127"/>
      <c r="I53" s="127"/>
      <c r="J53" s="113"/>
      <c r="K53" s="113"/>
      <c r="L53" s="113"/>
      <c r="M53" s="113"/>
      <c r="N53" s="113"/>
      <c r="O53" s="114"/>
      <c r="P53" s="110"/>
      <c r="Q53" s="128"/>
      <c r="Y53" s="45"/>
      <c r="AA53"/>
      <c r="AB53"/>
      <c r="AC53"/>
      <c r="AD53" s="234"/>
      <c r="AE53" s="74" t="s">
        <v>831</v>
      </c>
      <c r="AF53" s="110" t="s">
        <v>816</v>
      </c>
      <c r="AG53" s="240" t="s">
        <v>778</v>
      </c>
      <c r="AH53" s="240"/>
      <c r="AI53" s="192" t="str">
        <f>DEC2HEX(SUM(HEX2DEC(User_System),HEX2DEC(State_Control_Messages),HEX2DEC(Product_ID),HEX2DEC(Family_ID),HEX2DEC(Model_ID),HEX2DEC(Default_Node_ID)),8)</f>
        <v>13027018</v>
      </c>
      <c r="AJ53" s="192"/>
      <c r="AK53" s="198" t="s">
        <v>756</v>
      </c>
      <c r="AL53" s="192"/>
      <c r="AM53" s="245"/>
      <c r="AQ53" s="34"/>
      <c r="AR53" s="34"/>
      <c r="BF53"/>
      <c r="BG53"/>
      <c r="BH53"/>
      <c r="BI53"/>
      <c r="BJ53"/>
      <c r="BK53"/>
      <c r="BL53"/>
      <c r="BM53"/>
      <c r="BN53"/>
      <c r="BO53"/>
      <c r="BP53"/>
      <c r="BQ53"/>
      <c r="BR53"/>
      <c r="BS53"/>
      <c r="BT53"/>
      <c r="BU53"/>
    </row>
    <row r="54" spans="2:73">
      <c r="B54" s="74"/>
      <c r="C54" s="194" t="s">
        <v>787</v>
      </c>
      <c r="D54" s="195"/>
      <c r="E54" s="196"/>
      <c r="F54" s="246" t="s">
        <v>833</v>
      </c>
      <c r="G54" s="247"/>
      <c r="H54" s="247"/>
      <c r="I54" s="247"/>
      <c r="J54" s="247"/>
      <c r="K54" s="247"/>
      <c r="L54" s="247"/>
      <c r="M54" s="247"/>
      <c r="N54" s="247"/>
      <c r="O54" s="247"/>
      <c r="P54" s="119"/>
      <c r="Q54" s="34"/>
      <c r="Y54" s="45"/>
      <c r="AA54"/>
      <c r="AB54"/>
      <c r="AC54"/>
      <c r="AD54" s="234"/>
      <c r="AE54" s="77" t="s">
        <v>832</v>
      </c>
      <c r="AF54" s="122" t="s">
        <v>816</v>
      </c>
      <c r="AG54" s="241" t="s">
        <v>779</v>
      </c>
      <c r="AH54" s="241"/>
      <c r="AI54" s="242" t="str">
        <f>DEC2HEX(SUM(HEX2DEC(User_System),HEX2DEC(Query_Type_messages),HEX2DEC(Product_ID),HEX2DEC(Family_ID),HEX2DEC(Model_ID),HEX2DEC(Default_Node_ID)),8)</f>
        <v>13027020</v>
      </c>
      <c r="AJ54" s="242"/>
      <c r="AK54" s="198" t="s">
        <v>756</v>
      </c>
      <c r="AL54" s="192"/>
      <c r="AM54" s="245"/>
      <c r="AQ54" s="34"/>
      <c r="AR54" s="34"/>
      <c r="BF54"/>
      <c r="BG54"/>
      <c r="BH54"/>
      <c r="BI54"/>
      <c r="BJ54"/>
      <c r="BK54"/>
      <c r="BL54"/>
      <c r="BM54"/>
      <c r="BN54"/>
      <c r="BO54"/>
      <c r="BP54"/>
      <c r="BQ54"/>
      <c r="BR54"/>
      <c r="BS54"/>
      <c r="BT54"/>
      <c r="BU54"/>
    </row>
    <row r="55" spans="2:73">
      <c r="B55" s="74"/>
      <c r="C55" s="105" t="s">
        <v>739</v>
      </c>
      <c r="D55" s="105" t="s">
        <v>740</v>
      </c>
      <c r="E55" s="105" t="s">
        <v>741</v>
      </c>
      <c r="F55" s="105" t="s">
        <v>742</v>
      </c>
      <c r="G55" s="106" t="s">
        <v>743</v>
      </c>
      <c r="H55" s="107" t="s">
        <v>744</v>
      </c>
      <c r="I55" s="107" t="s">
        <v>745</v>
      </c>
      <c r="J55" s="107" t="s">
        <v>746</v>
      </c>
      <c r="K55" s="107" t="s">
        <v>747</v>
      </c>
      <c r="L55" s="107" t="s">
        <v>748</v>
      </c>
      <c r="M55" s="107" t="s">
        <v>749</v>
      </c>
      <c r="N55" s="107" t="s">
        <v>750</v>
      </c>
      <c r="O55" s="120" t="s">
        <v>751</v>
      </c>
      <c r="P55" s="108" t="s">
        <v>752</v>
      </c>
      <c r="Q55" s="105" t="s">
        <v>753</v>
      </c>
      <c r="Y55" s="45"/>
      <c r="AA55"/>
      <c r="AB55"/>
      <c r="AC55"/>
      <c r="AD55" s="234"/>
      <c r="AE55" s="129" t="s">
        <v>834</v>
      </c>
      <c r="AF55" s="130" t="s">
        <v>835</v>
      </c>
      <c r="AG55" s="248" t="s">
        <v>782</v>
      </c>
      <c r="AH55" s="248"/>
      <c r="AI55" s="249" t="str">
        <f>DEC2HEX(SUM(HEX2DEC(User_System),HEX2DEC(General_Responses),HEX2DEC(Product_ID),HEX2DEC(Family_ID),HEX2DEC(Model_ID),HEX2DEC(Default_Node_ID)),8)</f>
        <v>13027040</v>
      </c>
      <c r="AJ55" s="249"/>
      <c r="AK55" s="249" t="s">
        <v>836</v>
      </c>
      <c r="AL55" s="249"/>
      <c r="AM55" s="249"/>
      <c r="AQ55" s="34"/>
      <c r="AR55" s="34"/>
      <c r="BF55"/>
      <c r="BG55"/>
      <c r="BH55"/>
      <c r="BI55"/>
      <c r="BJ55"/>
      <c r="BK55"/>
      <c r="BL55"/>
      <c r="BM55"/>
      <c r="BN55"/>
      <c r="BO55"/>
      <c r="BP55"/>
      <c r="BQ55"/>
      <c r="BR55"/>
      <c r="BS55"/>
      <c r="BT55"/>
      <c r="BU55"/>
    </row>
    <row r="56" spans="2:73">
      <c r="B56" s="74"/>
      <c r="C56" s="198" t="s">
        <v>796</v>
      </c>
      <c r="D56" s="192" t="str">
        <f>SINGLE_BYTE_EXTENSION</f>
        <v>00</v>
      </c>
      <c r="E56" s="199" t="str">
        <f>DEC2HEX(SUM(HEX2DEC(MBOX10),HEX2DEC(SINGLE_BYTE_EXTENSION)),8)</f>
        <v>13027010</v>
      </c>
      <c r="F56" s="254">
        <v>3</v>
      </c>
      <c r="G56" s="208" t="s">
        <v>838</v>
      </c>
      <c r="H56" s="208"/>
      <c r="I56" s="208" t="s">
        <v>768</v>
      </c>
      <c r="J56" s="204" t="s">
        <v>769</v>
      </c>
      <c r="K56" s="204"/>
      <c r="L56" s="204"/>
      <c r="M56" s="204"/>
      <c r="N56" s="204"/>
      <c r="O56" s="191" t="s">
        <v>759</v>
      </c>
      <c r="P56" s="192">
        <v>10</v>
      </c>
      <c r="Q56" s="193" t="s">
        <v>760</v>
      </c>
      <c r="Y56" s="45"/>
      <c r="AA56"/>
      <c r="AB56"/>
      <c r="AC56"/>
      <c r="AD56" s="234"/>
      <c r="AE56" s="129" t="s">
        <v>837</v>
      </c>
      <c r="AF56" s="130" t="s">
        <v>835</v>
      </c>
      <c r="AG56" s="248" t="s">
        <v>781</v>
      </c>
      <c r="AH56" s="248"/>
      <c r="AI56" s="249" t="str">
        <f>DEC2HEX(SUM(HEX2DEC(User_System),HEX2DEC(Response_to_queries),HEX2DEC(Product_ID),HEX2DEC(Family_ID),HEX2DEC(Model_ID),HEX2DEC(Default_Node_ID)),8)</f>
        <v>13027060</v>
      </c>
      <c r="AJ56" s="249"/>
      <c r="AK56" s="249" t="s">
        <v>836</v>
      </c>
      <c r="AL56" s="249"/>
      <c r="AM56" s="249"/>
      <c r="AQ56" s="34"/>
      <c r="AR56" s="34"/>
      <c r="BF56"/>
      <c r="BG56"/>
      <c r="BH56"/>
      <c r="BI56"/>
      <c r="BJ56"/>
      <c r="BK56"/>
      <c r="BL56"/>
      <c r="BM56"/>
      <c r="BN56"/>
      <c r="BO56"/>
      <c r="BP56"/>
      <c r="BQ56"/>
      <c r="BR56"/>
      <c r="BS56"/>
      <c r="BT56"/>
      <c r="BU56"/>
    </row>
    <row r="57" spans="2:73">
      <c r="B57" s="74"/>
      <c r="C57" s="192"/>
      <c r="D57" s="192"/>
      <c r="E57" s="199"/>
      <c r="F57" s="255"/>
      <c r="G57" s="256"/>
      <c r="H57" s="256"/>
      <c r="I57" s="256"/>
      <c r="J57" s="205"/>
      <c r="K57" s="205"/>
      <c r="L57" s="205"/>
      <c r="M57" s="205"/>
      <c r="N57" s="205"/>
      <c r="O57" s="191"/>
      <c r="P57" s="192"/>
      <c r="Q57" s="193"/>
      <c r="Y57" s="45"/>
      <c r="AA57"/>
      <c r="AB57"/>
      <c r="AC57"/>
      <c r="AD57" s="235"/>
      <c r="AE57" s="129" t="s">
        <v>839</v>
      </c>
      <c r="AF57" s="130" t="s">
        <v>835</v>
      </c>
      <c r="AG57" s="248" t="s">
        <v>784</v>
      </c>
      <c r="AH57" s="248"/>
      <c r="AI57" s="249" t="str">
        <f>DEC2HEX(SUM(HEX2DEC(User_System),HEX2DEC(Service_Request),HEX2DEC(Product_ID),HEX2DEC(Family_ID),HEX2DEC(Model_ID),HEX2DEC(Default_Node_ID)),8)</f>
        <v>13027001</v>
      </c>
      <c r="AJ57" s="249"/>
      <c r="AK57" s="249" t="s">
        <v>836</v>
      </c>
      <c r="AL57" s="249"/>
      <c r="AM57" s="249"/>
      <c r="AQ57" s="34"/>
      <c r="AR57" s="34"/>
      <c r="BF57"/>
      <c r="BG57"/>
      <c r="BH57"/>
      <c r="BI57"/>
      <c r="BJ57"/>
      <c r="BK57"/>
      <c r="BL57"/>
      <c r="BM57"/>
      <c r="BN57"/>
      <c r="BO57"/>
      <c r="BP57"/>
      <c r="BQ57"/>
      <c r="BR57"/>
      <c r="BS57"/>
      <c r="BT57"/>
      <c r="BU57"/>
    </row>
    <row r="58" spans="2:73">
      <c r="B58" s="74"/>
      <c r="C58" s="198" t="s">
        <v>796</v>
      </c>
      <c r="D58" s="192" t="str">
        <f>PROGRAM_VOLTAGE_EXTENSION</f>
        <v>01</v>
      </c>
      <c r="E58" s="199" t="str">
        <f>DEC2HEX(SUM(HEX2DEC(MBOX10),HEX2DEC(PROGRAM_VOLTAGE_EXTENSION)),8)</f>
        <v>13027011</v>
      </c>
      <c r="F58" s="192">
        <v>5</v>
      </c>
      <c r="G58" s="184" t="s">
        <v>783</v>
      </c>
      <c r="H58" s="184"/>
      <c r="I58" s="184"/>
      <c r="J58" s="184"/>
      <c r="K58" s="257" t="s">
        <v>769</v>
      </c>
      <c r="L58" s="257"/>
      <c r="M58" s="257"/>
      <c r="N58" s="257"/>
      <c r="O58" s="191" t="s">
        <v>759</v>
      </c>
      <c r="P58" s="192">
        <v>10</v>
      </c>
      <c r="Q58" s="193" t="s">
        <v>760</v>
      </c>
      <c r="AA58"/>
      <c r="AB58"/>
      <c r="AI58" s="34"/>
      <c r="AJ58" s="34"/>
      <c r="AK58" s="34"/>
      <c r="AL58" s="34"/>
      <c r="AM58" s="34"/>
      <c r="AN58" s="34"/>
      <c r="AO58" s="34"/>
      <c r="AP58" s="34"/>
      <c r="AQ58" s="34"/>
      <c r="AR58" s="34"/>
      <c r="BF58"/>
      <c r="BG58"/>
      <c r="BH58"/>
      <c r="BI58"/>
      <c r="BJ58"/>
      <c r="BK58"/>
      <c r="BL58"/>
      <c r="BM58"/>
      <c r="BN58"/>
      <c r="BO58"/>
      <c r="BP58"/>
      <c r="BQ58"/>
      <c r="BR58"/>
      <c r="BS58"/>
      <c r="BT58"/>
      <c r="BU58"/>
    </row>
    <row r="59" spans="2:73">
      <c r="B59" s="74"/>
      <c r="C59" s="192"/>
      <c r="D59" s="192"/>
      <c r="E59" s="199"/>
      <c r="F59" s="192"/>
      <c r="G59" s="184"/>
      <c r="H59" s="184"/>
      <c r="I59" s="184"/>
      <c r="J59" s="184"/>
      <c r="K59" s="257"/>
      <c r="L59" s="257"/>
      <c r="M59" s="257"/>
      <c r="N59" s="257"/>
      <c r="O59" s="191"/>
      <c r="P59" s="192"/>
      <c r="Q59" s="193"/>
      <c r="AA59"/>
      <c r="AB59"/>
      <c r="AI59" s="34"/>
      <c r="AJ59" s="34"/>
      <c r="AK59" s="34"/>
      <c r="AL59" s="34"/>
      <c r="AM59" s="34"/>
      <c r="AN59" s="34"/>
      <c r="AO59" s="34"/>
      <c r="AP59" s="34"/>
      <c r="AQ59" s="34"/>
      <c r="AR59" s="34"/>
      <c r="BF59"/>
      <c r="BG59"/>
      <c r="BH59"/>
      <c r="BI59"/>
      <c r="BJ59"/>
      <c r="BK59"/>
      <c r="BL59"/>
      <c r="BM59"/>
      <c r="BN59"/>
      <c r="BO59"/>
      <c r="BP59"/>
      <c r="BQ59"/>
      <c r="BR59"/>
      <c r="BS59"/>
      <c r="BT59"/>
      <c r="BU59"/>
    </row>
    <row r="60" spans="2:73">
      <c r="B60" s="74"/>
      <c r="C60" s="198" t="s">
        <v>796</v>
      </c>
      <c r="D60" s="192" t="str">
        <f>PROGRAM_CURRENT_EXTENSION</f>
        <v>02</v>
      </c>
      <c r="E60" s="199" t="str">
        <f>DEC2HEX(SUM(HEX2DEC(MBOX10),HEX2DEC(PROGRAM_CURRENT_EXTENSION)),8)</f>
        <v>13027012</v>
      </c>
      <c r="F60" s="192">
        <v>5</v>
      </c>
      <c r="G60" s="184" t="s">
        <v>785</v>
      </c>
      <c r="H60" s="184"/>
      <c r="I60" s="184"/>
      <c r="J60" s="184"/>
      <c r="K60" s="257" t="s">
        <v>769</v>
      </c>
      <c r="L60" s="257"/>
      <c r="M60" s="257"/>
      <c r="N60" s="257"/>
      <c r="O60" s="191" t="s">
        <v>759</v>
      </c>
      <c r="P60" s="192">
        <v>10</v>
      </c>
      <c r="Q60" s="193" t="s">
        <v>760</v>
      </c>
      <c r="AA60"/>
      <c r="AB60"/>
      <c r="AI60" s="34"/>
      <c r="AJ60" s="34"/>
      <c r="AK60" s="34"/>
      <c r="AL60" s="34"/>
      <c r="AM60" s="34"/>
      <c r="AN60" s="34"/>
      <c r="AO60" s="34"/>
      <c r="AP60" s="34"/>
      <c r="AQ60" s="34"/>
      <c r="AR60" s="34"/>
      <c r="BF60"/>
      <c r="BG60"/>
      <c r="BH60"/>
      <c r="BI60"/>
      <c r="BJ60"/>
      <c r="BK60"/>
      <c r="BL60"/>
      <c r="BM60"/>
      <c r="BN60"/>
      <c r="BO60"/>
      <c r="BP60"/>
      <c r="BQ60"/>
      <c r="BR60"/>
      <c r="BS60"/>
      <c r="BT60"/>
      <c r="BU60"/>
    </row>
    <row r="61" spans="2:73">
      <c r="B61" s="74"/>
      <c r="C61" s="192"/>
      <c r="D61" s="192"/>
      <c r="E61" s="199"/>
      <c r="F61" s="192"/>
      <c r="G61" s="184"/>
      <c r="H61" s="184"/>
      <c r="I61" s="184"/>
      <c r="J61" s="184"/>
      <c r="K61" s="257"/>
      <c r="L61" s="257"/>
      <c r="M61" s="257"/>
      <c r="N61" s="257"/>
      <c r="O61" s="191"/>
      <c r="P61" s="192"/>
      <c r="Q61" s="193"/>
      <c r="AA61"/>
      <c r="AB61"/>
      <c r="AI61" s="34"/>
      <c r="AJ61" s="34"/>
      <c r="AK61" s="34"/>
      <c r="AL61" s="34"/>
      <c r="AM61" s="34"/>
      <c r="AN61" s="34"/>
      <c r="AO61" s="34"/>
      <c r="AP61" s="34"/>
      <c r="AQ61" s="34"/>
      <c r="AR61" s="34"/>
      <c r="BF61"/>
      <c r="BG61"/>
      <c r="BH61"/>
      <c r="BI61"/>
      <c r="BJ61"/>
      <c r="BK61"/>
      <c r="BL61"/>
      <c r="BM61"/>
      <c r="BN61"/>
      <c r="BO61"/>
      <c r="BP61"/>
      <c r="BQ61"/>
      <c r="BR61"/>
      <c r="BS61"/>
      <c r="BT61"/>
      <c r="BU61"/>
    </row>
    <row r="62" spans="2:73">
      <c r="B62" s="74"/>
      <c r="C62" s="198" t="s">
        <v>796</v>
      </c>
      <c r="D62" s="192" t="str">
        <f>PROGRAM_OVP_EXTENSION</f>
        <v>03</v>
      </c>
      <c r="E62" s="199" t="str">
        <f>DEC2HEX(SUM(HEX2DEC(MBOX10),HEX2DEC(PROGRAM_OVP_EXTENSION)),8)</f>
        <v>13027013</v>
      </c>
      <c r="F62" s="192">
        <v>5</v>
      </c>
      <c r="G62" s="184" t="s">
        <v>840</v>
      </c>
      <c r="H62" s="184"/>
      <c r="I62" s="184"/>
      <c r="J62" s="184"/>
      <c r="K62" s="257" t="s">
        <v>769</v>
      </c>
      <c r="L62" s="257"/>
      <c r="M62" s="257"/>
      <c r="N62" s="257"/>
      <c r="O62" s="191" t="s">
        <v>759</v>
      </c>
      <c r="P62" s="192">
        <v>10</v>
      </c>
      <c r="Q62" s="193" t="s">
        <v>760</v>
      </c>
      <c r="AA62"/>
      <c r="AB62"/>
      <c r="AI62" s="34"/>
      <c r="AJ62" s="34"/>
      <c r="AK62" s="34"/>
      <c r="AL62" s="34"/>
      <c r="AM62" s="34"/>
      <c r="AN62" s="34"/>
      <c r="AO62" s="34"/>
      <c r="AP62" s="34"/>
      <c r="AQ62" s="34"/>
      <c r="AR62" s="34"/>
      <c r="BF62"/>
      <c r="BG62"/>
      <c r="BH62"/>
      <c r="BI62"/>
      <c r="BJ62"/>
      <c r="BK62"/>
      <c r="BL62"/>
      <c r="BM62"/>
      <c r="BN62"/>
      <c r="BO62"/>
      <c r="BP62"/>
      <c r="BQ62"/>
      <c r="BR62"/>
      <c r="BS62"/>
      <c r="BT62"/>
      <c r="BU62"/>
    </row>
    <row r="63" spans="2:73" ht="15" customHeight="1">
      <c r="B63" s="74"/>
      <c r="C63" s="192"/>
      <c r="D63" s="192"/>
      <c r="E63" s="199"/>
      <c r="F63" s="192"/>
      <c r="G63" s="184"/>
      <c r="H63" s="184"/>
      <c r="I63" s="184"/>
      <c r="J63" s="184"/>
      <c r="K63" s="257"/>
      <c r="L63" s="257"/>
      <c r="M63" s="257"/>
      <c r="N63" s="257"/>
      <c r="O63" s="191"/>
      <c r="P63" s="192"/>
      <c r="Q63" s="193"/>
      <c r="AA63"/>
      <c r="AB63"/>
      <c r="AI63" s="34"/>
      <c r="AJ63" s="34"/>
      <c r="AK63" s="34"/>
      <c r="AL63" s="34"/>
      <c r="AM63" s="34"/>
      <c r="AN63" s="34"/>
      <c r="AO63" s="34"/>
      <c r="AP63" s="34"/>
      <c r="AQ63" s="34"/>
      <c r="AR63" s="34"/>
      <c r="BF63"/>
      <c r="BG63"/>
      <c r="BH63"/>
      <c r="BI63"/>
      <c r="BJ63"/>
      <c r="BK63"/>
      <c r="BL63"/>
      <c r="BM63"/>
      <c r="BN63"/>
      <c r="BO63"/>
      <c r="BP63"/>
      <c r="BQ63"/>
      <c r="BR63"/>
      <c r="BS63"/>
      <c r="BT63"/>
      <c r="BU63"/>
    </row>
    <row r="64" spans="2:73">
      <c r="B64" s="74"/>
      <c r="C64" s="198" t="s">
        <v>796</v>
      </c>
      <c r="D64" s="192" t="str">
        <f>PROGRAM_UVL_EXTENSION</f>
        <v>04</v>
      </c>
      <c r="E64" s="199" t="str">
        <f>DEC2HEX(SUM(HEX2DEC(MBOX10),HEX2DEC(PROGRAM_UVL_EXTENSION)),8)</f>
        <v>13027014</v>
      </c>
      <c r="F64" s="192">
        <v>5</v>
      </c>
      <c r="G64" s="184" t="s">
        <v>841</v>
      </c>
      <c r="H64" s="184"/>
      <c r="I64" s="184"/>
      <c r="J64" s="184"/>
      <c r="K64" s="257" t="s">
        <v>769</v>
      </c>
      <c r="L64" s="257"/>
      <c r="M64" s="257"/>
      <c r="N64" s="257"/>
      <c r="O64" s="191" t="s">
        <v>759</v>
      </c>
      <c r="P64" s="192">
        <v>10</v>
      </c>
      <c r="Q64" s="193" t="s">
        <v>760</v>
      </c>
      <c r="AA64"/>
      <c r="AB64"/>
      <c r="AI64" s="34"/>
      <c r="AJ64" s="34"/>
      <c r="AK64" s="34"/>
      <c r="AL64" s="34"/>
      <c r="AM64" s="34"/>
      <c r="AN64" s="34"/>
      <c r="AO64" s="34"/>
      <c r="AP64" s="34"/>
      <c r="AQ64" s="34"/>
      <c r="AR64" s="34"/>
      <c r="BF64"/>
      <c r="BG64"/>
      <c r="BH64"/>
      <c r="BI64"/>
      <c r="BJ64"/>
      <c r="BK64"/>
      <c r="BL64"/>
      <c r="BM64"/>
      <c r="BN64"/>
      <c r="BO64"/>
      <c r="BP64"/>
      <c r="BQ64"/>
      <c r="BR64"/>
      <c r="BS64"/>
      <c r="BT64"/>
      <c r="BU64"/>
    </row>
    <row r="65" spans="2:73">
      <c r="B65" s="74"/>
      <c r="C65" s="192"/>
      <c r="D65" s="192"/>
      <c r="E65" s="199"/>
      <c r="F65" s="192"/>
      <c r="G65" s="184"/>
      <c r="H65" s="184"/>
      <c r="I65" s="184"/>
      <c r="J65" s="184"/>
      <c r="K65" s="257"/>
      <c r="L65" s="257"/>
      <c r="M65" s="257"/>
      <c r="N65" s="257"/>
      <c r="O65" s="191"/>
      <c r="P65" s="192"/>
      <c r="Q65" s="193"/>
      <c r="AA65"/>
      <c r="AB65"/>
      <c r="AI65" s="34"/>
      <c r="AJ65" s="34"/>
      <c r="AK65" s="34"/>
      <c r="AL65" s="34"/>
      <c r="AM65" s="34"/>
      <c r="AN65" s="34"/>
      <c r="AO65" s="34"/>
      <c r="AP65" s="34"/>
      <c r="AQ65" s="34"/>
      <c r="AR65" s="34"/>
      <c r="BF65"/>
      <c r="BG65"/>
      <c r="BH65"/>
      <c r="BI65"/>
      <c r="BJ65"/>
      <c r="BK65"/>
      <c r="BL65"/>
      <c r="BM65"/>
      <c r="BN65"/>
      <c r="BO65"/>
      <c r="BP65"/>
      <c r="BQ65"/>
      <c r="BR65"/>
      <c r="BS65"/>
      <c r="BT65"/>
      <c r="BU65"/>
    </row>
    <row r="66" spans="2:73">
      <c r="C66" s="110"/>
      <c r="D66" s="110"/>
      <c r="E66" s="116"/>
      <c r="F66" s="110"/>
      <c r="G66" s="110"/>
      <c r="H66" s="74"/>
      <c r="I66" s="74"/>
      <c r="J66" s="74"/>
      <c r="K66" s="74"/>
      <c r="L66" s="74"/>
      <c r="M66" s="74"/>
      <c r="N66" s="74"/>
      <c r="O66" s="74"/>
      <c r="AA66"/>
      <c r="AB66"/>
      <c r="AI66" s="34"/>
      <c r="AJ66" s="34"/>
      <c r="AK66" s="34"/>
      <c r="AL66" s="34"/>
      <c r="AM66" s="34"/>
      <c r="AN66" s="34"/>
      <c r="AO66" s="34"/>
      <c r="AP66" s="34"/>
      <c r="AQ66" s="34"/>
      <c r="AR66" s="34"/>
      <c r="BF66"/>
      <c r="BG66"/>
      <c r="BH66"/>
      <c r="BI66"/>
      <c r="BJ66"/>
      <c r="BK66"/>
      <c r="BL66"/>
      <c r="BM66"/>
      <c r="BN66"/>
      <c r="BO66"/>
      <c r="BP66"/>
      <c r="BQ66"/>
      <c r="BR66"/>
      <c r="BS66"/>
      <c r="BT66"/>
      <c r="BU66"/>
    </row>
    <row r="67" spans="2:73">
      <c r="C67" s="194" t="s">
        <v>787</v>
      </c>
      <c r="D67" s="195"/>
      <c r="E67" s="196"/>
      <c r="F67" s="258" t="s">
        <v>782</v>
      </c>
      <c r="G67" s="259"/>
      <c r="H67" s="259"/>
      <c r="I67" s="259"/>
      <c r="J67" s="259"/>
      <c r="K67" s="259"/>
      <c r="L67" s="259"/>
      <c r="M67" s="259"/>
      <c r="N67" s="259"/>
      <c r="O67" s="259"/>
      <c r="P67" s="119"/>
      <c r="Q67" s="34"/>
      <c r="AA67"/>
      <c r="AB67"/>
      <c r="AI67" s="34"/>
      <c r="AJ67" s="34"/>
      <c r="AK67" s="34"/>
      <c r="AL67" s="34"/>
      <c r="AM67" s="34"/>
      <c r="AN67" s="34"/>
      <c r="AO67" s="34"/>
      <c r="AP67" s="34"/>
      <c r="AQ67" s="34"/>
      <c r="AR67" s="34"/>
      <c r="BF67"/>
      <c r="BG67"/>
      <c r="BH67"/>
      <c r="BI67"/>
      <c r="BJ67"/>
      <c r="BK67"/>
      <c r="BL67"/>
      <c r="BM67"/>
      <c r="BN67"/>
      <c r="BO67"/>
      <c r="BP67"/>
      <c r="BQ67"/>
      <c r="BR67"/>
      <c r="BS67"/>
      <c r="BT67"/>
      <c r="BU67"/>
    </row>
    <row r="68" spans="2:73">
      <c r="C68" s="105" t="s">
        <v>739</v>
      </c>
      <c r="D68" s="105" t="s">
        <v>740</v>
      </c>
      <c r="E68" s="105" t="s">
        <v>741</v>
      </c>
      <c r="F68" s="105" t="s">
        <v>742</v>
      </c>
      <c r="G68" s="106" t="s">
        <v>743</v>
      </c>
      <c r="H68" s="107" t="s">
        <v>744</v>
      </c>
      <c r="I68" s="107" t="s">
        <v>745</v>
      </c>
      <c r="J68" s="107" t="s">
        <v>746</v>
      </c>
      <c r="K68" s="107" t="s">
        <v>747</v>
      </c>
      <c r="L68" s="107" t="s">
        <v>748</v>
      </c>
      <c r="M68" s="107" t="s">
        <v>749</v>
      </c>
      <c r="N68" s="107" t="s">
        <v>750</v>
      </c>
      <c r="O68" s="120" t="s">
        <v>751</v>
      </c>
      <c r="P68" s="108" t="s">
        <v>752</v>
      </c>
      <c r="Q68" s="105" t="s">
        <v>753</v>
      </c>
      <c r="AA68"/>
      <c r="AB68"/>
      <c r="AI68" s="34"/>
      <c r="AJ68" s="34"/>
      <c r="AK68" s="34"/>
      <c r="AL68" s="34"/>
      <c r="AM68" s="34"/>
      <c r="AN68" s="34"/>
      <c r="AO68" s="34"/>
      <c r="AP68" s="34"/>
      <c r="AQ68" s="34"/>
      <c r="AR68" s="34"/>
      <c r="BF68"/>
      <c r="BG68"/>
      <c r="BH68"/>
      <c r="BI68"/>
      <c r="BJ68"/>
      <c r="BK68"/>
      <c r="BL68"/>
      <c r="BM68"/>
      <c r="BN68"/>
      <c r="BO68"/>
      <c r="BP68"/>
      <c r="BQ68"/>
      <c r="BR68"/>
      <c r="BS68"/>
      <c r="BT68"/>
      <c r="BU68"/>
    </row>
    <row r="69" spans="2:73">
      <c r="C69" s="192" t="s">
        <v>836</v>
      </c>
      <c r="D69" s="192" t="s">
        <v>836</v>
      </c>
      <c r="E69" s="199" t="str">
        <f>MBOX16</f>
        <v>13027040</v>
      </c>
      <c r="F69" s="192">
        <v>1</v>
      </c>
      <c r="G69" s="260" t="s">
        <v>842</v>
      </c>
      <c r="H69" s="260"/>
      <c r="I69" s="205" t="s">
        <v>769</v>
      </c>
      <c r="J69" s="205"/>
      <c r="K69" s="205"/>
      <c r="L69" s="205"/>
      <c r="M69" s="205"/>
      <c r="N69" s="205"/>
      <c r="O69" s="191" t="s">
        <v>843</v>
      </c>
      <c r="P69" s="192">
        <v>16</v>
      </c>
      <c r="Q69" s="193" t="s">
        <v>760</v>
      </c>
      <c r="AA69"/>
      <c r="AB69"/>
      <c r="AI69" s="34"/>
      <c r="AJ69" s="34"/>
      <c r="AK69" s="34"/>
      <c r="AL69" s="34"/>
      <c r="AM69" s="34"/>
      <c r="AN69" s="34"/>
      <c r="AO69" s="34"/>
      <c r="AP69" s="34"/>
      <c r="AQ69" s="34"/>
      <c r="AR69" s="34"/>
      <c r="BF69"/>
      <c r="BG69"/>
      <c r="BH69"/>
      <c r="BI69"/>
      <c r="BJ69"/>
      <c r="BK69"/>
      <c r="BL69"/>
      <c r="BM69"/>
      <c r="BN69"/>
      <c r="BO69"/>
      <c r="BP69"/>
      <c r="BQ69"/>
      <c r="BR69"/>
      <c r="BS69"/>
      <c r="BT69"/>
      <c r="BU69"/>
    </row>
    <row r="70" spans="2:73">
      <c r="C70" s="192"/>
      <c r="D70" s="192"/>
      <c r="E70" s="199"/>
      <c r="F70" s="192"/>
      <c r="G70" s="261"/>
      <c r="H70" s="261"/>
      <c r="I70" s="205"/>
      <c r="J70" s="205"/>
      <c r="K70" s="205"/>
      <c r="L70" s="205"/>
      <c r="M70" s="205"/>
      <c r="N70" s="205"/>
      <c r="O70" s="191"/>
      <c r="P70" s="192"/>
      <c r="Q70" s="193"/>
      <c r="AA70"/>
      <c r="AB70"/>
      <c r="AI70" s="34"/>
      <c r="AJ70" s="34"/>
      <c r="AK70" s="34"/>
      <c r="AL70" s="34"/>
      <c r="AM70" s="34"/>
      <c r="AN70" s="34"/>
      <c r="AO70" s="34"/>
      <c r="AP70" s="34"/>
      <c r="AQ70" s="34"/>
      <c r="AR70" s="34"/>
      <c r="BF70"/>
      <c r="BG70"/>
      <c r="BH70"/>
      <c r="BI70"/>
      <c r="BJ70"/>
      <c r="BK70"/>
      <c r="BL70"/>
      <c r="BM70"/>
      <c r="BN70"/>
      <c r="BO70"/>
      <c r="BP70"/>
      <c r="BQ70"/>
      <c r="BR70"/>
      <c r="BS70"/>
      <c r="BT70"/>
      <c r="BU70"/>
    </row>
    <row r="71" spans="2:73" ht="15" customHeight="1">
      <c r="C71" s="198"/>
      <c r="D71" s="192"/>
      <c r="E71" s="199"/>
      <c r="F71" s="192"/>
      <c r="G71" s="261"/>
      <c r="H71" s="184"/>
      <c r="I71" s="184"/>
      <c r="J71" s="184"/>
      <c r="K71" s="184"/>
      <c r="L71" s="257"/>
      <c r="M71" s="257"/>
      <c r="N71" s="257"/>
      <c r="O71" s="191"/>
      <c r="P71" s="192"/>
      <c r="Q71" s="262"/>
      <c r="AA71"/>
      <c r="AB71"/>
      <c r="AI71" s="34"/>
      <c r="AJ71" s="34"/>
      <c r="AK71" s="34"/>
      <c r="AL71" s="34"/>
      <c r="AM71" s="34"/>
      <c r="AN71" s="34"/>
      <c r="AO71" s="34"/>
      <c r="AP71" s="34"/>
      <c r="AQ71" s="34"/>
      <c r="AR71" s="34"/>
      <c r="BF71"/>
      <c r="BG71"/>
      <c r="BH71"/>
      <c r="BI71"/>
      <c r="BJ71"/>
      <c r="BK71"/>
      <c r="BL71"/>
      <c r="BM71"/>
      <c r="BN71"/>
      <c r="BO71"/>
      <c r="BP71"/>
      <c r="BQ71"/>
      <c r="BR71"/>
      <c r="BS71"/>
      <c r="BT71"/>
      <c r="BU71"/>
    </row>
    <row r="72" spans="2:73">
      <c r="C72" s="192"/>
      <c r="D72" s="192"/>
      <c r="E72" s="199"/>
      <c r="F72" s="192"/>
      <c r="G72" s="261"/>
      <c r="H72" s="184"/>
      <c r="I72" s="184"/>
      <c r="J72" s="184"/>
      <c r="K72" s="184"/>
      <c r="L72" s="257"/>
      <c r="M72" s="257"/>
      <c r="N72" s="257"/>
      <c r="O72" s="191"/>
      <c r="P72" s="192"/>
      <c r="Q72" s="193"/>
      <c r="AA72"/>
      <c r="AB72"/>
      <c r="AI72" s="34"/>
      <c r="AJ72" s="34"/>
      <c r="AK72" s="34"/>
      <c r="AL72" s="34"/>
      <c r="AM72" s="34"/>
      <c r="AN72" s="34"/>
      <c r="AO72" s="34"/>
      <c r="AP72" s="34"/>
      <c r="AQ72" s="34"/>
      <c r="AR72" s="34"/>
      <c r="BF72"/>
      <c r="BG72"/>
      <c r="BH72"/>
      <c r="BI72"/>
      <c r="BJ72"/>
      <c r="BK72"/>
      <c r="BL72"/>
      <c r="BM72"/>
      <c r="BN72"/>
      <c r="BO72"/>
      <c r="BP72"/>
      <c r="BQ72"/>
      <c r="BR72"/>
      <c r="BS72"/>
      <c r="BT72"/>
      <c r="BU72"/>
    </row>
    <row r="73" spans="2:73">
      <c r="C73" s="194" t="s">
        <v>787</v>
      </c>
      <c r="D73" s="195"/>
      <c r="E73" s="196"/>
      <c r="F73" s="263" t="s">
        <v>844</v>
      </c>
      <c r="G73" s="264"/>
      <c r="H73" s="264"/>
      <c r="I73" s="264"/>
      <c r="J73" s="264"/>
      <c r="K73" s="264"/>
      <c r="L73" s="264"/>
      <c r="M73" s="264"/>
      <c r="N73" s="264"/>
      <c r="O73" s="264"/>
      <c r="P73" s="119"/>
      <c r="Q73" s="34"/>
      <c r="AA73"/>
      <c r="AB73"/>
      <c r="AI73" s="34"/>
      <c r="AJ73" s="34"/>
      <c r="AK73" s="34"/>
      <c r="AL73" s="34"/>
      <c r="AM73" s="34"/>
      <c r="AN73" s="34"/>
      <c r="AO73" s="34"/>
      <c r="AP73" s="34"/>
      <c r="AQ73" s="34"/>
      <c r="AR73" s="34"/>
      <c r="BF73"/>
      <c r="BG73"/>
      <c r="BH73"/>
      <c r="BI73"/>
      <c r="BJ73"/>
      <c r="BK73"/>
      <c r="BL73"/>
      <c r="BM73"/>
      <c r="BN73"/>
      <c r="BO73"/>
      <c r="BP73"/>
      <c r="BQ73"/>
      <c r="BR73"/>
      <c r="BS73"/>
      <c r="BT73"/>
      <c r="BU73"/>
    </row>
    <row r="74" spans="2:73">
      <c r="C74" s="105" t="s">
        <v>739</v>
      </c>
      <c r="D74" s="105" t="s">
        <v>740</v>
      </c>
      <c r="E74" s="105" t="s">
        <v>741</v>
      </c>
      <c r="F74" s="105" t="s">
        <v>742</v>
      </c>
      <c r="G74" s="106" t="s">
        <v>743</v>
      </c>
      <c r="H74" s="107" t="s">
        <v>744</v>
      </c>
      <c r="I74" s="107" t="s">
        <v>745</v>
      </c>
      <c r="J74" s="107" t="s">
        <v>746</v>
      </c>
      <c r="K74" s="107" t="s">
        <v>747</v>
      </c>
      <c r="L74" s="107" t="s">
        <v>748</v>
      </c>
      <c r="M74" s="107" t="s">
        <v>749</v>
      </c>
      <c r="N74" s="107" t="s">
        <v>750</v>
      </c>
      <c r="O74" s="120" t="s">
        <v>751</v>
      </c>
      <c r="P74" s="108" t="s">
        <v>752</v>
      </c>
      <c r="Q74" s="105" t="s">
        <v>753</v>
      </c>
      <c r="AA74"/>
      <c r="AB74"/>
      <c r="AI74" s="34"/>
      <c r="AJ74" s="34"/>
      <c r="AK74" s="34"/>
      <c r="AL74" s="34"/>
      <c r="AM74" s="34"/>
      <c r="AN74" s="34"/>
      <c r="AO74" s="34"/>
      <c r="AP74" s="34"/>
      <c r="AQ74" s="34"/>
      <c r="AR74" s="34"/>
      <c r="BF74"/>
      <c r="BG74"/>
      <c r="BH74"/>
      <c r="BI74"/>
      <c r="BJ74"/>
      <c r="BK74"/>
      <c r="BL74"/>
      <c r="BM74"/>
      <c r="BN74"/>
      <c r="BO74"/>
      <c r="BP74"/>
      <c r="BQ74"/>
      <c r="BR74"/>
      <c r="BS74"/>
      <c r="BT74"/>
      <c r="BU74"/>
    </row>
    <row r="75" spans="2:73">
      <c r="C75" s="192" t="s">
        <v>836</v>
      </c>
      <c r="D75" s="192" t="str">
        <f>RESPONSE_MBOX_PROGRAMMED_PARAMS_EXTENSION</f>
        <v>01</v>
      </c>
      <c r="E75" s="199" t="str">
        <f>DEC2HEX(SUM(HEX2DEC(MBOX17),HEX2DEC(D75)),8)</f>
        <v>13027061</v>
      </c>
      <c r="F75" s="192">
        <v>8</v>
      </c>
      <c r="G75" s="265" t="s">
        <v>845</v>
      </c>
      <c r="H75" s="265"/>
      <c r="I75" s="265"/>
      <c r="J75" s="265"/>
      <c r="K75" s="265" t="s">
        <v>846</v>
      </c>
      <c r="L75" s="265"/>
      <c r="M75" s="265"/>
      <c r="N75" s="265"/>
      <c r="O75" s="191" t="s">
        <v>843</v>
      </c>
      <c r="P75" s="192">
        <v>17</v>
      </c>
      <c r="Q75" s="193" t="s">
        <v>760</v>
      </c>
      <c r="AA75"/>
      <c r="AB75"/>
      <c r="AI75" s="34"/>
      <c r="AJ75" s="34"/>
      <c r="AK75" s="34"/>
      <c r="AL75" s="34"/>
      <c r="AM75" s="34"/>
      <c r="AN75" s="34"/>
      <c r="AO75" s="34"/>
      <c r="AP75" s="34"/>
      <c r="AQ75" s="34"/>
      <c r="AR75" s="34"/>
      <c r="BF75"/>
      <c r="BG75"/>
      <c r="BH75"/>
      <c r="BI75"/>
      <c r="BJ75"/>
      <c r="BK75"/>
      <c r="BL75"/>
      <c r="BM75"/>
      <c r="BN75"/>
      <c r="BO75"/>
      <c r="BP75"/>
      <c r="BQ75"/>
      <c r="BR75"/>
      <c r="BS75"/>
      <c r="BT75"/>
      <c r="BU75"/>
    </row>
    <row r="76" spans="2:73">
      <c r="C76" s="192"/>
      <c r="D76" s="192"/>
      <c r="E76" s="199"/>
      <c r="F76" s="192"/>
      <c r="G76" s="265"/>
      <c r="H76" s="265"/>
      <c r="I76" s="265"/>
      <c r="J76" s="265"/>
      <c r="K76" s="265"/>
      <c r="L76" s="265"/>
      <c r="M76" s="265"/>
      <c r="N76" s="265"/>
      <c r="O76" s="191"/>
      <c r="P76" s="192"/>
      <c r="Q76" s="193"/>
      <c r="AA76"/>
      <c r="AB76"/>
      <c r="AI76" s="34"/>
      <c r="AJ76" s="34"/>
      <c r="AK76" s="34"/>
      <c r="AL76" s="34"/>
      <c r="AM76" s="34"/>
      <c r="AN76" s="34"/>
      <c r="AO76" s="34"/>
      <c r="AP76" s="34"/>
      <c r="AQ76" s="34"/>
      <c r="AR76" s="34"/>
      <c r="BF76"/>
      <c r="BG76"/>
      <c r="BH76"/>
      <c r="BI76"/>
      <c r="BJ76"/>
      <c r="BK76"/>
      <c r="BL76"/>
      <c r="BM76"/>
      <c r="BN76"/>
      <c r="BO76"/>
      <c r="BP76"/>
      <c r="BQ76"/>
      <c r="BR76"/>
      <c r="BS76"/>
      <c r="BT76"/>
      <c r="BU76"/>
    </row>
    <row r="77" spans="2:73" ht="15" customHeight="1">
      <c r="C77" s="192" t="s">
        <v>836</v>
      </c>
      <c r="D77" s="192" t="str">
        <f>RESPONSE_MBOX_OUTPUT_PARAMS_EXTENSION</f>
        <v>02</v>
      </c>
      <c r="E77" s="199" t="str">
        <f>DEC2HEX(SUM(HEX2DEC(MBOX17),HEX2DEC(D77)),8)</f>
        <v>13027062</v>
      </c>
      <c r="F77" s="192">
        <v>8</v>
      </c>
      <c r="G77" s="265" t="s">
        <v>847</v>
      </c>
      <c r="H77" s="265"/>
      <c r="I77" s="265"/>
      <c r="J77" s="265"/>
      <c r="K77" s="265" t="s">
        <v>848</v>
      </c>
      <c r="L77" s="265"/>
      <c r="M77" s="265"/>
      <c r="N77" s="265"/>
      <c r="O77" s="191" t="s">
        <v>843</v>
      </c>
      <c r="P77" s="192">
        <v>17</v>
      </c>
      <c r="Q77" s="193" t="s">
        <v>760</v>
      </c>
      <c r="AA77"/>
      <c r="AB77"/>
      <c r="AI77" s="34"/>
      <c r="AJ77" s="34"/>
      <c r="AK77" s="34"/>
      <c r="AL77" s="34"/>
      <c r="AM77" s="34"/>
      <c r="AN77" s="34"/>
      <c r="AO77" s="34"/>
      <c r="AP77" s="34"/>
      <c r="AQ77" s="34"/>
      <c r="AR77" s="34"/>
      <c r="BF77"/>
      <c r="BG77"/>
      <c r="BH77"/>
      <c r="BI77"/>
      <c r="BJ77"/>
      <c r="BK77"/>
      <c r="BL77"/>
      <c r="BM77"/>
      <c r="BN77"/>
      <c r="BO77"/>
      <c r="BP77"/>
      <c r="BQ77"/>
      <c r="BR77"/>
      <c r="BS77"/>
      <c r="BT77"/>
      <c r="BU77"/>
    </row>
    <row r="78" spans="2:73">
      <c r="C78" s="192"/>
      <c r="D78" s="192"/>
      <c r="E78" s="199"/>
      <c r="F78" s="192"/>
      <c r="G78" s="265"/>
      <c r="H78" s="265"/>
      <c r="I78" s="265"/>
      <c r="J78" s="265"/>
      <c r="K78" s="265"/>
      <c r="L78" s="265"/>
      <c r="M78" s="265"/>
      <c r="N78" s="265"/>
      <c r="O78" s="191"/>
      <c r="P78" s="192"/>
      <c r="Q78" s="193"/>
      <c r="AA78"/>
      <c r="AB78"/>
      <c r="AI78" s="34"/>
      <c r="AJ78" s="34"/>
      <c r="AK78" s="34"/>
      <c r="AL78" s="34"/>
      <c r="AM78" s="34"/>
      <c r="AN78" s="34"/>
      <c r="AO78" s="34"/>
      <c r="AP78" s="34"/>
      <c r="AQ78" s="34"/>
      <c r="AR78" s="34"/>
      <c r="BF78"/>
      <c r="BG78"/>
      <c r="BH78"/>
      <c r="BI78"/>
      <c r="BJ78"/>
      <c r="BK78"/>
      <c r="BL78"/>
      <c r="BM78"/>
      <c r="BN78"/>
      <c r="BO78"/>
      <c r="BP78"/>
      <c r="BQ78"/>
      <c r="BR78"/>
      <c r="BS78"/>
      <c r="BT78"/>
      <c r="BU78"/>
    </row>
    <row r="79" spans="2:73" ht="15" customHeight="1">
      <c r="C79" s="192" t="s">
        <v>836</v>
      </c>
      <c r="D79" s="192" t="str">
        <f>RESPONSE_RATED_PARAMS_EXTENSION</f>
        <v>03</v>
      </c>
      <c r="E79" s="199" t="str">
        <f>DEC2HEX(SUM(HEX2DEC(MBOX17),HEX2DEC(D79)),8)</f>
        <v>13027063</v>
      </c>
      <c r="F79" s="192">
        <v>8</v>
      </c>
      <c r="G79" s="265" t="s">
        <v>286</v>
      </c>
      <c r="H79" s="265"/>
      <c r="I79" s="265"/>
      <c r="J79" s="265"/>
      <c r="K79" s="265" t="s">
        <v>291</v>
      </c>
      <c r="L79" s="265"/>
      <c r="M79" s="265"/>
      <c r="N79" s="265"/>
      <c r="O79" s="191" t="s">
        <v>843</v>
      </c>
      <c r="P79" s="192">
        <v>17</v>
      </c>
      <c r="Q79" s="193" t="s">
        <v>760</v>
      </c>
      <c r="AA79"/>
      <c r="AB79"/>
      <c r="AI79" s="34"/>
      <c r="AJ79" s="34"/>
      <c r="AK79" s="34"/>
      <c r="AL79" s="34"/>
      <c r="AM79" s="34"/>
      <c r="AN79" s="34"/>
      <c r="AO79" s="34"/>
      <c r="AP79" s="34"/>
      <c r="AQ79" s="34"/>
      <c r="AR79" s="34"/>
      <c r="BF79"/>
      <c r="BG79"/>
      <c r="BH79"/>
      <c r="BI79"/>
      <c r="BJ79"/>
      <c r="BK79"/>
      <c r="BL79"/>
      <c r="BM79"/>
      <c r="BN79"/>
      <c r="BO79"/>
      <c r="BP79"/>
      <c r="BQ79"/>
      <c r="BR79"/>
      <c r="BS79"/>
      <c r="BT79"/>
      <c r="BU79"/>
    </row>
    <row r="80" spans="2:73">
      <c r="C80" s="192"/>
      <c r="D80" s="192"/>
      <c r="E80" s="199"/>
      <c r="F80" s="192"/>
      <c r="G80" s="265"/>
      <c r="H80" s="265"/>
      <c r="I80" s="265"/>
      <c r="J80" s="265"/>
      <c r="K80" s="265"/>
      <c r="L80" s="265"/>
      <c r="M80" s="265"/>
      <c r="N80" s="265"/>
      <c r="O80" s="191"/>
      <c r="P80" s="192"/>
      <c r="Q80" s="193"/>
      <c r="AA80"/>
      <c r="AB80"/>
      <c r="AI80" s="34"/>
      <c r="AJ80" s="34"/>
      <c r="AK80" s="34"/>
      <c r="AL80" s="34"/>
      <c r="AM80" s="34"/>
      <c r="AN80" s="34"/>
      <c r="AO80" s="34"/>
      <c r="AP80" s="34"/>
      <c r="AQ80" s="34"/>
      <c r="AR80" s="34"/>
      <c r="BF80"/>
      <c r="BG80"/>
      <c r="BH80"/>
      <c r="BI80"/>
      <c r="BJ80"/>
      <c r="BK80"/>
      <c r="BL80"/>
      <c r="BM80"/>
      <c r="BN80"/>
      <c r="BO80"/>
      <c r="BP80"/>
      <c r="BQ80"/>
      <c r="BR80"/>
      <c r="BS80"/>
      <c r="BT80"/>
      <c r="BU80"/>
    </row>
    <row r="81" spans="3:73">
      <c r="C81" s="192" t="s">
        <v>836</v>
      </c>
      <c r="D81" s="192" t="str">
        <f>RESPONSE_SPECIFIED_PARAMS_EXTENSION</f>
        <v>04</v>
      </c>
      <c r="E81" s="199" t="str">
        <f>DEC2HEX(SUM(HEX2DEC(MBOX17),HEX2DEC(D81)),8)</f>
        <v>13027064</v>
      </c>
      <c r="F81" s="192">
        <v>8</v>
      </c>
      <c r="G81" s="265" t="s">
        <v>849</v>
      </c>
      <c r="H81" s="265"/>
      <c r="I81" s="265"/>
      <c r="J81" s="265"/>
      <c r="K81" s="265" t="s">
        <v>850</v>
      </c>
      <c r="L81" s="265"/>
      <c r="M81" s="265"/>
      <c r="N81" s="265"/>
      <c r="O81" s="191" t="s">
        <v>843</v>
      </c>
      <c r="P81" s="192">
        <v>17</v>
      </c>
      <c r="Q81" s="193" t="s">
        <v>760</v>
      </c>
      <c r="AA81"/>
      <c r="AB81"/>
      <c r="AI81" s="34"/>
      <c r="AJ81" s="34"/>
      <c r="AK81" s="34"/>
      <c r="AL81" s="34"/>
      <c r="AM81" s="34"/>
      <c r="AN81" s="34"/>
      <c r="AO81" s="34"/>
      <c r="AP81" s="34"/>
      <c r="AQ81" s="34"/>
      <c r="AR81" s="34"/>
      <c r="BF81"/>
      <c r="BG81"/>
      <c r="BH81"/>
      <c r="BI81"/>
      <c r="BJ81"/>
      <c r="BK81"/>
      <c r="BL81"/>
      <c r="BM81"/>
      <c r="BN81"/>
      <c r="BO81"/>
      <c r="BP81"/>
      <c r="BQ81"/>
      <c r="BR81"/>
      <c r="BS81"/>
      <c r="BT81"/>
      <c r="BU81"/>
    </row>
    <row r="82" spans="3:73" ht="15" customHeight="1">
      <c r="C82" s="192"/>
      <c r="D82" s="192"/>
      <c r="E82" s="199"/>
      <c r="F82" s="192"/>
      <c r="G82" s="265"/>
      <c r="H82" s="265"/>
      <c r="I82" s="265"/>
      <c r="J82" s="265"/>
      <c r="K82" s="265"/>
      <c r="L82" s="265"/>
      <c r="M82" s="265"/>
      <c r="N82" s="265"/>
      <c r="O82" s="191"/>
      <c r="P82" s="192"/>
      <c r="Q82" s="193"/>
      <c r="AA82"/>
      <c r="AB82"/>
      <c r="AI82" s="34"/>
      <c r="AJ82" s="34"/>
      <c r="AK82" s="34"/>
      <c r="AL82" s="34"/>
      <c r="AM82" s="34"/>
      <c r="AN82" s="34"/>
      <c r="AO82" s="34"/>
      <c r="AP82" s="34"/>
      <c r="AQ82" s="34"/>
      <c r="AR82" s="34"/>
      <c r="BF82"/>
      <c r="BG82"/>
      <c r="BH82"/>
      <c r="BI82"/>
      <c r="BJ82"/>
      <c r="BK82"/>
      <c r="BL82"/>
      <c r="BM82"/>
      <c r="BN82"/>
      <c r="BO82"/>
      <c r="BP82"/>
      <c r="BQ82"/>
      <c r="BR82"/>
      <c r="BS82"/>
      <c r="BT82"/>
      <c r="BU82"/>
    </row>
    <row r="83" spans="3:73" ht="15" customHeight="1">
      <c r="C83" s="192" t="s">
        <v>836</v>
      </c>
      <c r="D83" s="192" t="str">
        <f>RESPONSE_MBOX_SET_LIMITS_EXTENSION</f>
        <v>05</v>
      </c>
      <c r="E83" s="199" t="str">
        <f>DEC2HEX(SUM(HEX2DEC(MBOX17),HEX2DEC(D83)),8)</f>
        <v>13027065</v>
      </c>
      <c r="F83" s="192">
        <v>8</v>
      </c>
      <c r="G83" s="265" t="s">
        <v>851</v>
      </c>
      <c r="H83" s="265"/>
      <c r="I83" s="265"/>
      <c r="J83" s="265"/>
      <c r="K83" s="265" t="s">
        <v>852</v>
      </c>
      <c r="L83" s="265"/>
      <c r="M83" s="265"/>
      <c r="N83" s="265"/>
      <c r="O83" s="191" t="s">
        <v>843</v>
      </c>
      <c r="P83" s="192">
        <v>17</v>
      </c>
      <c r="Q83" s="193" t="s">
        <v>760</v>
      </c>
      <c r="AA83"/>
      <c r="AB83"/>
      <c r="AI83" s="34"/>
      <c r="AJ83" s="34"/>
      <c r="AK83" s="34"/>
      <c r="AL83" s="34"/>
      <c r="AM83" s="34"/>
      <c r="AN83" s="34"/>
      <c r="AO83" s="34"/>
      <c r="AP83" s="34"/>
      <c r="AQ83" s="34"/>
      <c r="AR83" s="34"/>
    </row>
    <row r="84" spans="3:73">
      <c r="C84" s="192"/>
      <c r="D84" s="192"/>
      <c r="E84" s="199"/>
      <c r="F84" s="192"/>
      <c r="G84" s="265"/>
      <c r="H84" s="265"/>
      <c r="I84" s="265"/>
      <c r="J84" s="265"/>
      <c r="K84" s="265"/>
      <c r="L84" s="265"/>
      <c r="M84" s="265"/>
      <c r="N84" s="265"/>
      <c r="O84" s="191"/>
      <c r="P84" s="192"/>
      <c r="Q84" s="193"/>
    </row>
    <row r="85" spans="3:73">
      <c r="C85" s="192" t="s">
        <v>836</v>
      </c>
      <c r="D85" s="192" t="str">
        <f>RESPONSE_MBOX_VOLTAGE_CAL_PARAMS_EXTENSION</f>
        <v>06</v>
      </c>
      <c r="E85" s="199" t="str">
        <f>DEC2HEX(SUM(HEX2DEC(MBOX17),HEX2DEC(D85)),8)</f>
        <v>13027066</v>
      </c>
      <c r="F85" s="192">
        <v>8</v>
      </c>
      <c r="G85" s="265" t="s">
        <v>304</v>
      </c>
      <c r="H85" s="265"/>
      <c r="I85" s="265"/>
      <c r="J85" s="265"/>
      <c r="K85" s="265" t="s">
        <v>308</v>
      </c>
      <c r="L85" s="265"/>
      <c r="M85" s="265"/>
      <c r="N85" s="265"/>
      <c r="O85" s="191" t="s">
        <v>843</v>
      </c>
      <c r="P85" s="192">
        <v>17</v>
      </c>
      <c r="Q85" s="193" t="s">
        <v>760</v>
      </c>
    </row>
    <row r="86" spans="3:73">
      <c r="C86" s="192"/>
      <c r="D86" s="192"/>
      <c r="E86" s="199"/>
      <c r="F86" s="192"/>
      <c r="G86" s="265"/>
      <c r="H86" s="265"/>
      <c r="I86" s="265"/>
      <c r="J86" s="265"/>
      <c r="K86" s="265"/>
      <c r="L86" s="265"/>
      <c r="M86" s="265"/>
      <c r="N86" s="265"/>
      <c r="O86" s="191"/>
      <c r="P86" s="192"/>
      <c r="Q86" s="193"/>
    </row>
    <row r="87" spans="3:73">
      <c r="C87" s="192" t="s">
        <v>836</v>
      </c>
      <c r="D87" s="192" t="str">
        <f>RESPONSE_MBOX_CURRENT_CAL_PARAMS_EXTENSION</f>
        <v>07</v>
      </c>
      <c r="E87" s="199" t="str">
        <f>DEC2HEX(SUM(HEX2DEC(MBOX17),HEX2DEC(D87)),8)</f>
        <v>13027067</v>
      </c>
      <c r="F87" s="192">
        <v>8</v>
      </c>
      <c r="G87" s="265" t="s">
        <v>853</v>
      </c>
      <c r="H87" s="265"/>
      <c r="I87" s="265"/>
      <c r="J87" s="265"/>
      <c r="K87" s="265" t="s">
        <v>854</v>
      </c>
      <c r="L87" s="265"/>
      <c r="M87" s="265"/>
      <c r="N87" s="265"/>
      <c r="O87" s="191" t="s">
        <v>843</v>
      </c>
      <c r="P87" s="192">
        <v>17</v>
      </c>
      <c r="Q87" s="193" t="s">
        <v>760</v>
      </c>
    </row>
    <row r="88" spans="3:73">
      <c r="C88" s="192"/>
      <c r="D88" s="192"/>
      <c r="E88" s="199"/>
      <c r="F88" s="192"/>
      <c r="G88" s="265"/>
      <c r="H88" s="265"/>
      <c r="I88" s="265"/>
      <c r="J88" s="265"/>
      <c r="K88" s="265"/>
      <c r="L88" s="265"/>
      <c r="M88" s="265"/>
      <c r="N88" s="265"/>
      <c r="O88" s="191"/>
      <c r="P88" s="192"/>
      <c r="Q88" s="193"/>
    </row>
    <row r="89" spans="3:73">
      <c r="C89" s="192" t="s">
        <v>836</v>
      </c>
      <c r="D89" s="192" t="str">
        <f>RESPONSE_MBOX_VOLTAGE_DISPLAY_CAL_PARAMS_EXTENSION</f>
        <v>08</v>
      </c>
      <c r="E89" s="199" t="str">
        <f>DEC2HEX(SUM(HEX2DEC(MBOX17),HEX2DEC(D89)),8)</f>
        <v>13027068</v>
      </c>
      <c r="F89" s="192">
        <v>8</v>
      </c>
      <c r="G89" s="265" t="s">
        <v>855</v>
      </c>
      <c r="H89" s="265"/>
      <c r="I89" s="265"/>
      <c r="J89" s="265"/>
      <c r="K89" s="265" t="s">
        <v>856</v>
      </c>
      <c r="L89" s="265"/>
      <c r="M89" s="265"/>
      <c r="N89" s="265"/>
      <c r="O89" s="191" t="s">
        <v>843</v>
      </c>
      <c r="P89" s="192">
        <v>17</v>
      </c>
      <c r="Q89" s="193" t="s">
        <v>760</v>
      </c>
    </row>
    <row r="90" spans="3:73">
      <c r="C90" s="192"/>
      <c r="D90" s="192"/>
      <c r="E90" s="199"/>
      <c r="F90" s="192"/>
      <c r="G90" s="265"/>
      <c r="H90" s="265"/>
      <c r="I90" s="265"/>
      <c r="J90" s="265"/>
      <c r="K90" s="265"/>
      <c r="L90" s="265"/>
      <c r="M90" s="265"/>
      <c r="N90" s="265"/>
      <c r="O90" s="191"/>
      <c r="P90" s="192"/>
      <c r="Q90" s="193"/>
    </row>
    <row r="91" spans="3:73" ht="15" customHeight="1">
      <c r="C91" s="192" t="s">
        <v>836</v>
      </c>
      <c r="D91" s="192" t="str">
        <f>RESPONSE_MBOX_CURRENT_DISPLAY_CAL_PARAMS_EXTENSION</f>
        <v>09</v>
      </c>
      <c r="E91" s="199" t="str">
        <f>DEC2HEX(SUM(HEX2DEC(MBOX17),HEX2DEC(D91)),8)</f>
        <v>13027069</v>
      </c>
      <c r="F91" s="192">
        <v>8</v>
      </c>
      <c r="G91" s="265" t="s">
        <v>857</v>
      </c>
      <c r="H91" s="265"/>
      <c r="I91" s="265"/>
      <c r="J91" s="265"/>
      <c r="K91" s="265" t="s">
        <v>858</v>
      </c>
      <c r="L91" s="265"/>
      <c r="M91" s="265"/>
      <c r="N91" s="265"/>
      <c r="O91" s="191" t="s">
        <v>843</v>
      </c>
      <c r="P91" s="192">
        <v>17</v>
      </c>
      <c r="Q91" s="193" t="s">
        <v>760</v>
      </c>
    </row>
    <row r="92" spans="3:73">
      <c r="C92" s="192"/>
      <c r="D92" s="192"/>
      <c r="E92" s="199"/>
      <c r="F92" s="192"/>
      <c r="G92" s="265"/>
      <c r="H92" s="265"/>
      <c r="I92" s="265"/>
      <c r="J92" s="265"/>
      <c r="K92" s="265"/>
      <c r="L92" s="265"/>
      <c r="M92" s="265"/>
      <c r="N92" s="265"/>
      <c r="O92" s="191"/>
      <c r="P92" s="192"/>
      <c r="Q92" s="193"/>
    </row>
    <row r="93" spans="3:73">
      <c r="C93" s="192" t="s">
        <v>836</v>
      </c>
      <c r="D93" s="192" t="str">
        <f>RESPONSE_PSU_STATE_SET_1_EXTENSION</f>
        <v>0A</v>
      </c>
      <c r="E93" s="199" t="str">
        <f>DEC2HEX(SUM(HEX2DEC(MBOX17),HEX2DEC(D93)),8)</f>
        <v>1302706A</v>
      </c>
      <c r="F93" s="192">
        <v>8</v>
      </c>
      <c r="G93" s="265" t="s">
        <v>859</v>
      </c>
      <c r="H93" s="265" t="s">
        <v>860</v>
      </c>
      <c r="I93" s="265" t="s">
        <v>861</v>
      </c>
      <c r="J93" s="265" t="s">
        <v>372</v>
      </c>
      <c r="K93" s="265" t="s">
        <v>862</v>
      </c>
      <c r="L93" s="265" t="s">
        <v>863</v>
      </c>
      <c r="M93" s="265" t="s">
        <v>368</v>
      </c>
      <c r="N93" s="265" t="s">
        <v>423</v>
      </c>
      <c r="O93" s="191" t="s">
        <v>843</v>
      </c>
      <c r="P93" s="192">
        <v>17</v>
      </c>
      <c r="Q93" s="193" t="s">
        <v>760</v>
      </c>
    </row>
    <row r="94" spans="3:73">
      <c r="C94" s="192"/>
      <c r="D94" s="192"/>
      <c r="E94" s="199"/>
      <c r="F94" s="192"/>
      <c r="G94" s="265"/>
      <c r="H94" s="265"/>
      <c r="I94" s="265"/>
      <c r="J94" s="265"/>
      <c r="K94" s="265"/>
      <c r="L94" s="265"/>
      <c r="M94" s="265"/>
      <c r="N94" s="265"/>
      <c r="O94" s="191"/>
      <c r="P94" s="192"/>
      <c r="Q94" s="193"/>
    </row>
    <row r="95" spans="3:73">
      <c r="C95" s="192" t="s">
        <v>836</v>
      </c>
      <c r="D95" s="192" t="str">
        <f>RESPONSE_PSU_STATE_SET_2_EXTENSION</f>
        <v>0B</v>
      </c>
      <c r="E95" s="199" t="str">
        <f>DEC2HEX(SUM(HEX2DEC(MBOX17),HEX2DEC(D95)),8)</f>
        <v>1302706B</v>
      </c>
      <c r="F95" s="192">
        <v>8</v>
      </c>
      <c r="G95" s="265" t="s">
        <v>864</v>
      </c>
      <c r="H95" s="265" t="s">
        <v>865</v>
      </c>
      <c r="I95" s="265" t="s">
        <v>866</v>
      </c>
      <c r="J95" s="266" t="s">
        <v>867</v>
      </c>
      <c r="K95" s="266" t="s">
        <v>868</v>
      </c>
      <c r="L95" s="266" t="s">
        <v>869</v>
      </c>
      <c r="M95" s="266" t="s">
        <v>870</v>
      </c>
      <c r="N95" s="265" t="s">
        <v>860</v>
      </c>
      <c r="O95" s="191" t="s">
        <v>843</v>
      </c>
      <c r="P95" s="192">
        <v>17</v>
      </c>
      <c r="Q95" s="193" t="s">
        <v>760</v>
      </c>
    </row>
    <row r="96" spans="3:73">
      <c r="C96" s="192"/>
      <c r="D96" s="192"/>
      <c r="E96" s="199"/>
      <c r="F96" s="192"/>
      <c r="G96" s="265"/>
      <c r="H96" s="265"/>
      <c r="I96" s="265"/>
      <c r="J96" s="267"/>
      <c r="K96" s="267"/>
      <c r="L96" s="267"/>
      <c r="M96" s="267"/>
      <c r="N96" s="265"/>
      <c r="O96" s="191"/>
      <c r="P96" s="192"/>
      <c r="Q96" s="193"/>
    </row>
    <row r="97" spans="3:17" ht="15" customHeight="1">
      <c r="C97" s="192" t="s">
        <v>836</v>
      </c>
      <c r="D97" s="192" t="str">
        <f>RESPONSE_INTERNAL_PSU_REGISTERS_EXTENSION</f>
        <v>0C</v>
      </c>
      <c r="E97" s="199" t="str">
        <f>DEC2HEX(SUM(HEX2DEC(MBOX17),HEX2DEC(D97)),8)</f>
        <v>1302706C</v>
      </c>
      <c r="F97" s="192">
        <v>4</v>
      </c>
      <c r="G97" s="268" t="s">
        <v>871</v>
      </c>
      <c r="H97" s="202" t="s">
        <v>872</v>
      </c>
      <c r="I97" s="268" t="s">
        <v>873</v>
      </c>
      <c r="J97" s="272" t="s">
        <v>874</v>
      </c>
      <c r="K97" s="274" t="s">
        <v>769</v>
      </c>
      <c r="L97" s="274"/>
      <c r="M97" s="274"/>
      <c r="N97" s="274"/>
      <c r="O97" s="191" t="s">
        <v>843</v>
      </c>
      <c r="P97" s="192">
        <v>17</v>
      </c>
      <c r="Q97" s="193" t="s">
        <v>760</v>
      </c>
    </row>
    <row r="98" spans="3:17">
      <c r="C98" s="192"/>
      <c r="D98" s="192"/>
      <c r="E98" s="199"/>
      <c r="F98" s="192"/>
      <c r="G98" s="269"/>
      <c r="H98" s="270"/>
      <c r="I98" s="271"/>
      <c r="J98" s="273"/>
      <c r="K98" s="274"/>
      <c r="L98" s="274"/>
      <c r="M98" s="274"/>
      <c r="N98" s="274"/>
      <c r="O98" s="191"/>
      <c r="P98" s="192"/>
      <c r="Q98" s="193"/>
    </row>
    <row r="99" spans="3:17">
      <c r="C99" s="192" t="s">
        <v>836</v>
      </c>
      <c r="D99" s="192" t="str">
        <f>RESPONSE_ENABLE_REGISTERS_EXTENSION</f>
        <v>0D</v>
      </c>
      <c r="E99" s="199" t="str">
        <f>DEC2HEX(SUM(HEX2DEC(MBOX17),HEX2DEC(D99)),8)</f>
        <v>1302706D</v>
      </c>
      <c r="F99" s="192">
        <v>4</v>
      </c>
      <c r="G99" s="268" t="s">
        <v>875</v>
      </c>
      <c r="H99" s="202" t="s">
        <v>876</v>
      </c>
      <c r="I99" s="268" t="s">
        <v>877</v>
      </c>
      <c r="J99" s="272" t="s">
        <v>878</v>
      </c>
      <c r="K99" s="274" t="s">
        <v>769</v>
      </c>
      <c r="L99" s="274"/>
      <c r="M99" s="274"/>
      <c r="N99" s="274"/>
      <c r="O99" s="191" t="s">
        <v>843</v>
      </c>
      <c r="P99" s="192">
        <v>17</v>
      </c>
      <c r="Q99" s="193" t="s">
        <v>760</v>
      </c>
    </row>
    <row r="100" spans="3:17">
      <c r="C100" s="192"/>
      <c r="D100" s="192"/>
      <c r="E100" s="199"/>
      <c r="F100" s="192"/>
      <c r="G100" s="269"/>
      <c r="H100" s="270"/>
      <c r="I100" s="269"/>
      <c r="J100" s="275"/>
      <c r="K100" s="274"/>
      <c r="L100" s="274"/>
      <c r="M100" s="274"/>
      <c r="N100" s="274"/>
      <c r="O100" s="191"/>
      <c r="P100" s="192"/>
      <c r="Q100" s="193"/>
    </row>
    <row r="101" spans="3:17" ht="15" customHeight="1">
      <c r="C101" s="192" t="s">
        <v>836</v>
      </c>
      <c r="D101" s="192" t="str">
        <f>RESPONSE_EVENT_REGISTERS_EXTENSION</f>
        <v>0E</v>
      </c>
      <c r="E101" s="199" t="str">
        <f>DEC2HEX(SUM(HEX2DEC(MBOX17),HEX2DEC(D101)),8)</f>
        <v>1302706E</v>
      </c>
      <c r="F101" s="192">
        <v>4</v>
      </c>
      <c r="G101" s="268" t="s">
        <v>879</v>
      </c>
      <c r="H101" s="272" t="s">
        <v>880</v>
      </c>
      <c r="I101" s="268" t="s">
        <v>881</v>
      </c>
      <c r="J101" s="272" t="s">
        <v>882</v>
      </c>
      <c r="K101" s="274" t="s">
        <v>769</v>
      </c>
      <c r="L101" s="274"/>
      <c r="M101" s="274"/>
      <c r="N101" s="274"/>
      <c r="O101" s="191" t="s">
        <v>843</v>
      </c>
      <c r="P101" s="192">
        <v>17</v>
      </c>
      <c r="Q101" s="193" t="s">
        <v>760</v>
      </c>
    </row>
    <row r="102" spans="3:17">
      <c r="C102" s="192"/>
      <c r="D102" s="192"/>
      <c r="E102" s="199"/>
      <c r="F102" s="192"/>
      <c r="G102" s="269"/>
      <c r="H102" s="275"/>
      <c r="I102" s="269"/>
      <c r="J102" s="275"/>
      <c r="K102" s="274"/>
      <c r="L102" s="274"/>
      <c r="M102" s="274"/>
      <c r="N102" s="274"/>
      <c r="O102" s="191"/>
      <c r="P102" s="192"/>
      <c r="Q102" s="193"/>
    </row>
    <row r="103" spans="3:17" ht="15" customHeight="1">
      <c r="C103" s="192" t="s">
        <v>836</v>
      </c>
      <c r="D103" s="192" t="str">
        <f>RESPONSE_MBOX_PSU_ONBOARD_TEMPERATURE_EXTENSION</f>
        <v>0F</v>
      </c>
      <c r="E103" s="199" t="str">
        <f>DEC2HEX(SUM(HEX2DEC(MBOX17),HEX2DEC(D103)),8)</f>
        <v>1302706F</v>
      </c>
      <c r="F103" s="192">
        <v>2</v>
      </c>
      <c r="G103" s="268" t="s">
        <v>883</v>
      </c>
      <c r="H103" s="202" t="s">
        <v>884</v>
      </c>
      <c r="I103" s="278" t="s">
        <v>769</v>
      </c>
      <c r="J103" s="279"/>
      <c r="K103" s="279"/>
      <c r="L103" s="279"/>
      <c r="M103" s="279"/>
      <c r="N103" s="279"/>
      <c r="O103" s="191" t="s">
        <v>843</v>
      </c>
      <c r="P103" s="192">
        <v>17</v>
      </c>
      <c r="Q103" s="193" t="s">
        <v>760</v>
      </c>
    </row>
    <row r="104" spans="3:17">
      <c r="C104" s="192"/>
      <c r="D104" s="192"/>
      <c r="E104" s="199"/>
      <c r="F104" s="192"/>
      <c r="G104" s="269"/>
      <c r="H104" s="270"/>
      <c r="I104" s="280"/>
      <c r="J104" s="279"/>
      <c r="K104" s="279"/>
      <c r="L104" s="279"/>
      <c r="M104" s="279"/>
      <c r="N104" s="279"/>
      <c r="O104" s="191"/>
      <c r="P104" s="192"/>
      <c r="Q104" s="193"/>
    </row>
    <row r="105" spans="3:17">
      <c r="C105" s="192" t="s">
        <v>836</v>
      </c>
      <c r="D105" s="192" t="str">
        <f>RESPONSE_DATE_OF_CALIBRATION</f>
        <v>10</v>
      </c>
      <c r="E105" s="199" t="str">
        <f>DEC2HEX(SUM(HEX2DEC(MBOX17),HEX2DEC(D105)),8)</f>
        <v>13027070</v>
      </c>
      <c r="F105" s="192">
        <v>3</v>
      </c>
      <c r="G105" s="268" t="s">
        <v>885</v>
      </c>
      <c r="H105" s="202" t="s">
        <v>886</v>
      </c>
      <c r="I105" s="276" t="s">
        <v>887</v>
      </c>
      <c r="J105" s="278" t="s">
        <v>769</v>
      </c>
      <c r="K105" s="274"/>
      <c r="L105" s="274"/>
      <c r="M105" s="274"/>
      <c r="N105" s="274"/>
      <c r="O105" s="191" t="s">
        <v>843</v>
      </c>
      <c r="P105" s="192">
        <v>17</v>
      </c>
      <c r="Q105" s="193" t="s">
        <v>760</v>
      </c>
    </row>
    <row r="106" spans="3:17">
      <c r="C106" s="192"/>
      <c r="D106" s="192"/>
      <c r="E106" s="199"/>
      <c r="F106" s="192"/>
      <c r="G106" s="269"/>
      <c r="H106" s="270"/>
      <c r="I106" s="277"/>
      <c r="J106" s="278"/>
      <c r="K106" s="274"/>
      <c r="L106" s="274"/>
      <c r="M106" s="274"/>
      <c r="N106" s="274"/>
      <c r="O106" s="191"/>
      <c r="P106" s="192"/>
      <c r="Q106" s="193"/>
    </row>
    <row r="107" spans="3:17">
      <c r="C107" s="192" t="s">
        <v>836</v>
      </c>
      <c r="D107" s="192" t="str">
        <f>RESPONSE_FIRMWARE_REVISION</f>
        <v>11</v>
      </c>
      <c r="E107" s="199" t="str">
        <f>DEC2HEX(SUM(HEX2DEC(MBOX17),HEX2DEC(D107)),8)</f>
        <v>13027071</v>
      </c>
      <c r="F107" s="192">
        <v>2</v>
      </c>
      <c r="G107" s="287" t="s">
        <v>1059</v>
      </c>
      <c r="H107" s="288" t="s">
        <v>1060</v>
      </c>
      <c r="I107" s="274" t="s">
        <v>769</v>
      </c>
      <c r="J107" s="274"/>
      <c r="K107" s="274"/>
      <c r="L107" s="274"/>
      <c r="M107" s="274"/>
      <c r="N107" s="274"/>
      <c r="O107" s="191" t="s">
        <v>843</v>
      </c>
      <c r="P107" s="192">
        <v>17</v>
      </c>
      <c r="Q107" s="193" t="s">
        <v>760</v>
      </c>
    </row>
    <row r="108" spans="3:17">
      <c r="C108" s="192"/>
      <c r="D108" s="192"/>
      <c r="E108" s="199"/>
      <c r="F108" s="192"/>
      <c r="G108" s="269"/>
      <c r="H108" s="275"/>
      <c r="I108" s="274"/>
      <c r="J108" s="274"/>
      <c r="K108" s="274"/>
      <c r="L108" s="274"/>
      <c r="M108" s="274"/>
      <c r="N108" s="274"/>
      <c r="O108" s="191"/>
      <c r="P108" s="192"/>
      <c r="Q108" s="193"/>
    </row>
    <row r="110" spans="3:17">
      <c r="C110" s="194" t="s">
        <v>787</v>
      </c>
      <c r="D110" s="195"/>
      <c r="E110" s="196"/>
      <c r="F110" s="283" t="s">
        <v>888</v>
      </c>
      <c r="G110" s="284"/>
      <c r="H110" s="284"/>
      <c r="I110" s="284"/>
      <c r="J110" s="284"/>
      <c r="K110" s="284"/>
      <c r="L110" s="284"/>
      <c r="M110" s="284"/>
      <c r="N110" s="284"/>
      <c r="O110" s="284"/>
      <c r="P110" s="119"/>
      <c r="Q110" s="34"/>
    </row>
    <row r="111" spans="3:17">
      <c r="C111" s="105" t="s">
        <v>739</v>
      </c>
      <c r="D111" s="105" t="s">
        <v>740</v>
      </c>
      <c r="E111" s="105" t="s">
        <v>741</v>
      </c>
      <c r="F111" s="105" t="s">
        <v>742</v>
      </c>
      <c r="G111" s="106" t="s">
        <v>743</v>
      </c>
      <c r="H111" s="107" t="s">
        <v>744</v>
      </c>
      <c r="I111" s="107" t="s">
        <v>745</v>
      </c>
      <c r="J111" s="107" t="s">
        <v>746</v>
      </c>
      <c r="K111" s="107" t="s">
        <v>747</v>
      </c>
      <c r="L111" s="107" t="s">
        <v>748</v>
      </c>
      <c r="M111" s="107" t="s">
        <v>749</v>
      </c>
      <c r="N111" s="107" t="s">
        <v>750</v>
      </c>
      <c r="O111" s="120" t="s">
        <v>751</v>
      </c>
      <c r="P111" s="108" t="s">
        <v>752</v>
      </c>
      <c r="Q111" s="105" t="s">
        <v>753</v>
      </c>
    </row>
    <row r="112" spans="3:17">
      <c r="C112" s="198" t="s">
        <v>756</v>
      </c>
      <c r="D112" s="192" t="str">
        <f>SINGLE_BYTE_EXTENSION</f>
        <v>00</v>
      </c>
      <c r="E112" s="199" t="str">
        <f>DEC2HEX(SUM(HEX2DEC(MBOX9),HEX2DEC(SINGLE_BYTE_EXTENSION)),8)</f>
        <v>13027018</v>
      </c>
      <c r="F112" s="254">
        <v>3</v>
      </c>
      <c r="G112" s="208" t="s">
        <v>889</v>
      </c>
      <c r="H112" s="208"/>
      <c r="I112" s="208" t="s">
        <v>768</v>
      </c>
      <c r="J112" s="204" t="s">
        <v>769</v>
      </c>
      <c r="K112" s="204"/>
      <c r="L112" s="204"/>
      <c r="M112" s="204"/>
      <c r="N112" s="204"/>
      <c r="O112" s="191" t="s">
        <v>759</v>
      </c>
      <c r="P112" s="192">
        <v>9</v>
      </c>
      <c r="Q112" s="193" t="s">
        <v>760</v>
      </c>
    </row>
    <row r="113" spans="3:17">
      <c r="C113" s="192"/>
      <c r="D113" s="192"/>
      <c r="E113" s="199"/>
      <c r="F113" s="255"/>
      <c r="G113" s="256"/>
      <c r="H113" s="256"/>
      <c r="I113" s="256"/>
      <c r="J113" s="205"/>
      <c r="K113" s="205"/>
      <c r="L113" s="205"/>
      <c r="M113" s="205"/>
      <c r="N113" s="205"/>
      <c r="O113" s="191"/>
      <c r="P113" s="192"/>
      <c r="Q113" s="193"/>
    </row>
    <row r="115" spans="3:17" ht="15" customHeight="1">
      <c r="C115" s="194" t="s">
        <v>787</v>
      </c>
      <c r="D115" s="195"/>
      <c r="E115" s="196"/>
      <c r="F115" s="281" t="s">
        <v>784</v>
      </c>
      <c r="G115" s="282"/>
      <c r="H115" s="282"/>
      <c r="I115" s="282"/>
      <c r="J115" s="282"/>
      <c r="K115" s="282"/>
      <c r="L115" s="282"/>
      <c r="M115" s="282"/>
      <c r="N115" s="282"/>
      <c r="O115" s="282"/>
      <c r="P115" s="119"/>
      <c r="Q115" s="34"/>
    </row>
    <row r="116" spans="3:17">
      <c r="C116" s="105" t="s">
        <v>739</v>
      </c>
      <c r="D116" s="105" t="s">
        <v>740</v>
      </c>
      <c r="E116" s="105" t="s">
        <v>741</v>
      </c>
      <c r="F116" s="105" t="s">
        <v>742</v>
      </c>
      <c r="G116" s="106" t="s">
        <v>743</v>
      </c>
      <c r="H116" s="107" t="s">
        <v>744</v>
      </c>
      <c r="I116" s="107" t="s">
        <v>745</v>
      </c>
      <c r="J116" s="107" t="s">
        <v>746</v>
      </c>
      <c r="K116" s="107" t="s">
        <v>747</v>
      </c>
      <c r="L116" s="107" t="s">
        <v>748</v>
      </c>
      <c r="M116" s="107" t="s">
        <v>749</v>
      </c>
      <c r="N116" s="107" t="s">
        <v>750</v>
      </c>
      <c r="O116" s="120" t="s">
        <v>751</v>
      </c>
      <c r="P116" s="108" t="s">
        <v>752</v>
      </c>
      <c r="Q116" s="105" t="s">
        <v>753</v>
      </c>
    </row>
    <row r="117" spans="3:17">
      <c r="C117" s="192" t="s">
        <v>836</v>
      </c>
      <c r="D117" s="192" t="s">
        <v>836</v>
      </c>
      <c r="E117" s="199" t="str">
        <f>MBOX31</f>
        <v>13027001</v>
      </c>
      <c r="F117" s="254">
        <v>8</v>
      </c>
      <c r="G117" s="285" t="s">
        <v>890</v>
      </c>
      <c r="H117" s="285" t="s">
        <v>890</v>
      </c>
      <c r="I117" s="285" t="s">
        <v>890</v>
      </c>
      <c r="J117" s="285" t="s">
        <v>890</v>
      </c>
      <c r="K117" s="285" t="s">
        <v>890</v>
      </c>
      <c r="L117" s="285" t="s">
        <v>890</v>
      </c>
      <c r="M117" s="285" t="s">
        <v>890</v>
      </c>
      <c r="N117" s="285" t="s">
        <v>890</v>
      </c>
      <c r="O117" s="191" t="s">
        <v>843</v>
      </c>
      <c r="P117" s="192">
        <v>31</v>
      </c>
      <c r="Q117" s="193" t="s">
        <v>760</v>
      </c>
    </row>
    <row r="118" spans="3:17">
      <c r="C118" s="192"/>
      <c r="D118" s="192"/>
      <c r="E118" s="199"/>
      <c r="F118" s="255"/>
      <c r="G118" s="286"/>
      <c r="H118" s="286"/>
      <c r="I118" s="286"/>
      <c r="J118" s="286"/>
      <c r="K118" s="286"/>
      <c r="L118" s="286"/>
      <c r="M118" s="286"/>
      <c r="N118" s="286"/>
      <c r="O118" s="191"/>
      <c r="P118" s="192"/>
      <c r="Q118" s="193"/>
    </row>
  </sheetData>
  <mergeCells count="455">
    <mergeCell ref="L117:L118"/>
    <mergeCell ref="M117:M118"/>
    <mergeCell ref="N117:N118"/>
    <mergeCell ref="C117:C118"/>
    <mergeCell ref="D117:D118"/>
    <mergeCell ref="E117:E118"/>
    <mergeCell ref="F117:F118"/>
    <mergeCell ref="G117:G118"/>
    <mergeCell ref="C107:C108"/>
    <mergeCell ref="D107:D108"/>
    <mergeCell ref="E107:E108"/>
    <mergeCell ref="F107:F108"/>
    <mergeCell ref="G107:G108"/>
    <mergeCell ref="H107:H108"/>
    <mergeCell ref="I117:I118"/>
    <mergeCell ref="J117:J118"/>
    <mergeCell ref="K117:K118"/>
    <mergeCell ref="H117:H118"/>
    <mergeCell ref="J112:N113"/>
    <mergeCell ref="Q112:Q113"/>
    <mergeCell ref="C115:E115"/>
    <mergeCell ref="F115:O115"/>
    <mergeCell ref="P105:P106"/>
    <mergeCell ref="Q105:Q106"/>
    <mergeCell ref="C110:E110"/>
    <mergeCell ref="F110:O110"/>
    <mergeCell ref="C112:C113"/>
    <mergeCell ref="D112:D113"/>
    <mergeCell ref="E112:E113"/>
    <mergeCell ref="F112:F113"/>
    <mergeCell ref="G112:H113"/>
    <mergeCell ref="I112:I113"/>
    <mergeCell ref="O107:O108"/>
    <mergeCell ref="P107:P108"/>
    <mergeCell ref="Q107:Q108"/>
    <mergeCell ref="I107:N108"/>
    <mergeCell ref="O117:O118"/>
    <mergeCell ref="P117:P118"/>
    <mergeCell ref="Q117:Q118"/>
    <mergeCell ref="Q103:Q104"/>
    <mergeCell ref="C105:C106"/>
    <mergeCell ref="D105:D106"/>
    <mergeCell ref="E105:E106"/>
    <mergeCell ref="F105:F106"/>
    <mergeCell ref="G105:G106"/>
    <mergeCell ref="H105:H106"/>
    <mergeCell ref="I105:I106"/>
    <mergeCell ref="J105:N106"/>
    <mergeCell ref="O105:O106"/>
    <mergeCell ref="C103:C104"/>
    <mergeCell ref="D103:D104"/>
    <mergeCell ref="E103:E104"/>
    <mergeCell ref="F103:F104"/>
    <mergeCell ref="G103:G104"/>
    <mergeCell ref="H103:H104"/>
    <mergeCell ref="I103:N104"/>
    <mergeCell ref="O103:O104"/>
    <mergeCell ref="P103:P104"/>
    <mergeCell ref="O112:O113"/>
    <mergeCell ref="P112:P113"/>
    <mergeCell ref="O99:O100"/>
    <mergeCell ref="P99:P100"/>
    <mergeCell ref="Q99:Q100"/>
    <mergeCell ref="C101:C102"/>
    <mergeCell ref="D101:D102"/>
    <mergeCell ref="E101:E102"/>
    <mergeCell ref="F101:F102"/>
    <mergeCell ref="G101:G102"/>
    <mergeCell ref="Q101:Q102"/>
    <mergeCell ref="H101:H102"/>
    <mergeCell ref="I101:I102"/>
    <mergeCell ref="J101:J102"/>
    <mergeCell ref="K101:N102"/>
    <mergeCell ref="O101:O102"/>
    <mergeCell ref="P101:P102"/>
    <mergeCell ref="C99:C100"/>
    <mergeCell ref="D99:D100"/>
    <mergeCell ref="E99:E100"/>
    <mergeCell ref="F99:F100"/>
    <mergeCell ref="G99:G100"/>
    <mergeCell ref="H99:H100"/>
    <mergeCell ref="I99:I100"/>
    <mergeCell ref="J99:J100"/>
    <mergeCell ref="K99:N100"/>
    <mergeCell ref="Q95:Q96"/>
    <mergeCell ref="C97:C98"/>
    <mergeCell ref="D97:D98"/>
    <mergeCell ref="E97:E98"/>
    <mergeCell ref="F97:F98"/>
    <mergeCell ref="G97:G98"/>
    <mergeCell ref="H97:H98"/>
    <mergeCell ref="I97:I98"/>
    <mergeCell ref="J97:J98"/>
    <mergeCell ref="K97:N98"/>
    <mergeCell ref="K95:K96"/>
    <mergeCell ref="L95:L96"/>
    <mergeCell ref="M95:M96"/>
    <mergeCell ref="N95:N96"/>
    <mergeCell ref="O95:O96"/>
    <mergeCell ref="P95:P96"/>
    <mergeCell ref="O97:O98"/>
    <mergeCell ref="P97:P98"/>
    <mergeCell ref="Q97:Q98"/>
    <mergeCell ref="C95:C96"/>
    <mergeCell ref="D95:D96"/>
    <mergeCell ref="E95:E96"/>
    <mergeCell ref="F95:F96"/>
    <mergeCell ref="G95:G96"/>
    <mergeCell ref="H95:H96"/>
    <mergeCell ref="I95:I96"/>
    <mergeCell ref="J95:J96"/>
    <mergeCell ref="J93:J94"/>
    <mergeCell ref="O91:O92"/>
    <mergeCell ref="P91:P92"/>
    <mergeCell ref="Q91:Q92"/>
    <mergeCell ref="C93:C94"/>
    <mergeCell ref="D93:D94"/>
    <mergeCell ref="E93:E94"/>
    <mergeCell ref="F93:F94"/>
    <mergeCell ref="G93:G94"/>
    <mergeCell ref="H93:H94"/>
    <mergeCell ref="I93:I94"/>
    <mergeCell ref="C91:C92"/>
    <mergeCell ref="D91:D92"/>
    <mergeCell ref="E91:E92"/>
    <mergeCell ref="F91:F92"/>
    <mergeCell ref="G91:J92"/>
    <mergeCell ref="K91:N92"/>
    <mergeCell ref="P93:P94"/>
    <mergeCell ref="Q93:Q94"/>
    <mergeCell ref="K93:K94"/>
    <mergeCell ref="L93:L94"/>
    <mergeCell ref="M93:M94"/>
    <mergeCell ref="N93:N94"/>
    <mergeCell ref="O93:O94"/>
    <mergeCell ref="C89:C90"/>
    <mergeCell ref="D89:D90"/>
    <mergeCell ref="E89:E90"/>
    <mergeCell ref="F89:F90"/>
    <mergeCell ref="G89:J90"/>
    <mergeCell ref="K89:N90"/>
    <mergeCell ref="O89:O90"/>
    <mergeCell ref="P89:P90"/>
    <mergeCell ref="Q89:Q90"/>
    <mergeCell ref="C87:C88"/>
    <mergeCell ref="D87:D88"/>
    <mergeCell ref="E87:E88"/>
    <mergeCell ref="F87:F88"/>
    <mergeCell ref="G87:J88"/>
    <mergeCell ref="K87:N88"/>
    <mergeCell ref="O87:O88"/>
    <mergeCell ref="P87:P88"/>
    <mergeCell ref="Q87:Q88"/>
    <mergeCell ref="O83:O84"/>
    <mergeCell ref="P83:P84"/>
    <mergeCell ref="Q83:Q84"/>
    <mergeCell ref="C85:C86"/>
    <mergeCell ref="D85:D86"/>
    <mergeCell ref="E85:E86"/>
    <mergeCell ref="F85:F86"/>
    <mergeCell ref="G85:J86"/>
    <mergeCell ref="K85:N86"/>
    <mergeCell ref="O85:O86"/>
    <mergeCell ref="C83:C84"/>
    <mergeCell ref="D83:D84"/>
    <mergeCell ref="E83:E84"/>
    <mergeCell ref="F83:F84"/>
    <mergeCell ref="G83:J84"/>
    <mergeCell ref="K83:N84"/>
    <mergeCell ref="P85:P86"/>
    <mergeCell ref="Q85:Q86"/>
    <mergeCell ref="C81:C82"/>
    <mergeCell ref="D81:D82"/>
    <mergeCell ref="E81:E82"/>
    <mergeCell ref="F81:F82"/>
    <mergeCell ref="G81:J82"/>
    <mergeCell ref="K81:N82"/>
    <mergeCell ref="O81:O82"/>
    <mergeCell ref="P81:P82"/>
    <mergeCell ref="Q81:Q82"/>
    <mergeCell ref="C79:C80"/>
    <mergeCell ref="D79:D80"/>
    <mergeCell ref="E79:E80"/>
    <mergeCell ref="F79:F80"/>
    <mergeCell ref="G79:J80"/>
    <mergeCell ref="K79:N80"/>
    <mergeCell ref="O79:O80"/>
    <mergeCell ref="P79:P80"/>
    <mergeCell ref="Q79:Q80"/>
    <mergeCell ref="P75:P76"/>
    <mergeCell ref="Q75:Q76"/>
    <mergeCell ref="C77:C78"/>
    <mergeCell ref="D77:D78"/>
    <mergeCell ref="E77:E78"/>
    <mergeCell ref="F77:F78"/>
    <mergeCell ref="G77:J78"/>
    <mergeCell ref="K77:N78"/>
    <mergeCell ref="O77:O78"/>
    <mergeCell ref="P77:P78"/>
    <mergeCell ref="Q77:Q78"/>
    <mergeCell ref="C73:E73"/>
    <mergeCell ref="F73:O73"/>
    <mergeCell ref="C75:C76"/>
    <mergeCell ref="D75:D76"/>
    <mergeCell ref="E75:E76"/>
    <mergeCell ref="F75:F76"/>
    <mergeCell ref="G75:J76"/>
    <mergeCell ref="K75:N76"/>
    <mergeCell ref="O75:O76"/>
    <mergeCell ref="P69:P70"/>
    <mergeCell ref="Q69:Q70"/>
    <mergeCell ref="C71:C72"/>
    <mergeCell ref="D71:D72"/>
    <mergeCell ref="E71:E72"/>
    <mergeCell ref="F71:F72"/>
    <mergeCell ref="G71:G72"/>
    <mergeCell ref="H71:K72"/>
    <mergeCell ref="L71:N72"/>
    <mergeCell ref="O71:O72"/>
    <mergeCell ref="P71:P72"/>
    <mergeCell ref="Q71:Q72"/>
    <mergeCell ref="C67:E67"/>
    <mergeCell ref="F67:O67"/>
    <mergeCell ref="C69:C70"/>
    <mergeCell ref="D69:D70"/>
    <mergeCell ref="E69:E70"/>
    <mergeCell ref="F69:F70"/>
    <mergeCell ref="G69:H70"/>
    <mergeCell ref="I69:N70"/>
    <mergeCell ref="O69:O70"/>
    <mergeCell ref="C64:C65"/>
    <mergeCell ref="D64:D65"/>
    <mergeCell ref="E64:E65"/>
    <mergeCell ref="F64:F65"/>
    <mergeCell ref="G64:J65"/>
    <mergeCell ref="K64:N65"/>
    <mergeCell ref="O64:O65"/>
    <mergeCell ref="P64:P65"/>
    <mergeCell ref="Q64:Q65"/>
    <mergeCell ref="C62:C63"/>
    <mergeCell ref="D62:D63"/>
    <mergeCell ref="E62:E63"/>
    <mergeCell ref="F62:F63"/>
    <mergeCell ref="G62:J63"/>
    <mergeCell ref="K62:N63"/>
    <mergeCell ref="O62:O63"/>
    <mergeCell ref="P62:P63"/>
    <mergeCell ref="Q62:Q63"/>
    <mergeCell ref="O58:O59"/>
    <mergeCell ref="P58:P59"/>
    <mergeCell ref="Q58:Q59"/>
    <mergeCell ref="C60:C61"/>
    <mergeCell ref="D60:D61"/>
    <mergeCell ref="E60:E61"/>
    <mergeCell ref="F60:F61"/>
    <mergeCell ref="G60:J61"/>
    <mergeCell ref="K60:N61"/>
    <mergeCell ref="O60:O61"/>
    <mergeCell ref="C58:C59"/>
    <mergeCell ref="D58:D59"/>
    <mergeCell ref="E58:E59"/>
    <mergeCell ref="F58:F59"/>
    <mergeCell ref="G58:J59"/>
    <mergeCell ref="K58:N59"/>
    <mergeCell ref="P60:P61"/>
    <mergeCell ref="Q60:Q61"/>
    <mergeCell ref="AG54:AH54"/>
    <mergeCell ref="AI54:AJ54"/>
    <mergeCell ref="O56:O57"/>
    <mergeCell ref="P56:P57"/>
    <mergeCell ref="Q56:Q57"/>
    <mergeCell ref="AG57:AH57"/>
    <mergeCell ref="AI57:AJ57"/>
    <mergeCell ref="AK57:AM57"/>
    <mergeCell ref="AG56:AH56"/>
    <mergeCell ref="AI56:AJ56"/>
    <mergeCell ref="AK56:AM56"/>
    <mergeCell ref="D51:D52"/>
    <mergeCell ref="E51:E52"/>
    <mergeCell ref="F51:F52"/>
    <mergeCell ref="G51:H52"/>
    <mergeCell ref="I51:N52"/>
    <mergeCell ref="O51:O52"/>
    <mergeCell ref="C56:C57"/>
    <mergeCell ref="D56:D57"/>
    <mergeCell ref="E56:E57"/>
    <mergeCell ref="F56:F57"/>
    <mergeCell ref="G56:H57"/>
    <mergeCell ref="I56:I57"/>
    <mergeCell ref="J56:N57"/>
    <mergeCell ref="C49:E49"/>
    <mergeCell ref="F49:N49"/>
    <mergeCell ref="AD50:AD57"/>
    <mergeCell ref="AG50:AH50"/>
    <mergeCell ref="AI50:AJ50"/>
    <mergeCell ref="AK50:AM50"/>
    <mergeCell ref="AG51:AH51"/>
    <mergeCell ref="AI51:AJ51"/>
    <mergeCell ref="AK51:AM51"/>
    <mergeCell ref="C51:C52"/>
    <mergeCell ref="AK54:AM54"/>
    <mergeCell ref="C54:E54"/>
    <mergeCell ref="F54:O54"/>
    <mergeCell ref="AG55:AH55"/>
    <mergeCell ref="AI55:AJ55"/>
    <mergeCell ref="AK55:AM55"/>
    <mergeCell ref="P51:P52"/>
    <mergeCell ref="Q51:Q52"/>
    <mergeCell ref="AG52:AH52"/>
    <mergeCell ref="AI52:AJ52"/>
    <mergeCell ref="AK52:AM52"/>
    <mergeCell ref="AG53:AH53"/>
    <mergeCell ref="AI53:AJ53"/>
    <mergeCell ref="AK53:AM53"/>
    <mergeCell ref="AO46:AP46"/>
    <mergeCell ref="C46:C47"/>
    <mergeCell ref="D46:D47"/>
    <mergeCell ref="E46:E47"/>
    <mergeCell ref="F46:F47"/>
    <mergeCell ref="G46:J47"/>
    <mergeCell ref="K46:N47"/>
    <mergeCell ref="O46:O47"/>
    <mergeCell ref="P46:P47"/>
    <mergeCell ref="Q46:Q47"/>
    <mergeCell ref="O44:O45"/>
    <mergeCell ref="P44:P45"/>
    <mergeCell ref="Q44:Q45"/>
    <mergeCell ref="AG45:AH45"/>
    <mergeCell ref="AI45:AJ45"/>
    <mergeCell ref="AK45:AM45"/>
    <mergeCell ref="AD46:AD48"/>
    <mergeCell ref="AG46:AH46"/>
    <mergeCell ref="AI46:AJ46"/>
    <mergeCell ref="AK46:AM46"/>
    <mergeCell ref="AG47:AH47"/>
    <mergeCell ref="AI47:AJ47"/>
    <mergeCell ref="AK47:AM47"/>
    <mergeCell ref="AG48:AH48"/>
    <mergeCell ref="AI48:AJ48"/>
    <mergeCell ref="AK48:AM48"/>
    <mergeCell ref="C44:C45"/>
    <mergeCell ref="D44:D45"/>
    <mergeCell ref="E44:E45"/>
    <mergeCell ref="F44:F45"/>
    <mergeCell ref="G44:J45"/>
    <mergeCell ref="K44:N45"/>
    <mergeCell ref="H42:H43"/>
    <mergeCell ref="I42:I43"/>
    <mergeCell ref="J42:N43"/>
    <mergeCell ref="O42:O43"/>
    <mergeCell ref="P42:P43"/>
    <mergeCell ref="Q42:Q43"/>
    <mergeCell ref="H40:H41"/>
    <mergeCell ref="I40:N41"/>
    <mergeCell ref="O40:O41"/>
    <mergeCell ref="P40:P41"/>
    <mergeCell ref="Q40:Q41"/>
    <mergeCell ref="C42:C43"/>
    <mergeCell ref="D42:D43"/>
    <mergeCell ref="E42:E43"/>
    <mergeCell ref="F42:F43"/>
    <mergeCell ref="G42:G43"/>
    <mergeCell ref="P35:P36"/>
    <mergeCell ref="Q35:Q36"/>
    <mergeCell ref="AF37:AJ37"/>
    <mergeCell ref="C38:E38"/>
    <mergeCell ref="F38:N38"/>
    <mergeCell ref="C40:C41"/>
    <mergeCell ref="D40:D41"/>
    <mergeCell ref="E40:E41"/>
    <mergeCell ref="F40:F41"/>
    <mergeCell ref="G40:G41"/>
    <mergeCell ref="P33:P34"/>
    <mergeCell ref="Q33:Q34"/>
    <mergeCell ref="AO34:AS34"/>
    <mergeCell ref="C35:C36"/>
    <mergeCell ref="D35:D36"/>
    <mergeCell ref="E35:E36"/>
    <mergeCell ref="F35:F36"/>
    <mergeCell ref="G35:J36"/>
    <mergeCell ref="K35:N36"/>
    <mergeCell ref="O35:O36"/>
    <mergeCell ref="Y32:Y33"/>
    <mergeCell ref="AO32:AS32"/>
    <mergeCell ref="AO33:AS33"/>
    <mergeCell ref="C33:C34"/>
    <mergeCell ref="D33:D34"/>
    <mergeCell ref="E33:E34"/>
    <mergeCell ref="F33:F34"/>
    <mergeCell ref="G33:J34"/>
    <mergeCell ref="K33:N34"/>
    <mergeCell ref="O33:O34"/>
    <mergeCell ref="H31:H32"/>
    <mergeCell ref="I31:I32"/>
    <mergeCell ref="J31:N32"/>
    <mergeCell ref="O31:O32"/>
    <mergeCell ref="P31:P32"/>
    <mergeCell ref="Q31:Q32"/>
    <mergeCell ref="AO29:AS29"/>
    <mergeCell ref="C29:E29"/>
    <mergeCell ref="F29:N29"/>
    <mergeCell ref="AO30:AS30"/>
    <mergeCell ref="AO31:AS31"/>
    <mergeCell ref="C31:C32"/>
    <mergeCell ref="D31:D32"/>
    <mergeCell ref="E31:E32"/>
    <mergeCell ref="F31:F32"/>
    <mergeCell ref="G31:G32"/>
    <mergeCell ref="I26:I27"/>
    <mergeCell ref="J26:N27"/>
    <mergeCell ref="O26:O27"/>
    <mergeCell ref="P26:P27"/>
    <mergeCell ref="Q26:Q27"/>
    <mergeCell ref="AO28:AS28"/>
    <mergeCell ref="C26:C27"/>
    <mergeCell ref="D26:D27"/>
    <mergeCell ref="E26:E27"/>
    <mergeCell ref="F26:F27"/>
    <mergeCell ref="G26:G27"/>
    <mergeCell ref="H26:H27"/>
    <mergeCell ref="I21:I22"/>
    <mergeCell ref="J21:N22"/>
    <mergeCell ref="O21:O22"/>
    <mergeCell ref="P21:P22"/>
    <mergeCell ref="Q21:Q22"/>
    <mergeCell ref="C24:E24"/>
    <mergeCell ref="F24:N24"/>
    <mergeCell ref="C21:C22"/>
    <mergeCell ref="D21:D22"/>
    <mergeCell ref="E21:E22"/>
    <mergeCell ref="F21:F22"/>
    <mergeCell ref="G21:G22"/>
    <mergeCell ref="H21:H22"/>
    <mergeCell ref="C19:E19"/>
    <mergeCell ref="F19:N19"/>
    <mergeCell ref="AT5:BE5"/>
    <mergeCell ref="C14:E14"/>
    <mergeCell ref="F14:N14"/>
    <mergeCell ref="AO16:AS16"/>
    <mergeCell ref="C16:C17"/>
    <mergeCell ref="D16:D17"/>
    <mergeCell ref="E16:E17"/>
    <mergeCell ref="F16:F17"/>
    <mergeCell ref="G16:G17"/>
    <mergeCell ref="H16:H17"/>
    <mergeCell ref="B1:D1"/>
    <mergeCell ref="AH1:AK1"/>
    <mergeCell ref="AD5:AF5"/>
    <mergeCell ref="AG5:AI5"/>
    <mergeCell ref="AJ5:AN5"/>
    <mergeCell ref="AO5:AS5"/>
    <mergeCell ref="I16:N17"/>
    <mergeCell ref="O16:O17"/>
    <mergeCell ref="P16:P17"/>
    <mergeCell ref="Q16:Q17"/>
  </mergeCells>
  <hyperlinks>
    <hyperlink ref="G33:J34" location="'Can message ID Decoding'!E11" display="Program Voltage"/>
    <hyperlink ref="G35:J36" location="'Can message ID Decoding'!E19" display="Program Current"/>
    <hyperlink ref="G69:G70" location="'Can message ID Decoding'!E33" display="Address"/>
    <hyperlink ref="G69:H70" location="'Can message ID Decoding'!E119" display="Response from PSU"/>
    <hyperlink ref="H31:H32" location="'Can message ID Decoding'!E4" display="On/Off PSUs"/>
    <hyperlink ref="H16:H17" location="'Can message ID Decoding'!E4" display="On/Off PSUs"/>
    <hyperlink ref="G16:G17" location="'Can message ID Decoding'!E4" display="On/Off PSUs"/>
    <hyperlink ref="H21:H22" location="'Can message ID Decoding'!E4" display="On/Off PSUs"/>
    <hyperlink ref="G21:G22" location="'Can message ID Decoding'!E4" display="On/Off PSUs"/>
    <hyperlink ref="G21:H22" location="'Can message ID Decoding'!E9" display="PSU Global Byte Commands"/>
    <hyperlink ref="H26:H27" location="'Can message ID Decoding'!E4" display="On/Off PSUs"/>
    <hyperlink ref="G26:G27" location="'Can message ID Decoding'!E4" display="On/Off PSUs"/>
    <hyperlink ref="G26:H27" location="'Can message ID Decoding'!E21" display="1U Global Byte Commands"/>
    <hyperlink ref="G31:G32" location="'Can message ID Decoding'!E4" display="On/Off PSUs"/>
    <hyperlink ref="G31:H32" location="'Can message ID Decoding'!E33" display="Model Global Byte Commands"/>
    <hyperlink ref="G56:H57" location="'Can message ID Decoding'!E60" display="Output control command single byte"/>
    <hyperlink ref="G112:H113" location="'Can message ID Decoding'!E81" display="State control command single byte"/>
    <hyperlink ref="G40:G41" location="'Can message ID Decoding'!E90" display="Calibration Byte Commands"/>
    <hyperlink ref="G51:H52" location="'Can message ID Decoding'!E101" display="Query Command"/>
    <hyperlink ref="H40:H41" location="'Can message ID Decoding'!E90" display="Calibration Byte Command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50</vt:i4>
      </vt:variant>
    </vt:vector>
  </HeadingPairs>
  <TitlesOfParts>
    <vt:vector size="60" baseType="lpstr">
      <vt:lpstr>Pin assignment</vt:lpstr>
      <vt:lpstr>Scheduler Event Info</vt:lpstr>
      <vt:lpstr>Occupied Scheduler Slots</vt:lpstr>
      <vt:lpstr>Register structures</vt:lpstr>
      <vt:lpstr>EEPROM</vt:lpstr>
      <vt:lpstr>Regression &amp; Bugs</vt:lpstr>
      <vt:lpstr>SCPI Error Messages</vt:lpstr>
      <vt:lpstr>Flashing</vt:lpstr>
      <vt:lpstr>Can msg ID allocation</vt:lpstr>
      <vt:lpstr>Can message ID Decoding</vt:lpstr>
      <vt:lpstr>CALIBRATION_DATE_EXTENSION</vt:lpstr>
      <vt:lpstr>Calibration_messages</vt:lpstr>
      <vt:lpstr>Default_Node_ID</vt:lpstr>
      <vt:lpstr>Family_ID</vt:lpstr>
      <vt:lpstr>General_Responses</vt:lpstr>
      <vt:lpstr>Global_messages</vt:lpstr>
      <vt:lpstr>MBOX10</vt:lpstr>
      <vt:lpstr>MBOX11</vt:lpstr>
      <vt:lpstr>MBOX12</vt:lpstr>
      <vt:lpstr>MBOX13</vt:lpstr>
      <vt:lpstr>MBOX14</vt:lpstr>
      <vt:lpstr>MBOX15</vt:lpstr>
      <vt:lpstr>MBOX16</vt:lpstr>
      <vt:lpstr>MBOX17</vt:lpstr>
      <vt:lpstr>MBOX31</vt:lpstr>
      <vt:lpstr>MBOX8</vt:lpstr>
      <vt:lpstr>MBOX9</vt:lpstr>
      <vt:lpstr>MEASURED_CURRENT_PARAMS_EXTENSION</vt:lpstr>
      <vt:lpstr>MEASURED_VOLTAGE_PARAMS_EXTENSION</vt:lpstr>
      <vt:lpstr>Model_ID</vt:lpstr>
      <vt:lpstr>Output_Control_messages</vt:lpstr>
      <vt:lpstr>Product_ID</vt:lpstr>
      <vt:lpstr>PROGRAM_CURRENT_EXTENSION</vt:lpstr>
      <vt:lpstr>PROGRAM_OVP_EXTENSION</vt:lpstr>
      <vt:lpstr>PROGRAM_UVL_EXTENSION</vt:lpstr>
      <vt:lpstr>PROGRAM_VOLTAGE_EXTENSION</vt:lpstr>
      <vt:lpstr>QUERY_TYPE_EXTENSION</vt:lpstr>
      <vt:lpstr>Query_Type_messages</vt:lpstr>
      <vt:lpstr>RESPONSE_DATE_OF_CALIBRATION</vt:lpstr>
      <vt:lpstr>RESPONSE_ENABLE_REGISTERS_EXTENSION</vt:lpstr>
      <vt:lpstr>RESPONSE_EVENT_REGISTERS_EXTENSION</vt:lpstr>
      <vt:lpstr>RESPONSE_FIRMWARE_REVISION</vt:lpstr>
      <vt:lpstr>RESPONSE_INTERNAL_PSU_REGISTERS_EXTENSION</vt:lpstr>
      <vt:lpstr>RESPONSE_MBOX_CURRENT_CAL_PARAMS_EXTENSION</vt:lpstr>
      <vt:lpstr>RESPONSE_MBOX_CURRENT_DISPLAY_CAL_PARAMS_EXTENSION</vt:lpstr>
      <vt:lpstr>RESPONSE_MBOX_OUTPUT_PARAMS_EXTENSION</vt:lpstr>
      <vt:lpstr>RESPONSE_MBOX_PROGRAMMED_PARAMS_EXTENSION</vt:lpstr>
      <vt:lpstr>RESPONSE_MBOX_PSU_ONBOARD_TEMPERATURE_EXTENSION</vt:lpstr>
      <vt:lpstr>RESPONSE_MBOX_SET_LIMITS_EXTENSION</vt:lpstr>
      <vt:lpstr>RESPONSE_MBOX_VOLTAGE_CAL_PARAMS_EXTENSION</vt:lpstr>
      <vt:lpstr>RESPONSE_MBOX_VOLTAGE_DISPLAY_CAL_PARAMS_EXTENSION</vt:lpstr>
      <vt:lpstr>RESPONSE_PSU_STATE_SET_1_EXTENSION</vt:lpstr>
      <vt:lpstr>RESPONSE_PSU_STATE_SET_2_EXTENSION</vt:lpstr>
      <vt:lpstr>RESPONSE_RATED_PARAMS_EXTENSION</vt:lpstr>
      <vt:lpstr>RESPONSE_SPECIFIED_PARAMS_EXTENSION</vt:lpstr>
      <vt:lpstr>Response_to_queries</vt:lpstr>
      <vt:lpstr>Service_Request</vt:lpstr>
      <vt:lpstr>SINGLE_BYTE_EXTENSION</vt:lpstr>
      <vt:lpstr>State_Control_Messages</vt:lpstr>
      <vt:lpstr>User_System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2012-12-01T10:01:54Z</dcterms:created>
  <dcterms:modified xsi:type="dcterms:W3CDTF">2014-10-18T07:25:51Z</dcterms:modified>
</cp:coreProperties>
</file>