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ydeepwind\Desktop\HS\秦淮周报\"/>
    </mc:Choice>
  </mc:AlternateContent>
  <xr:revisionPtr revIDLastSave="0" documentId="13_ncr:1_{7BD95115-0B05-4091-B26D-CFE1D6DBF745}" xr6:coauthVersionLast="46" xr6:coauthVersionMax="46" xr10:uidLastSave="{00000000-0000-0000-0000-000000000000}"/>
  <bookViews>
    <workbookView minimized="1" xWindow="8016" yWindow="4452" windowWidth="13824" windowHeight="6984" tabRatio="393" xr2:uid="{00000000-000D-0000-FFFF-FFFF00000000}"/>
  </bookViews>
  <sheets>
    <sheet name="瑞金路" sheetId="2" r:id="rId1"/>
  </sheets>
  <definedNames>
    <definedName name="_xlnm._FilterDatabase" localSheetId="0" hidden="1">瑞金路!$A$3:$R$18</definedName>
  </definedNames>
  <calcPr calcId="181029"/>
  <pivotCaches>
    <pivotCache cacheId="0" r:id="rId2"/>
  </pivotCaches>
</workbook>
</file>

<file path=xl/calcChain.xml><?xml version="1.0" encoding="utf-8"?>
<calcChain xmlns="http://schemas.openxmlformats.org/spreadsheetml/2006/main">
  <c r="AA94" i="2" l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W141" i="2"/>
  <c r="W142" i="2"/>
  <c r="W143" i="2"/>
  <c r="W144" i="2"/>
  <c r="W145" i="2"/>
  <c r="W146" i="2"/>
  <c r="V140" i="2"/>
  <c r="V141" i="2"/>
  <c r="V142" i="2"/>
  <c r="V143" i="2"/>
  <c r="V144" i="2"/>
  <c r="V145" i="2"/>
  <c r="V146" i="2"/>
  <c r="T140" i="2"/>
  <c r="T141" i="2" s="1"/>
  <c r="T142" i="2" s="1"/>
  <c r="T143" i="2" s="1"/>
  <c r="T144" i="2" s="1"/>
  <c r="T145" i="2" s="1"/>
  <c r="T146" i="2" s="1"/>
  <c r="S140" i="2"/>
  <c r="S141" i="2"/>
  <c r="S142" i="2"/>
  <c r="S143" i="2"/>
  <c r="S144" i="2"/>
  <c r="S145" i="2"/>
  <c r="S146" i="2"/>
  <c r="W134" i="2"/>
  <c r="W135" i="2"/>
  <c r="W136" i="2"/>
  <c r="W137" i="2"/>
  <c r="W138" i="2"/>
  <c r="W139" i="2"/>
  <c r="W140" i="2"/>
  <c r="V134" i="2"/>
  <c r="V135" i="2"/>
  <c r="V136" i="2"/>
  <c r="V137" i="2"/>
  <c r="V138" i="2"/>
  <c r="V139" i="2"/>
  <c r="T134" i="2"/>
  <c r="T135" i="2"/>
  <c r="T136" i="2"/>
  <c r="T137" i="2"/>
  <c r="T138" i="2" s="1"/>
  <c r="T139" i="2" s="1"/>
  <c r="S134" i="2"/>
  <c r="S135" i="2"/>
  <c r="S136" i="2"/>
  <c r="S137" i="2"/>
  <c r="S138" i="2"/>
  <c r="S139" i="2"/>
  <c r="W127" i="2"/>
  <c r="W128" i="2"/>
  <c r="W129" i="2"/>
  <c r="W130" i="2"/>
  <c r="W131" i="2"/>
  <c r="W132" i="2"/>
  <c r="W133" i="2"/>
  <c r="V127" i="2"/>
  <c r="V128" i="2"/>
  <c r="V129" i="2"/>
  <c r="V130" i="2"/>
  <c r="V131" i="2"/>
  <c r="V132" i="2"/>
  <c r="V133" i="2"/>
  <c r="T127" i="2"/>
  <c r="T128" i="2"/>
  <c r="T129" i="2"/>
  <c r="T130" i="2"/>
  <c r="T131" i="2" s="1"/>
  <c r="T132" i="2" s="1"/>
  <c r="T133" i="2" s="1"/>
  <c r="S127" i="2"/>
  <c r="S128" i="2"/>
  <c r="S129" i="2"/>
  <c r="S130" i="2"/>
  <c r="S131" i="2"/>
  <c r="S132" i="2"/>
  <c r="S133" i="2"/>
  <c r="W119" i="2"/>
  <c r="W120" i="2"/>
  <c r="W121" i="2"/>
  <c r="W122" i="2"/>
  <c r="W123" i="2"/>
  <c r="W124" i="2"/>
  <c r="W125" i="2"/>
  <c r="W126" i="2"/>
  <c r="W118" i="2"/>
  <c r="V119" i="2"/>
  <c r="V120" i="2"/>
  <c r="V121" i="2"/>
  <c r="V122" i="2"/>
  <c r="V123" i="2"/>
  <c r="V124" i="2"/>
  <c r="V125" i="2"/>
  <c r="V126" i="2"/>
  <c r="T119" i="2"/>
  <c r="T120" i="2"/>
  <c r="T121" i="2" s="1"/>
  <c r="T122" i="2" s="1"/>
  <c r="T123" i="2" s="1"/>
  <c r="T124" i="2" s="1"/>
  <c r="T125" i="2" s="1"/>
  <c r="T126" i="2" s="1"/>
  <c r="S119" i="2"/>
  <c r="S120" i="2"/>
  <c r="S121" i="2"/>
  <c r="S122" i="2"/>
  <c r="S123" i="2"/>
  <c r="S124" i="2"/>
  <c r="S125" i="2"/>
  <c r="S126" i="2"/>
  <c r="V113" i="2"/>
  <c r="V114" i="2"/>
  <c r="V115" i="2"/>
  <c r="V116" i="2"/>
  <c r="V117" i="2"/>
  <c r="V118" i="2"/>
  <c r="T113" i="2"/>
  <c r="T114" i="2"/>
  <c r="T115" i="2" s="1"/>
  <c r="T116" i="2" s="1"/>
  <c r="T117" i="2" s="1"/>
  <c r="T118" i="2" s="1"/>
  <c r="S113" i="2"/>
  <c r="S114" i="2"/>
  <c r="S115" i="2"/>
  <c r="S116" i="2"/>
  <c r="S117" i="2"/>
  <c r="S118" i="2"/>
  <c r="W112" i="2"/>
  <c r="V105" i="2"/>
  <c r="V106" i="2"/>
  <c r="V107" i="2"/>
  <c r="V108" i="2"/>
  <c r="V109" i="2"/>
  <c r="V110" i="2"/>
  <c r="V111" i="2"/>
  <c r="V112" i="2"/>
  <c r="T105" i="2"/>
  <c r="T106" i="2" s="1"/>
  <c r="T107" i="2" s="1"/>
  <c r="T108" i="2" s="1"/>
  <c r="T109" i="2" s="1"/>
  <c r="T110" i="2" s="1"/>
  <c r="T111" i="2" s="1"/>
  <c r="T112" i="2" s="1"/>
  <c r="S105" i="2"/>
  <c r="S106" i="2"/>
  <c r="S107" i="2"/>
  <c r="S108" i="2"/>
  <c r="S109" i="2"/>
  <c r="S110" i="2"/>
  <c r="S111" i="2"/>
  <c r="S112" i="2"/>
  <c r="W104" i="2"/>
  <c r="V99" i="2"/>
  <c r="V100" i="2"/>
  <c r="V101" i="2"/>
  <c r="V102" i="2"/>
  <c r="V103" i="2"/>
  <c r="V104" i="2"/>
  <c r="T99" i="2"/>
  <c r="T100" i="2"/>
  <c r="T101" i="2"/>
  <c r="T102" i="2"/>
  <c r="T103" i="2" s="1"/>
  <c r="T104" i="2" s="1"/>
  <c r="S99" i="2"/>
  <c r="S100" i="2"/>
  <c r="S101" i="2"/>
  <c r="S102" i="2"/>
  <c r="S103" i="2"/>
  <c r="S104" i="2"/>
  <c r="V94" i="2"/>
  <c r="V95" i="2"/>
  <c r="V96" i="2"/>
  <c r="V97" i="2"/>
  <c r="V98" i="2"/>
  <c r="T94" i="2"/>
  <c r="T95" i="2"/>
  <c r="T96" i="2" s="1"/>
  <c r="T97" i="2" s="1"/>
  <c r="T98" i="2" s="1"/>
  <c r="S94" i="2"/>
  <c r="S95" i="2"/>
  <c r="S96" i="2"/>
  <c r="S97" i="2"/>
  <c r="S98" i="2"/>
  <c r="T82" i="2"/>
  <c r="T83" i="2"/>
  <c r="T84" i="2"/>
  <c r="T85" i="2" s="1"/>
  <c r="T86" i="2" s="1"/>
  <c r="T87" i="2" s="1"/>
  <c r="T88" i="2" s="1"/>
  <c r="T89" i="2" s="1"/>
  <c r="T90" i="2" s="1"/>
  <c r="T91" i="2" s="1"/>
  <c r="T92" i="2" s="1"/>
  <c r="T93" i="2" s="1"/>
  <c r="AA82" i="2"/>
  <c r="AA83" i="2" s="1"/>
  <c r="AA84" i="2" s="1"/>
  <c r="AA85" i="2" s="1"/>
  <c r="AA86" i="2" s="1"/>
  <c r="AA87" i="2" s="1"/>
  <c r="AA88" i="2" s="1"/>
  <c r="AA89" i="2" s="1"/>
  <c r="AA90" i="2" s="1"/>
  <c r="X90" i="2"/>
  <c r="Y82" i="2"/>
  <c r="Y83" i="2"/>
  <c r="Y84" i="2"/>
  <c r="Y85" i="2"/>
  <c r="Y86" i="2"/>
  <c r="Y87" i="2"/>
  <c r="Y88" i="2"/>
  <c r="Y89" i="2"/>
  <c r="Y90" i="2"/>
  <c r="Y91" i="2"/>
  <c r="Y92" i="2"/>
  <c r="Y93" i="2"/>
  <c r="X82" i="2"/>
  <c r="X83" i="2"/>
  <c r="X84" i="2"/>
  <c r="X85" i="2"/>
  <c r="X86" i="2"/>
  <c r="X87" i="2"/>
  <c r="X88" i="2"/>
  <c r="X89" i="2"/>
  <c r="X91" i="2"/>
  <c r="X92" i="2"/>
  <c r="X93" i="2"/>
  <c r="V82" i="2"/>
  <c r="V83" i="2"/>
  <c r="V84" i="2"/>
  <c r="V85" i="2"/>
  <c r="V86" i="2"/>
  <c r="V87" i="2"/>
  <c r="V88" i="2"/>
  <c r="V89" i="2"/>
  <c r="V90" i="2"/>
  <c r="V91" i="2"/>
  <c r="V92" i="2"/>
  <c r="V93" i="2"/>
  <c r="S82" i="2"/>
  <c r="S83" i="2"/>
  <c r="S84" i="2"/>
  <c r="S85" i="2"/>
  <c r="S86" i="2"/>
  <c r="S87" i="2"/>
  <c r="S88" i="2"/>
  <c r="S89" i="2"/>
  <c r="S90" i="2"/>
  <c r="S91" i="2"/>
  <c r="S92" i="2"/>
  <c r="S93" i="2"/>
  <c r="Y77" i="2"/>
  <c r="Y78" i="2"/>
  <c r="Y79" i="2"/>
  <c r="Y80" i="2"/>
  <c r="Y81" i="2"/>
  <c r="X77" i="2"/>
  <c r="X78" i="2"/>
  <c r="X79" i="2"/>
  <c r="X80" i="2"/>
  <c r="X81" i="2"/>
  <c r="V77" i="2"/>
  <c r="V78" i="2"/>
  <c r="V79" i="2"/>
  <c r="V80" i="2"/>
  <c r="V81" i="2"/>
  <c r="S77" i="2"/>
  <c r="S78" i="2"/>
  <c r="S79" i="2"/>
  <c r="S80" i="2"/>
  <c r="S81" i="2"/>
  <c r="X76" i="2"/>
  <c r="Y57" i="2"/>
  <c r="Y58" i="2"/>
  <c r="Y59" i="2"/>
  <c r="Y60" i="2"/>
  <c r="Y61" i="2"/>
  <c r="Y62" i="2"/>
  <c r="AA63" i="2" s="1"/>
  <c r="Y63" i="2"/>
  <c r="AA64" i="2" s="1"/>
  <c r="AA65" i="2" s="1"/>
  <c r="AA66" i="2" s="1"/>
  <c r="AA67" i="2" s="1"/>
  <c r="AA68" i="2" s="1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V71" i="2"/>
  <c r="V72" i="2"/>
  <c r="V73" i="2"/>
  <c r="V74" i="2"/>
  <c r="V75" i="2"/>
  <c r="V76" i="2"/>
  <c r="S70" i="2"/>
  <c r="S71" i="2"/>
  <c r="S72" i="2"/>
  <c r="S73" i="2"/>
  <c r="S74" i="2"/>
  <c r="S75" i="2"/>
  <c r="S76" i="2"/>
  <c r="W76" i="2"/>
  <c r="V70" i="2"/>
  <c r="W69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T57" i="2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V4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W55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V35" i="2"/>
  <c r="V36" i="2"/>
  <c r="V37" i="2"/>
  <c r="V38" i="2"/>
  <c r="V39" i="2"/>
  <c r="V40" i="2"/>
  <c r="V41" i="2"/>
  <c r="S35" i="2"/>
  <c r="S36" i="2"/>
  <c r="S37" i="2"/>
  <c r="S38" i="2"/>
  <c r="S39" i="2"/>
  <c r="S40" i="2"/>
  <c r="S41" i="2"/>
  <c r="V28" i="2"/>
  <c r="V29" i="2"/>
  <c r="V30" i="2"/>
  <c r="V31" i="2"/>
  <c r="V32" i="2"/>
  <c r="V33" i="2"/>
  <c r="V34" i="2"/>
  <c r="S28" i="2"/>
  <c r="S29" i="2"/>
  <c r="S30" i="2"/>
  <c r="S31" i="2"/>
  <c r="S32" i="2"/>
  <c r="S33" i="2"/>
  <c r="S34" i="2"/>
  <c r="V21" i="2"/>
  <c r="V22" i="2"/>
  <c r="V23" i="2"/>
  <c r="V24" i="2"/>
  <c r="V25" i="2"/>
  <c r="V26" i="2"/>
  <c r="V27" i="2"/>
  <c r="S27" i="2"/>
  <c r="S21" i="2"/>
  <c r="S22" i="2"/>
  <c r="S23" i="2"/>
  <c r="S24" i="2"/>
  <c r="S25" i="2"/>
  <c r="S26" i="2"/>
  <c r="V19" i="2"/>
  <c r="V20" i="2"/>
  <c r="S19" i="2"/>
  <c r="S20" i="2"/>
  <c r="V18" i="2"/>
  <c r="V14" i="2"/>
  <c r="V15" i="2"/>
  <c r="V16" i="2"/>
  <c r="V17" i="2"/>
  <c r="S14" i="2"/>
  <c r="S15" i="2"/>
  <c r="S16" i="2"/>
  <c r="S17" i="2"/>
  <c r="S18" i="2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4" i="2"/>
  <c r="S5" i="2"/>
  <c r="S6" i="2"/>
  <c r="S7" i="2"/>
  <c r="S8" i="2"/>
  <c r="S9" i="2"/>
  <c r="S10" i="2"/>
  <c r="S11" i="2"/>
  <c r="S12" i="2"/>
  <c r="S13" i="2"/>
  <c r="V5" i="2"/>
  <c r="V6" i="2"/>
  <c r="V7" i="2"/>
  <c r="V8" i="2"/>
  <c r="V9" i="2"/>
  <c r="V10" i="2"/>
  <c r="V11" i="2"/>
  <c r="V12" i="2"/>
  <c r="V13" i="2"/>
  <c r="Z84" i="2" l="1"/>
  <c r="AA91" i="2"/>
  <c r="AA92" i="2" s="1"/>
  <c r="AA93" i="2" s="1"/>
  <c r="Z92" i="2"/>
  <c r="Z91" i="2"/>
  <c r="Z87" i="2"/>
  <c r="Z83" i="2"/>
  <c r="Z90" i="2"/>
  <c r="Z86" i="2"/>
  <c r="Z88" i="2"/>
  <c r="Z93" i="2"/>
  <c r="Z89" i="2"/>
  <c r="Z85" i="2"/>
  <c r="Z66" i="2"/>
  <c r="AA35" i="2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Z58" i="2"/>
  <c r="Z82" i="2"/>
  <c r="Z74" i="2"/>
  <c r="Z79" i="2"/>
  <c r="Z62" i="2"/>
  <c r="Z78" i="2"/>
  <c r="Z63" i="2"/>
  <c r="Z61" i="2"/>
  <c r="Z81" i="2"/>
  <c r="Z70" i="2"/>
  <c r="Z69" i="2"/>
  <c r="Z65" i="2"/>
  <c r="Z80" i="2"/>
  <c r="Z76" i="2"/>
  <c r="Z72" i="2"/>
  <c r="Z68" i="2"/>
  <c r="Z64" i="2"/>
  <c r="Z60" i="2"/>
  <c r="Z73" i="2"/>
  <c r="Z75" i="2"/>
  <c r="Z71" i="2"/>
  <c r="Z67" i="2"/>
  <c r="AA69" i="2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Z57" i="2"/>
  <c r="Z77" i="2"/>
  <c r="Z59" i="2"/>
  <c r="AA56" i="2"/>
  <c r="AA57" i="2" s="1"/>
  <c r="AA58" i="2" s="1"/>
  <c r="AA59" i="2" s="1"/>
  <c r="AA60" i="2" s="1"/>
  <c r="AA61" i="2" s="1"/>
  <c r="AA62" i="2" s="1"/>
  <c r="Z10" i="2"/>
  <c r="Z8" i="2"/>
  <c r="AA4" i="2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Z5" i="2"/>
  <c r="Z14" i="2"/>
  <c r="Z21" i="2"/>
  <c r="Z12" i="2"/>
  <c r="Z4" i="2"/>
  <c r="Z37" i="2"/>
  <c r="Z56" i="2"/>
  <c r="Z52" i="2"/>
  <c r="Z48" i="2"/>
  <c r="Z44" i="2"/>
  <c r="Z40" i="2"/>
  <c r="Z36" i="2"/>
  <c r="Z32" i="2"/>
  <c r="Z28" i="2"/>
  <c r="Z24" i="2"/>
  <c r="Z20" i="2"/>
  <c r="Z11" i="2"/>
  <c r="Z9" i="2"/>
  <c r="Z16" i="2"/>
  <c r="Z55" i="2"/>
  <c r="Z51" i="2"/>
  <c r="Z47" i="2"/>
  <c r="Z43" i="2"/>
  <c r="Z39" i="2"/>
  <c r="Z35" i="2"/>
  <c r="Z31" i="2"/>
  <c r="Z27" i="2"/>
  <c r="Z23" i="2"/>
  <c r="Z19" i="2"/>
  <c r="Z17" i="2"/>
  <c r="Z15" i="2"/>
  <c r="Z54" i="2"/>
  <c r="Z50" i="2"/>
  <c r="Z46" i="2"/>
  <c r="Z42" i="2"/>
  <c r="Z38" i="2"/>
  <c r="Z34" i="2"/>
  <c r="Z30" i="2"/>
  <c r="Z26" i="2"/>
  <c r="Z22" i="2"/>
  <c r="Z18" i="2"/>
  <c r="Z13" i="2"/>
  <c r="Z6" i="2"/>
  <c r="Z7" i="2"/>
  <c r="Z53" i="2"/>
  <c r="Z49" i="2"/>
  <c r="Z45" i="2"/>
  <c r="Z41" i="2"/>
  <c r="Z33" i="2"/>
  <c r="Z29" i="2"/>
  <c r="Z25" i="2"/>
</calcChain>
</file>

<file path=xl/sharedStrings.xml><?xml version="1.0" encoding="utf-8"?>
<sst xmlns="http://schemas.openxmlformats.org/spreadsheetml/2006/main" count="622" uniqueCount="67">
  <si>
    <t>SO2</t>
  </si>
  <si>
    <t>NO2</t>
  </si>
  <si>
    <t>PM10</t>
  </si>
  <si>
    <t>CO</t>
  </si>
  <si>
    <t>O3</t>
  </si>
  <si>
    <t>PM2.5</t>
  </si>
  <si>
    <t>空气质量指数(AQI)</t>
  </si>
  <si>
    <t>首要污染物</t>
  </si>
  <si>
    <t>级别</t>
  </si>
  <si>
    <t>类别</t>
  </si>
  <si>
    <t>颜色</t>
  </si>
  <si>
    <t>24小时平均</t>
  </si>
  <si>
    <t>最大8小时滑动平均</t>
  </si>
  <si>
    <r>
      <t>浓度/(ug/m</t>
    </r>
    <r>
      <rPr>
        <vertAlign val="superscript"/>
        <sz val="9.75"/>
        <color indexed="8"/>
        <rFont val="宋体"/>
        <family val="3"/>
        <charset val="134"/>
      </rPr>
      <t>3</t>
    </r>
    <r>
      <rPr>
        <sz val="9.75"/>
        <color indexed="8"/>
        <rFont val="宋体"/>
        <family val="3"/>
        <charset val="134"/>
      </rPr>
      <t>)</t>
    </r>
  </si>
  <si>
    <t>分指数</t>
  </si>
  <si>
    <r>
      <t>浓度/(mg/m</t>
    </r>
    <r>
      <rPr>
        <vertAlign val="superscript"/>
        <sz val="9.75"/>
        <color indexed="8"/>
        <rFont val="宋体"/>
        <family val="3"/>
        <charset val="134"/>
      </rPr>
      <t>3</t>
    </r>
    <r>
      <rPr>
        <sz val="9.75"/>
        <color indexed="8"/>
        <rFont val="宋体"/>
        <family val="3"/>
        <charset val="134"/>
      </rPr>
      <t>)</t>
    </r>
  </si>
  <si>
    <t>二级</t>
  </si>
  <si>
    <t>良</t>
  </si>
  <si>
    <t>黄色</t>
  </si>
  <si>
    <t>三级</t>
  </si>
  <si>
    <t>轻度污染</t>
  </si>
  <si>
    <t>橙色</t>
  </si>
  <si>
    <t>一级</t>
  </si>
  <si>
    <t>优</t>
  </si>
  <si>
    <t>绿色</t>
  </si>
  <si>
    <t>时间</t>
  </si>
  <si>
    <t>天数</t>
    <phoneticPr fontId="3" type="noConversion"/>
  </si>
  <si>
    <t>优良 累计天数</t>
    <phoneticPr fontId="3" type="noConversion"/>
  </si>
  <si>
    <t>所在月份</t>
    <phoneticPr fontId="3" type="noConversion"/>
  </si>
  <si>
    <t>优良</t>
  </si>
  <si>
    <t>优良</t>
    <phoneticPr fontId="3" type="noConversion"/>
  </si>
  <si>
    <t>月</t>
  </si>
  <si>
    <t>月</t>
    <phoneticPr fontId="3" type="noConversion"/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</si>
  <si>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</si>
  <si>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</si>
  <si>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</si>
  <si>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</si>
  <si>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</si>
  <si>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</si>
  <si>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</si>
  <si>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</si>
  <si>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</si>
  <si>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</si>
  <si>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求和项:优良</t>
  </si>
  <si>
    <t>汇总</t>
  </si>
  <si>
    <t>总计</t>
  </si>
  <si>
    <t>公式做法</t>
    <phoneticPr fontId="3" type="noConversion"/>
  </si>
  <si>
    <t>数据透视表做法</t>
    <phoneticPr fontId="3" type="noConversion"/>
  </si>
  <si>
    <t>优良月天数</t>
    <phoneticPr fontId="3" type="noConversion"/>
  </si>
  <si>
    <t>优良月累计天数</t>
    <phoneticPr fontId="3" type="noConversion"/>
  </si>
  <si>
    <r>
      <t>PM</t>
    </r>
    <r>
      <rPr>
        <vertAlign val="subscript"/>
        <sz val="7"/>
        <color indexed="8"/>
        <rFont val="宋体"/>
        <family val="3"/>
        <charset val="134"/>
      </rPr>
      <t>10</t>
    </r>
  </si>
  <si>
    <r>
      <t>PM</t>
    </r>
    <r>
      <rPr>
        <vertAlign val="subscript"/>
        <sz val="7"/>
        <color indexed="8"/>
        <rFont val="宋体"/>
        <family val="3"/>
        <charset val="134"/>
      </rPr>
      <t>2.5</t>
    </r>
  </si>
  <si>
    <r>
      <t>PM</t>
    </r>
    <r>
      <rPr>
        <vertAlign val="subscript"/>
        <sz val="7"/>
        <color indexed="8"/>
        <rFont val="宋体"/>
        <family val="3"/>
        <charset val="134"/>
      </rPr>
      <t>10</t>
    </r>
    <r>
      <rPr>
        <sz val="7"/>
        <color indexed="8"/>
        <rFont val="宋体"/>
        <family val="3"/>
        <charset val="134"/>
      </rPr>
      <t>，PM</t>
    </r>
    <r>
      <rPr>
        <vertAlign val="subscript"/>
        <sz val="7"/>
        <color indexed="8"/>
        <rFont val="宋体"/>
        <family val="3"/>
        <charset val="134"/>
      </rPr>
      <t>2.5</t>
    </r>
  </si>
  <si>
    <r>
      <t>NO</t>
    </r>
    <r>
      <rPr>
        <vertAlign val="subscript"/>
        <sz val="7"/>
        <color indexed="8"/>
        <rFont val="宋体"/>
        <family val="3"/>
        <charset val="134"/>
      </rPr>
      <t>2</t>
    </r>
  </si>
  <si>
    <r>
      <t>O</t>
    </r>
    <r>
      <rPr>
        <vertAlign val="subscript"/>
        <sz val="7"/>
        <color indexed="8"/>
        <rFont val="宋体"/>
        <family val="3"/>
        <charset val="134"/>
      </rPr>
      <t>3</t>
    </r>
  </si>
  <si>
    <r>
      <t>PM</t>
    </r>
    <r>
      <rPr>
        <vertAlign val="subscript"/>
        <sz val="7"/>
        <color indexed="10"/>
        <rFont val="宋体"/>
        <family val="3"/>
        <charset val="134"/>
      </rPr>
      <t>2.5</t>
    </r>
  </si>
  <si>
    <r>
      <t>PM</t>
    </r>
    <r>
      <rPr>
        <vertAlign val="subscript"/>
        <sz val="7"/>
        <color theme="1"/>
        <rFont val="宋体"/>
        <family val="3"/>
        <charset val="134"/>
        <scheme val="minor"/>
      </rPr>
      <t>10</t>
    </r>
  </si>
  <si>
    <r>
      <t>O</t>
    </r>
    <r>
      <rPr>
        <vertAlign val="subscript"/>
        <sz val="7"/>
        <color theme="1"/>
        <rFont val="宋体"/>
        <family val="3"/>
        <charset val="134"/>
        <scheme val="minor"/>
      </rPr>
      <t>3</t>
    </r>
  </si>
  <si>
    <r>
      <t>NO</t>
    </r>
    <r>
      <rPr>
        <vertAlign val="subscript"/>
        <sz val="7"/>
        <color theme="1"/>
        <rFont val="宋体"/>
        <family val="3"/>
        <charset val="134"/>
        <scheme val="minor"/>
      </rPr>
      <t>2</t>
    </r>
  </si>
  <si>
    <r>
      <t>PM</t>
    </r>
    <r>
      <rPr>
        <vertAlign val="subscript"/>
        <sz val="7"/>
        <color theme="1"/>
        <rFont val="宋体"/>
        <family val="3"/>
        <charset val="134"/>
        <scheme val="minor"/>
      </rPr>
      <t>2.5</t>
    </r>
  </si>
  <si>
    <r>
      <t>O</t>
    </r>
    <r>
      <rPr>
        <vertAlign val="subscript"/>
        <sz val="7"/>
        <color theme="1"/>
        <rFont val="宋体"/>
        <family val="3"/>
        <charset val="134"/>
        <scheme val="minor"/>
      </rPr>
      <t>3</t>
    </r>
    <r>
      <rPr>
        <sz val="7"/>
        <color theme="1"/>
        <rFont val="宋体"/>
        <family val="3"/>
        <charset val="134"/>
        <scheme val="minor"/>
      </rPr>
      <t>，PM</t>
    </r>
    <r>
      <rPr>
        <vertAlign val="subscript"/>
        <sz val="7"/>
        <color theme="1"/>
        <rFont val="宋体"/>
        <family val="3"/>
        <charset val="134"/>
        <scheme val="minor"/>
      </rPr>
      <t>2.5</t>
    </r>
  </si>
  <si>
    <t>四级</t>
  </si>
  <si>
    <t>中度污染</t>
  </si>
  <si>
    <t>红色</t>
  </si>
  <si>
    <t>轻度污染</t>
    <phoneticPr fontId="3" type="noConversion"/>
  </si>
  <si>
    <r>
      <t>PM</t>
    </r>
    <r>
      <rPr>
        <vertAlign val="subscript"/>
        <sz val="7"/>
        <color theme="1"/>
        <rFont val="宋体"/>
        <family val="3"/>
        <charset val="134"/>
        <scheme val="minor"/>
      </rPr>
      <t>10</t>
    </r>
    <r>
      <rPr>
        <sz val="7"/>
        <color theme="1"/>
        <rFont val="宋体"/>
        <family val="3"/>
        <charset val="134"/>
        <scheme val="minor"/>
      </rPr>
      <t>，PM</t>
    </r>
    <r>
      <rPr>
        <vertAlign val="subscript"/>
        <sz val="7"/>
        <color theme="1"/>
        <rFont val="宋体"/>
        <family val="3"/>
        <charset val="134"/>
        <scheme val="minor"/>
      </rPr>
      <t>2.5</t>
    </r>
  </si>
  <si>
    <r>
      <t>O</t>
    </r>
    <r>
      <rPr>
        <vertAlign val="subscript"/>
        <sz val="7"/>
        <color theme="1"/>
        <rFont val="宋体"/>
        <family val="3"/>
        <charset val="134"/>
        <scheme val="minor"/>
      </rPr>
      <t>3</t>
    </r>
    <r>
      <rPr>
        <sz val="7"/>
        <color theme="1"/>
        <rFont val="宋体"/>
        <family val="3"/>
        <charset val="134"/>
        <scheme val="minor"/>
      </rPr>
      <t>，PM</t>
    </r>
    <r>
      <rPr>
        <vertAlign val="subscript"/>
        <sz val="7"/>
        <color theme="1"/>
        <rFont val="宋体"/>
        <family val="3"/>
        <charset val="134"/>
        <scheme val="minor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</si>
</sst>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8" x14ac:knownFonts="1">
    <font>
      <sz val="11"/>
      <color theme="1"/>
      <name val="宋体"/>
      <charset val="134"/>
      <scheme val="minor"/>
    </font>
    <font>
      <sz val="9.75"/>
      <color indexed="8"/>
      <name val="宋体"/>
      <family val="3"/>
      <charset val="134"/>
    </font>
    <font>
      <vertAlign val="superscript"/>
      <sz val="9.75"/>
      <color indexed="8"/>
      <name val="宋体"/>
      <family val="3"/>
      <charset val="134"/>
    </font>
    <font>
      <sz val="9"/>
      <name val="宋体"/>
      <family val="3"/>
      <charset val="134"/>
    </font>
    <font>
      <sz val="7"/>
      <color indexed="8"/>
      <name val="宋体"/>
      <family val="3"/>
      <charset val="134"/>
    </font>
    <font>
      <vertAlign val="subscript"/>
      <sz val="7"/>
      <color indexed="8"/>
      <name val="宋体"/>
      <family val="3"/>
      <charset val="134"/>
    </font>
    <font>
      <vertAlign val="subscript"/>
      <sz val="7"/>
      <color indexed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.75"/>
      <color theme="1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7"/>
      <color rgb="FFFF0000"/>
      <name val="宋体"/>
      <family val="3"/>
      <charset val="134"/>
      <scheme val="minor"/>
    </font>
    <font>
      <sz val="9.75"/>
      <color rgb="FFFF0000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vertAlign val="subscript"/>
      <sz val="7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6E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</fills>
  <borders count="13">
    <border>
      <left/>
      <right/>
      <top/>
      <bottom/>
      <diagonal/>
    </border>
    <border>
      <left style="medium">
        <color rgb="FF6F9DD9"/>
      </left>
      <right style="medium">
        <color rgb="FF6F9DD9"/>
      </right>
      <top style="medium">
        <color rgb="FF6F9DD9"/>
      </top>
      <bottom style="medium">
        <color rgb="FF6F9DD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6F9DD9"/>
      </left>
      <right style="medium">
        <color rgb="FF6F9DD9"/>
      </right>
      <top/>
      <bottom style="medium">
        <color rgb="FF6F9DD9"/>
      </bottom>
      <diagonal/>
    </border>
    <border>
      <left style="medium">
        <color rgb="FF6F9DD9"/>
      </left>
      <right/>
      <top/>
      <bottom style="medium">
        <color rgb="FF6F9DD9"/>
      </bottom>
      <diagonal/>
    </border>
    <border>
      <left/>
      <right style="medium">
        <color rgb="FF6F9DD9"/>
      </right>
      <top/>
      <bottom style="medium">
        <color rgb="FF6F9DD9"/>
      </bottom>
      <diagonal/>
    </border>
    <border>
      <left style="medium">
        <color rgb="FF6F9DD9"/>
      </left>
      <right/>
      <top style="medium">
        <color rgb="FF6F9DD9"/>
      </top>
      <bottom/>
      <diagonal/>
    </border>
    <border>
      <left/>
      <right style="medium">
        <color rgb="FF6F9DD9"/>
      </right>
      <top style="medium">
        <color rgb="FF6F9DD9"/>
      </top>
      <bottom/>
      <diagonal/>
    </border>
  </borders>
  <cellStyleXfs count="2"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8" fillId="4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0" fontId="0" fillId="0" borderId="0" xfId="0" applyFont="1">
      <alignment vertical="center"/>
    </xf>
    <xf numFmtId="176" fontId="0" fillId="3" borderId="0" xfId="0" applyNumberFormat="1" applyFont="1" applyFill="1">
      <alignment vertical="center"/>
    </xf>
    <xf numFmtId="176" fontId="0" fillId="3" borderId="0" xfId="0" applyNumberFormat="1" applyFill="1">
      <alignment vertical="center"/>
    </xf>
    <xf numFmtId="0" fontId="0" fillId="2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9" fillId="0" borderId="8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4" fontId="9" fillId="5" borderId="8" xfId="0" applyNumberFormat="1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176" fontId="0" fillId="5" borderId="0" xfId="0" applyNumberFormat="1" applyFill="1">
      <alignment vertic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176" fontId="7" fillId="5" borderId="0" xfId="0" applyNumberFormat="1" applyFont="1" applyFill="1">
      <alignment vertical="center"/>
    </xf>
    <xf numFmtId="0" fontId="7" fillId="5" borderId="0" xfId="0" applyFont="1" applyFill="1">
      <alignment vertical="center"/>
    </xf>
    <xf numFmtId="0" fontId="14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11" fillId="0" borderId="8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76" fontId="7" fillId="0" borderId="0" xfId="0" applyNumberFormat="1" applyFont="1">
      <alignment vertical="center"/>
    </xf>
    <xf numFmtId="176" fontId="7" fillId="3" borderId="0" xfId="0" applyNumberFormat="1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ont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176" fontId="0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shi" refreshedDate="44123.811616087965" createdVersion="1" refreshedVersion="4" recordCount="291" upgradeOnRefresh="1" xr:uid="{00000000-000A-0000-FFFF-FFFF00000000}">
  <cacheSource type="worksheet">
    <worksheetSource ref="AB3:AC18" sheet="瑞金路"/>
  </cacheSource>
  <cacheFields count="2">
    <cacheField name="优良" numFmtId="0">
      <sharedItems containsSemiMixedTypes="0" containsString="0" containsNumber="1" containsInteger="1" minValue="0" maxValue="1"/>
    </cacheField>
    <cacheField name="月" numFmtId="0">
      <sharedItems count="10">
        <s v="2020-01"/>
        <s v="2020-02"/>
        <s v="2020-03"/>
        <s v="2020-04"/>
        <s v="2020-05"/>
        <s v="2020-06"/>
        <s v="2020-07"/>
        <s v="2020-08"/>
        <s v="2020-09"/>
        <s v="2020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n v="1"/>
    <x v="0"/>
  </r>
  <r>
    <n v="1"/>
    <x v="0"/>
  </r>
  <r>
    <n v="1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0"/>
    <x v="1"/>
  </r>
  <r>
    <n v="1"/>
    <x v="1"/>
  </r>
  <r>
    <n v="1"/>
    <x v="1"/>
  </r>
  <r>
    <n v="1"/>
    <x v="1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0"/>
    <x v="3"/>
  </r>
  <r>
    <n v="1"/>
    <x v="3"/>
  </r>
  <r>
    <n v="1"/>
    <x v="3"/>
  </r>
  <r>
    <n v="1"/>
    <x v="3"/>
  </r>
  <r>
    <n v="1"/>
    <x v="3"/>
  </r>
  <r>
    <n v="0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0"/>
    <x v="3"/>
  </r>
  <r>
    <n v="0"/>
    <x v="3"/>
  </r>
  <r>
    <n v="1"/>
    <x v="3"/>
  </r>
  <r>
    <n v="0"/>
    <x v="3"/>
  </r>
  <r>
    <n v="0"/>
    <x v="3"/>
  </r>
  <r>
    <n v="0"/>
    <x v="3"/>
  </r>
  <r>
    <n v="1"/>
    <x v="4"/>
  </r>
  <r>
    <n v="0"/>
    <x v="4"/>
  </r>
  <r>
    <n v="0"/>
    <x v="4"/>
  </r>
  <r>
    <n v="0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0"/>
    <x v="4"/>
  </r>
  <r>
    <n v="1"/>
    <x v="4"/>
  </r>
  <r>
    <n v="0"/>
    <x v="4"/>
  </r>
  <r>
    <n v="1"/>
    <x v="4"/>
  </r>
  <r>
    <n v="1"/>
    <x v="4"/>
  </r>
  <r>
    <n v="1"/>
    <x v="4"/>
  </r>
  <r>
    <n v="0"/>
    <x v="4"/>
  </r>
  <r>
    <n v="1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1"/>
    <x v="4"/>
  </r>
  <r>
    <n v="0"/>
    <x v="4"/>
  </r>
  <r>
    <n v="0"/>
    <x v="4"/>
  </r>
  <r>
    <n v="0"/>
    <x v="4"/>
  </r>
  <r>
    <n v="1"/>
    <x v="4"/>
  </r>
  <r>
    <n v="1"/>
    <x v="4"/>
  </r>
  <r>
    <n v="1"/>
    <x v="4"/>
  </r>
  <r>
    <n v="0"/>
    <x v="5"/>
  </r>
  <r>
    <n v="1"/>
    <x v="5"/>
  </r>
  <r>
    <n v="1"/>
    <x v="5"/>
  </r>
  <r>
    <n v="0"/>
    <x v="5"/>
  </r>
  <r>
    <n v="1"/>
    <x v="5"/>
  </r>
  <r>
    <n v="0"/>
    <x v="5"/>
  </r>
  <r>
    <n v="0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0"/>
    <x v="5"/>
  </r>
  <r>
    <n v="1"/>
    <x v="5"/>
  </r>
  <r>
    <n v="1"/>
    <x v="5"/>
  </r>
  <r>
    <n v="1"/>
    <x v="5"/>
  </r>
  <r>
    <n v="1"/>
    <x v="5"/>
  </r>
  <r>
    <n v="0"/>
    <x v="5"/>
  </r>
  <r>
    <n v="0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0"/>
    <x v="6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0"/>
    <x v="7"/>
  </r>
  <r>
    <n v="0"/>
    <x v="7"/>
  </r>
  <r>
    <n v="0"/>
    <x v="7"/>
  </r>
  <r>
    <n v="0"/>
    <x v="7"/>
  </r>
  <r>
    <n v="0"/>
    <x v="7"/>
  </r>
  <r>
    <n v="1"/>
    <x v="7"/>
  </r>
  <r>
    <n v="0"/>
    <x v="7"/>
  </r>
  <r>
    <n v="0"/>
    <x v="7"/>
  </r>
  <r>
    <n v="0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8"/>
  </r>
  <r>
    <n v="1"/>
    <x v="8"/>
  </r>
  <r>
    <n v="1"/>
    <x v="8"/>
  </r>
  <r>
    <n v="1"/>
    <x v="8"/>
  </r>
  <r>
    <n v="0"/>
    <x v="8"/>
  </r>
  <r>
    <n v="0"/>
    <x v="8"/>
  </r>
  <r>
    <n v="0"/>
    <x v="8"/>
  </r>
  <r>
    <n v="0"/>
    <x v="8"/>
  </r>
  <r>
    <n v="0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0"/>
    <x v="8"/>
  </r>
  <r>
    <n v="1"/>
    <x v="8"/>
  </r>
  <r>
    <n v="1"/>
    <x v="8"/>
  </r>
  <r>
    <n v="1"/>
    <x v="8"/>
  </r>
  <r>
    <n v="0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8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" cacheId="0" dataOnRows="1" applyNumberFormats="0" applyBorderFormats="0" applyFontFormats="0" applyPatternFormats="0" applyAlignmentFormats="0" applyWidthHeightFormats="1" dataCaption="数据" updatedVersion="6" showMemberPropertyTips="0" useAutoFormatting="1" itemPrintTitles="1" createdVersion="1" indent="0" compact="0" compactData="0" gridDropZones="1">
  <location ref="AE4:AF16" firstHeaderRow="2" firstDataRow="2" firstDataCol="1"/>
  <pivotFields count="2">
    <pivotField dataField="1" compact="0" outline="0" showAll="0" includeNewItemsInFilter="1"/>
    <pivotField axis="axisRow" compact="0" outline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求和项:优良" fld="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F146"/>
  <sheetViews>
    <sheetView tabSelected="1" zoomScaleNormal="100" zoomScaleSheetLayoutView="100" workbookViewId="0">
      <pane xSplit="1" ySplit="3" topLeftCell="B139" activePane="bottomRight" state="frozen"/>
      <selection pane="topRight" activeCell="B1" sqref="B1"/>
      <selection pane="bottomLeft" activeCell="A4" sqref="A4"/>
      <selection pane="bottomRight" activeCell="A140" sqref="A140:R146"/>
    </sheetView>
  </sheetViews>
  <sheetFormatPr defaultColWidth="8.77734375" defaultRowHeight="14.4" x14ac:dyDescent="0.25"/>
  <cols>
    <col min="1" max="1" width="13" style="5" customWidth="1"/>
    <col min="2" max="2" width="7.77734375" customWidth="1"/>
    <col min="3" max="3" width="6.33203125" customWidth="1"/>
    <col min="4" max="4" width="5.44140625" customWidth="1"/>
    <col min="5" max="5" width="6.109375" customWidth="1"/>
    <col min="6" max="6" width="5.6640625" customWidth="1"/>
    <col min="7" max="7" width="4.6640625" customWidth="1"/>
    <col min="8" max="8" width="6.33203125" customWidth="1"/>
    <col min="9" max="9" width="5" customWidth="1"/>
    <col min="10" max="10" width="12.77734375" bestFit="1" customWidth="1"/>
    <col min="12" max="12" width="12.77734375" bestFit="1" customWidth="1"/>
    <col min="19" max="19" width="8.77734375" style="4"/>
    <col min="20" max="20" width="12.77734375" style="2" bestFit="1" customWidth="1"/>
    <col min="21" max="21" width="13.77734375" style="21" hidden="1" customWidth="1"/>
    <col min="22" max="22" width="14.88671875" customWidth="1"/>
    <col min="23" max="23" width="19.77734375" style="5" customWidth="1"/>
    <col min="26" max="26" width="12.109375" customWidth="1"/>
    <col min="27" max="27" width="18.77734375" customWidth="1"/>
    <col min="31" max="31" width="12.77734375" bestFit="1" customWidth="1"/>
    <col min="32" max="32" width="5.5546875" bestFit="1" customWidth="1"/>
  </cols>
  <sheetData>
    <row r="1" spans="1:32" ht="16.2" customHeight="1" thickBot="1" x14ac:dyDescent="0.3">
      <c r="A1" s="65" t="s">
        <v>25</v>
      </c>
      <c r="B1" s="63" t="s">
        <v>0</v>
      </c>
      <c r="C1" s="64"/>
      <c r="D1" s="63" t="s">
        <v>1</v>
      </c>
      <c r="E1" s="64"/>
      <c r="F1" s="63" t="s">
        <v>2</v>
      </c>
      <c r="G1" s="64"/>
      <c r="H1" s="63" t="s">
        <v>3</v>
      </c>
      <c r="I1" s="64"/>
      <c r="J1" s="63" t="s">
        <v>4</v>
      </c>
      <c r="K1" s="64"/>
      <c r="L1" s="63" t="s">
        <v>5</v>
      </c>
      <c r="M1" s="64"/>
      <c r="N1" s="62" t="s">
        <v>6</v>
      </c>
      <c r="O1" s="62" t="s">
        <v>7</v>
      </c>
      <c r="P1" s="62" t="s">
        <v>8</v>
      </c>
      <c r="Q1" s="62" t="s">
        <v>9</v>
      </c>
      <c r="R1" s="62" t="s">
        <v>10</v>
      </c>
      <c r="S1" s="6"/>
      <c r="T1" s="59" t="s">
        <v>26</v>
      </c>
      <c r="U1" s="56"/>
      <c r="V1" s="55" t="s">
        <v>27</v>
      </c>
      <c r="W1" s="22"/>
      <c r="X1" s="4"/>
      <c r="Y1" s="4"/>
      <c r="Z1" s="4"/>
      <c r="AA1" s="4"/>
    </row>
    <row r="2" spans="1:32" ht="16.2" customHeight="1" thickBot="1" x14ac:dyDescent="0.3">
      <c r="A2" s="65"/>
      <c r="B2" s="57" t="s">
        <v>11</v>
      </c>
      <c r="C2" s="58"/>
      <c r="D2" s="57" t="s">
        <v>11</v>
      </c>
      <c r="E2" s="58"/>
      <c r="F2" s="57" t="s">
        <v>11</v>
      </c>
      <c r="G2" s="58"/>
      <c r="H2" s="57" t="s">
        <v>11</v>
      </c>
      <c r="I2" s="58"/>
      <c r="J2" s="57" t="s">
        <v>12</v>
      </c>
      <c r="K2" s="58"/>
      <c r="L2" s="57" t="s">
        <v>11</v>
      </c>
      <c r="M2" s="58"/>
      <c r="N2" s="62"/>
      <c r="O2" s="62"/>
      <c r="P2" s="62"/>
      <c r="Q2" s="62"/>
      <c r="R2" s="62"/>
      <c r="S2" s="6"/>
      <c r="T2" s="60"/>
      <c r="U2" s="56"/>
      <c r="V2" s="55"/>
      <c r="W2" s="22"/>
      <c r="X2" s="4" t="s">
        <v>46</v>
      </c>
      <c r="Y2" s="4"/>
      <c r="Z2" s="4"/>
      <c r="AA2" s="4"/>
      <c r="AB2" t="s">
        <v>47</v>
      </c>
    </row>
    <row r="3" spans="1:32" ht="36.6" thickBot="1" x14ac:dyDescent="0.3">
      <c r="A3" s="65"/>
      <c r="B3" s="1" t="s">
        <v>13</v>
      </c>
      <c r="C3" s="1" t="s">
        <v>14</v>
      </c>
      <c r="D3" s="1" t="s">
        <v>13</v>
      </c>
      <c r="E3" s="1" t="s">
        <v>14</v>
      </c>
      <c r="F3" s="1" t="s">
        <v>13</v>
      </c>
      <c r="G3" s="1" t="s">
        <v>14</v>
      </c>
      <c r="H3" s="1" t="s">
        <v>15</v>
      </c>
      <c r="I3" s="1" t="s">
        <v>14</v>
      </c>
      <c r="J3" s="1" t="s">
        <v>13</v>
      </c>
      <c r="K3" s="1" t="s">
        <v>14</v>
      </c>
      <c r="L3" s="1" t="s">
        <v>13</v>
      </c>
      <c r="M3" s="1" t="s">
        <v>14</v>
      </c>
      <c r="N3" s="62"/>
      <c r="O3" s="62"/>
      <c r="P3" s="62"/>
      <c r="Q3" s="62"/>
      <c r="R3" s="62"/>
      <c r="S3" s="8" t="s">
        <v>28</v>
      </c>
      <c r="T3" s="61"/>
      <c r="U3" s="56"/>
      <c r="V3" s="55"/>
      <c r="W3" s="22"/>
      <c r="X3" s="17" t="s">
        <v>30</v>
      </c>
      <c r="Y3" s="17" t="s">
        <v>32</v>
      </c>
      <c r="Z3" s="18" t="s">
        <v>48</v>
      </c>
      <c r="AA3" s="18" t="s">
        <v>49</v>
      </c>
      <c r="AB3" s="3" t="s">
        <v>29</v>
      </c>
      <c r="AC3" s="3" t="s">
        <v>31</v>
      </c>
      <c r="AD3" s="3"/>
      <c r="AE3" s="3"/>
      <c r="AF3" s="3"/>
    </row>
    <row r="4" spans="1:32" ht="15" thickBot="1" x14ac:dyDescent="0.3">
      <c r="A4" s="29">
        <v>44197</v>
      </c>
      <c r="B4" s="43">
        <v>18</v>
      </c>
      <c r="C4" s="43">
        <v>18</v>
      </c>
      <c r="D4" s="43">
        <v>43</v>
      </c>
      <c r="E4" s="43">
        <v>54</v>
      </c>
      <c r="F4" s="43">
        <v>62</v>
      </c>
      <c r="G4" s="43">
        <v>56</v>
      </c>
      <c r="H4" s="43">
        <v>1.363</v>
      </c>
      <c r="I4" s="43">
        <v>35</v>
      </c>
      <c r="J4" s="43">
        <v>38</v>
      </c>
      <c r="K4" s="43">
        <v>19</v>
      </c>
      <c r="L4" s="43">
        <v>33</v>
      </c>
      <c r="M4" s="43">
        <v>48</v>
      </c>
      <c r="N4" s="43">
        <v>56</v>
      </c>
      <c r="O4" s="44" t="s">
        <v>56</v>
      </c>
      <c r="P4" s="43" t="s">
        <v>16</v>
      </c>
      <c r="Q4" s="43" t="s">
        <v>17</v>
      </c>
      <c r="R4" s="43" t="s">
        <v>18</v>
      </c>
      <c r="S4">
        <v>1</v>
      </c>
      <c r="T4" s="2">
        <f>1</f>
        <v>1</v>
      </c>
      <c r="U4" s="20"/>
      <c r="V4">
        <f>COUNTIF($R$4:R4,"良")+COUNTIF($R$4:R4,"优")</f>
        <v>0</v>
      </c>
      <c r="X4">
        <f>IF(OR(ISNUMBER(FIND("良",R4,1)),ISNUMBER(FIND("优",R4,1))),1,0)</f>
        <v>0</v>
      </c>
      <c r="Y4" t="str">
        <f t="shared" ref="Y4:Y67" si="0">TEXT(A4,"YYYY-MM")</f>
        <v>2021-01</v>
      </c>
      <c r="Z4">
        <f t="shared" ref="Z4:Z35" si="1">SUMIF(Y:Y,Y4,X:X)</f>
        <v>23</v>
      </c>
      <c r="AA4" s="19">
        <f>IF(EXACT(Y3,Y4),AA3+X4,1)</f>
        <v>1</v>
      </c>
      <c r="AB4" s="4">
        <v>1</v>
      </c>
      <c r="AC4" s="4" t="s">
        <v>33</v>
      </c>
      <c r="AE4" s="10" t="s">
        <v>43</v>
      </c>
      <c r="AF4" s="13"/>
    </row>
    <row r="5" spans="1:32" ht="15" thickBot="1" x14ac:dyDescent="0.3">
      <c r="A5" s="29">
        <v>44198</v>
      </c>
      <c r="B5" s="30">
        <v>14</v>
      </c>
      <c r="C5" s="30">
        <v>14</v>
      </c>
      <c r="D5" s="30">
        <v>48</v>
      </c>
      <c r="E5" s="30">
        <v>60</v>
      </c>
      <c r="F5" s="30">
        <v>83</v>
      </c>
      <c r="G5" s="30">
        <v>67</v>
      </c>
      <c r="H5" s="30">
        <v>1.331</v>
      </c>
      <c r="I5" s="30">
        <v>34</v>
      </c>
      <c r="J5" s="30">
        <v>36</v>
      </c>
      <c r="K5" s="30">
        <v>18</v>
      </c>
      <c r="L5" s="30">
        <v>52</v>
      </c>
      <c r="M5" s="30">
        <v>72</v>
      </c>
      <c r="N5" s="30">
        <v>72</v>
      </c>
      <c r="O5" s="31" t="s">
        <v>51</v>
      </c>
      <c r="P5" s="30" t="s">
        <v>16</v>
      </c>
      <c r="Q5" s="30" t="s">
        <v>17</v>
      </c>
      <c r="R5" s="30" t="s">
        <v>18</v>
      </c>
      <c r="S5" s="7">
        <f t="shared" ref="S5:S68" si="2">MONTH(A5)</f>
        <v>1</v>
      </c>
      <c r="T5" s="2">
        <f>T4+1</f>
        <v>2</v>
      </c>
      <c r="U5" s="20"/>
      <c r="V5" s="4">
        <f>COUNTIF($Q$4:Q5,"良")+COUNTIF($Q$4:Q5,"优")</f>
        <v>2</v>
      </c>
      <c r="X5" s="4">
        <f t="shared" ref="X5:X68" si="3">IF(OR(ISNUMBER(FIND("良",Q5,1)),ISNUMBER(FIND("优",Q5,1))),1,0)</f>
        <v>1</v>
      </c>
      <c r="Y5" s="4" t="str">
        <f t="shared" si="0"/>
        <v>2021-01</v>
      </c>
      <c r="Z5" s="4">
        <f t="shared" si="1"/>
        <v>23</v>
      </c>
      <c r="AA5" s="19">
        <f t="shared" ref="AA5:AA68" si="4">IF(EXACT(Y4,Y5),AA4+X5,1)</f>
        <v>2</v>
      </c>
      <c r="AB5" s="4">
        <v>1</v>
      </c>
      <c r="AC5" s="4" t="s">
        <v>33</v>
      </c>
      <c r="AE5" s="10" t="s">
        <v>31</v>
      </c>
      <c r="AF5" s="13" t="s">
        <v>44</v>
      </c>
    </row>
    <row r="6" spans="1:32" ht="15" thickBot="1" x14ac:dyDescent="0.3">
      <c r="A6" s="29">
        <v>44199</v>
      </c>
      <c r="B6" s="30">
        <v>14</v>
      </c>
      <c r="C6" s="30">
        <v>14</v>
      </c>
      <c r="D6" s="30">
        <v>34</v>
      </c>
      <c r="E6" s="30">
        <v>43</v>
      </c>
      <c r="F6" s="30">
        <v>83</v>
      </c>
      <c r="G6" s="30">
        <v>67</v>
      </c>
      <c r="H6" s="30">
        <v>1.052</v>
      </c>
      <c r="I6" s="30">
        <v>27</v>
      </c>
      <c r="J6" s="30">
        <v>66</v>
      </c>
      <c r="K6" s="30">
        <v>33</v>
      </c>
      <c r="L6" s="30">
        <v>52</v>
      </c>
      <c r="M6" s="30">
        <v>72</v>
      </c>
      <c r="N6" s="30">
        <v>72</v>
      </c>
      <c r="O6" s="31" t="s">
        <v>51</v>
      </c>
      <c r="P6" s="30" t="s">
        <v>16</v>
      </c>
      <c r="Q6" s="30" t="s">
        <v>17</v>
      </c>
      <c r="R6" s="30" t="s">
        <v>18</v>
      </c>
      <c r="S6" s="7">
        <f t="shared" si="2"/>
        <v>1</v>
      </c>
      <c r="T6" s="23">
        <f t="shared" ref="T6:T71" si="5">T5+1</f>
        <v>3</v>
      </c>
      <c r="U6" s="20"/>
      <c r="V6" s="4">
        <f>COUNTIF($Q$4:Q6,"良")+COUNTIF($Q$4:Q6,"优")</f>
        <v>3</v>
      </c>
      <c r="X6" s="4">
        <f t="shared" si="3"/>
        <v>1</v>
      </c>
      <c r="Y6" s="4" t="str">
        <f t="shared" si="0"/>
        <v>2021-01</v>
      </c>
      <c r="Z6" s="4">
        <f t="shared" si="1"/>
        <v>23</v>
      </c>
      <c r="AA6" s="19">
        <f t="shared" si="4"/>
        <v>3</v>
      </c>
      <c r="AB6" s="4">
        <v>1</v>
      </c>
      <c r="AC6" s="4" t="s">
        <v>33</v>
      </c>
      <c r="AE6" s="9" t="s">
        <v>33</v>
      </c>
      <c r="AF6" s="14">
        <v>21</v>
      </c>
    </row>
    <row r="7" spans="1:32" ht="15" thickBot="1" x14ac:dyDescent="0.3">
      <c r="A7" s="29">
        <v>44200</v>
      </c>
      <c r="B7" s="30">
        <v>10</v>
      </c>
      <c r="C7" s="30">
        <v>10</v>
      </c>
      <c r="D7" s="30">
        <v>47</v>
      </c>
      <c r="E7" s="30">
        <v>59</v>
      </c>
      <c r="F7" s="30">
        <v>76</v>
      </c>
      <c r="G7" s="30">
        <v>63</v>
      </c>
      <c r="H7" s="30">
        <v>1.0409999999999999</v>
      </c>
      <c r="I7" s="30">
        <v>27</v>
      </c>
      <c r="J7" s="30">
        <v>28</v>
      </c>
      <c r="K7" s="30">
        <v>14</v>
      </c>
      <c r="L7" s="30">
        <v>37</v>
      </c>
      <c r="M7" s="30">
        <v>53</v>
      </c>
      <c r="N7" s="30">
        <v>63</v>
      </c>
      <c r="O7" s="31" t="s">
        <v>50</v>
      </c>
      <c r="P7" s="30" t="s">
        <v>16</v>
      </c>
      <c r="Q7" s="30" t="s">
        <v>17</v>
      </c>
      <c r="R7" s="30" t="s">
        <v>18</v>
      </c>
      <c r="S7" s="7">
        <f t="shared" si="2"/>
        <v>1</v>
      </c>
      <c r="T7" s="23">
        <f t="shared" si="5"/>
        <v>4</v>
      </c>
      <c r="U7" s="20"/>
      <c r="V7" s="4">
        <f>COUNTIF($Q$4:Q7,"良")+COUNTIF($Q$4:Q7,"优")</f>
        <v>4</v>
      </c>
      <c r="X7" s="4">
        <f t="shared" si="3"/>
        <v>1</v>
      </c>
      <c r="Y7" s="4" t="str">
        <f t="shared" si="0"/>
        <v>2021-01</v>
      </c>
      <c r="Z7" s="4">
        <f t="shared" si="1"/>
        <v>23</v>
      </c>
      <c r="AA7" s="19">
        <f t="shared" si="4"/>
        <v>4</v>
      </c>
      <c r="AB7" s="4">
        <v>0</v>
      </c>
      <c r="AC7" s="4" t="s">
        <v>33</v>
      </c>
      <c r="AE7" s="11" t="s">
        <v>34</v>
      </c>
      <c r="AF7" s="15">
        <v>28</v>
      </c>
    </row>
    <row r="8" spans="1:32" ht="15" thickBot="1" x14ac:dyDescent="0.3">
      <c r="A8" s="29">
        <v>44201</v>
      </c>
      <c r="B8" s="30">
        <v>6</v>
      </c>
      <c r="C8" s="30">
        <v>6</v>
      </c>
      <c r="D8" s="30">
        <v>28</v>
      </c>
      <c r="E8" s="30">
        <v>35</v>
      </c>
      <c r="F8" s="30">
        <v>81</v>
      </c>
      <c r="G8" s="30">
        <v>66</v>
      </c>
      <c r="H8" s="30">
        <v>0.78400000000000003</v>
      </c>
      <c r="I8" s="30">
        <v>20</v>
      </c>
      <c r="J8" s="30">
        <v>43</v>
      </c>
      <c r="K8" s="30">
        <v>22</v>
      </c>
      <c r="L8" s="30">
        <v>54</v>
      </c>
      <c r="M8" s="30">
        <v>74</v>
      </c>
      <c r="N8" s="30">
        <v>74</v>
      </c>
      <c r="O8" s="31" t="s">
        <v>51</v>
      </c>
      <c r="P8" s="30" t="s">
        <v>16</v>
      </c>
      <c r="Q8" s="30" t="s">
        <v>17</v>
      </c>
      <c r="R8" s="30" t="s">
        <v>18</v>
      </c>
      <c r="S8" s="7">
        <f t="shared" si="2"/>
        <v>1</v>
      </c>
      <c r="T8" s="23">
        <f t="shared" si="5"/>
        <v>5</v>
      </c>
      <c r="U8" s="20"/>
      <c r="V8" s="4">
        <f>COUNTIF($Q$4:Q8,"良")+COUNTIF($Q$4:Q8,"优")</f>
        <v>5</v>
      </c>
      <c r="X8" s="4">
        <f t="shared" si="3"/>
        <v>1</v>
      </c>
      <c r="Y8" s="4" t="str">
        <f t="shared" si="0"/>
        <v>2021-01</v>
      </c>
      <c r="Z8" s="4">
        <f t="shared" si="1"/>
        <v>23</v>
      </c>
      <c r="AA8" s="19">
        <f t="shared" si="4"/>
        <v>5</v>
      </c>
      <c r="AB8" s="4">
        <v>1</v>
      </c>
      <c r="AC8" s="4" t="s">
        <v>33</v>
      </c>
      <c r="AE8" s="11" t="s">
        <v>35</v>
      </c>
      <c r="AF8" s="15">
        <v>31</v>
      </c>
    </row>
    <row r="9" spans="1:32" ht="15" thickBot="1" x14ac:dyDescent="0.3">
      <c r="A9" s="29">
        <v>44202</v>
      </c>
      <c r="B9" s="30">
        <v>8</v>
      </c>
      <c r="C9" s="30">
        <v>8</v>
      </c>
      <c r="D9" s="30">
        <v>28</v>
      </c>
      <c r="E9" s="30">
        <v>35</v>
      </c>
      <c r="F9" s="30">
        <v>69</v>
      </c>
      <c r="G9" s="30">
        <v>60</v>
      </c>
      <c r="H9" s="30">
        <v>0.71199999999999997</v>
      </c>
      <c r="I9" s="30">
        <v>18</v>
      </c>
      <c r="J9" s="30">
        <v>52</v>
      </c>
      <c r="K9" s="30">
        <v>26</v>
      </c>
      <c r="L9" s="30">
        <v>43</v>
      </c>
      <c r="M9" s="30">
        <v>60</v>
      </c>
      <c r="N9" s="30">
        <v>60</v>
      </c>
      <c r="O9" s="31" t="s">
        <v>52</v>
      </c>
      <c r="P9" s="30" t="s">
        <v>16</v>
      </c>
      <c r="Q9" s="30" t="s">
        <v>17</v>
      </c>
      <c r="R9" s="30" t="s">
        <v>18</v>
      </c>
      <c r="S9" s="7">
        <f t="shared" si="2"/>
        <v>1</v>
      </c>
      <c r="T9" s="23">
        <f t="shared" si="5"/>
        <v>6</v>
      </c>
      <c r="U9" s="20"/>
      <c r="V9" s="4">
        <f>COUNTIF($Q$4:Q9,"良")+COUNTIF($Q$4:Q9,"优")</f>
        <v>6</v>
      </c>
      <c r="X9" s="4">
        <f t="shared" si="3"/>
        <v>1</v>
      </c>
      <c r="Y9" s="4" t="str">
        <f t="shared" si="0"/>
        <v>2021-01</v>
      </c>
      <c r="Z9" s="4">
        <f t="shared" si="1"/>
        <v>23</v>
      </c>
      <c r="AA9" s="19">
        <f t="shared" si="4"/>
        <v>6</v>
      </c>
      <c r="AB9" s="4">
        <v>1</v>
      </c>
      <c r="AC9" s="4" t="s">
        <v>33</v>
      </c>
      <c r="AE9" s="11" t="s">
        <v>36</v>
      </c>
      <c r="AF9" s="15">
        <v>23</v>
      </c>
    </row>
    <row r="10" spans="1:32" ht="15" thickBot="1" x14ac:dyDescent="0.3">
      <c r="A10" s="29">
        <v>44203</v>
      </c>
      <c r="B10" s="30">
        <v>9</v>
      </c>
      <c r="C10" s="30">
        <v>9</v>
      </c>
      <c r="D10" s="30">
        <v>12</v>
      </c>
      <c r="E10" s="30">
        <v>15</v>
      </c>
      <c r="F10" s="30">
        <v>93</v>
      </c>
      <c r="G10" s="30">
        <v>72</v>
      </c>
      <c r="H10" s="30">
        <v>0.57899999999999996</v>
      </c>
      <c r="I10" s="30">
        <v>15</v>
      </c>
      <c r="J10" s="30">
        <v>52</v>
      </c>
      <c r="K10" s="30">
        <v>26</v>
      </c>
      <c r="L10" s="30">
        <v>24</v>
      </c>
      <c r="M10" s="30">
        <v>35</v>
      </c>
      <c r="N10" s="30">
        <v>72</v>
      </c>
      <c r="O10" s="31" t="s">
        <v>50</v>
      </c>
      <c r="P10" s="30" t="s">
        <v>16</v>
      </c>
      <c r="Q10" s="30" t="s">
        <v>17</v>
      </c>
      <c r="R10" s="30" t="s">
        <v>18</v>
      </c>
      <c r="S10" s="7">
        <f t="shared" si="2"/>
        <v>1</v>
      </c>
      <c r="T10" s="23">
        <f t="shared" si="5"/>
        <v>7</v>
      </c>
      <c r="U10" s="20"/>
      <c r="V10" s="4">
        <f>COUNTIF($Q$4:Q10,"良")+COUNTIF($Q$4:Q10,"优")</f>
        <v>7</v>
      </c>
      <c r="X10" s="4">
        <f t="shared" si="3"/>
        <v>1</v>
      </c>
      <c r="Y10" s="4" t="str">
        <f t="shared" si="0"/>
        <v>2021-01</v>
      </c>
      <c r="Z10" s="4">
        <f t="shared" si="1"/>
        <v>23</v>
      </c>
      <c r="AA10" s="19">
        <f t="shared" si="4"/>
        <v>7</v>
      </c>
      <c r="AB10" s="4">
        <v>1</v>
      </c>
      <c r="AC10" s="4" t="s">
        <v>33</v>
      </c>
      <c r="AE10" s="11" t="s">
        <v>37</v>
      </c>
      <c r="AF10" s="15">
        <v>16</v>
      </c>
    </row>
    <row r="11" spans="1:32" ht="15" thickBot="1" x14ac:dyDescent="0.3">
      <c r="A11" s="29">
        <v>44204</v>
      </c>
      <c r="B11" s="30">
        <v>10</v>
      </c>
      <c r="C11" s="30">
        <v>10</v>
      </c>
      <c r="D11" s="30">
        <v>18</v>
      </c>
      <c r="E11" s="30">
        <v>23</v>
      </c>
      <c r="F11" s="30">
        <v>59</v>
      </c>
      <c r="G11" s="30">
        <v>55</v>
      </c>
      <c r="H11" s="30">
        <v>0.61799999999999999</v>
      </c>
      <c r="I11" s="30">
        <v>16</v>
      </c>
      <c r="J11" s="30">
        <v>55</v>
      </c>
      <c r="K11" s="30">
        <v>28</v>
      </c>
      <c r="L11" s="30">
        <v>22</v>
      </c>
      <c r="M11" s="30">
        <v>32</v>
      </c>
      <c r="N11" s="30">
        <v>55</v>
      </c>
      <c r="O11" s="31" t="s">
        <v>50</v>
      </c>
      <c r="P11" s="30" t="s">
        <v>16</v>
      </c>
      <c r="Q11" s="30" t="s">
        <v>17</v>
      </c>
      <c r="R11" s="30" t="s">
        <v>18</v>
      </c>
      <c r="S11" s="7">
        <f t="shared" si="2"/>
        <v>1</v>
      </c>
      <c r="T11" s="23">
        <f t="shared" si="5"/>
        <v>8</v>
      </c>
      <c r="U11" s="20"/>
      <c r="V11" s="4">
        <f>COUNTIF($Q$4:Q11,"良")+COUNTIF($Q$4:Q11,"优")</f>
        <v>8</v>
      </c>
      <c r="X11" s="4">
        <f t="shared" si="3"/>
        <v>1</v>
      </c>
      <c r="Y11" s="4" t="str">
        <f t="shared" si="0"/>
        <v>2021-01</v>
      </c>
      <c r="Z11" s="4">
        <f t="shared" si="1"/>
        <v>23</v>
      </c>
      <c r="AA11" s="19">
        <f t="shared" si="4"/>
        <v>8</v>
      </c>
      <c r="AB11" s="4">
        <v>1</v>
      </c>
      <c r="AC11" s="4" t="s">
        <v>33</v>
      </c>
      <c r="AE11" s="11" t="s">
        <v>38</v>
      </c>
      <c r="AF11" s="15">
        <v>24</v>
      </c>
    </row>
    <row r="12" spans="1:32" ht="15" thickBot="1" x14ac:dyDescent="0.3">
      <c r="A12" s="29">
        <v>44205</v>
      </c>
      <c r="B12" s="30">
        <v>10</v>
      </c>
      <c r="C12" s="30">
        <v>10</v>
      </c>
      <c r="D12" s="30">
        <v>42</v>
      </c>
      <c r="E12" s="30">
        <v>53</v>
      </c>
      <c r="F12" s="30">
        <v>61</v>
      </c>
      <c r="G12" s="30">
        <v>56</v>
      </c>
      <c r="H12" s="30">
        <v>0.85099999999999998</v>
      </c>
      <c r="I12" s="30">
        <v>22</v>
      </c>
      <c r="J12" s="30">
        <v>58</v>
      </c>
      <c r="K12" s="30">
        <v>29</v>
      </c>
      <c r="L12" s="30">
        <v>27</v>
      </c>
      <c r="M12" s="30">
        <v>39</v>
      </c>
      <c r="N12" s="30">
        <v>56</v>
      </c>
      <c r="O12" s="31" t="s">
        <v>50</v>
      </c>
      <c r="P12" s="30" t="s">
        <v>16</v>
      </c>
      <c r="Q12" s="30" t="s">
        <v>17</v>
      </c>
      <c r="R12" s="30" t="s">
        <v>18</v>
      </c>
      <c r="S12" s="7">
        <f t="shared" si="2"/>
        <v>1</v>
      </c>
      <c r="T12" s="23">
        <f t="shared" si="5"/>
        <v>9</v>
      </c>
      <c r="U12" s="20"/>
      <c r="V12" s="4">
        <f>COUNTIF($Q$4:Q12,"良")+COUNTIF($Q$4:Q12,"优")</f>
        <v>9</v>
      </c>
      <c r="X12" s="4">
        <f t="shared" si="3"/>
        <v>1</v>
      </c>
      <c r="Y12" s="4" t="str">
        <f t="shared" si="0"/>
        <v>2021-01</v>
      </c>
      <c r="Z12" s="4">
        <f t="shared" si="1"/>
        <v>23</v>
      </c>
      <c r="AA12" s="19">
        <f t="shared" si="4"/>
        <v>9</v>
      </c>
      <c r="AB12" s="4">
        <v>1</v>
      </c>
      <c r="AC12" s="4" t="s">
        <v>33</v>
      </c>
      <c r="AE12" s="11" t="s">
        <v>39</v>
      </c>
      <c r="AF12" s="15">
        <v>29</v>
      </c>
    </row>
    <row r="13" spans="1:32" ht="15" thickBot="1" x14ac:dyDescent="0.3">
      <c r="A13" s="29">
        <v>44206</v>
      </c>
      <c r="B13" s="30">
        <v>12</v>
      </c>
      <c r="C13" s="30">
        <v>12</v>
      </c>
      <c r="D13" s="30">
        <v>56</v>
      </c>
      <c r="E13" s="30">
        <v>70</v>
      </c>
      <c r="F13" s="30">
        <v>84</v>
      </c>
      <c r="G13" s="30">
        <v>67</v>
      </c>
      <c r="H13" s="30">
        <v>1.1359999999999999</v>
      </c>
      <c r="I13" s="30">
        <v>29</v>
      </c>
      <c r="J13" s="30">
        <v>46</v>
      </c>
      <c r="K13" s="30">
        <v>23</v>
      </c>
      <c r="L13" s="30">
        <v>44</v>
      </c>
      <c r="M13" s="30">
        <v>62</v>
      </c>
      <c r="N13" s="30">
        <v>70</v>
      </c>
      <c r="O13" s="31" t="s">
        <v>53</v>
      </c>
      <c r="P13" s="30" t="s">
        <v>16</v>
      </c>
      <c r="Q13" s="30" t="s">
        <v>17</v>
      </c>
      <c r="R13" s="30" t="s">
        <v>18</v>
      </c>
      <c r="S13" s="7">
        <f t="shared" si="2"/>
        <v>1</v>
      </c>
      <c r="T13" s="23">
        <f t="shared" si="5"/>
        <v>10</v>
      </c>
      <c r="U13" s="20"/>
      <c r="V13" s="4">
        <f>COUNTIF($Q$4:Q13,"良")+COUNTIF($Q$4:Q13,"优")</f>
        <v>10</v>
      </c>
      <c r="X13" s="4">
        <f t="shared" si="3"/>
        <v>1</v>
      </c>
      <c r="Y13" s="4" t="str">
        <f t="shared" si="0"/>
        <v>2021-01</v>
      </c>
      <c r="Z13" s="4">
        <f t="shared" si="1"/>
        <v>23</v>
      </c>
      <c r="AA13" s="19">
        <f t="shared" si="4"/>
        <v>10</v>
      </c>
      <c r="AB13" s="4">
        <v>1</v>
      </c>
      <c r="AC13" s="4" t="s">
        <v>33</v>
      </c>
      <c r="AE13" s="11" t="s">
        <v>40</v>
      </c>
      <c r="AF13" s="15">
        <v>23</v>
      </c>
    </row>
    <row r="14" spans="1:32" ht="15" thickBot="1" x14ac:dyDescent="0.3">
      <c r="A14" s="29">
        <v>44207</v>
      </c>
      <c r="B14" s="30">
        <v>12</v>
      </c>
      <c r="C14" s="30">
        <v>12</v>
      </c>
      <c r="D14" s="30">
        <v>48</v>
      </c>
      <c r="E14" s="30">
        <v>60</v>
      </c>
      <c r="F14" s="30">
        <v>90</v>
      </c>
      <c r="G14" s="30">
        <v>70</v>
      </c>
      <c r="H14" s="30">
        <v>0.85899999999999999</v>
      </c>
      <c r="I14" s="30">
        <v>22</v>
      </c>
      <c r="J14" s="30">
        <v>52</v>
      </c>
      <c r="K14" s="30">
        <v>26</v>
      </c>
      <c r="L14" s="30">
        <v>41</v>
      </c>
      <c r="M14" s="30">
        <v>58</v>
      </c>
      <c r="N14" s="30">
        <v>70</v>
      </c>
      <c r="O14" s="31" t="s">
        <v>50</v>
      </c>
      <c r="P14" s="30" t="s">
        <v>16</v>
      </c>
      <c r="Q14" s="30" t="s">
        <v>17</v>
      </c>
      <c r="R14" s="30" t="s">
        <v>18</v>
      </c>
      <c r="S14" s="7">
        <f t="shared" si="2"/>
        <v>1</v>
      </c>
      <c r="T14" s="24">
        <f t="shared" si="5"/>
        <v>11</v>
      </c>
      <c r="U14" s="20"/>
      <c r="V14" s="4">
        <f>COUNTIF($Q$4:Q14,"良")+COUNTIF($Q$4:Q14,"优")</f>
        <v>11</v>
      </c>
      <c r="X14" s="4">
        <f t="shared" si="3"/>
        <v>1</v>
      </c>
      <c r="Y14" s="4" t="str">
        <f t="shared" si="0"/>
        <v>2021-01</v>
      </c>
      <c r="Z14" s="4">
        <f t="shared" si="1"/>
        <v>23</v>
      </c>
      <c r="AA14" s="19">
        <f t="shared" si="4"/>
        <v>11</v>
      </c>
      <c r="AB14" s="4">
        <v>1</v>
      </c>
      <c r="AC14" s="4" t="s">
        <v>33</v>
      </c>
      <c r="AE14" s="11" t="s">
        <v>41</v>
      </c>
      <c r="AF14" s="15">
        <v>23</v>
      </c>
    </row>
    <row r="15" spans="1:32" ht="15" thickBot="1" x14ac:dyDescent="0.3">
      <c r="A15" s="29">
        <v>44208</v>
      </c>
      <c r="B15" s="30">
        <v>13</v>
      </c>
      <c r="C15" s="30">
        <v>13</v>
      </c>
      <c r="D15" s="30">
        <v>48</v>
      </c>
      <c r="E15" s="30">
        <v>60</v>
      </c>
      <c r="F15" s="30">
        <v>129</v>
      </c>
      <c r="G15" s="30">
        <v>90</v>
      </c>
      <c r="H15" s="30">
        <v>0.92800000000000005</v>
      </c>
      <c r="I15" s="30">
        <v>24</v>
      </c>
      <c r="J15" s="30">
        <v>59</v>
      </c>
      <c r="K15" s="30">
        <v>30</v>
      </c>
      <c r="L15" s="30">
        <v>36</v>
      </c>
      <c r="M15" s="30">
        <v>52</v>
      </c>
      <c r="N15" s="30">
        <v>90</v>
      </c>
      <c r="O15" s="31" t="s">
        <v>50</v>
      </c>
      <c r="P15" s="30" t="s">
        <v>16</v>
      </c>
      <c r="Q15" s="30" t="s">
        <v>17</v>
      </c>
      <c r="R15" s="30" t="s">
        <v>18</v>
      </c>
      <c r="S15" s="7">
        <f t="shared" si="2"/>
        <v>1</v>
      </c>
      <c r="T15" s="24">
        <f t="shared" si="5"/>
        <v>12</v>
      </c>
      <c r="U15" s="20"/>
      <c r="V15" s="4">
        <f>COUNTIF($Q$4:Q15,"良")+COUNTIF($Q$4:Q15,"优")</f>
        <v>12</v>
      </c>
      <c r="X15" s="4">
        <f t="shared" si="3"/>
        <v>1</v>
      </c>
      <c r="Y15" s="4" t="str">
        <f t="shared" si="0"/>
        <v>2021-01</v>
      </c>
      <c r="Z15" s="4">
        <f t="shared" si="1"/>
        <v>23</v>
      </c>
      <c r="AA15" s="19">
        <f t="shared" si="4"/>
        <v>12</v>
      </c>
      <c r="AB15" s="4">
        <v>0</v>
      </c>
      <c r="AC15" s="4" t="s">
        <v>33</v>
      </c>
      <c r="AE15" s="11" t="s">
        <v>42</v>
      </c>
      <c r="AF15" s="15">
        <v>17</v>
      </c>
    </row>
    <row r="16" spans="1:32" ht="15" thickBot="1" x14ac:dyDescent="0.3">
      <c r="A16" s="29">
        <v>44209</v>
      </c>
      <c r="B16" s="30">
        <v>14</v>
      </c>
      <c r="C16" s="30">
        <v>14</v>
      </c>
      <c r="D16" s="30">
        <v>67</v>
      </c>
      <c r="E16" s="30">
        <v>84</v>
      </c>
      <c r="F16" s="30">
        <v>99</v>
      </c>
      <c r="G16" s="30">
        <v>75</v>
      </c>
      <c r="H16" s="30">
        <v>1.325</v>
      </c>
      <c r="I16" s="30">
        <v>34</v>
      </c>
      <c r="J16" s="30">
        <v>68</v>
      </c>
      <c r="K16" s="30">
        <v>34</v>
      </c>
      <c r="L16" s="30">
        <v>42</v>
      </c>
      <c r="M16" s="30">
        <v>59</v>
      </c>
      <c r="N16" s="30">
        <v>84</v>
      </c>
      <c r="O16" s="31" t="s">
        <v>53</v>
      </c>
      <c r="P16" s="30" t="s">
        <v>16</v>
      </c>
      <c r="Q16" s="30" t="s">
        <v>17</v>
      </c>
      <c r="R16" s="30" t="s">
        <v>18</v>
      </c>
      <c r="S16" s="7">
        <f t="shared" si="2"/>
        <v>1</v>
      </c>
      <c r="T16" s="24">
        <f t="shared" si="5"/>
        <v>13</v>
      </c>
      <c r="U16" s="20"/>
      <c r="V16" s="4">
        <f>COUNTIF($Q$4:Q16,"良")+COUNTIF($Q$4:Q16,"优")</f>
        <v>13</v>
      </c>
      <c r="X16" s="4">
        <f t="shared" si="3"/>
        <v>1</v>
      </c>
      <c r="Y16" s="4" t="str">
        <f t="shared" si="0"/>
        <v>2021-01</v>
      </c>
      <c r="Z16" s="4">
        <f t="shared" si="1"/>
        <v>23</v>
      </c>
      <c r="AA16" s="19">
        <f t="shared" si="4"/>
        <v>13</v>
      </c>
      <c r="AB16" s="4">
        <v>0</v>
      </c>
      <c r="AC16" s="4" t="s">
        <v>33</v>
      </c>
      <c r="AE16" s="12" t="s">
        <v>45</v>
      </c>
      <c r="AF16" s="16">
        <v>235</v>
      </c>
    </row>
    <row r="17" spans="1:29" ht="15" thickBot="1" x14ac:dyDescent="0.3">
      <c r="A17" s="29">
        <v>44210</v>
      </c>
      <c r="B17" s="30">
        <v>10</v>
      </c>
      <c r="C17" s="30">
        <v>10</v>
      </c>
      <c r="D17" s="30">
        <v>94</v>
      </c>
      <c r="E17" s="30">
        <v>107</v>
      </c>
      <c r="F17" s="30">
        <v>108</v>
      </c>
      <c r="G17" s="30">
        <v>79</v>
      </c>
      <c r="H17" s="30">
        <v>1.361</v>
      </c>
      <c r="I17" s="30">
        <v>35</v>
      </c>
      <c r="J17" s="30">
        <v>61</v>
      </c>
      <c r="K17" s="30">
        <v>31</v>
      </c>
      <c r="L17" s="30">
        <v>53</v>
      </c>
      <c r="M17" s="30">
        <v>73</v>
      </c>
      <c r="N17" s="30">
        <v>107</v>
      </c>
      <c r="O17" s="31" t="s">
        <v>53</v>
      </c>
      <c r="P17" s="30" t="s">
        <v>19</v>
      </c>
      <c r="Q17" s="30" t="s">
        <v>20</v>
      </c>
      <c r="R17" s="30" t="s">
        <v>21</v>
      </c>
      <c r="S17" s="7">
        <f t="shared" si="2"/>
        <v>1</v>
      </c>
      <c r="T17" s="24">
        <f t="shared" si="5"/>
        <v>14</v>
      </c>
      <c r="U17" s="20"/>
      <c r="V17" s="4">
        <f>COUNTIF($Q$4:Q17,"良")+COUNTIF($Q$4:Q17,"优")</f>
        <v>13</v>
      </c>
      <c r="X17" s="4">
        <f t="shared" si="3"/>
        <v>0</v>
      </c>
      <c r="Y17" s="4" t="str">
        <f t="shared" si="0"/>
        <v>2021-01</v>
      </c>
      <c r="Z17" s="4">
        <f t="shared" si="1"/>
        <v>23</v>
      </c>
      <c r="AA17" s="19">
        <f t="shared" si="4"/>
        <v>13</v>
      </c>
      <c r="AB17" s="4">
        <v>0</v>
      </c>
      <c r="AC17" s="4" t="s">
        <v>33</v>
      </c>
    </row>
    <row r="18" spans="1:29" ht="15" thickBot="1" x14ac:dyDescent="0.3">
      <c r="A18" s="29">
        <v>44211</v>
      </c>
      <c r="B18" s="30">
        <v>15</v>
      </c>
      <c r="C18" s="30">
        <v>15</v>
      </c>
      <c r="D18" s="30">
        <v>76</v>
      </c>
      <c r="E18" s="30">
        <v>95</v>
      </c>
      <c r="F18" s="30">
        <v>156</v>
      </c>
      <c r="G18" s="30">
        <v>103</v>
      </c>
      <c r="H18" s="30">
        <v>1.276</v>
      </c>
      <c r="I18" s="30">
        <v>32</v>
      </c>
      <c r="J18" s="30">
        <v>65</v>
      </c>
      <c r="K18" s="30">
        <v>33</v>
      </c>
      <c r="L18" s="30">
        <v>81</v>
      </c>
      <c r="M18" s="30">
        <v>108</v>
      </c>
      <c r="N18" s="30">
        <v>108</v>
      </c>
      <c r="O18" s="31" t="s">
        <v>51</v>
      </c>
      <c r="P18" s="30" t="s">
        <v>19</v>
      </c>
      <c r="Q18" s="30" t="s">
        <v>20</v>
      </c>
      <c r="R18" s="30" t="s">
        <v>21</v>
      </c>
      <c r="S18" s="7">
        <f t="shared" si="2"/>
        <v>1</v>
      </c>
      <c r="T18" s="24">
        <f t="shared" si="5"/>
        <v>15</v>
      </c>
      <c r="U18" s="20"/>
      <c r="V18" s="4">
        <f>COUNTIF($Q$4:Q18,"良")+COUNTIF($Q$4:Q18,"优")</f>
        <v>13</v>
      </c>
      <c r="X18" s="4">
        <f t="shared" si="3"/>
        <v>0</v>
      </c>
      <c r="Y18" s="4" t="str">
        <f t="shared" si="0"/>
        <v>2021-01</v>
      </c>
      <c r="Z18" s="4">
        <f t="shared" si="1"/>
        <v>23</v>
      </c>
      <c r="AA18" s="19">
        <f t="shared" si="4"/>
        <v>13</v>
      </c>
      <c r="AB18" s="4">
        <v>1</v>
      </c>
      <c r="AC18" s="4" t="s">
        <v>33</v>
      </c>
    </row>
    <row r="19" spans="1:29" ht="15" thickBot="1" x14ac:dyDescent="0.3">
      <c r="A19" s="29">
        <v>44212</v>
      </c>
      <c r="B19" s="30">
        <v>6</v>
      </c>
      <c r="C19" s="30">
        <v>6</v>
      </c>
      <c r="D19" s="30">
        <v>27</v>
      </c>
      <c r="E19" s="30">
        <v>34</v>
      </c>
      <c r="F19" s="30">
        <v>105</v>
      </c>
      <c r="G19" s="30">
        <v>78</v>
      </c>
      <c r="H19" s="30">
        <v>0.70199999999999996</v>
      </c>
      <c r="I19" s="30">
        <v>18</v>
      </c>
      <c r="J19" s="30">
        <v>54</v>
      </c>
      <c r="K19" s="30">
        <v>27</v>
      </c>
      <c r="L19" s="30">
        <v>42</v>
      </c>
      <c r="M19" s="30">
        <v>59</v>
      </c>
      <c r="N19" s="30">
        <v>78</v>
      </c>
      <c r="O19" s="31" t="s">
        <v>50</v>
      </c>
      <c r="P19" s="30" t="s">
        <v>16</v>
      </c>
      <c r="Q19" s="30" t="s">
        <v>17</v>
      </c>
      <c r="R19" s="30" t="s">
        <v>18</v>
      </c>
      <c r="S19" s="7">
        <f t="shared" si="2"/>
        <v>1</v>
      </c>
      <c r="T19" s="24">
        <f t="shared" si="5"/>
        <v>16</v>
      </c>
      <c r="V19" s="4">
        <f>COUNTIF($Q$4:Q19,"良")+COUNTIF($Q$4:Q19,"优")</f>
        <v>14</v>
      </c>
      <c r="X19" s="4">
        <f t="shared" si="3"/>
        <v>1</v>
      </c>
      <c r="Y19" s="4" t="str">
        <f t="shared" si="0"/>
        <v>2021-01</v>
      </c>
      <c r="Z19" s="4">
        <f t="shared" si="1"/>
        <v>23</v>
      </c>
      <c r="AA19" s="19">
        <f t="shared" si="4"/>
        <v>14</v>
      </c>
    </row>
    <row r="20" spans="1:29" ht="15" thickBot="1" x14ac:dyDescent="0.3">
      <c r="A20" s="29">
        <v>44213</v>
      </c>
      <c r="B20" s="30">
        <v>10</v>
      </c>
      <c r="C20" s="30">
        <v>10</v>
      </c>
      <c r="D20" s="30">
        <v>43</v>
      </c>
      <c r="E20" s="30">
        <v>54</v>
      </c>
      <c r="F20" s="30">
        <v>94</v>
      </c>
      <c r="G20" s="30">
        <v>72</v>
      </c>
      <c r="H20" s="30">
        <v>0.86699999999999999</v>
      </c>
      <c r="I20" s="30">
        <v>22</v>
      </c>
      <c r="J20" s="30">
        <v>61</v>
      </c>
      <c r="K20" s="30">
        <v>31</v>
      </c>
      <c r="L20" s="30">
        <v>42</v>
      </c>
      <c r="M20" s="30">
        <v>59</v>
      </c>
      <c r="N20" s="30">
        <v>72</v>
      </c>
      <c r="O20" s="31" t="s">
        <v>50</v>
      </c>
      <c r="P20" s="30" t="s">
        <v>16</v>
      </c>
      <c r="Q20" s="30" t="s">
        <v>17</v>
      </c>
      <c r="R20" s="30" t="s">
        <v>18</v>
      </c>
      <c r="S20" s="7">
        <f t="shared" si="2"/>
        <v>1</v>
      </c>
      <c r="T20" s="24">
        <f t="shared" si="5"/>
        <v>17</v>
      </c>
      <c r="V20" s="4">
        <f>COUNTIF($Q$4:Q20,"良")+COUNTIF($Q$4:Q20,"优")</f>
        <v>15</v>
      </c>
      <c r="X20" s="4">
        <f t="shared" si="3"/>
        <v>1</v>
      </c>
      <c r="Y20" s="4" t="str">
        <f t="shared" si="0"/>
        <v>2021-01</v>
      </c>
      <c r="Z20" s="4">
        <f t="shared" si="1"/>
        <v>23</v>
      </c>
      <c r="AA20" s="19">
        <f t="shared" si="4"/>
        <v>15</v>
      </c>
    </row>
    <row r="21" spans="1:29" ht="15" thickBot="1" x14ac:dyDescent="0.3">
      <c r="A21" s="29">
        <v>44214</v>
      </c>
      <c r="B21" s="30">
        <v>12</v>
      </c>
      <c r="C21" s="30">
        <v>12</v>
      </c>
      <c r="D21" s="30">
        <v>73</v>
      </c>
      <c r="E21" s="30">
        <v>92</v>
      </c>
      <c r="F21" s="30">
        <v>127</v>
      </c>
      <c r="G21" s="30">
        <v>89</v>
      </c>
      <c r="H21" s="30">
        <v>1.42</v>
      </c>
      <c r="I21" s="30">
        <v>36</v>
      </c>
      <c r="J21" s="30">
        <v>57</v>
      </c>
      <c r="K21" s="30">
        <v>29</v>
      </c>
      <c r="L21" s="30">
        <v>56</v>
      </c>
      <c r="M21" s="30">
        <v>77</v>
      </c>
      <c r="N21" s="30">
        <v>92</v>
      </c>
      <c r="O21" s="31" t="s">
        <v>53</v>
      </c>
      <c r="P21" s="30" t="s">
        <v>16</v>
      </c>
      <c r="Q21" s="30" t="s">
        <v>17</v>
      </c>
      <c r="R21" s="30" t="s">
        <v>18</v>
      </c>
      <c r="S21" s="7">
        <f t="shared" si="2"/>
        <v>1</v>
      </c>
      <c r="T21" s="25">
        <f t="shared" si="5"/>
        <v>18</v>
      </c>
      <c r="V21" s="4">
        <f>COUNTIF($Q$4:Q21,"良")+COUNTIF($Q$4:Q21,"优")</f>
        <v>16</v>
      </c>
      <c r="X21" s="4">
        <f t="shared" si="3"/>
        <v>1</v>
      </c>
      <c r="Y21" s="4" t="str">
        <f t="shared" si="0"/>
        <v>2021-01</v>
      </c>
      <c r="Z21" s="4">
        <f t="shared" si="1"/>
        <v>23</v>
      </c>
      <c r="AA21" s="19">
        <f t="shared" si="4"/>
        <v>16</v>
      </c>
    </row>
    <row r="22" spans="1:29" ht="15" thickBot="1" x14ac:dyDescent="0.3">
      <c r="A22" s="29">
        <v>44215</v>
      </c>
      <c r="B22" s="30">
        <v>11</v>
      </c>
      <c r="C22" s="30">
        <v>11</v>
      </c>
      <c r="D22" s="30">
        <v>54</v>
      </c>
      <c r="E22" s="30">
        <v>68</v>
      </c>
      <c r="F22" s="30">
        <v>138</v>
      </c>
      <c r="G22" s="30">
        <v>94</v>
      </c>
      <c r="H22" s="30">
        <v>1.05</v>
      </c>
      <c r="I22" s="30">
        <v>27</v>
      </c>
      <c r="J22" s="30">
        <v>100</v>
      </c>
      <c r="K22" s="30">
        <v>50</v>
      </c>
      <c r="L22" s="30">
        <v>67</v>
      </c>
      <c r="M22" s="30">
        <v>90</v>
      </c>
      <c r="N22" s="30">
        <v>94</v>
      </c>
      <c r="O22" s="31" t="s">
        <v>50</v>
      </c>
      <c r="P22" s="30" t="s">
        <v>16</v>
      </c>
      <c r="Q22" s="30" t="s">
        <v>17</v>
      </c>
      <c r="R22" s="30" t="s">
        <v>18</v>
      </c>
      <c r="S22" s="7">
        <f t="shared" si="2"/>
        <v>1</v>
      </c>
      <c r="T22" s="25">
        <f t="shared" si="5"/>
        <v>19</v>
      </c>
      <c r="V22" s="4">
        <f>COUNTIF($Q$4:Q22,"良")+COUNTIF($Q$4:Q22,"优")</f>
        <v>17</v>
      </c>
      <c r="X22" s="4">
        <f t="shared" si="3"/>
        <v>1</v>
      </c>
      <c r="Y22" s="4" t="str">
        <f t="shared" si="0"/>
        <v>2021-01</v>
      </c>
      <c r="Z22" s="4">
        <f t="shared" si="1"/>
        <v>23</v>
      </c>
      <c r="AA22" s="19">
        <f t="shared" si="4"/>
        <v>17</v>
      </c>
    </row>
    <row r="23" spans="1:29" ht="15" thickBot="1" x14ac:dyDescent="0.3">
      <c r="A23" s="29">
        <v>44216</v>
      </c>
      <c r="B23" s="30">
        <v>7</v>
      </c>
      <c r="C23" s="30">
        <v>7</v>
      </c>
      <c r="D23" s="30">
        <v>61</v>
      </c>
      <c r="E23" s="30">
        <v>77</v>
      </c>
      <c r="F23" s="30"/>
      <c r="G23" s="30"/>
      <c r="H23" s="30">
        <v>1.0089999999999999</v>
      </c>
      <c r="I23" s="30">
        <v>26</v>
      </c>
      <c r="J23" s="30">
        <v>81</v>
      </c>
      <c r="K23" s="30">
        <v>41</v>
      </c>
      <c r="L23" s="30">
        <v>43</v>
      </c>
      <c r="M23" s="30">
        <v>60</v>
      </c>
      <c r="N23" s="30">
        <v>77</v>
      </c>
      <c r="O23" s="31" t="s">
        <v>53</v>
      </c>
      <c r="P23" s="30" t="s">
        <v>16</v>
      </c>
      <c r="Q23" s="30" t="s">
        <v>17</v>
      </c>
      <c r="R23" s="30" t="s">
        <v>18</v>
      </c>
      <c r="S23" s="7">
        <f t="shared" si="2"/>
        <v>1</v>
      </c>
      <c r="T23" s="25">
        <f t="shared" si="5"/>
        <v>20</v>
      </c>
      <c r="V23" s="4">
        <f>COUNTIF($Q$4:Q23,"良")+COUNTIF($Q$4:Q23,"优")</f>
        <v>18</v>
      </c>
      <c r="X23" s="4">
        <f t="shared" si="3"/>
        <v>1</v>
      </c>
      <c r="Y23" s="4" t="str">
        <f t="shared" si="0"/>
        <v>2021-01</v>
      </c>
      <c r="Z23" s="4">
        <f t="shared" si="1"/>
        <v>23</v>
      </c>
      <c r="AA23" s="19">
        <f t="shared" si="4"/>
        <v>18</v>
      </c>
    </row>
    <row r="24" spans="1:29" ht="15" thickBot="1" x14ac:dyDescent="0.3">
      <c r="A24" s="29">
        <v>44217</v>
      </c>
      <c r="B24" s="30">
        <v>8</v>
      </c>
      <c r="C24" s="30">
        <v>8</v>
      </c>
      <c r="D24" s="30">
        <v>84</v>
      </c>
      <c r="E24" s="30">
        <v>102</v>
      </c>
      <c r="F24" s="30">
        <v>114</v>
      </c>
      <c r="G24" s="30">
        <v>82</v>
      </c>
      <c r="H24" s="30">
        <v>1.3879999999999999</v>
      </c>
      <c r="I24" s="30">
        <v>35</v>
      </c>
      <c r="J24" s="30">
        <v>11</v>
      </c>
      <c r="K24" s="30">
        <v>6</v>
      </c>
      <c r="L24" s="30">
        <v>67</v>
      </c>
      <c r="M24" s="30">
        <v>90</v>
      </c>
      <c r="N24" s="30">
        <v>102</v>
      </c>
      <c r="O24" s="31" t="s">
        <v>53</v>
      </c>
      <c r="P24" s="30" t="s">
        <v>19</v>
      </c>
      <c r="Q24" s="30" t="s">
        <v>20</v>
      </c>
      <c r="R24" s="30" t="s">
        <v>21</v>
      </c>
      <c r="S24" s="7">
        <f t="shared" si="2"/>
        <v>1</v>
      </c>
      <c r="T24" s="25">
        <f t="shared" si="5"/>
        <v>21</v>
      </c>
      <c r="V24" s="4">
        <f>COUNTIF($Q$4:Q24,"良")+COUNTIF($Q$4:Q24,"优")</f>
        <v>18</v>
      </c>
      <c r="X24" s="4">
        <f t="shared" si="3"/>
        <v>0</v>
      </c>
      <c r="Y24" s="4" t="str">
        <f t="shared" si="0"/>
        <v>2021-01</v>
      </c>
      <c r="Z24" s="4">
        <f t="shared" si="1"/>
        <v>23</v>
      </c>
      <c r="AA24" s="19">
        <f t="shared" si="4"/>
        <v>18</v>
      </c>
    </row>
    <row r="25" spans="1:29" ht="15" thickBot="1" x14ac:dyDescent="0.3">
      <c r="A25" s="29">
        <v>44218</v>
      </c>
      <c r="B25" s="30">
        <v>6</v>
      </c>
      <c r="C25" s="30">
        <v>6</v>
      </c>
      <c r="D25" s="30">
        <v>55</v>
      </c>
      <c r="E25" s="30">
        <v>69</v>
      </c>
      <c r="F25" s="30">
        <v>121</v>
      </c>
      <c r="G25" s="30">
        <v>86</v>
      </c>
      <c r="H25" s="30">
        <v>1.1679999999999999</v>
      </c>
      <c r="I25" s="30">
        <v>30</v>
      </c>
      <c r="J25" s="30">
        <v>41</v>
      </c>
      <c r="K25" s="30">
        <v>21</v>
      </c>
      <c r="L25" s="30">
        <v>92</v>
      </c>
      <c r="M25" s="30">
        <v>122</v>
      </c>
      <c r="N25" s="30">
        <v>122</v>
      </c>
      <c r="O25" s="31" t="s">
        <v>51</v>
      </c>
      <c r="P25" s="30" t="s">
        <v>19</v>
      </c>
      <c r="Q25" s="30" t="s">
        <v>20</v>
      </c>
      <c r="R25" s="30" t="s">
        <v>21</v>
      </c>
      <c r="S25" s="7">
        <f t="shared" si="2"/>
        <v>1</v>
      </c>
      <c r="T25" s="25">
        <f t="shared" si="5"/>
        <v>22</v>
      </c>
      <c r="V25" s="4">
        <f>COUNTIF($Q$4:Q25,"良")+COUNTIF($Q$4:Q25,"优")</f>
        <v>18</v>
      </c>
      <c r="X25" s="4">
        <f t="shared" si="3"/>
        <v>0</v>
      </c>
      <c r="Y25" s="4" t="str">
        <f t="shared" si="0"/>
        <v>2021-01</v>
      </c>
      <c r="Z25" s="4">
        <f t="shared" si="1"/>
        <v>23</v>
      </c>
      <c r="AA25" s="19">
        <f t="shared" si="4"/>
        <v>18</v>
      </c>
    </row>
    <row r="26" spans="1:29" ht="15" thickBot="1" x14ac:dyDescent="0.3">
      <c r="A26" s="29">
        <v>44219</v>
      </c>
      <c r="B26" s="30">
        <v>5</v>
      </c>
      <c r="C26" s="30">
        <v>5</v>
      </c>
      <c r="D26" s="30">
        <v>26</v>
      </c>
      <c r="E26" s="30">
        <v>33</v>
      </c>
      <c r="F26" s="30">
        <v>75</v>
      </c>
      <c r="G26" s="30">
        <v>63</v>
      </c>
      <c r="H26" s="30">
        <v>1.2010000000000001</v>
      </c>
      <c r="I26" s="30">
        <v>31</v>
      </c>
      <c r="J26" s="30">
        <v>70</v>
      </c>
      <c r="K26" s="30">
        <v>35</v>
      </c>
      <c r="L26" s="30">
        <v>60</v>
      </c>
      <c r="M26" s="30">
        <v>82</v>
      </c>
      <c r="N26" s="30">
        <v>82</v>
      </c>
      <c r="O26" s="31" t="s">
        <v>51</v>
      </c>
      <c r="P26" s="30" t="s">
        <v>16</v>
      </c>
      <c r="Q26" s="30" t="s">
        <v>17</v>
      </c>
      <c r="R26" s="30" t="s">
        <v>18</v>
      </c>
      <c r="S26" s="7">
        <f t="shared" si="2"/>
        <v>1</v>
      </c>
      <c r="T26" s="25">
        <f t="shared" si="5"/>
        <v>23</v>
      </c>
      <c r="V26" s="4">
        <f>COUNTIF($Q$4:Q26,"良")+COUNTIF($Q$4:Q26,"优")</f>
        <v>19</v>
      </c>
      <c r="X26" s="4">
        <f t="shared" si="3"/>
        <v>1</v>
      </c>
      <c r="Y26" s="4" t="str">
        <f t="shared" si="0"/>
        <v>2021-01</v>
      </c>
      <c r="Z26" s="4">
        <f t="shared" si="1"/>
        <v>23</v>
      </c>
      <c r="AA26" s="19">
        <f t="shared" si="4"/>
        <v>19</v>
      </c>
    </row>
    <row r="27" spans="1:29" ht="15" thickBot="1" x14ac:dyDescent="0.3">
      <c r="A27" s="29">
        <v>44220</v>
      </c>
      <c r="B27" s="30">
        <v>6</v>
      </c>
      <c r="C27" s="30">
        <v>6</v>
      </c>
      <c r="D27" s="30">
        <v>34</v>
      </c>
      <c r="E27" s="30">
        <v>43</v>
      </c>
      <c r="F27" s="30">
        <v>130</v>
      </c>
      <c r="G27" s="30">
        <v>90</v>
      </c>
      <c r="H27" s="30">
        <v>1.329</v>
      </c>
      <c r="I27" s="30">
        <v>34</v>
      </c>
      <c r="J27" s="30">
        <v>75</v>
      </c>
      <c r="K27" s="30">
        <v>38</v>
      </c>
      <c r="L27" s="30">
        <v>93</v>
      </c>
      <c r="M27" s="30">
        <v>123</v>
      </c>
      <c r="N27" s="30">
        <v>123</v>
      </c>
      <c r="O27" s="31" t="s">
        <v>51</v>
      </c>
      <c r="P27" s="30" t="s">
        <v>19</v>
      </c>
      <c r="Q27" s="30" t="s">
        <v>20</v>
      </c>
      <c r="R27" s="30" t="s">
        <v>21</v>
      </c>
      <c r="S27" s="7">
        <f t="shared" si="2"/>
        <v>1</v>
      </c>
      <c r="T27" s="25">
        <f t="shared" si="5"/>
        <v>24</v>
      </c>
      <c r="V27" s="4">
        <f>COUNTIF($Q$4:Q27,"良")+COUNTIF($Q$4:Q27,"优")</f>
        <v>19</v>
      </c>
      <c r="X27" s="4">
        <f t="shared" si="3"/>
        <v>0</v>
      </c>
      <c r="Y27" s="4" t="str">
        <f t="shared" si="0"/>
        <v>2021-01</v>
      </c>
      <c r="Z27" s="4">
        <f t="shared" si="1"/>
        <v>23</v>
      </c>
      <c r="AA27" s="19">
        <f t="shared" si="4"/>
        <v>19</v>
      </c>
    </row>
    <row r="28" spans="1:29" ht="15" thickBot="1" x14ac:dyDescent="0.3">
      <c r="A28" s="29">
        <v>44221</v>
      </c>
      <c r="B28" s="30">
        <v>5</v>
      </c>
      <c r="C28" s="30">
        <v>5</v>
      </c>
      <c r="D28" s="30">
        <v>48</v>
      </c>
      <c r="E28" s="30">
        <v>60</v>
      </c>
      <c r="F28" s="30">
        <v>92</v>
      </c>
      <c r="G28" s="30">
        <v>71</v>
      </c>
      <c r="H28" s="30">
        <v>1.075</v>
      </c>
      <c r="I28" s="30">
        <v>27</v>
      </c>
      <c r="J28" s="30">
        <v>43</v>
      </c>
      <c r="K28" s="30">
        <v>22</v>
      </c>
      <c r="L28" s="30">
        <v>54</v>
      </c>
      <c r="M28" s="30">
        <v>74</v>
      </c>
      <c r="N28" s="30">
        <v>74</v>
      </c>
      <c r="O28" s="31" t="s">
        <v>51</v>
      </c>
      <c r="P28" s="30" t="s">
        <v>16</v>
      </c>
      <c r="Q28" s="30" t="s">
        <v>17</v>
      </c>
      <c r="R28" s="30" t="s">
        <v>18</v>
      </c>
      <c r="S28" s="7">
        <f t="shared" si="2"/>
        <v>1</v>
      </c>
      <c r="T28" s="26">
        <f t="shared" si="5"/>
        <v>25</v>
      </c>
      <c r="V28" s="4">
        <f>COUNTIF($Q$4:Q28,"良")+COUNTIF($Q$4:Q28,"优")</f>
        <v>20</v>
      </c>
      <c r="X28" s="4">
        <f t="shared" si="3"/>
        <v>1</v>
      </c>
      <c r="Y28" s="4" t="str">
        <f t="shared" si="0"/>
        <v>2021-01</v>
      </c>
      <c r="Z28" s="4">
        <f t="shared" si="1"/>
        <v>23</v>
      </c>
      <c r="AA28" s="19">
        <f t="shared" si="4"/>
        <v>20</v>
      </c>
    </row>
    <row r="29" spans="1:29" ht="15" thickBot="1" x14ac:dyDescent="0.3">
      <c r="A29" s="29">
        <v>44222</v>
      </c>
      <c r="B29" s="30">
        <v>4</v>
      </c>
      <c r="C29" s="30">
        <v>4</v>
      </c>
      <c r="D29" s="30">
        <v>43</v>
      </c>
      <c r="E29" s="30">
        <v>54</v>
      </c>
      <c r="F29" s="30">
        <v>76</v>
      </c>
      <c r="G29" s="30">
        <v>63</v>
      </c>
      <c r="H29" s="30">
        <v>1.635</v>
      </c>
      <c r="I29" s="30">
        <v>41</v>
      </c>
      <c r="J29" s="30">
        <v>12</v>
      </c>
      <c r="K29" s="30">
        <v>6</v>
      </c>
      <c r="L29" s="30">
        <v>65</v>
      </c>
      <c r="M29" s="30">
        <v>88</v>
      </c>
      <c r="N29" s="30">
        <v>88</v>
      </c>
      <c r="O29" s="31" t="s">
        <v>51</v>
      </c>
      <c r="P29" s="30" t="s">
        <v>16</v>
      </c>
      <c r="Q29" s="30" t="s">
        <v>17</v>
      </c>
      <c r="R29" s="30" t="s">
        <v>18</v>
      </c>
      <c r="S29" s="7">
        <f t="shared" si="2"/>
        <v>1</v>
      </c>
      <c r="T29" s="26">
        <f t="shared" si="5"/>
        <v>26</v>
      </c>
      <c r="V29" s="4">
        <f>COUNTIF($Q$4:Q29,"良")+COUNTIF($Q$4:Q29,"优")</f>
        <v>21</v>
      </c>
      <c r="X29" s="4">
        <f t="shared" si="3"/>
        <v>1</v>
      </c>
      <c r="Y29" s="4" t="str">
        <f t="shared" si="0"/>
        <v>2021-01</v>
      </c>
      <c r="Z29" s="4">
        <f t="shared" si="1"/>
        <v>23</v>
      </c>
      <c r="AA29" s="19">
        <f t="shared" si="4"/>
        <v>21</v>
      </c>
    </row>
    <row r="30" spans="1:29" ht="15" thickBot="1" x14ac:dyDescent="0.3">
      <c r="A30" s="29">
        <v>44223</v>
      </c>
      <c r="B30" s="30">
        <v>6</v>
      </c>
      <c r="C30" s="30">
        <v>6</v>
      </c>
      <c r="D30" s="30">
        <v>32</v>
      </c>
      <c r="E30" s="30">
        <v>40</v>
      </c>
      <c r="F30" s="30">
        <v>112</v>
      </c>
      <c r="G30" s="30">
        <v>81</v>
      </c>
      <c r="H30" s="30">
        <v>1.1719999999999999</v>
      </c>
      <c r="I30" s="30">
        <v>30</v>
      </c>
      <c r="J30" s="30">
        <v>77</v>
      </c>
      <c r="K30" s="30">
        <v>39</v>
      </c>
      <c r="L30" s="30">
        <v>85</v>
      </c>
      <c r="M30" s="30">
        <v>113</v>
      </c>
      <c r="N30" s="30">
        <v>113</v>
      </c>
      <c r="O30" s="31" t="s">
        <v>51</v>
      </c>
      <c r="P30" s="30" t="s">
        <v>19</v>
      </c>
      <c r="Q30" s="30" t="s">
        <v>20</v>
      </c>
      <c r="R30" s="30" t="s">
        <v>21</v>
      </c>
      <c r="S30" s="7">
        <f t="shared" si="2"/>
        <v>1</v>
      </c>
      <c r="T30" s="26">
        <f t="shared" si="5"/>
        <v>27</v>
      </c>
      <c r="V30" s="4">
        <f>COUNTIF($Q$4:Q30,"良")+COUNTIF($Q$4:Q30,"优")</f>
        <v>21</v>
      </c>
      <c r="X30" s="4">
        <f t="shared" si="3"/>
        <v>0</v>
      </c>
      <c r="Y30" s="4" t="str">
        <f t="shared" si="0"/>
        <v>2021-01</v>
      </c>
      <c r="Z30" s="4">
        <f t="shared" si="1"/>
        <v>23</v>
      </c>
      <c r="AA30" s="19">
        <f t="shared" si="4"/>
        <v>21</v>
      </c>
    </row>
    <row r="31" spans="1:29" ht="15" thickBot="1" x14ac:dyDescent="0.3">
      <c r="A31" s="29">
        <v>44224</v>
      </c>
      <c r="B31" s="30">
        <v>7</v>
      </c>
      <c r="C31" s="30">
        <v>7</v>
      </c>
      <c r="D31" s="30">
        <v>30</v>
      </c>
      <c r="E31" s="30">
        <v>38</v>
      </c>
      <c r="F31" s="30">
        <v>152</v>
      </c>
      <c r="G31" s="30">
        <v>101</v>
      </c>
      <c r="H31" s="30">
        <v>0.998</v>
      </c>
      <c r="I31" s="30">
        <v>25</v>
      </c>
      <c r="J31" s="30">
        <v>78</v>
      </c>
      <c r="K31" s="30">
        <v>39</v>
      </c>
      <c r="L31" s="30">
        <v>68</v>
      </c>
      <c r="M31" s="30">
        <v>92</v>
      </c>
      <c r="N31" s="30">
        <v>101</v>
      </c>
      <c r="O31" s="31" t="s">
        <v>50</v>
      </c>
      <c r="P31" s="30" t="s">
        <v>19</v>
      </c>
      <c r="Q31" s="30" t="s">
        <v>20</v>
      </c>
      <c r="R31" s="30" t="s">
        <v>21</v>
      </c>
      <c r="S31" s="7">
        <f t="shared" si="2"/>
        <v>1</v>
      </c>
      <c r="T31" s="26">
        <f t="shared" si="5"/>
        <v>28</v>
      </c>
      <c r="V31" s="4">
        <f>COUNTIF($Q$4:Q31,"良")+COUNTIF($Q$4:Q31,"优")</f>
        <v>21</v>
      </c>
      <c r="X31" s="4">
        <f t="shared" si="3"/>
        <v>0</v>
      </c>
      <c r="Y31" s="4" t="str">
        <f t="shared" si="0"/>
        <v>2021-01</v>
      </c>
      <c r="Z31" s="4">
        <f t="shared" si="1"/>
        <v>23</v>
      </c>
      <c r="AA31" s="19">
        <f t="shared" si="4"/>
        <v>21</v>
      </c>
    </row>
    <row r="32" spans="1:29" ht="15" thickBot="1" x14ac:dyDescent="0.3">
      <c r="A32" s="29">
        <v>44225</v>
      </c>
      <c r="B32" s="30">
        <v>7</v>
      </c>
      <c r="C32" s="30">
        <v>7</v>
      </c>
      <c r="D32" s="30">
        <v>34</v>
      </c>
      <c r="E32" s="30">
        <v>43</v>
      </c>
      <c r="F32" s="30">
        <v>120</v>
      </c>
      <c r="G32" s="30">
        <v>85</v>
      </c>
      <c r="H32" s="30">
        <v>0.60799999999999998</v>
      </c>
      <c r="I32" s="30">
        <v>16</v>
      </c>
      <c r="J32" s="30">
        <v>79</v>
      </c>
      <c r="K32" s="30">
        <v>40</v>
      </c>
      <c r="L32" s="30">
        <v>39</v>
      </c>
      <c r="M32" s="30">
        <v>55</v>
      </c>
      <c r="N32" s="30">
        <v>85</v>
      </c>
      <c r="O32" s="31" t="s">
        <v>50</v>
      </c>
      <c r="P32" s="30" t="s">
        <v>16</v>
      </c>
      <c r="Q32" s="30" t="s">
        <v>17</v>
      </c>
      <c r="R32" s="30" t="s">
        <v>18</v>
      </c>
      <c r="S32" s="7">
        <f t="shared" si="2"/>
        <v>1</v>
      </c>
      <c r="T32" s="26">
        <f t="shared" si="5"/>
        <v>29</v>
      </c>
      <c r="V32" s="4">
        <f>COUNTIF($Q$4:Q32,"良")+COUNTIF($Q$4:Q32,"优")</f>
        <v>22</v>
      </c>
      <c r="X32" s="4">
        <f t="shared" si="3"/>
        <v>1</v>
      </c>
      <c r="Y32" s="4" t="str">
        <f t="shared" si="0"/>
        <v>2021-01</v>
      </c>
      <c r="Z32" s="4">
        <f t="shared" si="1"/>
        <v>23</v>
      </c>
      <c r="AA32" s="19">
        <f t="shared" si="4"/>
        <v>22</v>
      </c>
    </row>
    <row r="33" spans="1:27" ht="15" thickBot="1" x14ac:dyDescent="0.3">
      <c r="A33" s="29">
        <v>44226</v>
      </c>
      <c r="B33" s="30">
        <v>9</v>
      </c>
      <c r="C33" s="30">
        <v>9</v>
      </c>
      <c r="D33" s="30">
        <v>57</v>
      </c>
      <c r="E33" s="30">
        <v>72</v>
      </c>
      <c r="F33" s="30">
        <v>110</v>
      </c>
      <c r="G33" s="30">
        <v>80</v>
      </c>
      <c r="H33" s="30">
        <v>0.79400000000000004</v>
      </c>
      <c r="I33" s="30">
        <v>20</v>
      </c>
      <c r="J33" s="30">
        <v>68</v>
      </c>
      <c r="K33" s="30">
        <v>34</v>
      </c>
      <c r="L33" s="30">
        <v>47</v>
      </c>
      <c r="M33" s="30">
        <v>65</v>
      </c>
      <c r="N33" s="30">
        <v>80</v>
      </c>
      <c r="O33" s="31" t="s">
        <v>50</v>
      </c>
      <c r="P33" s="30" t="s">
        <v>16</v>
      </c>
      <c r="Q33" s="30" t="s">
        <v>17</v>
      </c>
      <c r="R33" s="30" t="s">
        <v>18</v>
      </c>
      <c r="S33" s="7">
        <f t="shared" si="2"/>
        <v>1</v>
      </c>
      <c r="T33" s="26">
        <f t="shared" si="5"/>
        <v>30</v>
      </c>
      <c r="V33" s="4">
        <f>COUNTIF($Q$4:Q33,"良")+COUNTIF($Q$4:Q33,"优")</f>
        <v>23</v>
      </c>
      <c r="X33" s="4">
        <f t="shared" si="3"/>
        <v>1</v>
      </c>
      <c r="Y33" s="4" t="str">
        <f t="shared" si="0"/>
        <v>2021-01</v>
      </c>
      <c r="Z33" s="4">
        <f t="shared" si="1"/>
        <v>23</v>
      </c>
      <c r="AA33" s="19">
        <f t="shared" si="4"/>
        <v>23</v>
      </c>
    </row>
    <row r="34" spans="1:27" ht="15" thickBot="1" x14ac:dyDescent="0.3">
      <c r="A34" s="29">
        <v>44227</v>
      </c>
      <c r="B34" s="30">
        <v>13</v>
      </c>
      <c r="C34" s="30">
        <v>13</v>
      </c>
      <c r="D34" s="30">
        <v>74</v>
      </c>
      <c r="E34" s="30">
        <v>93</v>
      </c>
      <c r="F34" s="30">
        <v>123</v>
      </c>
      <c r="G34" s="30">
        <v>87</v>
      </c>
      <c r="H34" s="30">
        <v>1.04</v>
      </c>
      <c r="I34" s="30">
        <v>26</v>
      </c>
      <c r="J34" s="30">
        <v>38</v>
      </c>
      <c r="K34" s="30">
        <v>19</v>
      </c>
      <c r="L34" s="30">
        <v>64</v>
      </c>
      <c r="M34" s="30">
        <v>87</v>
      </c>
      <c r="N34" s="30">
        <v>93</v>
      </c>
      <c r="O34" s="31" t="s">
        <v>53</v>
      </c>
      <c r="P34" s="30" t="s">
        <v>16</v>
      </c>
      <c r="Q34" s="30" t="s">
        <v>17</v>
      </c>
      <c r="R34" s="30" t="s">
        <v>18</v>
      </c>
      <c r="S34" s="7">
        <f t="shared" si="2"/>
        <v>1</v>
      </c>
      <c r="T34" s="26">
        <f t="shared" si="5"/>
        <v>31</v>
      </c>
      <c r="V34" s="4">
        <f>COUNTIF($Q$4:Q34,"良")+COUNTIF($Q$4:Q34,"优")</f>
        <v>24</v>
      </c>
      <c r="X34" s="4">
        <f t="shared" si="3"/>
        <v>1</v>
      </c>
      <c r="Y34" s="4" t="str">
        <f t="shared" si="0"/>
        <v>2021-01</v>
      </c>
      <c r="Z34" s="4">
        <f t="shared" si="1"/>
        <v>23</v>
      </c>
      <c r="AA34" s="19">
        <f t="shared" si="4"/>
        <v>24</v>
      </c>
    </row>
    <row r="35" spans="1:27" s="42" customFormat="1" ht="15" thickBot="1" x14ac:dyDescent="0.3">
      <c r="A35" s="37">
        <v>44228</v>
      </c>
      <c r="B35" s="38">
        <v>8</v>
      </c>
      <c r="C35" s="38">
        <v>8</v>
      </c>
      <c r="D35" s="38">
        <v>52</v>
      </c>
      <c r="E35" s="38">
        <v>65</v>
      </c>
      <c r="F35" s="38">
        <v>87</v>
      </c>
      <c r="G35" s="38">
        <v>69</v>
      </c>
      <c r="H35" s="38">
        <v>1.0920000000000001</v>
      </c>
      <c r="I35" s="38">
        <v>28</v>
      </c>
      <c r="J35" s="38">
        <v>44</v>
      </c>
      <c r="K35" s="38">
        <v>22</v>
      </c>
      <c r="L35" s="38">
        <v>53</v>
      </c>
      <c r="M35" s="38">
        <v>73</v>
      </c>
      <c r="N35" s="38">
        <v>73</v>
      </c>
      <c r="O35" s="39" t="s">
        <v>55</v>
      </c>
      <c r="P35" s="38" t="s">
        <v>16</v>
      </c>
      <c r="Q35" s="38" t="s">
        <v>17</v>
      </c>
      <c r="R35" s="38" t="s">
        <v>18</v>
      </c>
      <c r="S35" s="40">
        <f t="shared" si="2"/>
        <v>2</v>
      </c>
      <c r="T35" s="41">
        <f t="shared" si="5"/>
        <v>32</v>
      </c>
      <c r="U35" s="41"/>
      <c r="V35" s="42">
        <f>COUNTIF($Q$4:Q35,"良")+COUNTIF($Q$4:Q35,"优")</f>
        <v>25</v>
      </c>
      <c r="X35" s="4">
        <f t="shared" si="3"/>
        <v>1</v>
      </c>
      <c r="Y35" s="4" t="str">
        <f t="shared" si="0"/>
        <v>2021-02</v>
      </c>
      <c r="Z35" s="4">
        <f t="shared" si="1"/>
        <v>27</v>
      </c>
      <c r="AA35" s="19">
        <f t="shared" si="4"/>
        <v>1</v>
      </c>
    </row>
    <row r="36" spans="1:27" ht="15" thickBot="1" x14ac:dyDescent="0.3">
      <c r="A36" s="29">
        <v>44229</v>
      </c>
      <c r="B36" s="30">
        <v>5</v>
      </c>
      <c r="C36" s="30">
        <v>5</v>
      </c>
      <c r="D36" s="30">
        <v>31</v>
      </c>
      <c r="E36" s="30">
        <v>39</v>
      </c>
      <c r="F36" s="30">
        <v>140</v>
      </c>
      <c r="G36" s="30">
        <v>95</v>
      </c>
      <c r="H36" s="30">
        <v>1.179</v>
      </c>
      <c r="I36" s="30">
        <v>30</v>
      </c>
      <c r="J36" s="30">
        <v>61</v>
      </c>
      <c r="K36" s="30">
        <v>31</v>
      </c>
      <c r="L36" s="30">
        <v>76</v>
      </c>
      <c r="M36" s="30">
        <v>102</v>
      </c>
      <c r="N36" s="30">
        <v>102</v>
      </c>
      <c r="O36" s="31" t="s">
        <v>51</v>
      </c>
      <c r="P36" s="30" t="s">
        <v>19</v>
      </c>
      <c r="Q36" s="30" t="s">
        <v>20</v>
      </c>
      <c r="R36" s="30" t="s">
        <v>21</v>
      </c>
      <c r="S36" s="7">
        <f t="shared" si="2"/>
        <v>2</v>
      </c>
      <c r="T36" s="27">
        <f t="shared" si="5"/>
        <v>33</v>
      </c>
      <c r="V36" s="4">
        <f>COUNTIF($Q$4:Q36,"良")+COUNTIF($Q$4:Q36,"优")</f>
        <v>25</v>
      </c>
      <c r="X36" s="4">
        <f t="shared" si="3"/>
        <v>0</v>
      </c>
      <c r="Y36" s="4" t="str">
        <f t="shared" si="0"/>
        <v>2021-02</v>
      </c>
      <c r="Z36" s="4">
        <f t="shared" ref="Z36:Z67" si="6">SUMIF(Y:Y,Y36,X:X)</f>
        <v>27</v>
      </c>
      <c r="AA36" s="19">
        <f t="shared" si="4"/>
        <v>1</v>
      </c>
    </row>
    <row r="37" spans="1:27" ht="15" thickBot="1" x14ac:dyDescent="0.3">
      <c r="A37" s="29">
        <v>44230</v>
      </c>
      <c r="B37" s="30">
        <v>7</v>
      </c>
      <c r="C37" s="30">
        <v>7</v>
      </c>
      <c r="D37" s="30">
        <v>52</v>
      </c>
      <c r="E37" s="30">
        <v>65</v>
      </c>
      <c r="F37" s="30">
        <v>126</v>
      </c>
      <c r="G37" s="30">
        <v>88</v>
      </c>
      <c r="H37" s="30">
        <v>1.206</v>
      </c>
      <c r="I37" s="30">
        <v>31</v>
      </c>
      <c r="J37" s="30">
        <v>71</v>
      </c>
      <c r="K37" s="30">
        <v>36</v>
      </c>
      <c r="L37" s="30">
        <v>68</v>
      </c>
      <c r="M37" s="30">
        <v>92</v>
      </c>
      <c r="N37" s="30">
        <v>92</v>
      </c>
      <c r="O37" s="31" t="s">
        <v>51</v>
      </c>
      <c r="P37" s="30" t="s">
        <v>16</v>
      </c>
      <c r="Q37" s="30" t="s">
        <v>17</v>
      </c>
      <c r="R37" s="30" t="s">
        <v>18</v>
      </c>
      <c r="S37" s="7">
        <f t="shared" si="2"/>
        <v>2</v>
      </c>
      <c r="T37" s="27">
        <f t="shared" si="5"/>
        <v>34</v>
      </c>
      <c r="V37" s="4">
        <f>COUNTIF($Q$4:Q37,"良")+COUNTIF($Q$4:Q37,"优")</f>
        <v>26</v>
      </c>
      <c r="X37" s="4">
        <f t="shared" si="3"/>
        <v>1</v>
      </c>
      <c r="Y37" s="4" t="str">
        <f t="shared" si="0"/>
        <v>2021-02</v>
      </c>
      <c r="Z37" s="4">
        <f t="shared" si="6"/>
        <v>27</v>
      </c>
      <c r="AA37" s="19">
        <f t="shared" si="4"/>
        <v>2</v>
      </c>
    </row>
    <row r="38" spans="1:27" ht="15" thickBot="1" x14ac:dyDescent="0.3">
      <c r="A38" s="29">
        <v>44231</v>
      </c>
      <c r="B38" s="30">
        <v>8</v>
      </c>
      <c r="C38" s="30">
        <v>8</v>
      </c>
      <c r="D38" s="30">
        <v>23</v>
      </c>
      <c r="E38" s="30">
        <v>29</v>
      </c>
      <c r="F38" s="30">
        <v>106</v>
      </c>
      <c r="G38" s="30">
        <v>78</v>
      </c>
      <c r="H38" s="30">
        <v>0.76100000000000001</v>
      </c>
      <c r="I38" s="30">
        <v>20</v>
      </c>
      <c r="J38" s="30">
        <v>98</v>
      </c>
      <c r="K38" s="30">
        <v>49</v>
      </c>
      <c r="L38" s="30">
        <v>69</v>
      </c>
      <c r="M38" s="30">
        <v>93</v>
      </c>
      <c r="N38" s="30">
        <v>93</v>
      </c>
      <c r="O38" s="31" t="s">
        <v>51</v>
      </c>
      <c r="P38" s="30" t="s">
        <v>16</v>
      </c>
      <c r="Q38" s="30" t="s">
        <v>17</v>
      </c>
      <c r="R38" s="30" t="s">
        <v>18</v>
      </c>
      <c r="S38" s="7">
        <f t="shared" si="2"/>
        <v>2</v>
      </c>
      <c r="T38" s="27">
        <f t="shared" si="5"/>
        <v>35</v>
      </c>
      <c r="V38" s="4">
        <f>COUNTIF($Q$4:Q38,"良")+COUNTIF($Q$4:Q38,"优")</f>
        <v>27</v>
      </c>
      <c r="X38" s="4">
        <f t="shared" si="3"/>
        <v>1</v>
      </c>
      <c r="Y38" s="4" t="str">
        <f t="shared" si="0"/>
        <v>2021-02</v>
      </c>
      <c r="Z38" s="4">
        <f t="shared" si="6"/>
        <v>27</v>
      </c>
      <c r="AA38" s="19">
        <f t="shared" si="4"/>
        <v>3</v>
      </c>
    </row>
    <row r="39" spans="1:27" ht="15" thickBot="1" x14ac:dyDescent="0.3">
      <c r="A39" s="29">
        <v>44232</v>
      </c>
      <c r="B39" s="30">
        <v>6</v>
      </c>
      <c r="C39" s="30">
        <v>6</v>
      </c>
      <c r="D39" s="30">
        <v>31</v>
      </c>
      <c r="E39" s="30">
        <v>39</v>
      </c>
      <c r="F39" s="30">
        <v>96</v>
      </c>
      <c r="G39" s="30">
        <v>73</v>
      </c>
      <c r="H39" s="30">
        <v>0.86199999999999999</v>
      </c>
      <c r="I39" s="30">
        <v>22</v>
      </c>
      <c r="J39" s="30">
        <v>68</v>
      </c>
      <c r="K39" s="30">
        <v>34</v>
      </c>
      <c r="L39" s="30">
        <v>62</v>
      </c>
      <c r="M39" s="30">
        <v>84</v>
      </c>
      <c r="N39" s="30">
        <v>84</v>
      </c>
      <c r="O39" s="31" t="s">
        <v>51</v>
      </c>
      <c r="P39" s="30" t="s">
        <v>16</v>
      </c>
      <c r="Q39" s="30" t="s">
        <v>17</v>
      </c>
      <c r="R39" s="30" t="s">
        <v>18</v>
      </c>
      <c r="S39" s="7">
        <f t="shared" si="2"/>
        <v>2</v>
      </c>
      <c r="T39" s="27">
        <f t="shared" si="5"/>
        <v>36</v>
      </c>
      <c r="V39" s="4">
        <f>COUNTIF($Q$4:Q39,"良")+COUNTIF($Q$4:Q39,"优")</f>
        <v>28</v>
      </c>
      <c r="X39" s="4">
        <f t="shared" si="3"/>
        <v>1</v>
      </c>
      <c r="Y39" s="4" t="str">
        <f t="shared" si="0"/>
        <v>2021-02</v>
      </c>
      <c r="Z39" s="4">
        <f t="shared" si="6"/>
        <v>27</v>
      </c>
      <c r="AA39" s="19">
        <f t="shared" si="4"/>
        <v>4</v>
      </c>
    </row>
    <row r="40" spans="1:27" ht="15" thickBot="1" x14ac:dyDescent="0.3">
      <c r="A40" s="29">
        <v>44233</v>
      </c>
      <c r="B40" s="30">
        <v>9</v>
      </c>
      <c r="C40" s="30">
        <v>9</v>
      </c>
      <c r="D40" s="30">
        <v>37</v>
      </c>
      <c r="E40" s="30">
        <v>47</v>
      </c>
      <c r="F40" s="30">
        <v>94</v>
      </c>
      <c r="G40" s="30">
        <v>72</v>
      </c>
      <c r="H40" s="30">
        <v>1.325</v>
      </c>
      <c r="I40" s="30">
        <v>34</v>
      </c>
      <c r="J40" s="30">
        <v>79</v>
      </c>
      <c r="K40" s="30">
        <v>40</v>
      </c>
      <c r="L40" s="30">
        <v>63</v>
      </c>
      <c r="M40" s="30">
        <v>85</v>
      </c>
      <c r="N40" s="30">
        <v>85</v>
      </c>
      <c r="O40" s="31" t="s">
        <v>51</v>
      </c>
      <c r="P40" s="30" t="s">
        <v>16</v>
      </c>
      <c r="Q40" s="30" t="s">
        <v>17</v>
      </c>
      <c r="R40" s="30" t="s">
        <v>18</v>
      </c>
      <c r="S40" s="7">
        <f t="shared" si="2"/>
        <v>2</v>
      </c>
      <c r="T40" s="27">
        <f t="shared" si="5"/>
        <v>37</v>
      </c>
      <c r="V40" s="4">
        <f>COUNTIF($Q$4:Q40,"良")+COUNTIF($Q$4:Q40,"优")</f>
        <v>29</v>
      </c>
      <c r="X40" s="4">
        <f t="shared" si="3"/>
        <v>1</v>
      </c>
      <c r="Y40" s="4" t="str">
        <f t="shared" si="0"/>
        <v>2021-02</v>
      </c>
      <c r="Z40" s="4">
        <f t="shared" si="6"/>
        <v>27</v>
      </c>
      <c r="AA40" s="19">
        <f t="shared" si="4"/>
        <v>5</v>
      </c>
    </row>
    <row r="41" spans="1:27" ht="15" thickBot="1" x14ac:dyDescent="0.3">
      <c r="A41" s="29">
        <v>44234</v>
      </c>
      <c r="B41" s="30">
        <v>12</v>
      </c>
      <c r="C41" s="30">
        <v>12</v>
      </c>
      <c r="D41" s="30">
        <v>44</v>
      </c>
      <c r="E41" s="30">
        <v>55</v>
      </c>
      <c r="F41" s="30">
        <v>90</v>
      </c>
      <c r="G41" s="30">
        <v>70</v>
      </c>
      <c r="H41" s="30">
        <v>1.321</v>
      </c>
      <c r="I41" s="30">
        <v>34</v>
      </c>
      <c r="J41" s="30">
        <v>95</v>
      </c>
      <c r="K41" s="30">
        <v>48</v>
      </c>
      <c r="L41" s="30">
        <v>56</v>
      </c>
      <c r="M41" s="30">
        <v>77</v>
      </c>
      <c r="N41" s="30">
        <v>77</v>
      </c>
      <c r="O41" s="31" t="s">
        <v>51</v>
      </c>
      <c r="P41" s="30" t="s">
        <v>16</v>
      </c>
      <c r="Q41" s="30" t="s">
        <v>17</v>
      </c>
      <c r="R41" s="30" t="s">
        <v>18</v>
      </c>
      <c r="S41" s="7">
        <f t="shared" si="2"/>
        <v>2</v>
      </c>
      <c r="T41" s="27">
        <f t="shared" si="5"/>
        <v>38</v>
      </c>
      <c r="V41" s="4">
        <f>COUNTIF($Q$4:Q41,"良")+COUNTIF($Q$4:Q41,"优")</f>
        <v>30</v>
      </c>
      <c r="X41" s="4">
        <f t="shared" si="3"/>
        <v>1</v>
      </c>
      <c r="Y41" s="4" t="str">
        <f t="shared" si="0"/>
        <v>2021-02</v>
      </c>
      <c r="Z41" s="4">
        <f t="shared" si="6"/>
        <v>27</v>
      </c>
      <c r="AA41" s="19">
        <f t="shared" si="4"/>
        <v>6</v>
      </c>
    </row>
    <row r="42" spans="1:27" ht="15" thickBot="1" x14ac:dyDescent="0.3">
      <c r="A42" s="29">
        <v>44235</v>
      </c>
      <c r="B42" s="30">
        <v>6</v>
      </c>
      <c r="C42" s="30">
        <v>6</v>
      </c>
      <c r="D42" s="30">
        <v>9</v>
      </c>
      <c r="E42" s="30">
        <v>12</v>
      </c>
      <c r="F42" s="30">
        <v>42</v>
      </c>
      <c r="G42" s="30">
        <v>42</v>
      </c>
      <c r="H42" s="30">
        <v>0.41799999999999998</v>
      </c>
      <c r="I42" s="30">
        <v>11</v>
      </c>
      <c r="J42" s="30">
        <v>78</v>
      </c>
      <c r="K42" s="30">
        <v>39</v>
      </c>
      <c r="L42" s="30">
        <v>19</v>
      </c>
      <c r="M42" s="30">
        <v>28</v>
      </c>
      <c r="N42" s="30">
        <v>42</v>
      </c>
      <c r="O42" s="31"/>
      <c r="P42" s="30" t="s">
        <v>22</v>
      </c>
      <c r="Q42" s="30" t="s">
        <v>23</v>
      </c>
      <c r="R42" s="30" t="s">
        <v>24</v>
      </c>
      <c r="S42" s="7">
        <f t="shared" si="2"/>
        <v>2</v>
      </c>
      <c r="T42" s="28">
        <f t="shared" si="5"/>
        <v>39</v>
      </c>
      <c r="V42" s="4">
        <f>COUNTIF($Q$4:Q42,"良")+COUNTIF($Q$4:Q42,"优")</f>
        <v>31</v>
      </c>
      <c r="X42" s="4">
        <f t="shared" si="3"/>
        <v>1</v>
      </c>
      <c r="Y42" s="4" t="str">
        <f t="shared" si="0"/>
        <v>2021-02</v>
      </c>
      <c r="Z42" s="4">
        <f t="shared" si="6"/>
        <v>27</v>
      </c>
      <c r="AA42" s="19">
        <f t="shared" si="4"/>
        <v>7</v>
      </c>
    </row>
    <row r="43" spans="1:27" ht="15" thickBot="1" x14ac:dyDescent="0.3">
      <c r="A43" s="29">
        <v>44236</v>
      </c>
      <c r="B43" s="30">
        <v>6</v>
      </c>
      <c r="C43" s="30">
        <v>6</v>
      </c>
      <c r="D43" s="30">
        <v>9</v>
      </c>
      <c r="E43" s="30">
        <v>12</v>
      </c>
      <c r="F43" s="30">
        <v>33</v>
      </c>
      <c r="G43" s="30">
        <v>33</v>
      </c>
      <c r="H43" s="30">
        <v>0.51500000000000001</v>
      </c>
      <c r="I43" s="30">
        <v>13</v>
      </c>
      <c r="J43" s="30">
        <v>88</v>
      </c>
      <c r="K43" s="30">
        <v>44</v>
      </c>
      <c r="L43" s="30">
        <v>20</v>
      </c>
      <c r="M43" s="30">
        <v>29</v>
      </c>
      <c r="N43" s="30">
        <v>44</v>
      </c>
      <c r="O43" s="31"/>
      <c r="P43" s="30" t="s">
        <v>22</v>
      </c>
      <c r="Q43" s="30" t="s">
        <v>23</v>
      </c>
      <c r="R43" s="30" t="s">
        <v>24</v>
      </c>
      <c r="S43" s="7">
        <f t="shared" si="2"/>
        <v>2</v>
      </c>
      <c r="T43" s="28">
        <f t="shared" si="5"/>
        <v>40</v>
      </c>
      <c r="V43" s="4">
        <f>COUNTIF($Q$4:Q43,"良")+COUNTIF($Q$4:Q43,"优")</f>
        <v>32</v>
      </c>
      <c r="X43" s="4">
        <f t="shared" si="3"/>
        <v>1</v>
      </c>
      <c r="Y43" s="4" t="str">
        <f t="shared" si="0"/>
        <v>2021-02</v>
      </c>
      <c r="Z43" s="4">
        <f t="shared" si="6"/>
        <v>27</v>
      </c>
      <c r="AA43" s="19">
        <f t="shared" si="4"/>
        <v>8</v>
      </c>
    </row>
    <row r="44" spans="1:27" ht="15" thickBot="1" x14ac:dyDescent="0.3">
      <c r="A44" s="29">
        <v>44237</v>
      </c>
      <c r="B44" s="30">
        <v>6</v>
      </c>
      <c r="C44" s="30">
        <v>6</v>
      </c>
      <c r="D44" s="30">
        <v>16</v>
      </c>
      <c r="E44" s="30">
        <v>20</v>
      </c>
      <c r="F44" s="30">
        <v>44</v>
      </c>
      <c r="G44" s="30">
        <v>44</v>
      </c>
      <c r="H44" s="30">
        <v>0.56899999999999995</v>
      </c>
      <c r="I44" s="30">
        <v>15</v>
      </c>
      <c r="J44" s="30">
        <v>75</v>
      </c>
      <c r="K44" s="30">
        <v>38</v>
      </c>
      <c r="L44" s="30">
        <v>24</v>
      </c>
      <c r="M44" s="30">
        <v>35</v>
      </c>
      <c r="N44" s="30">
        <v>44</v>
      </c>
      <c r="O44" s="31"/>
      <c r="P44" s="30" t="s">
        <v>22</v>
      </c>
      <c r="Q44" s="30" t="s">
        <v>23</v>
      </c>
      <c r="R44" s="30" t="s">
        <v>24</v>
      </c>
      <c r="S44" s="7">
        <f t="shared" si="2"/>
        <v>2</v>
      </c>
      <c r="T44" s="28">
        <f t="shared" si="5"/>
        <v>41</v>
      </c>
      <c r="V44" s="4">
        <f>COUNTIF($Q$4:Q44,"良")+COUNTIF($Q$4:Q44,"优")</f>
        <v>33</v>
      </c>
      <c r="X44" s="4">
        <f t="shared" si="3"/>
        <v>1</v>
      </c>
      <c r="Y44" s="4" t="str">
        <f t="shared" si="0"/>
        <v>2021-02</v>
      </c>
      <c r="Z44" s="4">
        <f t="shared" si="6"/>
        <v>27</v>
      </c>
      <c r="AA44" s="19">
        <f t="shared" si="4"/>
        <v>9</v>
      </c>
    </row>
    <row r="45" spans="1:27" ht="15" thickBot="1" x14ac:dyDescent="0.3">
      <c r="A45" s="29">
        <v>44238</v>
      </c>
      <c r="B45" s="30">
        <v>6</v>
      </c>
      <c r="C45" s="30">
        <v>6</v>
      </c>
      <c r="D45" s="30">
        <v>14</v>
      </c>
      <c r="E45" s="30">
        <v>18</v>
      </c>
      <c r="F45" s="30">
        <v>44</v>
      </c>
      <c r="G45" s="30">
        <v>44</v>
      </c>
      <c r="H45" s="30">
        <v>0.67900000000000005</v>
      </c>
      <c r="I45" s="30">
        <v>17</v>
      </c>
      <c r="J45" s="30">
        <v>75</v>
      </c>
      <c r="K45" s="30">
        <v>38</v>
      </c>
      <c r="L45" s="30">
        <v>29</v>
      </c>
      <c r="M45" s="30">
        <v>42</v>
      </c>
      <c r="N45" s="30">
        <v>44</v>
      </c>
      <c r="O45" s="31"/>
      <c r="P45" s="30" t="s">
        <v>22</v>
      </c>
      <c r="Q45" s="30" t="s">
        <v>23</v>
      </c>
      <c r="R45" s="30" t="s">
        <v>24</v>
      </c>
      <c r="S45" s="7">
        <f t="shared" si="2"/>
        <v>2</v>
      </c>
      <c r="T45" s="28">
        <f t="shared" si="5"/>
        <v>42</v>
      </c>
      <c r="V45" s="4">
        <f>COUNTIF($Q$4:Q45,"良")+COUNTIF($Q$4:Q45,"优")</f>
        <v>34</v>
      </c>
      <c r="X45" s="4">
        <f t="shared" si="3"/>
        <v>1</v>
      </c>
      <c r="Y45" s="4" t="str">
        <f t="shared" si="0"/>
        <v>2021-02</v>
      </c>
      <c r="Z45" s="4">
        <f t="shared" si="6"/>
        <v>27</v>
      </c>
      <c r="AA45" s="19">
        <f t="shared" si="4"/>
        <v>10</v>
      </c>
    </row>
    <row r="46" spans="1:27" ht="15" thickBot="1" x14ac:dyDescent="0.3">
      <c r="A46" s="29">
        <v>44239</v>
      </c>
      <c r="B46" s="30">
        <v>5</v>
      </c>
      <c r="C46" s="30">
        <v>5</v>
      </c>
      <c r="D46" s="30">
        <v>4</v>
      </c>
      <c r="E46" s="30">
        <v>5</v>
      </c>
      <c r="F46" s="30">
        <v>36</v>
      </c>
      <c r="G46" s="30">
        <v>36</v>
      </c>
      <c r="H46" s="30">
        <v>0.52900000000000003</v>
      </c>
      <c r="I46" s="30">
        <v>14</v>
      </c>
      <c r="J46" s="30">
        <v>93</v>
      </c>
      <c r="K46" s="30">
        <v>47</v>
      </c>
      <c r="L46" s="30">
        <v>25</v>
      </c>
      <c r="M46" s="30">
        <v>36</v>
      </c>
      <c r="N46" s="30">
        <v>47</v>
      </c>
      <c r="O46" s="31"/>
      <c r="P46" s="30" t="s">
        <v>22</v>
      </c>
      <c r="Q46" s="30" t="s">
        <v>23</v>
      </c>
      <c r="R46" s="30" t="s">
        <v>24</v>
      </c>
      <c r="S46" s="7">
        <f t="shared" si="2"/>
        <v>2</v>
      </c>
      <c r="T46" s="28">
        <f t="shared" si="5"/>
        <v>43</v>
      </c>
      <c r="V46" s="4">
        <f>COUNTIF($Q$4:Q46,"良")+COUNTIF($Q$4:Q46,"优")</f>
        <v>35</v>
      </c>
      <c r="X46" s="4">
        <f t="shared" si="3"/>
        <v>1</v>
      </c>
      <c r="Y46" s="4" t="str">
        <f t="shared" si="0"/>
        <v>2021-02</v>
      </c>
      <c r="Z46" s="4">
        <f t="shared" si="6"/>
        <v>27</v>
      </c>
      <c r="AA46" s="19">
        <f t="shared" si="4"/>
        <v>11</v>
      </c>
    </row>
    <row r="47" spans="1:27" ht="15" thickBot="1" x14ac:dyDescent="0.3">
      <c r="A47" s="29">
        <v>44240</v>
      </c>
      <c r="B47" s="30">
        <v>6</v>
      </c>
      <c r="C47" s="30">
        <v>6</v>
      </c>
      <c r="D47" s="30">
        <v>6</v>
      </c>
      <c r="E47" s="30">
        <v>8</v>
      </c>
      <c r="F47" s="30">
        <v>43</v>
      </c>
      <c r="G47" s="30">
        <v>43</v>
      </c>
      <c r="H47" s="30">
        <v>0.57099999999999995</v>
      </c>
      <c r="I47" s="30">
        <v>15</v>
      </c>
      <c r="J47" s="30">
        <v>112</v>
      </c>
      <c r="K47" s="30">
        <v>60</v>
      </c>
      <c r="L47" s="30">
        <v>25</v>
      </c>
      <c r="M47" s="30">
        <v>36</v>
      </c>
      <c r="N47" s="30">
        <v>60</v>
      </c>
      <c r="O47" s="31" t="s">
        <v>54</v>
      </c>
      <c r="P47" s="30" t="s">
        <v>16</v>
      </c>
      <c r="Q47" s="30" t="s">
        <v>17</v>
      </c>
      <c r="R47" s="30" t="s">
        <v>18</v>
      </c>
      <c r="S47" s="7">
        <f t="shared" si="2"/>
        <v>2</v>
      </c>
      <c r="T47" s="28">
        <f t="shared" si="5"/>
        <v>44</v>
      </c>
      <c r="V47" s="4">
        <f>COUNTIF($Q$4:Q47,"良")+COUNTIF($Q$4:Q47,"优")</f>
        <v>36</v>
      </c>
      <c r="X47" s="4">
        <f t="shared" si="3"/>
        <v>1</v>
      </c>
      <c r="Y47" s="4" t="str">
        <f t="shared" si="0"/>
        <v>2021-02</v>
      </c>
      <c r="Z47" s="4">
        <f t="shared" si="6"/>
        <v>27</v>
      </c>
      <c r="AA47" s="19">
        <f t="shared" si="4"/>
        <v>12</v>
      </c>
    </row>
    <row r="48" spans="1:27" s="3" customFormat="1" ht="15" thickBot="1" x14ac:dyDescent="0.3">
      <c r="A48" s="32">
        <v>44241</v>
      </c>
      <c r="B48" s="33">
        <v>6</v>
      </c>
      <c r="C48" s="33">
        <v>6</v>
      </c>
      <c r="D48" s="33">
        <v>11</v>
      </c>
      <c r="E48" s="33">
        <v>14</v>
      </c>
      <c r="F48" s="33">
        <v>50</v>
      </c>
      <c r="G48" s="33">
        <v>50</v>
      </c>
      <c r="H48" s="33">
        <v>0.68899999999999995</v>
      </c>
      <c r="I48" s="33">
        <v>18</v>
      </c>
      <c r="J48" s="33">
        <v>90</v>
      </c>
      <c r="K48" s="33">
        <v>45</v>
      </c>
      <c r="L48" s="33">
        <v>33</v>
      </c>
      <c r="M48" s="33">
        <v>48</v>
      </c>
      <c r="N48" s="33">
        <v>50</v>
      </c>
      <c r="O48" s="34"/>
      <c r="P48" s="33" t="s">
        <v>22</v>
      </c>
      <c r="Q48" s="33" t="s">
        <v>23</v>
      </c>
      <c r="R48" s="33" t="s">
        <v>24</v>
      </c>
      <c r="S48" s="35">
        <f t="shared" si="2"/>
        <v>2</v>
      </c>
      <c r="T48" s="36">
        <f t="shared" si="5"/>
        <v>45</v>
      </c>
      <c r="U48" s="36"/>
      <c r="V48" s="3">
        <f>COUNTIF($Q$4:Q48,"良")+COUNTIF($Q$4:Q48,"优")</f>
        <v>37</v>
      </c>
      <c r="X48" s="4">
        <f t="shared" si="3"/>
        <v>1</v>
      </c>
      <c r="Y48" s="4" t="str">
        <f t="shared" si="0"/>
        <v>2021-02</v>
      </c>
      <c r="Z48" s="4">
        <f t="shared" si="6"/>
        <v>27</v>
      </c>
      <c r="AA48" s="19">
        <f t="shared" si="4"/>
        <v>13</v>
      </c>
    </row>
    <row r="49" spans="1:27" ht="15" thickBot="1" x14ac:dyDescent="0.3">
      <c r="A49" s="29">
        <v>44242</v>
      </c>
      <c r="B49" s="30">
        <v>6</v>
      </c>
      <c r="C49" s="30">
        <v>6</v>
      </c>
      <c r="D49" s="30">
        <v>15</v>
      </c>
      <c r="E49" s="30">
        <v>19</v>
      </c>
      <c r="F49" s="30">
        <v>71</v>
      </c>
      <c r="G49" s="30">
        <v>61</v>
      </c>
      <c r="H49" s="30">
        <v>0.79600000000000004</v>
      </c>
      <c r="I49" s="30">
        <v>20</v>
      </c>
      <c r="J49" s="30">
        <v>77</v>
      </c>
      <c r="K49" s="30">
        <v>39</v>
      </c>
      <c r="L49" s="30">
        <v>48</v>
      </c>
      <c r="M49" s="30">
        <v>67</v>
      </c>
      <c r="N49" s="30">
        <v>67</v>
      </c>
      <c r="O49" s="31" t="s">
        <v>51</v>
      </c>
      <c r="P49" s="30" t="s">
        <v>16</v>
      </c>
      <c r="Q49" s="30" t="s">
        <v>17</v>
      </c>
      <c r="R49" s="30" t="s">
        <v>18</v>
      </c>
      <c r="S49" s="7">
        <f t="shared" si="2"/>
        <v>2</v>
      </c>
      <c r="T49" s="28">
        <f t="shared" si="5"/>
        <v>46</v>
      </c>
      <c r="V49" s="4">
        <f>COUNTIF($Q$4:Q49,"良")+COUNTIF($Q$4:Q49,"优")</f>
        <v>38</v>
      </c>
      <c r="X49" s="4">
        <f t="shared" si="3"/>
        <v>1</v>
      </c>
      <c r="Y49" s="4" t="str">
        <f t="shared" si="0"/>
        <v>2021-02</v>
      </c>
      <c r="Z49" s="4">
        <f t="shared" si="6"/>
        <v>27</v>
      </c>
      <c r="AA49" s="19">
        <f t="shared" si="4"/>
        <v>14</v>
      </c>
    </row>
    <row r="50" spans="1:27" ht="15" thickBot="1" x14ac:dyDescent="0.3">
      <c r="A50" s="29">
        <v>44243</v>
      </c>
      <c r="B50" s="30">
        <v>7</v>
      </c>
      <c r="C50" s="30">
        <v>7</v>
      </c>
      <c r="D50" s="30">
        <v>10</v>
      </c>
      <c r="E50" s="30">
        <v>13</v>
      </c>
      <c r="F50" s="30">
        <v>70</v>
      </c>
      <c r="G50" s="30">
        <v>60</v>
      </c>
      <c r="H50" s="30">
        <v>0.72799999999999998</v>
      </c>
      <c r="I50" s="30">
        <v>19</v>
      </c>
      <c r="J50" s="30">
        <v>104</v>
      </c>
      <c r="K50" s="30">
        <v>54</v>
      </c>
      <c r="L50" s="30">
        <v>45</v>
      </c>
      <c r="M50" s="30">
        <v>63</v>
      </c>
      <c r="N50" s="30">
        <v>63</v>
      </c>
      <c r="O50" s="31" t="s">
        <v>51</v>
      </c>
      <c r="P50" s="30" t="s">
        <v>16</v>
      </c>
      <c r="Q50" s="30" t="s">
        <v>17</v>
      </c>
      <c r="R50" s="30" t="s">
        <v>18</v>
      </c>
      <c r="S50" s="7">
        <f t="shared" si="2"/>
        <v>2</v>
      </c>
      <c r="T50" s="28">
        <f t="shared" si="5"/>
        <v>47</v>
      </c>
      <c r="V50" s="4">
        <f>COUNTIF($Q$4:Q50,"良")+COUNTIF($Q$4:Q50,"优")</f>
        <v>39</v>
      </c>
      <c r="X50" s="4">
        <f t="shared" si="3"/>
        <v>1</v>
      </c>
      <c r="Y50" s="4" t="str">
        <f t="shared" si="0"/>
        <v>2021-02</v>
      </c>
      <c r="Z50" s="4">
        <f t="shared" si="6"/>
        <v>27</v>
      </c>
      <c r="AA50" s="19">
        <f t="shared" si="4"/>
        <v>15</v>
      </c>
    </row>
    <row r="51" spans="1:27" ht="15" thickBot="1" x14ac:dyDescent="0.3">
      <c r="A51" s="29">
        <v>44244</v>
      </c>
      <c r="B51" s="30">
        <v>7</v>
      </c>
      <c r="C51" s="30">
        <v>7</v>
      </c>
      <c r="D51" s="30">
        <v>10</v>
      </c>
      <c r="E51" s="30">
        <v>13</v>
      </c>
      <c r="F51" s="30">
        <v>49</v>
      </c>
      <c r="G51" s="30">
        <v>49</v>
      </c>
      <c r="H51" s="30">
        <v>0.55600000000000005</v>
      </c>
      <c r="I51" s="30">
        <v>14</v>
      </c>
      <c r="J51" s="30">
        <v>99</v>
      </c>
      <c r="K51" s="30">
        <v>50</v>
      </c>
      <c r="L51" s="30">
        <v>25</v>
      </c>
      <c r="M51" s="30">
        <v>36</v>
      </c>
      <c r="N51" s="30">
        <v>50</v>
      </c>
      <c r="O51" s="31"/>
      <c r="P51" s="30" t="s">
        <v>22</v>
      </c>
      <c r="Q51" s="30" t="s">
        <v>23</v>
      </c>
      <c r="R51" s="30" t="s">
        <v>24</v>
      </c>
      <c r="S51" s="7">
        <f t="shared" si="2"/>
        <v>2</v>
      </c>
      <c r="T51" s="28">
        <f t="shared" si="5"/>
        <v>48</v>
      </c>
      <c r="V51" s="4">
        <f>COUNTIF($Q$4:Q51,"良")+COUNTIF($Q$4:Q51,"优")</f>
        <v>40</v>
      </c>
      <c r="X51" s="4">
        <f t="shared" si="3"/>
        <v>1</v>
      </c>
      <c r="Y51" s="4" t="str">
        <f t="shared" si="0"/>
        <v>2021-02</v>
      </c>
      <c r="Z51" s="4">
        <f t="shared" si="6"/>
        <v>27</v>
      </c>
      <c r="AA51" s="19">
        <f t="shared" si="4"/>
        <v>16</v>
      </c>
    </row>
    <row r="52" spans="1:27" ht="15" thickBot="1" x14ac:dyDescent="0.3">
      <c r="A52" s="29">
        <v>44245</v>
      </c>
      <c r="B52" s="30">
        <v>10</v>
      </c>
      <c r="C52" s="30">
        <v>10</v>
      </c>
      <c r="D52" s="30">
        <v>29</v>
      </c>
      <c r="E52" s="30">
        <v>37</v>
      </c>
      <c r="F52" s="30">
        <v>56</v>
      </c>
      <c r="G52" s="30">
        <v>53</v>
      </c>
      <c r="H52" s="30">
        <v>0.77700000000000002</v>
      </c>
      <c r="I52" s="30">
        <v>20</v>
      </c>
      <c r="J52" s="30">
        <v>104</v>
      </c>
      <c r="K52" s="30">
        <v>54</v>
      </c>
      <c r="L52" s="30">
        <v>33</v>
      </c>
      <c r="M52" s="30">
        <v>48</v>
      </c>
      <c r="N52" s="30">
        <v>54</v>
      </c>
      <c r="O52" s="31" t="s">
        <v>54</v>
      </c>
      <c r="P52" s="30" t="s">
        <v>16</v>
      </c>
      <c r="Q52" s="30" t="s">
        <v>17</v>
      </c>
      <c r="R52" s="30" t="s">
        <v>18</v>
      </c>
      <c r="S52" s="7">
        <f t="shared" si="2"/>
        <v>2</v>
      </c>
      <c r="T52" s="28">
        <f t="shared" si="5"/>
        <v>49</v>
      </c>
      <c r="V52" s="4">
        <f>COUNTIF($Q$4:Q52,"良")+COUNTIF($Q$4:Q52,"优")</f>
        <v>41</v>
      </c>
      <c r="X52" s="4">
        <f t="shared" si="3"/>
        <v>1</v>
      </c>
      <c r="Y52" s="4" t="str">
        <f t="shared" si="0"/>
        <v>2021-02</v>
      </c>
      <c r="Z52" s="4">
        <f t="shared" si="6"/>
        <v>27</v>
      </c>
      <c r="AA52" s="19">
        <f t="shared" si="4"/>
        <v>17</v>
      </c>
    </row>
    <row r="53" spans="1:27" ht="15" thickBot="1" x14ac:dyDescent="0.3">
      <c r="A53" s="29">
        <v>44246</v>
      </c>
      <c r="B53" s="30">
        <v>12</v>
      </c>
      <c r="C53" s="30">
        <v>12</v>
      </c>
      <c r="D53" s="30">
        <v>31</v>
      </c>
      <c r="E53" s="30">
        <v>39</v>
      </c>
      <c r="F53" s="30"/>
      <c r="G53" s="30"/>
      <c r="H53" s="30">
        <v>0.96499999999999997</v>
      </c>
      <c r="I53" s="30">
        <v>25</v>
      </c>
      <c r="J53" s="30">
        <v>107</v>
      </c>
      <c r="K53" s="30">
        <v>56</v>
      </c>
      <c r="L53" s="30">
        <v>34</v>
      </c>
      <c r="M53" s="30">
        <v>49</v>
      </c>
      <c r="N53" s="30">
        <v>56</v>
      </c>
      <c r="O53" s="31" t="s">
        <v>54</v>
      </c>
      <c r="P53" s="30" t="s">
        <v>16</v>
      </c>
      <c r="Q53" s="30" t="s">
        <v>17</v>
      </c>
      <c r="R53" s="30" t="s">
        <v>18</v>
      </c>
      <c r="S53" s="7">
        <f t="shared" si="2"/>
        <v>2</v>
      </c>
      <c r="T53" s="28">
        <f t="shared" si="5"/>
        <v>50</v>
      </c>
      <c r="V53" s="4">
        <f>COUNTIF($Q$4:Q53,"良")+COUNTIF($Q$4:Q53,"优")</f>
        <v>42</v>
      </c>
      <c r="X53" s="4">
        <f t="shared" si="3"/>
        <v>1</v>
      </c>
      <c r="Y53" s="4" t="str">
        <f t="shared" si="0"/>
        <v>2021-02</v>
      </c>
      <c r="Z53" s="4">
        <f t="shared" si="6"/>
        <v>27</v>
      </c>
      <c r="AA53" s="19">
        <f t="shared" si="4"/>
        <v>18</v>
      </c>
    </row>
    <row r="54" spans="1:27" ht="15" thickBot="1" x14ac:dyDescent="0.3">
      <c r="A54" s="29">
        <v>44247</v>
      </c>
      <c r="B54" s="30">
        <v>15</v>
      </c>
      <c r="C54" s="30">
        <v>15</v>
      </c>
      <c r="D54" s="30">
        <v>32</v>
      </c>
      <c r="E54" s="30">
        <v>40</v>
      </c>
      <c r="F54" s="30">
        <v>43</v>
      </c>
      <c r="G54" s="30">
        <v>43</v>
      </c>
      <c r="H54" s="30">
        <v>1.1060000000000001</v>
      </c>
      <c r="I54" s="30">
        <v>28</v>
      </c>
      <c r="J54" s="30">
        <v>114</v>
      </c>
      <c r="K54" s="30">
        <v>62</v>
      </c>
      <c r="L54" s="30">
        <v>28</v>
      </c>
      <c r="M54" s="30">
        <v>40</v>
      </c>
      <c r="N54" s="30">
        <v>62</v>
      </c>
      <c r="O54" s="31" t="s">
        <v>54</v>
      </c>
      <c r="P54" s="30" t="s">
        <v>16</v>
      </c>
      <c r="Q54" s="30" t="s">
        <v>17</v>
      </c>
      <c r="R54" s="30" t="s">
        <v>18</v>
      </c>
      <c r="S54" s="7">
        <f t="shared" si="2"/>
        <v>2</v>
      </c>
      <c r="T54" s="28">
        <f t="shared" si="5"/>
        <v>51</v>
      </c>
      <c r="V54" s="4">
        <f>COUNTIF($Q$4:Q54,"良")+COUNTIF($Q$4:Q54,"优")</f>
        <v>43</v>
      </c>
      <c r="X54" s="4">
        <f t="shared" si="3"/>
        <v>1</v>
      </c>
      <c r="Y54" s="4" t="str">
        <f t="shared" si="0"/>
        <v>2021-02</v>
      </c>
      <c r="Z54" s="4">
        <f t="shared" si="6"/>
        <v>27</v>
      </c>
      <c r="AA54" s="19">
        <f t="shared" si="4"/>
        <v>19</v>
      </c>
    </row>
    <row r="55" spans="1:27" s="3" customFormat="1" ht="15" thickBot="1" x14ac:dyDescent="0.3">
      <c r="A55" s="32">
        <v>44248</v>
      </c>
      <c r="B55" s="33">
        <v>12</v>
      </c>
      <c r="C55" s="33">
        <v>12</v>
      </c>
      <c r="D55" s="33">
        <v>47</v>
      </c>
      <c r="E55" s="33">
        <v>59</v>
      </c>
      <c r="F55" s="33">
        <v>35</v>
      </c>
      <c r="G55" s="33">
        <v>35</v>
      </c>
      <c r="H55" s="33">
        <v>0.89700000000000002</v>
      </c>
      <c r="I55" s="33">
        <v>23</v>
      </c>
      <c r="J55" s="33">
        <v>114</v>
      </c>
      <c r="K55" s="33">
        <v>62</v>
      </c>
      <c r="L55" s="33">
        <v>22</v>
      </c>
      <c r="M55" s="33">
        <v>32</v>
      </c>
      <c r="N55" s="33">
        <v>62</v>
      </c>
      <c r="O55" s="34" t="s">
        <v>54</v>
      </c>
      <c r="P55" s="33" t="s">
        <v>16</v>
      </c>
      <c r="Q55" s="33" t="s">
        <v>17</v>
      </c>
      <c r="R55" s="33" t="s">
        <v>18</v>
      </c>
      <c r="S55" s="35">
        <f t="shared" si="2"/>
        <v>2</v>
      </c>
      <c r="T55" s="36">
        <f t="shared" si="5"/>
        <v>52</v>
      </c>
      <c r="U55" s="36"/>
      <c r="V55" s="3">
        <f>COUNTIF($Q$4:Q55,"良")+COUNTIF($Q$4:Q55,"优")</f>
        <v>44</v>
      </c>
      <c r="W55" s="3">
        <f>43/52</f>
        <v>0.82692307692307687</v>
      </c>
      <c r="X55" s="4">
        <f t="shared" si="3"/>
        <v>1</v>
      </c>
      <c r="Y55" s="4" t="str">
        <f t="shared" si="0"/>
        <v>2021-02</v>
      </c>
      <c r="Z55" s="4">
        <f t="shared" si="6"/>
        <v>27</v>
      </c>
      <c r="AA55" s="19">
        <f t="shared" si="4"/>
        <v>20</v>
      </c>
    </row>
    <row r="56" spans="1:27" ht="15" thickBot="1" x14ac:dyDescent="0.3">
      <c r="A56" s="29">
        <v>44249</v>
      </c>
      <c r="B56" s="30">
        <v>10</v>
      </c>
      <c r="C56" s="30">
        <v>10</v>
      </c>
      <c r="D56" s="30">
        <v>50</v>
      </c>
      <c r="E56" s="30">
        <v>63</v>
      </c>
      <c r="F56" s="30">
        <v>76</v>
      </c>
      <c r="G56" s="30">
        <v>63</v>
      </c>
      <c r="H56" s="30">
        <v>1.0009999999999999</v>
      </c>
      <c r="I56" s="30">
        <v>26</v>
      </c>
      <c r="J56" s="30">
        <v>127</v>
      </c>
      <c r="K56" s="30">
        <v>73</v>
      </c>
      <c r="L56" s="30">
        <v>37</v>
      </c>
      <c r="M56" s="30">
        <v>53</v>
      </c>
      <c r="N56" s="30">
        <v>73</v>
      </c>
      <c r="O56" s="31" t="s">
        <v>57</v>
      </c>
      <c r="P56" s="30" t="s">
        <v>16</v>
      </c>
      <c r="Q56" s="30" t="s">
        <v>17</v>
      </c>
      <c r="R56" s="30" t="s">
        <v>18</v>
      </c>
      <c r="S56" s="7">
        <f t="shared" si="2"/>
        <v>2</v>
      </c>
      <c r="T56" s="28">
        <f t="shared" si="5"/>
        <v>53</v>
      </c>
      <c r="V56" s="4">
        <f>COUNTIF($Q$4:Q56,"良")+COUNTIF($Q$4:Q56,"优")</f>
        <v>45</v>
      </c>
      <c r="X56" s="4">
        <f t="shared" si="3"/>
        <v>1</v>
      </c>
      <c r="Y56" s="4" t="str">
        <f t="shared" si="0"/>
        <v>2021-02</v>
      </c>
      <c r="Z56" s="4">
        <f t="shared" si="6"/>
        <v>27</v>
      </c>
      <c r="AA56" s="19">
        <f t="shared" si="4"/>
        <v>21</v>
      </c>
    </row>
    <row r="57" spans="1:27" ht="15" thickBot="1" x14ac:dyDescent="0.3">
      <c r="A57" s="29">
        <v>44250</v>
      </c>
      <c r="B57" s="30">
        <v>7</v>
      </c>
      <c r="C57" s="30">
        <v>7</v>
      </c>
      <c r="D57" s="30">
        <v>16</v>
      </c>
      <c r="E57" s="30">
        <v>20</v>
      </c>
      <c r="F57" s="30">
        <v>57</v>
      </c>
      <c r="G57" s="30">
        <v>54</v>
      </c>
      <c r="H57" s="30">
        <v>0.60099999999999998</v>
      </c>
      <c r="I57" s="30">
        <v>16</v>
      </c>
      <c r="J57" s="30">
        <v>88</v>
      </c>
      <c r="K57" s="30">
        <v>44</v>
      </c>
      <c r="L57" s="30">
        <v>19</v>
      </c>
      <c r="M57" s="30">
        <v>28</v>
      </c>
      <c r="N57" s="30">
        <v>54</v>
      </c>
      <c r="O57" s="31" t="s">
        <v>56</v>
      </c>
      <c r="P57" s="30" t="s">
        <v>16</v>
      </c>
      <c r="Q57" s="30" t="s">
        <v>17</v>
      </c>
      <c r="R57" s="30" t="s">
        <v>18</v>
      </c>
      <c r="S57" s="7">
        <f t="shared" si="2"/>
        <v>2</v>
      </c>
      <c r="T57" s="45">
        <f t="shared" si="5"/>
        <v>54</v>
      </c>
      <c r="V57" s="4">
        <f>COUNTIF($Q$4:Q57,"良")+COUNTIF($Q$4:Q57,"优")</f>
        <v>46</v>
      </c>
      <c r="X57" s="4">
        <f t="shared" si="3"/>
        <v>1</v>
      </c>
      <c r="Y57" s="4" t="str">
        <f t="shared" si="0"/>
        <v>2021-02</v>
      </c>
      <c r="Z57" s="4">
        <f t="shared" si="6"/>
        <v>27</v>
      </c>
      <c r="AA57" s="19">
        <f t="shared" si="4"/>
        <v>22</v>
      </c>
    </row>
    <row r="58" spans="1:27" ht="15" thickBot="1" x14ac:dyDescent="0.3">
      <c r="A58" s="29">
        <v>44251</v>
      </c>
      <c r="B58" s="30">
        <v>6</v>
      </c>
      <c r="C58" s="30">
        <v>6</v>
      </c>
      <c r="D58" s="30">
        <v>21</v>
      </c>
      <c r="E58" s="30">
        <v>27</v>
      </c>
      <c r="F58" s="30">
        <v>64</v>
      </c>
      <c r="G58" s="30">
        <v>57</v>
      </c>
      <c r="H58" s="30">
        <v>0.69299999999999995</v>
      </c>
      <c r="I58" s="30">
        <v>18</v>
      </c>
      <c r="J58" s="30">
        <v>84</v>
      </c>
      <c r="K58" s="30">
        <v>42</v>
      </c>
      <c r="L58" s="30">
        <v>22</v>
      </c>
      <c r="M58" s="30">
        <v>32</v>
      </c>
      <c r="N58" s="30">
        <v>57</v>
      </c>
      <c r="O58" s="31" t="s">
        <v>56</v>
      </c>
      <c r="P58" s="30" t="s">
        <v>16</v>
      </c>
      <c r="Q58" s="30" t="s">
        <v>17</v>
      </c>
      <c r="R58" s="30" t="s">
        <v>18</v>
      </c>
      <c r="S58" s="7">
        <f t="shared" si="2"/>
        <v>2</v>
      </c>
      <c r="T58" s="45">
        <f t="shared" si="5"/>
        <v>55</v>
      </c>
      <c r="V58" s="4">
        <f>COUNTIF($Q$4:Q58,"良")+COUNTIF($Q$4:Q58,"优")</f>
        <v>47</v>
      </c>
      <c r="X58" s="4">
        <f t="shared" si="3"/>
        <v>1</v>
      </c>
      <c r="Y58" s="4" t="str">
        <f t="shared" si="0"/>
        <v>2021-02</v>
      </c>
      <c r="Z58" s="4">
        <f t="shared" si="6"/>
        <v>27</v>
      </c>
      <c r="AA58" s="19">
        <f t="shared" si="4"/>
        <v>23</v>
      </c>
    </row>
    <row r="59" spans="1:27" ht="15" thickBot="1" x14ac:dyDescent="0.3">
      <c r="A59" s="29">
        <v>44252</v>
      </c>
      <c r="B59" s="30">
        <v>5</v>
      </c>
      <c r="C59" s="30">
        <v>5</v>
      </c>
      <c r="D59" s="30">
        <v>16</v>
      </c>
      <c r="E59" s="30">
        <v>20</v>
      </c>
      <c r="F59" s="30">
        <v>34</v>
      </c>
      <c r="G59" s="30">
        <v>34</v>
      </c>
      <c r="H59" s="30">
        <v>0.69399999999999995</v>
      </c>
      <c r="I59" s="30">
        <v>18</v>
      </c>
      <c r="J59" s="30">
        <v>80</v>
      </c>
      <c r="K59" s="30">
        <v>40</v>
      </c>
      <c r="L59" s="30">
        <v>11</v>
      </c>
      <c r="M59" s="30">
        <v>16</v>
      </c>
      <c r="N59" s="30">
        <v>40</v>
      </c>
      <c r="O59" s="31"/>
      <c r="P59" s="30" t="s">
        <v>22</v>
      </c>
      <c r="Q59" s="30" t="s">
        <v>23</v>
      </c>
      <c r="R59" s="30" t="s">
        <v>24</v>
      </c>
      <c r="S59" s="7">
        <f t="shared" si="2"/>
        <v>2</v>
      </c>
      <c r="T59" s="45">
        <f t="shared" si="5"/>
        <v>56</v>
      </c>
      <c r="V59" s="4">
        <f>COUNTIF($Q$4:Q59,"良")+COUNTIF($Q$4:Q59,"优")</f>
        <v>48</v>
      </c>
      <c r="X59" s="4">
        <f t="shared" si="3"/>
        <v>1</v>
      </c>
      <c r="Y59" s="4" t="str">
        <f t="shared" si="0"/>
        <v>2021-02</v>
      </c>
      <c r="Z59" s="4">
        <f t="shared" si="6"/>
        <v>27</v>
      </c>
      <c r="AA59" s="19">
        <f t="shared" si="4"/>
        <v>24</v>
      </c>
    </row>
    <row r="60" spans="1:27" ht="15" thickBot="1" x14ac:dyDescent="0.3">
      <c r="A60" s="29">
        <v>44253</v>
      </c>
      <c r="B60" s="30">
        <v>5</v>
      </c>
      <c r="C60" s="30">
        <v>5</v>
      </c>
      <c r="D60" s="30">
        <v>14</v>
      </c>
      <c r="E60" s="30">
        <v>18</v>
      </c>
      <c r="F60" s="30">
        <v>32</v>
      </c>
      <c r="G60" s="30">
        <v>32</v>
      </c>
      <c r="H60" s="30">
        <v>0.79400000000000004</v>
      </c>
      <c r="I60" s="30">
        <v>20</v>
      </c>
      <c r="J60" s="30">
        <v>87</v>
      </c>
      <c r="K60" s="30">
        <v>44</v>
      </c>
      <c r="L60" s="30">
        <v>20</v>
      </c>
      <c r="M60" s="30">
        <v>29</v>
      </c>
      <c r="N60" s="30">
        <v>44</v>
      </c>
      <c r="O60" s="31"/>
      <c r="P60" s="30" t="s">
        <v>22</v>
      </c>
      <c r="Q60" s="30" t="s">
        <v>23</v>
      </c>
      <c r="R60" s="30" t="s">
        <v>24</v>
      </c>
      <c r="S60" s="7">
        <f t="shared" si="2"/>
        <v>2</v>
      </c>
      <c r="T60" s="45">
        <f t="shared" si="5"/>
        <v>57</v>
      </c>
      <c r="V60" s="4">
        <f>COUNTIF($Q$4:Q60,"良")+COUNTIF($Q$4:Q60,"优")</f>
        <v>49</v>
      </c>
      <c r="X60" s="4">
        <f t="shared" si="3"/>
        <v>1</v>
      </c>
      <c r="Y60" s="4" t="str">
        <f t="shared" si="0"/>
        <v>2021-02</v>
      </c>
      <c r="Z60" s="4">
        <f t="shared" si="6"/>
        <v>27</v>
      </c>
      <c r="AA60" s="19">
        <f t="shared" si="4"/>
        <v>25</v>
      </c>
    </row>
    <row r="61" spans="1:27" ht="15" thickBot="1" x14ac:dyDescent="0.3">
      <c r="A61" s="29">
        <v>44254</v>
      </c>
      <c r="B61" s="30">
        <v>6</v>
      </c>
      <c r="C61" s="30">
        <v>6</v>
      </c>
      <c r="D61" s="30">
        <v>17</v>
      </c>
      <c r="E61" s="30">
        <v>22</v>
      </c>
      <c r="F61" s="30">
        <v>52</v>
      </c>
      <c r="G61" s="30">
        <v>51</v>
      </c>
      <c r="H61" s="30"/>
      <c r="I61" s="30"/>
      <c r="J61" s="30">
        <v>80</v>
      </c>
      <c r="K61" s="30">
        <v>40</v>
      </c>
      <c r="L61" s="30">
        <v>26</v>
      </c>
      <c r="M61" s="30">
        <v>38</v>
      </c>
      <c r="N61" s="30">
        <v>51</v>
      </c>
      <c r="O61" s="31" t="s">
        <v>56</v>
      </c>
      <c r="P61" s="30" t="s">
        <v>16</v>
      </c>
      <c r="Q61" s="30" t="s">
        <v>17</v>
      </c>
      <c r="R61" s="30" t="s">
        <v>18</v>
      </c>
      <c r="S61" s="7">
        <f t="shared" si="2"/>
        <v>2</v>
      </c>
      <c r="T61" s="45">
        <f t="shared" si="5"/>
        <v>58</v>
      </c>
      <c r="V61" s="4">
        <f>COUNTIF($Q$4:Q61,"良")+COUNTIF($Q$4:Q61,"优")</f>
        <v>50</v>
      </c>
      <c r="X61" s="4">
        <f t="shared" si="3"/>
        <v>1</v>
      </c>
      <c r="Y61" s="4" t="str">
        <f t="shared" si="0"/>
        <v>2021-02</v>
      </c>
      <c r="Z61" s="4">
        <f t="shared" si="6"/>
        <v>27</v>
      </c>
      <c r="AA61" s="19">
        <f t="shared" si="4"/>
        <v>26</v>
      </c>
    </row>
    <row r="62" spans="1:27" ht="15" thickBot="1" x14ac:dyDescent="0.3">
      <c r="A62" s="29">
        <v>44255</v>
      </c>
      <c r="B62" s="30">
        <v>5</v>
      </c>
      <c r="C62" s="30">
        <v>5</v>
      </c>
      <c r="D62" s="30">
        <v>26</v>
      </c>
      <c r="E62" s="30">
        <v>33</v>
      </c>
      <c r="F62" s="30">
        <v>40</v>
      </c>
      <c r="G62" s="30">
        <v>40</v>
      </c>
      <c r="H62" s="30"/>
      <c r="I62" s="30"/>
      <c r="J62" s="30">
        <v>52</v>
      </c>
      <c r="K62" s="30">
        <v>26</v>
      </c>
      <c r="L62" s="30">
        <v>28</v>
      </c>
      <c r="M62" s="30">
        <v>40</v>
      </c>
      <c r="N62" s="30">
        <v>40</v>
      </c>
      <c r="O62" s="31"/>
      <c r="P62" s="30" t="s">
        <v>22</v>
      </c>
      <c r="Q62" s="30" t="s">
        <v>23</v>
      </c>
      <c r="R62" s="30" t="s">
        <v>24</v>
      </c>
      <c r="S62" s="7">
        <f t="shared" si="2"/>
        <v>2</v>
      </c>
      <c r="T62" s="45">
        <f t="shared" si="5"/>
        <v>59</v>
      </c>
      <c r="V62" s="4">
        <f>COUNTIF($Q$4:Q62,"良")+COUNTIF($Q$4:Q62,"优")</f>
        <v>51</v>
      </c>
      <c r="X62" s="4">
        <f t="shared" si="3"/>
        <v>1</v>
      </c>
      <c r="Y62" s="4" t="str">
        <f t="shared" si="0"/>
        <v>2021-02</v>
      </c>
      <c r="Z62" s="4">
        <f t="shared" si="6"/>
        <v>27</v>
      </c>
      <c r="AA62" s="19">
        <f t="shared" si="4"/>
        <v>27</v>
      </c>
    </row>
    <row r="63" spans="1:27" s="52" customFormat="1" ht="15" thickBot="1" x14ac:dyDescent="0.3">
      <c r="A63" s="46">
        <v>44256</v>
      </c>
      <c r="B63" s="47">
        <v>5</v>
      </c>
      <c r="C63" s="47">
        <v>5</v>
      </c>
      <c r="D63" s="47">
        <v>29</v>
      </c>
      <c r="E63" s="47">
        <v>37</v>
      </c>
      <c r="F63" s="47">
        <v>32</v>
      </c>
      <c r="G63" s="47">
        <v>32</v>
      </c>
      <c r="H63" s="47">
        <v>0.65500000000000003</v>
      </c>
      <c r="I63" s="47">
        <v>17</v>
      </c>
      <c r="J63" s="47">
        <v>49</v>
      </c>
      <c r="K63" s="47">
        <v>25</v>
      </c>
      <c r="L63" s="47">
        <v>21</v>
      </c>
      <c r="M63" s="47">
        <v>30</v>
      </c>
      <c r="N63" s="47">
        <v>37</v>
      </c>
      <c r="O63" s="48"/>
      <c r="P63" s="47" t="s">
        <v>22</v>
      </c>
      <c r="Q63" s="47" t="s">
        <v>23</v>
      </c>
      <c r="R63" s="47" t="s">
        <v>24</v>
      </c>
      <c r="S63" s="49">
        <f t="shared" si="2"/>
        <v>3</v>
      </c>
      <c r="T63" s="50">
        <f t="shared" si="5"/>
        <v>60</v>
      </c>
      <c r="U63" s="51"/>
      <c r="V63" s="52">
        <f>COUNTIF($Q$4:Q63,"良")+COUNTIF($Q$4:Q63,"优")</f>
        <v>52</v>
      </c>
      <c r="W63" s="53"/>
      <c r="X63" s="52">
        <f t="shared" si="3"/>
        <v>1</v>
      </c>
      <c r="Y63" s="52" t="str">
        <f t="shared" si="0"/>
        <v>2021-03</v>
      </c>
      <c r="Z63" s="52">
        <f t="shared" si="6"/>
        <v>26</v>
      </c>
      <c r="AA63" s="52">
        <f t="shared" si="4"/>
        <v>1</v>
      </c>
    </row>
    <row r="64" spans="1:27" ht="15" thickBot="1" x14ac:dyDescent="0.3">
      <c r="A64" s="29">
        <v>44257</v>
      </c>
      <c r="B64" s="30">
        <v>7</v>
      </c>
      <c r="C64" s="30">
        <v>7</v>
      </c>
      <c r="D64" s="30">
        <v>20</v>
      </c>
      <c r="E64" s="30">
        <v>25</v>
      </c>
      <c r="F64" s="30">
        <v>57</v>
      </c>
      <c r="G64" s="30">
        <v>54</v>
      </c>
      <c r="H64" s="30">
        <v>0.60199999999999998</v>
      </c>
      <c r="I64" s="30">
        <v>16</v>
      </c>
      <c r="J64" s="30">
        <v>83</v>
      </c>
      <c r="K64" s="30">
        <v>42</v>
      </c>
      <c r="L64" s="30">
        <v>36</v>
      </c>
      <c r="M64" s="30">
        <v>52</v>
      </c>
      <c r="N64" s="30">
        <v>54</v>
      </c>
      <c r="O64" s="31" t="s">
        <v>56</v>
      </c>
      <c r="P64" s="30" t="s">
        <v>16</v>
      </c>
      <c r="Q64" s="30" t="s">
        <v>17</v>
      </c>
      <c r="R64" s="30" t="s">
        <v>18</v>
      </c>
      <c r="S64" s="7">
        <f t="shared" si="2"/>
        <v>3</v>
      </c>
      <c r="T64" s="45">
        <f t="shared" si="5"/>
        <v>61</v>
      </c>
      <c r="V64" s="4">
        <f>COUNTIF($Q$4:Q64,"良")+COUNTIF($Q$4:Q64,"优")</f>
        <v>53</v>
      </c>
      <c r="X64" s="4">
        <f t="shared" si="3"/>
        <v>1</v>
      </c>
      <c r="Y64" s="4" t="str">
        <f t="shared" si="0"/>
        <v>2021-03</v>
      </c>
      <c r="Z64" s="4">
        <f t="shared" si="6"/>
        <v>26</v>
      </c>
      <c r="AA64" s="19">
        <f t="shared" si="4"/>
        <v>2</v>
      </c>
    </row>
    <row r="65" spans="1:27" ht="15" thickBot="1" x14ac:dyDescent="0.3">
      <c r="A65" s="29">
        <v>44258</v>
      </c>
      <c r="B65" s="30">
        <v>7</v>
      </c>
      <c r="C65" s="30">
        <v>7</v>
      </c>
      <c r="D65" s="30">
        <v>33</v>
      </c>
      <c r="E65" s="30">
        <v>42</v>
      </c>
      <c r="F65" s="30">
        <v>72</v>
      </c>
      <c r="G65" s="30">
        <v>61</v>
      </c>
      <c r="H65" s="30">
        <v>0.51900000000000002</v>
      </c>
      <c r="I65" s="30">
        <v>13</v>
      </c>
      <c r="J65" s="30">
        <v>77</v>
      </c>
      <c r="K65" s="30">
        <v>39</v>
      </c>
      <c r="L65" s="30">
        <v>30</v>
      </c>
      <c r="M65" s="30">
        <v>43</v>
      </c>
      <c r="N65" s="30">
        <v>61</v>
      </c>
      <c r="O65" s="31" t="s">
        <v>56</v>
      </c>
      <c r="P65" s="30" t="s">
        <v>16</v>
      </c>
      <c r="Q65" s="30" t="s">
        <v>17</v>
      </c>
      <c r="R65" s="30" t="s">
        <v>18</v>
      </c>
      <c r="S65" s="7">
        <f t="shared" si="2"/>
        <v>3</v>
      </c>
      <c r="T65" s="45">
        <f t="shared" si="5"/>
        <v>62</v>
      </c>
      <c r="V65" s="4">
        <f>COUNTIF($Q$4:Q65,"良")+COUNTIF($Q$4:Q65,"优")</f>
        <v>54</v>
      </c>
      <c r="X65" s="4">
        <f t="shared" si="3"/>
        <v>1</v>
      </c>
      <c r="Y65" s="4" t="str">
        <f t="shared" si="0"/>
        <v>2021-03</v>
      </c>
      <c r="Z65" s="4">
        <f t="shared" si="6"/>
        <v>26</v>
      </c>
      <c r="AA65" s="19">
        <f t="shared" si="4"/>
        <v>3</v>
      </c>
    </row>
    <row r="66" spans="1:27" ht="15" thickBot="1" x14ac:dyDescent="0.3">
      <c r="A66" s="29">
        <v>44259</v>
      </c>
      <c r="B66" s="30">
        <v>7</v>
      </c>
      <c r="C66" s="30">
        <v>7</v>
      </c>
      <c r="D66" s="30">
        <v>49</v>
      </c>
      <c r="E66" s="30">
        <v>62</v>
      </c>
      <c r="F66" s="30">
        <v>69</v>
      </c>
      <c r="G66" s="30">
        <v>60</v>
      </c>
      <c r="H66" s="30">
        <v>0.81</v>
      </c>
      <c r="I66" s="30">
        <v>21</v>
      </c>
      <c r="J66" s="30">
        <v>81</v>
      </c>
      <c r="K66" s="30">
        <v>41</v>
      </c>
      <c r="L66" s="30">
        <v>34</v>
      </c>
      <c r="M66" s="30">
        <v>49</v>
      </c>
      <c r="N66" s="30">
        <v>62</v>
      </c>
      <c r="O66" s="31" t="s">
        <v>58</v>
      </c>
      <c r="P66" s="30" t="s">
        <v>16</v>
      </c>
      <c r="Q66" s="30" t="s">
        <v>17</v>
      </c>
      <c r="R66" s="30" t="s">
        <v>18</v>
      </c>
      <c r="S66" s="7">
        <f t="shared" si="2"/>
        <v>3</v>
      </c>
      <c r="T66" s="45">
        <f t="shared" si="5"/>
        <v>63</v>
      </c>
      <c r="V66" s="4">
        <f>COUNTIF($Q$4:Q66,"良")+COUNTIF($Q$4:Q66,"优")</f>
        <v>55</v>
      </c>
      <c r="X66" s="4">
        <f t="shared" si="3"/>
        <v>1</v>
      </c>
      <c r="Y66" s="4" t="str">
        <f t="shared" si="0"/>
        <v>2021-03</v>
      </c>
      <c r="Z66" s="4">
        <f t="shared" si="6"/>
        <v>26</v>
      </c>
      <c r="AA66" s="19">
        <f t="shared" si="4"/>
        <v>4</v>
      </c>
    </row>
    <row r="67" spans="1:27" ht="15" thickBot="1" x14ac:dyDescent="0.3">
      <c r="A67" s="29">
        <v>44260</v>
      </c>
      <c r="B67" s="30">
        <v>9</v>
      </c>
      <c r="C67" s="30">
        <v>9</v>
      </c>
      <c r="D67" s="30">
        <v>62</v>
      </c>
      <c r="E67" s="30">
        <v>78</v>
      </c>
      <c r="F67" s="30">
        <v>92</v>
      </c>
      <c r="G67" s="30">
        <v>71</v>
      </c>
      <c r="H67" s="30">
        <v>0.91500000000000004</v>
      </c>
      <c r="I67" s="30">
        <v>23</v>
      </c>
      <c r="J67" s="30">
        <v>75</v>
      </c>
      <c r="K67" s="30">
        <v>38</v>
      </c>
      <c r="L67" s="30">
        <v>54</v>
      </c>
      <c r="M67" s="30">
        <v>74</v>
      </c>
      <c r="N67" s="30">
        <v>78</v>
      </c>
      <c r="O67" s="31" t="s">
        <v>58</v>
      </c>
      <c r="P67" s="30" t="s">
        <v>16</v>
      </c>
      <c r="Q67" s="30" t="s">
        <v>17</v>
      </c>
      <c r="R67" s="30" t="s">
        <v>18</v>
      </c>
      <c r="S67" s="7">
        <f t="shared" si="2"/>
        <v>3</v>
      </c>
      <c r="T67" s="45">
        <f t="shared" si="5"/>
        <v>64</v>
      </c>
      <c r="V67" s="4">
        <f>COUNTIF($Q$4:Q67,"良")+COUNTIF($Q$4:Q67,"优")</f>
        <v>56</v>
      </c>
      <c r="X67" s="4">
        <f t="shared" si="3"/>
        <v>1</v>
      </c>
      <c r="Y67" s="4" t="str">
        <f t="shared" si="0"/>
        <v>2021-03</v>
      </c>
      <c r="Z67" s="4">
        <f t="shared" si="6"/>
        <v>26</v>
      </c>
      <c r="AA67" s="19">
        <f t="shared" si="4"/>
        <v>5</v>
      </c>
    </row>
    <row r="68" spans="1:27" ht="15" thickBot="1" x14ac:dyDescent="0.3">
      <c r="A68" s="29">
        <v>44261</v>
      </c>
      <c r="B68" s="30">
        <v>6</v>
      </c>
      <c r="C68" s="30">
        <v>6</v>
      </c>
      <c r="D68" s="30">
        <v>24</v>
      </c>
      <c r="E68" s="30">
        <v>30</v>
      </c>
      <c r="F68" s="30">
        <v>73</v>
      </c>
      <c r="G68" s="30">
        <v>62</v>
      </c>
      <c r="H68" s="30">
        <v>0.56000000000000005</v>
      </c>
      <c r="I68" s="30">
        <v>14</v>
      </c>
      <c r="J68" s="30">
        <v>70</v>
      </c>
      <c r="K68" s="30">
        <v>35</v>
      </c>
      <c r="L68" s="30">
        <v>38</v>
      </c>
      <c r="M68" s="30">
        <v>54</v>
      </c>
      <c r="N68" s="30">
        <v>62</v>
      </c>
      <c r="O68" s="31" t="s">
        <v>56</v>
      </c>
      <c r="P68" s="30" t="s">
        <v>16</v>
      </c>
      <c r="Q68" s="30" t="s">
        <v>17</v>
      </c>
      <c r="R68" s="30" t="s">
        <v>18</v>
      </c>
      <c r="S68" s="7">
        <f t="shared" si="2"/>
        <v>3</v>
      </c>
      <c r="T68" s="45">
        <f t="shared" si="5"/>
        <v>65</v>
      </c>
      <c r="V68" s="4">
        <f>COUNTIF($Q$4:Q68,"良")+COUNTIF($Q$4:Q68,"优")</f>
        <v>57</v>
      </c>
      <c r="X68" s="4">
        <f t="shared" si="3"/>
        <v>1</v>
      </c>
      <c r="Y68" s="4" t="str">
        <f t="shared" ref="Y68:Y131" si="7">TEXT(A68,"YYYY-MM")</f>
        <v>2021-03</v>
      </c>
      <c r="Z68" s="4">
        <f t="shared" ref="Z68:Z131" si="8">SUMIF(Y:Y,Y68,X:X)</f>
        <v>26</v>
      </c>
      <c r="AA68" s="19">
        <f t="shared" si="4"/>
        <v>6</v>
      </c>
    </row>
    <row r="69" spans="1:27" ht="15" thickBot="1" x14ac:dyDescent="0.3">
      <c r="A69" s="29">
        <v>44262</v>
      </c>
      <c r="B69" s="30">
        <v>7</v>
      </c>
      <c r="C69" s="30">
        <v>7</v>
      </c>
      <c r="D69" s="30">
        <v>28</v>
      </c>
      <c r="E69" s="30">
        <v>35</v>
      </c>
      <c r="F69" s="30">
        <v>63</v>
      </c>
      <c r="G69" s="30">
        <v>57</v>
      </c>
      <c r="H69" s="30">
        <v>0.56999999999999995</v>
      </c>
      <c r="I69" s="30">
        <v>15</v>
      </c>
      <c r="J69" s="30">
        <v>62</v>
      </c>
      <c r="K69" s="30">
        <v>31</v>
      </c>
      <c r="L69" s="30">
        <v>31</v>
      </c>
      <c r="M69" s="30">
        <v>45</v>
      </c>
      <c r="N69" s="30">
        <v>57</v>
      </c>
      <c r="O69" s="31" t="s">
        <v>56</v>
      </c>
      <c r="P69" s="30" t="s">
        <v>16</v>
      </c>
      <c r="Q69" s="30" t="s">
        <v>17</v>
      </c>
      <c r="R69" s="30" t="s">
        <v>18</v>
      </c>
      <c r="S69" s="7">
        <f t="shared" ref="S69:S132" si="9">MONTH(A69)</f>
        <v>3</v>
      </c>
      <c r="T69" s="45">
        <f t="shared" si="5"/>
        <v>66</v>
      </c>
      <c r="V69" s="4">
        <f>COUNTIF($Q$4:Q69,"良")+COUNTIF($Q$4:Q69,"优")</f>
        <v>58</v>
      </c>
      <c r="W69" s="5">
        <f>58/66</f>
        <v>0.87878787878787878</v>
      </c>
      <c r="X69" s="4">
        <f t="shared" ref="X69:X132" si="10">IF(OR(ISNUMBER(FIND("良",Q69,1)),ISNUMBER(FIND("优",Q69,1))),1,0)</f>
        <v>1</v>
      </c>
      <c r="Y69" s="4" t="str">
        <f t="shared" si="7"/>
        <v>2021-03</v>
      </c>
      <c r="Z69" s="4">
        <f t="shared" si="8"/>
        <v>26</v>
      </c>
      <c r="AA69" s="19">
        <f t="shared" ref="AA69:AA132" si="11">IF(EXACT(Y68,Y69),AA68+X69,1)</f>
        <v>7</v>
      </c>
    </row>
    <row r="70" spans="1:27" s="42" customFormat="1" ht="15" thickBot="1" x14ac:dyDescent="0.3">
      <c r="A70" s="32">
        <v>44263</v>
      </c>
      <c r="B70" s="33">
        <v>4</v>
      </c>
      <c r="C70" s="33">
        <v>4</v>
      </c>
      <c r="D70" s="33">
        <v>35</v>
      </c>
      <c r="E70" s="33">
        <v>44</v>
      </c>
      <c r="F70" s="33">
        <v>68</v>
      </c>
      <c r="G70" s="33">
        <v>59</v>
      </c>
      <c r="H70" s="33">
        <v>0.72499999999999998</v>
      </c>
      <c r="I70" s="33">
        <v>19</v>
      </c>
      <c r="J70" s="33">
        <v>61</v>
      </c>
      <c r="K70" s="33">
        <v>31</v>
      </c>
      <c r="L70" s="33">
        <v>43</v>
      </c>
      <c r="M70" s="33">
        <v>60</v>
      </c>
      <c r="N70" s="33">
        <v>60</v>
      </c>
      <c r="O70" s="34" t="s">
        <v>59</v>
      </c>
      <c r="P70" s="33" t="s">
        <v>16</v>
      </c>
      <c r="Q70" s="33" t="s">
        <v>17</v>
      </c>
      <c r="R70" s="33" t="s">
        <v>18</v>
      </c>
      <c r="S70" s="40">
        <f t="shared" si="9"/>
        <v>3</v>
      </c>
      <c r="T70" s="41">
        <f t="shared" si="5"/>
        <v>67</v>
      </c>
      <c r="U70" s="41"/>
      <c r="V70" s="42">
        <f>COUNTIF($Q$4:Q70,"良")+COUNTIF($Q$4:Q70,"优")</f>
        <v>59</v>
      </c>
      <c r="X70" s="4">
        <f t="shared" si="10"/>
        <v>1</v>
      </c>
      <c r="Y70" s="4" t="str">
        <f t="shared" si="7"/>
        <v>2021-03</v>
      </c>
      <c r="Z70" s="4">
        <f t="shared" si="8"/>
        <v>26</v>
      </c>
      <c r="AA70" s="19">
        <f t="shared" si="11"/>
        <v>8</v>
      </c>
    </row>
    <row r="71" spans="1:27" ht="15" thickBot="1" x14ac:dyDescent="0.3">
      <c r="A71" s="29">
        <v>44264</v>
      </c>
      <c r="B71" s="30">
        <v>4</v>
      </c>
      <c r="C71" s="30">
        <v>4</v>
      </c>
      <c r="D71" s="30">
        <v>40</v>
      </c>
      <c r="E71" s="30">
        <v>50</v>
      </c>
      <c r="F71" s="30">
        <v>50</v>
      </c>
      <c r="G71" s="30">
        <v>50</v>
      </c>
      <c r="H71" s="30">
        <v>0.80900000000000005</v>
      </c>
      <c r="I71" s="30">
        <v>21</v>
      </c>
      <c r="J71" s="30">
        <v>53</v>
      </c>
      <c r="K71" s="30">
        <v>27</v>
      </c>
      <c r="L71" s="30">
        <v>36</v>
      </c>
      <c r="M71" s="30">
        <v>52</v>
      </c>
      <c r="N71" s="30">
        <v>52</v>
      </c>
      <c r="O71" s="31" t="s">
        <v>59</v>
      </c>
      <c r="P71" s="30" t="s">
        <v>16</v>
      </c>
      <c r="Q71" s="30" t="s">
        <v>17</v>
      </c>
      <c r="R71" s="30" t="s">
        <v>18</v>
      </c>
      <c r="S71" s="7">
        <f t="shared" si="9"/>
        <v>3</v>
      </c>
      <c r="T71" s="41">
        <f t="shared" si="5"/>
        <v>68</v>
      </c>
      <c r="V71" s="42">
        <f>COUNTIF($Q$4:Q71,"良")+COUNTIF($Q$4:Q71,"优")</f>
        <v>60</v>
      </c>
      <c r="X71" s="4">
        <f t="shared" si="10"/>
        <v>1</v>
      </c>
      <c r="Y71" s="4" t="str">
        <f t="shared" si="7"/>
        <v>2021-03</v>
      </c>
      <c r="Z71" s="4">
        <f t="shared" si="8"/>
        <v>26</v>
      </c>
      <c r="AA71" s="19">
        <f t="shared" si="11"/>
        <v>9</v>
      </c>
    </row>
    <row r="72" spans="1:27" ht="15" thickBot="1" x14ac:dyDescent="0.3">
      <c r="A72" s="29">
        <v>44265</v>
      </c>
      <c r="B72" s="30">
        <v>6</v>
      </c>
      <c r="C72" s="30">
        <v>6</v>
      </c>
      <c r="D72" s="30">
        <v>42</v>
      </c>
      <c r="E72" s="30">
        <v>53</v>
      </c>
      <c r="F72" s="30">
        <v>69</v>
      </c>
      <c r="G72" s="30">
        <v>60</v>
      </c>
      <c r="H72" s="30">
        <v>0.73599999999999999</v>
      </c>
      <c r="I72" s="30">
        <v>19</v>
      </c>
      <c r="J72" s="30">
        <v>107</v>
      </c>
      <c r="K72" s="30">
        <v>56</v>
      </c>
      <c r="L72" s="30">
        <v>40</v>
      </c>
      <c r="M72" s="30">
        <v>57</v>
      </c>
      <c r="N72" s="30">
        <v>60</v>
      </c>
      <c r="O72" s="31" t="s">
        <v>56</v>
      </c>
      <c r="P72" s="30" t="s">
        <v>16</v>
      </c>
      <c r="Q72" s="30" t="s">
        <v>17</v>
      </c>
      <c r="R72" s="30" t="s">
        <v>18</v>
      </c>
      <c r="S72" s="7">
        <f t="shared" si="9"/>
        <v>3</v>
      </c>
      <c r="T72" s="41">
        <f t="shared" ref="T72:T135" si="12">T71+1</f>
        <v>69</v>
      </c>
      <c r="V72" s="42">
        <f>COUNTIF($Q$4:Q72,"良")+COUNTIF($Q$4:Q72,"优")</f>
        <v>61</v>
      </c>
      <c r="X72" s="4">
        <f t="shared" si="10"/>
        <v>1</v>
      </c>
      <c r="Y72" s="4" t="str">
        <f t="shared" si="7"/>
        <v>2021-03</v>
      </c>
      <c r="Z72" s="4">
        <f t="shared" si="8"/>
        <v>26</v>
      </c>
      <c r="AA72" s="19">
        <f t="shared" si="11"/>
        <v>10</v>
      </c>
    </row>
    <row r="73" spans="1:27" ht="15" thickBot="1" x14ac:dyDescent="0.3">
      <c r="A73" s="29">
        <v>44266</v>
      </c>
      <c r="B73" s="30">
        <v>4</v>
      </c>
      <c r="C73" s="30">
        <v>4</v>
      </c>
      <c r="D73" s="30">
        <v>33</v>
      </c>
      <c r="E73" s="30">
        <v>42</v>
      </c>
      <c r="F73" s="30">
        <v>52</v>
      </c>
      <c r="G73" s="30">
        <v>51</v>
      </c>
      <c r="H73" s="30">
        <v>0.72499999999999998</v>
      </c>
      <c r="I73" s="30">
        <v>19</v>
      </c>
      <c r="J73" s="30">
        <v>77</v>
      </c>
      <c r="K73" s="30">
        <v>39</v>
      </c>
      <c r="L73" s="30">
        <v>40</v>
      </c>
      <c r="M73" s="30">
        <v>57</v>
      </c>
      <c r="N73" s="30">
        <v>57</v>
      </c>
      <c r="O73" s="31" t="s">
        <v>59</v>
      </c>
      <c r="P73" s="30" t="s">
        <v>16</v>
      </c>
      <c r="Q73" s="30" t="s">
        <v>17</v>
      </c>
      <c r="R73" s="30" t="s">
        <v>18</v>
      </c>
      <c r="S73" s="7">
        <f t="shared" si="9"/>
        <v>3</v>
      </c>
      <c r="T73" s="41">
        <f t="shared" si="12"/>
        <v>70</v>
      </c>
      <c r="V73" s="42">
        <f>COUNTIF($Q$4:Q73,"良")+COUNTIF($Q$4:Q73,"优")</f>
        <v>62</v>
      </c>
      <c r="X73" s="4">
        <f t="shared" si="10"/>
        <v>1</v>
      </c>
      <c r="Y73" s="4" t="str">
        <f t="shared" si="7"/>
        <v>2021-03</v>
      </c>
      <c r="Z73" s="4">
        <f t="shared" si="8"/>
        <v>26</v>
      </c>
      <c r="AA73" s="19">
        <f t="shared" si="11"/>
        <v>11</v>
      </c>
    </row>
    <row r="74" spans="1:27" ht="15" thickBot="1" x14ac:dyDescent="0.3">
      <c r="A74" s="29">
        <v>44267</v>
      </c>
      <c r="B74" s="30">
        <v>4</v>
      </c>
      <c r="C74" s="30">
        <v>4</v>
      </c>
      <c r="D74" s="30">
        <v>34</v>
      </c>
      <c r="E74" s="30">
        <v>43</v>
      </c>
      <c r="F74" s="30">
        <v>56</v>
      </c>
      <c r="G74" s="30">
        <v>53</v>
      </c>
      <c r="H74" s="30">
        <v>0.60899999999999999</v>
      </c>
      <c r="I74" s="30">
        <v>16</v>
      </c>
      <c r="J74" s="30">
        <v>85</v>
      </c>
      <c r="K74" s="30">
        <v>43</v>
      </c>
      <c r="L74" s="30">
        <v>39</v>
      </c>
      <c r="M74" s="30">
        <v>55</v>
      </c>
      <c r="N74" s="30">
        <v>55</v>
      </c>
      <c r="O74" s="31" t="s">
        <v>59</v>
      </c>
      <c r="P74" s="30" t="s">
        <v>16</v>
      </c>
      <c r="Q74" s="30" t="s">
        <v>17</v>
      </c>
      <c r="R74" s="30" t="s">
        <v>18</v>
      </c>
      <c r="S74" s="7">
        <f t="shared" si="9"/>
        <v>3</v>
      </c>
      <c r="T74" s="41">
        <f t="shared" si="12"/>
        <v>71</v>
      </c>
      <c r="V74" s="42">
        <f>COUNTIF($Q$4:Q74,"良")+COUNTIF($Q$4:Q74,"优")</f>
        <v>63</v>
      </c>
      <c r="X74" s="4">
        <f t="shared" si="10"/>
        <v>1</v>
      </c>
      <c r="Y74" s="4" t="str">
        <f t="shared" si="7"/>
        <v>2021-03</v>
      </c>
      <c r="Z74" s="4">
        <f t="shared" si="8"/>
        <v>26</v>
      </c>
      <c r="AA74" s="19">
        <f t="shared" si="11"/>
        <v>12</v>
      </c>
    </row>
    <row r="75" spans="1:27" ht="15" thickBot="1" x14ac:dyDescent="0.3">
      <c r="A75" s="29">
        <v>44268</v>
      </c>
      <c r="B75" s="30">
        <v>6</v>
      </c>
      <c r="C75" s="30">
        <v>6</v>
      </c>
      <c r="D75" s="30">
        <v>46</v>
      </c>
      <c r="E75" s="30">
        <v>58</v>
      </c>
      <c r="F75" s="30">
        <v>73</v>
      </c>
      <c r="G75" s="30">
        <v>62</v>
      </c>
      <c r="H75" s="30">
        <v>0.73099999999999998</v>
      </c>
      <c r="I75" s="30">
        <v>19</v>
      </c>
      <c r="J75" s="30">
        <v>120</v>
      </c>
      <c r="K75" s="30">
        <v>67</v>
      </c>
      <c r="L75" s="30">
        <v>44</v>
      </c>
      <c r="M75" s="30">
        <v>62</v>
      </c>
      <c r="N75" s="30">
        <v>67</v>
      </c>
      <c r="O75" s="31" t="s">
        <v>57</v>
      </c>
      <c r="P75" s="30" t="s">
        <v>16</v>
      </c>
      <c r="Q75" s="30" t="s">
        <v>17</v>
      </c>
      <c r="R75" s="30" t="s">
        <v>18</v>
      </c>
      <c r="S75" s="7">
        <f t="shared" si="9"/>
        <v>3</v>
      </c>
      <c r="T75" s="41">
        <f t="shared" si="12"/>
        <v>72</v>
      </c>
      <c r="V75" s="42">
        <f>COUNTIF($Q$4:Q75,"良")+COUNTIF($Q$4:Q75,"优")</f>
        <v>64</v>
      </c>
      <c r="X75" s="4">
        <f t="shared" si="10"/>
        <v>1</v>
      </c>
      <c r="Y75" s="4" t="str">
        <f t="shared" si="7"/>
        <v>2021-03</v>
      </c>
      <c r="Z75" s="4">
        <f t="shared" si="8"/>
        <v>26</v>
      </c>
      <c r="AA75" s="19">
        <f t="shared" si="11"/>
        <v>13</v>
      </c>
    </row>
    <row r="76" spans="1:27" ht="15" thickBot="1" x14ac:dyDescent="0.3">
      <c r="A76" s="29">
        <v>44269</v>
      </c>
      <c r="B76" s="30">
        <v>6</v>
      </c>
      <c r="C76" s="30">
        <v>6</v>
      </c>
      <c r="D76" s="30">
        <v>37</v>
      </c>
      <c r="E76" s="30">
        <v>47</v>
      </c>
      <c r="F76" s="30">
        <v>93</v>
      </c>
      <c r="G76" s="30">
        <v>72</v>
      </c>
      <c r="H76" s="30">
        <v>0.71199999999999997</v>
      </c>
      <c r="I76" s="30">
        <v>18</v>
      </c>
      <c r="J76" s="30">
        <v>138</v>
      </c>
      <c r="K76" s="30">
        <v>82</v>
      </c>
      <c r="L76" s="30">
        <v>60</v>
      </c>
      <c r="M76" s="30">
        <v>82</v>
      </c>
      <c r="N76" s="30">
        <v>82</v>
      </c>
      <c r="O76" s="31" t="s">
        <v>60</v>
      </c>
      <c r="P76" s="30" t="s">
        <v>16</v>
      </c>
      <c r="Q76" s="30" t="s">
        <v>17</v>
      </c>
      <c r="R76" s="30" t="s">
        <v>18</v>
      </c>
      <c r="S76" s="7">
        <f t="shared" si="9"/>
        <v>3</v>
      </c>
      <c r="T76" s="41">
        <f t="shared" si="12"/>
        <v>73</v>
      </c>
      <c r="V76" s="42">
        <f>COUNTIF($Q$4:Q76,"良")+COUNTIF($Q$4:Q76,"优")</f>
        <v>65</v>
      </c>
      <c r="W76" s="5">
        <f>65/73</f>
        <v>0.8904109589041096</v>
      </c>
      <c r="X76" s="4">
        <f t="shared" si="10"/>
        <v>1</v>
      </c>
      <c r="Y76" s="4" t="str">
        <f t="shared" si="7"/>
        <v>2021-03</v>
      </c>
      <c r="Z76" s="4">
        <f t="shared" si="8"/>
        <v>26</v>
      </c>
      <c r="AA76" s="19">
        <f t="shared" si="11"/>
        <v>14</v>
      </c>
    </row>
    <row r="77" spans="1:27" ht="15" thickBot="1" x14ac:dyDescent="0.3">
      <c r="A77" s="29">
        <v>44270</v>
      </c>
      <c r="B77" s="30">
        <v>8</v>
      </c>
      <c r="C77" s="30">
        <v>8</v>
      </c>
      <c r="D77" s="30">
        <v>72</v>
      </c>
      <c r="E77" s="30">
        <v>90</v>
      </c>
      <c r="F77" s="30">
        <v>115</v>
      </c>
      <c r="G77" s="30">
        <v>83</v>
      </c>
      <c r="H77" s="30">
        <v>1.1160000000000001</v>
      </c>
      <c r="I77" s="30">
        <v>28</v>
      </c>
      <c r="J77" s="30">
        <v>72</v>
      </c>
      <c r="K77" s="30">
        <v>36</v>
      </c>
      <c r="L77" s="30">
        <v>66</v>
      </c>
      <c r="M77" s="30">
        <v>89</v>
      </c>
      <c r="N77" s="30">
        <v>90</v>
      </c>
      <c r="O77" s="31" t="s">
        <v>58</v>
      </c>
      <c r="P77" s="30" t="s">
        <v>16</v>
      </c>
      <c r="Q77" s="30" t="s">
        <v>17</v>
      </c>
      <c r="R77" s="30" t="s">
        <v>18</v>
      </c>
      <c r="S77" s="7">
        <f t="shared" si="9"/>
        <v>3</v>
      </c>
      <c r="T77" s="41">
        <f t="shared" si="12"/>
        <v>74</v>
      </c>
      <c r="V77" s="42">
        <f>COUNTIF($Q$4:Q77,"良")+COUNTIF($Q$4:Q77,"优")</f>
        <v>66</v>
      </c>
      <c r="X77" s="4">
        <f t="shared" si="10"/>
        <v>1</v>
      </c>
      <c r="Y77" s="4" t="str">
        <f t="shared" si="7"/>
        <v>2021-03</v>
      </c>
      <c r="Z77" s="4">
        <f t="shared" si="8"/>
        <v>26</v>
      </c>
      <c r="AA77" s="19">
        <f t="shared" si="11"/>
        <v>15</v>
      </c>
    </row>
    <row r="78" spans="1:27" ht="15" thickBot="1" x14ac:dyDescent="0.3">
      <c r="A78" s="29">
        <v>44271</v>
      </c>
      <c r="B78" s="30">
        <v>5</v>
      </c>
      <c r="C78" s="30">
        <v>5</v>
      </c>
      <c r="D78" s="30">
        <v>38</v>
      </c>
      <c r="E78" s="30">
        <v>48</v>
      </c>
      <c r="F78" s="30">
        <v>143</v>
      </c>
      <c r="G78" s="30">
        <v>97</v>
      </c>
      <c r="H78" s="30">
        <v>0.89100000000000001</v>
      </c>
      <c r="I78" s="30">
        <v>23</v>
      </c>
      <c r="J78" s="30">
        <v>67</v>
      </c>
      <c r="K78" s="30">
        <v>34</v>
      </c>
      <c r="L78" s="30">
        <v>57</v>
      </c>
      <c r="M78" s="30">
        <v>78</v>
      </c>
      <c r="N78" s="30">
        <v>97</v>
      </c>
      <c r="O78" s="31" t="s">
        <v>56</v>
      </c>
      <c r="P78" s="30" t="s">
        <v>16</v>
      </c>
      <c r="Q78" s="30" t="s">
        <v>17</v>
      </c>
      <c r="R78" s="30" t="s">
        <v>18</v>
      </c>
      <c r="S78" s="7">
        <f t="shared" si="9"/>
        <v>3</v>
      </c>
      <c r="T78" s="41">
        <f t="shared" si="12"/>
        <v>75</v>
      </c>
      <c r="V78" s="42">
        <f>COUNTIF($Q$4:Q78,"良")+COUNTIF($Q$4:Q78,"优")</f>
        <v>67</v>
      </c>
      <c r="X78" s="4">
        <f t="shared" si="10"/>
        <v>1</v>
      </c>
      <c r="Y78" s="4" t="str">
        <f t="shared" si="7"/>
        <v>2021-03</v>
      </c>
      <c r="Z78" s="4">
        <f t="shared" si="8"/>
        <v>26</v>
      </c>
      <c r="AA78" s="19">
        <f t="shared" si="11"/>
        <v>16</v>
      </c>
    </row>
    <row r="79" spans="1:27" ht="15" thickBot="1" x14ac:dyDescent="0.3">
      <c r="A79" s="29">
        <v>44272</v>
      </c>
      <c r="B79" s="30">
        <v>7</v>
      </c>
      <c r="C79" s="30">
        <v>7</v>
      </c>
      <c r="D79" s="30">
        <v>57</v>
      </c>
      <c r="E79" s="30">
        <v>72</v>
      </c>
      <c r="F79" s="30">
        <v>100</v>
      </c>
      <c r="G79" s="30">
        <v>75</v>
      </c>
      <c r="H79" s="30">
        <v>0.65500000000000003</v>
      </c>
      <c r="I79" s="30">
        <v>17</v>
      </c>
      <c r="J79" s="30">
        <v>58</v>
      </c>
      <c r="K79" s="30">
        <v>29</v>
      </c>
      <c r="L79" s="30">
        <v>26</v>
      </c>
      <c r="M79" s="30">
        <v>38</v>
      </c>
      <c r="N79" s="30">
        <v>75</v>
      </c>
      <c r="O79" s="31" t="s">
        <v>56</v>
      </c>
      <c r="P79" s="30" t="s">
        <v>16</v>
      </c>
      <c r="Q79" s="30" t="s">
        <v>17</v>
      </c>
      <c r="R79" s="30" t="s">
        <v>18</v>
      </c>
      <c r="S79" s="7">
        <f t="shared" si="9"/>
        <v>3</v>
      </c>
      <c r="T79" s="41">
        <f t="shared" si="12"/>
        <v>76</v>
      </c>
      <c r="V79" s="42">
        <f>COUNTIF($Q$4:Q79,"良")+COUNTIF($Q$4:Q79,"优")</f>
        <v>68</v>
      </c>
      <c r="X79" s="4">
        <f t="shared" si="10"/>
        <v>1</v>
      </c>
      <c r="Y79" s="4" t="str">
        <f t="shared" si="7"/>
        <v>2021-03</v>
      </c>
      <c r="Z79" s="4">
        <f t="shared" si="8"/>
        <v>26</v>
      </c>
      <c r="AA79" s="19">
        <f t="shared" si="11"/>
        <v>17</v>
      </c>
    </row>
    <row r="80" spans="1:27" ht="15" thickBot="1" x14ac:dyDescent="0.3">
      <c r="A80" s="29">
        <v>44273</v>
      </c>
      <c r="B80" s="30">
        <v>9</v>
      </c>
      <c r="C80" s="30">
        <v>9</v>
      </c>
      <c r="D80" s="30">
        <v>46</v>
      </c>
      <c r="E80" s="30">
        <v>58</v>
      </c>
      <c r="F80" s="30">
        <v>72</v>
      </c>
      <c r="G80" s="30">
        <v>61</v>
      </c>
      <c r="H80" s="30">
        <v>0.71399999999999997</v>
      </c>
      <c r="I80" s="30">
        <v>18</v>
      </c>
      <c r="J80" s="30">
        <v>70</v>
      </c>
      <c r="K80" s="30">
        <v>35</v>
      </c>
      <c r="L80" s="30">
        <v>26</v>
      </c>
      <c r="M80" s="30">
        <v>38</v>
      </c>
      <c r="N80" s="30">
        <v>61</v>
      </c>
      <c r="O80" s="31" t="s">
        <v>56</v>
      </c>
      <c r="P80" s="30" t="s">
        <v>16</v>
      </c>
      <c r="Q80" s="30" t="s">
        <v>17</v>
      </c>
      <c r="R80" s="30" t="s">
        <v>18</v>
      </c>
      <c r="S80" s="7">
        <f t="shared" si="9"/>
        <v>3</v>
      </c>
      <c r="T80" s="41">
        <f t="shared" si="12"/>
        <v>77</v>
      </c>
      <c r="V80" s="42">
        <f>COUNTIF($Q$4:Q80,"良")+COUNTIF($Q$4:Q80,"优")</f>
        <v>69</v>
      </c>
      <c r="X80" s="4">
        <f t="shared" si="10"/>
        <v>1</v>
      </c>
      <c r="Y80" s="4" t="str">
        <f t="shared" si="7"/>
        <v>2021-03</v>
      </c>
      <c r="Z80" s="4">
        <f t="shared" si="8"/>
        <v>26</v>
      </c>
      <c r="AA80" s="19">
        <f t="shared" si="11"/>
        <v>18</v>
      </c>
    </row>
    <row r="81" spans="1:27" ht="15" thickBot="1" x14ac:dyDescent="0.3">
      <c r="A81" s="29">
        <v>44274</v>
      </c>
      <c r="B81" s="30">
        <v>5</v>
      </c>
      <c r="C81" s="30">
        <v>5</v>
      </c>
      <c r="D81" s="30">
        <v>46</v>
      </c>
      <c r="E81" s="30">
        <v>58</v>
      </c>
      <c r="F81" s="30">
        <v>45</v>
      </c>
      <c r="G81" s="30">
        <v>45</v>
      </c>
      <c r="H81" s="30">
        <v>0.65300000000000002</v>
      </c>
      <c r="I81" s="30">
        <v>17</v>
      </c>
      <c r="J81" s="30">
        <v>67</v>
      </c>
      <c r="K81" s="30">
        <v>34</v>
      </c>
      <c r="L81" s="30">
        <v>22</v>
      </c>
      <c r="M81" s="30">
        <v>32</v>
      </c>
      <c r="N81" s="30">
        <v>58</v>
      </c>
      <c r="O81" s="31" t="s">
        <v>58</v>
      </c>
      <c r="P81" s="30" t="s">
        <v>16</v>
      </c>
      <c r="Q81" s="30" t="s">
        <v>17</v>
      </c>
      <c r="R81" s="30" t="s">
        <v>18</v>
      </c>
      <c r="S81" s="7">
        <f t="shared" si="9"/>
        <v>3</v>
      </c>
      <c r="T81" s="41">
        <f t="shared" si="12"/>
        <v>78</v>
      </c>
      <c r="V81" s="42">
        <f>COUNTIF($Q$4:Q81,"良")+COUNTIF($Q$4:Q81,"优")</f>
        <v>70</v>
      </c>
      <c r="X81" s="4">
        <f t="shared" si="10"/>
        <v>1</v>
      </c>
      <c r="Y81" s="4" t="str">
        <f t="shared" si="7"/>
        <v>2021-03</v>
      </c>
      <c r="Z81" s="4">
        <f t="shared" si="8"/>
        <v>26</v>
      </c>
      <c r="AA81" s="19">
        <f t="shared" si="11"/>
        <v>19</v>
      </c>
    </row>
    <row r="82" spans="1:27" ht="15" thickBot="1" x14ac:dyDescent="0.3">
      <c r="A82" s="29">
        <v>44275</v>
      </c>
      <c r="B82" s="30">
        <v>7</v>
      </c>
      <c r="C82" s="30">
        <v>7</v>
      </c>
      <c r="D82" s="30">
        <v>40</v>
      </c>
      <c r="E82" s="30">
        <v>50</v>
      </c>
      <c r="F82" s="30">
        <v>69</v>
      </c>
      <c r="G82" s="30">
        <v>60</v>
      </c>
      <c r="H82" s="30">
        <v>0.93500000000000005</v>
      </c>
      <c r="I82" s="30">
        <v>24</v>
      </c>
      <c r="J82" s="30">
        <v>83</v>
      </c>
      <c r="K82" s="30">
        <v>42</v>
      </c>
      <c r="L82" s="30">
        <v>44</v>
      </c>
      <c r="M82" s="30">
        <v>62</v>
      </c>
      <c r="N82" s="30">
        <v>62</v>
      </c>
      <c r="O82" s="31" t="s">
        <v>59</v>
      </c>
      <c r="P82" s="30" t="s">
        <v>16</v>
      </c>
      <c r="Q82" s="30" t="s">
        <v>17</v>
      </c>
      <c r="R82" s="30" t="s">
        <v>18</v>
      </c>
      <c r="S82" s="7">
        <f t="shared" si="9"/>
        <v>3</v>
      </c>
      <c r="T82" s="41">
        <f t="shared" si="12"/>
        <v>79</v>
      </c>
      <c r="V82" s="42">
        <f>COUNTIF($Q$4:Q82,"良")+COUNTIF($Q$4:Q82,"优")</f>
        <v>71</v>
      </c>
      <c r="X82" s="4">
        <f t="shared" si="10"/>
        <v>1</v>
      </c>
      <c r="Y82" s="4" t="str">
        <f t="shared" si="7"/>
        <v>2021-03</v>
      </c>
      <c r="Z82" s="4">
        <f t="shared" si="8"/>
        <v>26</v>
      </c>
      <c r="AA82" s="19">
        <f t="shared" si="11"/>
        <v>20</v>
      </c>
    </row>
    <row r="83" spans="1:27" ht="15" thickBot="1" x14ac:dyDescent="0.3">
      <c r="A83" s="29">
        <v>44276</v>
      </c>
      <c r="B83" s="30">
        <v>9</v>
      </c>
      <c r="C83" s="30">
        <v>9</v>
      </c>
      <c r="D83" s="30">
        <v>32</v>
      </c>
      <c r="E83" s="30">
        <v>40</v>
      </c>
      <c r="F83" s="30">
        <v>121</v>
      </c>
      <c r="G83" s="30">
        <v>86</v>
      </c>
      <c r="H83" s="30">
        <v>0.72599999999999998</v>
      </c>
      <c r="I83" s="30">
        <v>19</v>
      </c>
      <c r="J83" s="30">
        <v>90</v>
      </c>
      <c r="K83" s="30">
        <v>45</v>
      </c>
      <c r="L83" s="30">
        <v>44</v>
      </c>
      <c r="M83" s="30">
        <v>62</v>
      </c>
      <c r="N83" s="30">
        <v>86</v>
      </c>
      <c r="O83" s="31" t="s">
        <v>56</v>
      </c>
      <c r="P83" s="30" t="s">
        <v>16</v>
      </c>
      <c r="Q83" s="30" t="s">
        <v>17</v>
      </c>
      <c r="R83" s="30" t="s">
        <v>18</v>
      </c>
      <c r="S83" s="7">
        <f t="shared" si="9"/>
        <v>3</v>
      </c>
      <c r="T83" s="41">
        <f t="shared" si="12"/>
        <v>80</v>
      </c>
      <c r="V83" s="42">
        <f>COUNTIF($Q$4:Q83,"良")+COUNTIF($Q$4:Q83,"优")</f>
        <v>72</v>
      </c>
      <c r="X83" s="4">
        <f t="shared" si="10"/>
        <v>1</v>
      </c>
      <c r="Y83" s="4" t="str">
        <f t="shared" si="7"/>
        <v>2021-03</v>
      </c>
      <c r="Z83" s="4">
        <f t="shared" si="8"/>
        <v>26</v>
      </c>
      <c r="AA83" s="19">
        <f t="shared" si="11"/>
        <v>21</v>
      </c>
    </row>
    <row r="84" spans="1:27" ht="15" thickBot="1" x14ac:dyDescent="0.3">
      <c r="A84" s="29">
        <v>44277</v>
      </c>
      <c r="B84" s="30">
        <v>9</v>
      </c>
      <c r="C84" s="30">
        <v>9</v>
      </c>
      <c r="D84" s="30">
        <v>48</v>
      </c>
      <c r="E84" s="30">
        <v>60</v>
      </c>
      <c r="F84" s="30">
        <v>77</v>
      </c>
      <c r="G84" s="30">
        <v>64</v>
      </c>
      <c r="H84" s="30">
        <v>0.52800000000000002</v>
      </c>
      <c r="I84" s="30">
        <v>14</v>
      </c>
      <c r="J84" s="30">
        <v>98</v>
      </c>
      <c r="K84" s="30">
        <v>49</v>
      </c>
      <c r="L84" s="30">
        <v>19</v>
      </c>
      <c r="M84" s="30">
        <v>28</v>
      </c>
      <c r="N84" s="30">
        <v>64</v>
      </c>
      <c r="O84" s="31" t="s">
        <v>56</v>
      </c>
      <c r="P84" s="30" t="s">
        <v>16</v>
      </c>
      <c r="Q84" s="30" t="s">
        <v>17</v>
      </c>
      <c r="R84" s="30" t="s">
        <v>18</v>
      </c>
      <c r="S84" s="7">
        <f t="shared" si="9"/>
        <v>3</v>
      </c>
      <c r="T84" s="41">
        <f t="shared" si="12"/>
        <v>81</v>
      </c>
      <c r="V84" s="42">
        <f>COUNTIF($Q$4:Q84,"良")+COUNTIF($Q$4:Q84,"优")</f>
        <v>73</v>
      </c>
      <c r="X84" s="4">
        <f t="shared" si="10"/>
        <v>1</v>
      </c>
      <c r="Y84" s="4" t="str">
        <f t="shared" si="7"/>
        <v>2021-03</v>
      </c>
      <c r="Z84" s="4">
        <f t="shared" si="8"/>
        <v>26</v>
      </c>
      <c r="AA84" s="19">
        <f t="shared" si="11"/>
        <v>22</v>
      </c>
    </row>
    <row r="85" spans="1:27" ht="15" thickBot="1" x14ac:dyDescent="0.3">
      <c r="A85" s="29">
        <v>44278</v>
      </c>
      <c r="B85" s="30">
        <v>8</v>
      </c>
      <c r="C85" s="30">
        <v>8</v>
      </c>
      <c r="D85" s="30">
        <v>66</v>
      </c>
      <c r="E85" s="30">
        <v>83</v>
      </c>
      <c r="F85" s="30">
        <v>78</v>
      </c>
      <c r="G85" s="30">
        <v>64</v>
      </c>
      <c r="H85" s="30">
        <v>0.69699999999999995</v>
      </c>
      <c r="I85" s="30">
        <v>18</v>
      </c>
      <c r="J85" s="30">
        <v>103</v>
      </c>
      <c r="K85" s="30">
        <v>53</v>
      </c>
      <c r="L85" s="30">
        <v>26</v>
      </c>
      <c r="M85" s="30">
        <v>38</v>
      </c>
      <c r="N85" s="30">
        <v>83</v>
      </c>
      <c r="O85" s="31" t="s">
        <v>58</v>
      </c>
      <c r="P85" s="30" t="s">
        <v>16</v>
      </c>
      <c r="Q85" s="30" t="s">
        <v>17</v>
      </c>
      <c r="R85" s="30" t="s">
        <v>18</v>
      </c>
      <c r="S85" s="7">
        <f t="shared" si="9"/>
        <v>3</v>
      </c>
      <c r="T85" s="41">
        <f t="shared" si="12"/>
        <v>82</v>
      </c>
      <c r="V85" s="42">
        <f>COUNTIF($Q$4:Q85,"良")+COUNTIF($Q$4:Q85,"优")</f>
        <v>74</v>
      </c>
      <c r="X85" s="4">
        <f t="shared" si="10"/>
        <v>1</v>
      </c>
      <c r="Y85" s="4" t="str">
        <f t="shared" si="7"/>
        <v>2021-03</v>
      </c>
      <c r="Z85" s="4">
        <f t="shared" si="8"/>
        <v>26</v>
      </c>
      <c r="AA85" s="19">
        <f t="shared" si="11"/>
        <v>23</v>
      </c>
    </row>
    <row r="86" spans="1:27" ht="15" thickBot="1" x14ac:dyDescent="0.3">
      <c r="A86" s="29">
        <v>44279</v>
      </c>
      <c r="B86" s="30">
        <v>12</v>
      </c>
      <c r="C86" s="30">
        <v>12</v>
      </c>
      <c r="D86" s="30">
        <v>68</v>
      </c>
      <c r="E86" s="30">
        <v>85</v>
      </c>
      <c r="F86" s="30">
        <v>82</v>
      </c>
      <c r="G86" s="30">
        <v>66</v>
      </c>
      <c r="H86" s="30">
        <v>1.1419999999999999</v>
      </c>
      <c r="I86" s="30">
        <v>29</v>
      </c>
      <c r="J86" s="30">
        <v>107</v>
      </c>
      <c r="K86" s="30">
        <v>56</v>
      </c>
      <c r="L86" s="30">
        <v>30</v>
      </c>
      <c r="M86" s="30">
        <v>43</v>
      </c>
      <c r="N86" s="30">
        <v>85</v>
      </c>
      <c r="O86" s="31" t="s">
        <v>58</v>
      </c>
      <c r="P86" s="30" t="s">
        <v>16</v>
      </c>
      <c r="Q86" s="30" t="s">
        <v>17</v>
      </c>
      <c r="R86" s="30" t="s">
        <v>18</v>
      </c>
      <c r="S86" s="7">
        <f t="shared" si="9"/>
        <v>3</v>
      </c>
      <c r="T86" s="41">
        <f t="shared" si="12"/>
        <v>83</v>
      </c>
      <c r="V86" s="42">
        <f>COUNTIF($Q$4:Q86,"良")+COUNTIF($Q$4:Q86,"优")</f>
        <v>75</v>
      </c>
      <c r="X86" s="4">
        <f t="shared" si="10"/>
        <v>1</v>
      </c>
      <c r="Y86" s="4" t="str">
        <f t="shared" si="7"/>
        <v>2021-03</v>
      </c>
      <c r="Z86" s="4">
        <f t="shared" si="8"/>
        <v>26</v>
      </c>
      <c r="AA86" s="19">
        <f t="shared" si="11"/>
        <v>24</v>
      </c>
    </row>
    <row r="87" spans="1:27" ht="15" thickBot="1" x14ac:dyDescent="0.3">
      <c r="A87" s="29">
        <v>44280</v>
      </c>
      <c r="B87" s="30">
        <v>9</v>
      </c>
      <c r="C87" s="30">
        <v>9</v>
      </c>
      <c r="D87" s="30">
        <v>50</v>
      </c>
      <c r="E87" s="30">
        <v>63</v>
      </c>
      <c r="F87" s="30">
        <v>93</v>
      </c>
      <c r="G87" s="30">
        <v>72</v>
      </c>
      <c r="H87" s="30">
        <v>0.94599999999999995</v>
      </c>
      <c r="I87" s="30">
        <v>24</v>
      </c>
      <c r="J87" s="30">
        <v>187</v>
      </c>
      <c r="K87" s="30">
        <v>125</v>
      </c>
      <c r="L87" s="30">
        <v>40</v>
      </c>
      <c r="M87" s="30">
        <v>57</v>
      </c>
      <c r="N87" s="30">
        <v>125</v>
      </c>
      <c r="O87" s="31" t="s">
        <v>57</v>
      </c>
      <c r="P87" s="30" t="s">
        <v>19</v>
      </c>
      <c r="Q87" s="30" t="s">
        <v>20</v>
      </c>
      <c r="R87" s="30" t="s">
        <v>21</v>
      </c>
      <c r="S87" s="7">
        <f t="shared" si="9"/>
        <v>3</v>
      </c>
      <c r="T87" s="41">
        <f t="shared" si="12"/>
        <v>84</v>
      </c>
      <c r="V87" s="42">
        <f>COUNTIF($Q$4:Q87,"良")+COUNTIF($Q$4:Q87,"优")</f>
        <v>75</v>
      </c>
      <c r="X87" s="4">
        <f t="shared" si="10"/>
        <v>0</v>
      </c>
      <c r="Y87" s="4" t="str">
        <f t="shared" si="7"/>
        <v>2021-03</v>
      </c>
      <c r="Z87" s="4">
        <f t="shared" si="8"/>
        <v>26</v>
      </c>
      <c r="AA87" s="19">
        <f t="shared" si="11"/>
        <v>24</v>
      </c>
    </row>
    <row r="88" spans="1:27" ht="15" thickBot="1" x14ac:dyDescent="0.3">
      <c r="A88" s="29">
        <v>44281</v>
      </c>
      <c r="B88" s="30">
        <v>9</v>
      </c>
      <c r="C88" s="30">
        <v>9</v>
      </c>
      <c r="D88" s="30">
        <v>30</v>
      </c>
      <c r="E88" s="30">
        <v>38</v>
      </c>
      <c r="F88" s="30">
        <v>81</v>
      </c>
      <c r="G88" s="30">
        <v>66</v>
      </c>
      <c r="H88" s="30">
        <v>0.629</v>
      </c>
      <c r="I88" s="30">
        <v>16</v>
      </c>
      <c r="J88" s="30">
        <v>168</v>
      </c>
      <c r="K88" s="30">
        <v>108</v>
      </c>
      <c r="L88" s="30">
        <v>32</v>
      </c>
      <c r="M88" s="30">
        <v>46</v>
      </c>
      <c r="N88" s="30">
        <v>108</v>
      </c>
      <c r="O88" s="31" t="s">
        <v>57</v>
      </c>
      <c r="P88" s="30" t="s">
        <v>19</v>
      </c>
      <c r="Q88" s="30" t="s">
        <v>20</v>
      </c>
      <c r="R88" s="30" t="s">
        <v>21</v>
      </c>
      <c r="S88" s="7">
        <f t="shared" si="9"/>
        <v>3</v>
      </c>
      <c r="T88" s="41">
        <f t="shared" si="12"/>
        <v>85</v>
      </c>
      <c r="V88" s="42">
        <f>COUNTIF($Q$4:Q88,"良")+COUNTIF($Q$4:Q88,"优")</f>
        <v>75</v>
      </c>
      <c r="X88" s="4">
        <f t="shared" si="10"/>
        <v>0</v>
      </c>
      <c r="Y88" s="4" t="str">
        <f t="shared" si="7"/>
        <v>2021-03</v>
      </c>
      <c r="Z88" s="4">
        <f t="shared" si="8"/>
        <v>26</v>
      </c>
      <c r="AA88" s="19">
        <f t="shared" si="11"/>
        <v>24</v>
      </c>
    </row>
    <row r="89" spans="1:27" ht="15" thickBot="1" x14ac:dyDescent="0.3">
      <c r="A89" s="29">
        <v>44282</v>
      </c>
      <c r="B89" s="30">
        <v>6</v>
      </c>
      <c r="C89" s="30">
        <v>6</v>
      </c>
      <c r="D89" s="30">
        <v>32</v>
      </c>
      <c r="E89" s="30">
        <v>40</v>
      </c>
      <c r="F89" s="30">
        <v>62</v>
      </c>
      <c r="G89" s="30">
        <v>56</v>
      </c>
      <c r="H89" s="30">
        <v>0.95899999999999996</v>
      </c>
      <c r="I89" s="30">
        <v>24</v>
      </c>
      <c r="J89" s="30">
        <v>89</v>
      </c>
      <c r="K89" s="30">
        <v>45</v>
      </c>
      <c r="L89" s="30">
        <v>34</v>
      </c>
      <c r="M89" s="30">
        <v>49</v>
      </c>
      <c r="N89" s="30">
        <v>56</v>
      </c>
      <c r="O89" s="31" t="s">
        <v>56</v>
      </c>
      <c r="P89" s="30" t="s">
        <v>16</v>
      </c>
      <c r="Q89" s="30" t="s">
        <v>17</v>
      </c>
      <c r="R89" s="30" t="s">
        <v>18</v>
      </c>
      <c r="S89" s="7">
        <f t="shared" si="9"/>
        <v>3</v>
      </c>
      <c r="T89" s="41">
        <f t="shared" si="12"/>
        <v>86</v>
      </c>
      <c r="V89" s="42">
        <f>COUNTIF($Q$4:Q89,"良")+COUNTIF($Q$4:Q89,"优")</f>
        <v>76</v>
      </c>
      <c r="X89" s="4">
        <f t="shared" si="10"/>
        <v>1</v>
      </c>
      <c r="Y89" s="4" t="str">
        <f t="shared" si="7"/>
        <v>2021-03</v>
      </c>
      <c r="Z89" s="4">
        <f t="shared" si="8"/>
        <v>26</v>
      </c>
      <c r="AA89" s="19">
        <f t="shared" si="11"/>
        <v>25</v>
      </c>
    </row>
    <row r="90" spans="1:27" ht="15" thickBot="1" x14ac:dyDescent="0.3">
      <c r="A90" s="29">
        <v>44283</v>
      </c>
      <c r="B90" s="30">
        <v>9</v>
      </c>
      <c r="C90" s="30">
        <v>9</v>
      </c>
      <c r="D90" s="30">
        <v>65</v>
      </c>
      <c r="E90" s="30">
        <v>82</v>
      </c>
      <c r="F90" s="30">
        <v>87</v>
      </c>
      <c r="G90" s="30">
        <v>69</v>
      </c>
      <c r="H90" s="30">
        <v>1.488</v>
      </c>
      <c r="I90" s="30">
        <v>38</v>
      </c>
      <c r="J90" s="30">
        <v>110</v>
      </c>
      <c r="K90" s="30">
        <v>59</v>
      </c>
      <c r="L90" s="30">
        <v>42</v>
      </c>
      <c r="M90" s="30">
        <v>59</v>
      </c>
      <c r="N90" s="30">
        <v>82</v>
      </c>
      <c r="O90" s="31" t="s">
        <v>58</v>
      </c>
      <c r="P90" s="30" t="s">
        <v>16</v>
      </c>
      <c r="Q90" s="30" t="s">
        <v>17</v>
      </c>
      <c r="R90" s="30" t="s">
        <v>18</v>
      </c>
      <c r="S90" s="7">
        <f t="shared" si="9"/>
        <v>3</v>
      </c>
      <c r="T90" s="41">
        <f t="shared" si="12"/>
        <v>87</v>
      </c>
      <c r="V90" s="42">
        <f>COUNTIF($Q$4:Q90,"良")+COUNTIF($Q$4:Q90,"优")</f>
        <v>77</v>
      </c>
      <c r="X90" s="4">
        <f>IF(OR(ISNUMBER(FIND("良",Q90,1)),ISNUMBER(FIND("优",Q90,1))),1,0)</f>
        <v>1</v>
      </c>
      <c r="Y90" s="4" t="str">
        <f t="shared" si="7"/>
        <v>2021-03</v>
      </c>
      <c r="Z90" s="4">
        <f t="shared" si="8"/>
        <v>26</v>
      </c>
      <c r="AA90" s="19">
        <f t="shared" si="11"/>
        <v>26</v>
      </c>
    </row>
    <row r="91" spans="1:27" ht="15" thickBot="1" x14ac:dyDescent="0.3">
      <c r="A91" s="29">
        <v>44284</v>
      </c>
      <c r="B91" s="30">
        <v>10</v>
      </c>
      <c r="C91" s="30">
        <v>10</v>
      </c>
      <c r="D91" s="30">
        <v>56</v>
      </c>
      <c r="E91" s="30">
        <v>70</v>
      </c>
      <c r="F91" s="30">
        <v>176</v>
      </c>
      <c r="G91" s="30">
        <v>113</v>
      </c>
      <c r="H91" s="30">
        <v>1.3540000000000001</v>
      </c>
      <c r="I91" s="30">
        <v>34</v>
      </c>
      <c r="J91" s="30">
        <v>184</v>
      </c>
      <c r="K91" s="30">
        <v>122</v>
      </c>
      <c r="L91" s="30">
        <v>61</v>
      </c>
      <c r="M91" s="30">
        <v>83</v>
      </c>
      <c r="N91" s="30">
        <v>122</v>
      </c>
      <c r="O91" s="31" t="s">
        <v>57</v>
      </c>
      <c r="P91" s="30" t="s">
        <v>19</v>
      </c>
      <c r="Q91" s="33" t="s">
        <v>64</v>
      </c>
      <c r="R91" s="30" t="s">
        <v>21</v>
      </c>
      <c r="S91" s="7">
        <f t="shared" si="9"/>
        <v>3</v>
      </c>
      <c r="T91" s="41">
        <f t="shared" si="12"/>
        <v>88</v>
      </c>
      <c r="V91" s="42">
        <f>COUNTIF($Q$4:Q91,"良")+COUNTIF($Q$4:Q91,"优")</f>
        <v>77</v>
      </c>
      <c r="X91" s="4">
        <f t="shared" si="10"/>
        <v>0</v>
      </c>
      <c r="Y91" s="4" t="str">
        <f t="shared" si="7"/>
        <v>2021-03</v>
      </c>
      <c r="Z91" s="4">
        <f t="shared" si="8"/>
        <v>26</v>
      </c>
      <c r="AA91" s="19">
        <f t="shared" si="11"/>
        <v>26</v>
      </c>
    </row>
    <row r="92" spans="1:27" ht="15" thickBot="1" x14ac:dyDescent="0.3">
      <c r="A92" s="29">
        <v>44285</v>
      </c>
      <c r="B92" s="30">
        <v>8</v>
      </c>
      <c r="C92" s="30">
        <v>8</v>
      </c>
      <c r="D92" s="30">
        <v>27</v>
      </c>
      <c r="E92" s="30">
        <v>34</v>
      </c>
      <c r="F92" s="30">
        <v>326</v>
      </c>
      <c r="G92" s="30">
        <v>188</v>
      </c>
      <c r="H92" s="30">
        <v>1.0149999999999999</v>
      </c>
      <c r="I92" s="30">
        <v>26</v>
      </c>
      <c r="J92" s="30">
        <v>138</v>
      </c>
      <c r="K92" s="30">
        <v>82</v>
      </c>
      <c r="L92" s="30">
        <v>79</v>
      </c>
      <c r="M92" s="30">
        <v>105</v>
      </c>
      <c r="N92" s="30">
        <v>188</v>
      </c>
      <c r="O92" s="31" t="s">
        <v>56</v>
      </c>
      <c r="P92" s="30" t="s">
        <v>61</v>
      </c>
      <c r="Q92" s="33" t="s">
        <v>62</v>
      </c>
      <c r="R92" s="30" t="s">
        <v>63</v>
      </c>
      <c r="S92" s="7">
        <f t="shared" si="9"/>
        <v>3</v>
      </c>
      <c r="T92" s="41">
        <f t="shared" si="12"/>
        <v>89</v>
      </c>
      <c r="V92" s="42">
        <f>COUNTIF($Q$4:Q92,"良")+COUNTIF($Q$4:Q92,"优")</f>
        <v>77</v>
      </c>
      <c r="X92" s="4">
        <f t="shared" si="10"/>
        <v>0</v>
      </c>
      <c r="Y92" s="4" t="str">
        <f t="shared" si="7"/>
        <v>2021-03</v>
      </c>
      <c r="Z92" s="4">
        <f t="shared" si="8"/>
        <v>26</v>
      </c>
      <c r="AA92" s="19">
        <f t="shared" si="11"/>
        <v>26</v>
      </c>
    </row>
    <row r="93" spans="1:27" ht="15" thickBot="1" x14ac:dyDescent="0.3">
      <c r="A93" s="29">
        <v>44286</v>
      </c>
      <c r="B93" s="30">
        <v>8</v>
      </c>
      <c r="C93" s="30">
        <v>8</v>
      </c>
      <c r="D93" s="30">
        <v>36</v>
      </c>
      <c r="E93" s="30">
        <v>45</v>
      </c>
      <c r="F93" s="30">
        <v>239</v>
      </c>
      <c r="G93" s="30">
        <v>145</v>
      </c>
      <c r="H93" s="30">
        <v>1.0840000000000001</v>
      </c>
      <c r="I93" s="30">
        <v>28</v>
      </c>
      <c r="J93" s="30">
        <v>63</v>
      </c>
      <c r="K93" s="30">
        <v>32</v>
      </c>
      <c r="L93" s="30">
        <v>51</v>
      </c>
      <c r="M93" s="30">
        <v>70</v>
      </c>
      <c r="N93" s="30">
        <v>145</v>
      </c>
      <c r="O93" s="31" t="s">
        <v>56</v>
      </c>
      <c r="P93" s="30" t="s">
        <v>19</v>
      </c>
      <c r="Q93" s="33" t="s">
        <v>20</v>
      </c>
      <c r="R93" s="30" t="s">
        <v>21</v>
      </c>
      <c r="S93" s="7">
        <f t="shared" si="9"/>
        <v>3</v>
      </c>
      <c r="T93" s="41">
        <f t="shared" si="12"/>
        <v>90</v>
      </c>
      <c r="V93" s="42">
        <f>COUNTIF($Q$4:Q93,"良")+COUNTIF($Q$4:Q93,"优")</f>
        <v>77</v>
      </c>
      <c r="X93" s="4">
        <f t="shared" si="10"/>
        <v>0</v>
      </c>
      <c r="Y93" s="4" t="str">
        <f t="shared" si="7"/>
        <v>2021-03</v>
      </c>
      <c r="Z93" s="4">
        <f t="shared" si="8"/>
        <v>26</v>
      </c>
      <c r="AA93" s="19">
        <f t="shared" si="11"/>
        <v>26</v>
      </c>
    </row>
    <row r="94" spans="1:27" ht="15" thickBot="1" x14ac:dyDescent="0.3">
      <c r="A94" s="29">
        <v>44287</v>
      </c>
      <c r="B94" s="30">
        <v>5</v>
      </c>
      <c r="C94" s="30">
        <v>5</v>
      </c>
      <c r="D94" s="30">
        <v>28</v>
      </c>
      <c r="E94" s="30">
        <v>35</v>
      </c>
      <c r="F94" s="30">
        <v>33</v>
      </c>
      <c r="G94" s="30">
        <v>33</v>
      </c>
      <c r="H94" s="30">
        <v>0.89800000000000002</v>
      </c>
      <c r="I94" s="30">
        <v>23</v>
      </c>
      <c r="J94" s="30">
        <v>72</v>
      </c>
      <c r="K94" s="30">
        <v>36</v>
      </c>
      <c r="L94" s="30">
        <v>14</v>
      </c>
      <c r="M94" s="30">
        <v>20</v>
      </c>
      <c r="N94" s="30">
        <v>36</v>
      </c>
      <c r="O94" s="31"/>
      <c r="P94" s="30" t="s">
        <v>22</v>
      </c>
      <c r="Q94" s="30" t="s">
        <v>23</v>
      </c>
      <c r="R94" s="30" t="s">
        <v>24</v>
      </c>
      <c r="S94" s="7">
        <f t="shared" si="9"/>
        <v>4</v>
      </c>
      <c r="T94" s="41">
        <f t="shared" si="12"/>
        <v>91</v>
      </c>
      <c r="V94" s="42">
        <f>COUNTIF($Q$4:Q94,"良")+COUNTIF($Q$4:Q94,"优")</f>
        <v>78</v>
      </c>
      <c r="X94" s="4">
        <f t="shared" si="10"/>
        <v>1</v>
      </c>
      <c r="Y94" s="4" t="str">
        <f t="shared" si="7"/>
        <v>2021-04</v>
      </c>
      <c r="Z94" s="4">
        <f t="shared" si="8"/>
        <v>28</v>
      </c>
      <c r="AA94" s="19">
        <f t="shared" si="11"/>
        <v>1</v>
      </c>
    </row>
    <row r="95" spans="1:27" ht="15" thickBot="1" x14ac:dyDescent="0.3">
      <c r="A95" s="29">
        <v>44288</v>
      </c>
      <c r="B95" s="30">
        <v>5</v>
      </c>
      <c r="C95" s="30">
        <v>5</v>
      </c>
      <c r="D95" s="30">
        <v>28</v>
      </c>
      <c r="E95" s="30">
        <v>35</v>
      </c>
      <c r="F95" s="30">
        <v>40</v>
      </c>
      <c r="G95" s="30">
        <v>40</v>
      </c>
      <c r="H95" s="30">
        <v>0.998</v>
      </c>
      <c r="I95" s="30">
        <v>25</v>
      </c>
      <c r="J95" s="30">
        <v>46</v>
      </c>
      <c r="K95" s="30">
        <v>23</v>
      </c>
      <c r="L95" s="30">
        <v>21</v>
      </c>
      <c r="M95" s="30">
        <v>30</v>
      </c>
      <c r="N95" s="30">
        <v>40</v>
      </c>
      <c r="O95" s="31"/>
      <c r="P95" s="30" t="s">
        <v>22</v>
      </c>
      <c r="Q95" s="30" t="s">
        <v>23</v>
      </c>
      <c r="R95" s="30" t="s">
        <v>24</v>
      </c>
      <c r="S95" s="7">
        <f t="shared" si="9"/>
        <v>4</v>
      </c>
      <c r="T95" s="41">
        <f t="shared" si="12"/>
        <v>92</v>
      </c>
      <c r="V95" s="42">
        <f>COUNTIF($Q$4:Q95,"良")+COUNTIF($Q$4:Q95,"优")</f>
        <v>79</v>
      </c>
      <c r="X95" s="4">
        <f t="shared" si="10"/>
        <v>1</v>
      </c>
      <c r="Y95" s="4" t="str">
        <f t="shared" si="7"/>
        <v>2021-04</v>
      </c>
      <c r="Z95" s="4">
        <f t="shared" si="8"/>
        <v>28</v>
      </c>
      <c r="AA95" s="19">
        <f t="shared" si="11"/>
        <v>2</v>
      </c>
    </row>
    <row r="96" spans="1:27" ht="15" thickBot="1" x14ac:dyDescent="0.3">
      <c r="A96" s="29">
        <v>44289</v>
      </c>
      <c r="B96" s="30">
        <v>5</v>
      </c>
      <c r="C96" s="30">
        <v>5</v>
      </c>
      <c r="D96" s="30">
        <v>19</v>
      </c>
      <c r="E96" s="30">
        <v>24</v>
      </c>
      <c r="F96" s="30">
        <v>27</v>
      </c>
      <c r="G96" s="30">
        <v>27</v>
      </c>
      <c r="H96" s="30">
        <v>1.024</v>
      </c>
      <c r="I96" s="30">
        <v>26</v>
      </c>
      <c r="J96" s="30">
        <v>57</v>
      </c>
      <c r="K96" s="30">
        <v>29</v>
      </c>
      <c r="L96" s="30">
        <v>14</v>
      </c>
      <c r="M96" s="30">
        <v>20</v>
      </c>
      <c r="N96" s="30">
        <v>29</v>
      </c>
      <c r="O96" s="31"/>
      <c r="P96" s="30" t="s">
        <v>22</v>
      </c>
      <c r="Q96" s="30" t="s">
        <v>23</v>
      </c>
      <c r="R96" s="30" t="s">
        <v>24</v>
      </c>
      <c r="S96" s="7">
        <f t="shared" si="9"/>
        <v>4</v>
      </c>
      <c r="T96" s="41">
        <f t="shared" si="12"/>
        <v>93</v>
      </c>
      <c r="V96" s="42">
        <f>COUNTIF($Q$4:Q96,"良")+COUNTIF($Q$4:Q96,"优")</f>
        <v>80</v>
      </c>
      <c r="X96" s="4">
        <f t="shared" si="10"/>
        <v>1</v>
      </c>
      <c r="Y96" s="4" t="str">
        <f t="shared" si="7"/>
        <v>2021-04</v>
      </c>
      <c r="Z96" s="4">
        <f t="shared" si="8"/>
        <v>28</v>
      </c>
      <c r="AA96" s="19">
        <f t="shared" si="11"/>
        <v>3</v>
      </c>
    </row>
    <row r="97" spans="1:27" ht="15" thickBot="1" x14ac:dyDescent="0.3">
      <c r="A97" s="29">
        <v>44290</v>
      </c>
      <c r="B97" s="30">
        <v>9</v>
      </c>
      <c r="C97" s="30">
        <v>9</v>
      </c>
      <c r="D97" s="30">
        <v>18</v>
      </c>
      <c r="E97" s="30">
        <v>23</v>
      </c>
      <c r="F97" s="30">
        <v>52</v>
      </c>
      <c r="G97" s="30">
        <v>51</v>
      </c>
      <c r="H97" s="30">
        <v>0.77700000000000002</v>
      </c>
      <c r="I97" s="30">
        <v>20</v>
      </c>
      <c r="J97" s="30">
        <v>112</v>
      </c>
      <c r="K97" s="30">
        <v>60</v>
      </c>
      <c r="L97" s="30">
        <v>16</v>
      </c>
      <c r="M97" s="30">
        <v>23</v>
      </c>
      <c r="N97" s="30">
        <v>60</v>
      </c>
      <c r="O97" s="31" t="s">
        <v>57</v>
      </c>
      <c r="P97" s="30" t="s">
        <v>16</v>
      </c>
      <c r="Q97" s="30" t="s">
        <v>17</v>
      </c>
      <c r="R97" s="30" t="s">
        <v>18</v>
      </c>
      <c r="S97" s="7">
        <f t="shared" si="9"/>
        <v>4</v>
      </c>
      <c r="T97" s="41">
        <f t="shared" si="12"/>
        <v>94</v>
      </c>
      <c r="V97" s="42">
        <f>COUNTIF($Q$4:Q97,"良")+COUNTIF($Q$4:Q97,"优")</f>
        <v>81</v>
      </c>
      <c r="X97" s="4">
        <f t="shared" si="10"/>
        <v>1</v>
      </c>
      <c r="Y97" s="4" t="str">
        <f t="shared" si="7"/>
        <v>2021-04</v>
      </c>
      <c r="Z97" s="4">
        <f t="shared" si="8"/>
        <v>28</v>
      </c>
      <c r="AA97" s="19">
        <f t="shared" si="11"/>
        <v>4</v>
      </c>
    </row>
    <row r="98" spans="1:27" ht="15" thickBot="1" x14ac:dyDescent="0.3">
      <c r="A98" s="29">
        <v>44291</v>
      </c>
      <c r="B98" s="30">
        <v>9</v>
      </c>
      <c r="C98" s="30">
        <v>9</v>
      </c>
      <c r="D98" s="30">
        <v>43</v>
      </c>
      <c r="E98" s="30">
        <v>54</v>
      </c>
      <c r="F98" s="30">
        <v>47</v>
      </c>
      <c r="G98" s="30">
        <v>47</v>
      </c>
      <c r="H98" s="30">
        <v>0.86499999999999999</v>
      </c>
      <c r="I98" s="30">
        <v>22</v>
      </c>
      <c r="J98" s="30">
        <v>132</v>
      </c>
      <c r="K98" s="30">
        <v>77</v>
      </c>
      <c r="L98" s="30">
        <v>19</v>
      </c>
      <c r="M98" s="30">
        <v>28</v>
      </c>
      <c r="N98" s="30">
        <v>77</v>
      </c>
      <c r="O98" s="31" t="s">
        <v>57</v>
      </c>
      <c r="P98" s="30" t="s">
        <v>16</v>
      </c>
      <c r="Q98" s="30" t="s">
        <v>17</v>
      </c>
      <c r="R98" s="30" t="s">
        <v>18</v>
      </c>
      <c r="S98" s="7">
        <f t="shared" si="9"/>
        <v>4</v>
      </c>
      <c r="T98" s="41">
        <f t="shared" si="12"/>
        <v>95</v>
      </c>
      <c r="V98" s="42">
        <f>COUNTIF($Q$4:Q98,"良")+COUNTIF($Q$4:Q98,"优")</f>
        <v>82</v>
      </c>
      <c r="X98" s="4">
        <f t="shared" si="10"/>
        <v>1</v>
      </c>
      <c r="Y98" s="4" t="str">
        <f t="shared" si="7"/>
        <v>2021-04</v>
      </c>
      <c r="Z98" s="4">
        <f t="shared" si="8"/>
        <v>28</v>
      </c>
      <c r="AA98" s="19">
        <f t="shared" si="11"/>
        <v>5</v>
      </c>
    </row>
    <row r="99" spans="1:27" ht="15" thickBot="1" x14ac:dyDescent="0.3">
      <c r="A99" s="29">
        <v>44292</v>
      </c>
      <c r="B99" s="30">
        <v>12</v>
      </c>
      <c r="C99" s="30">
        <v>12</v>
      </c>
      <c r="D99" s="30">
        <v>47</v>
      </c>
      <c r="E99" s="30">
        <v>59</v>
      </c>
      <c r="F99" s="30">
        <v>75</v>
      </c>
      <c r="G99" s="30">
        <v>63</v>
      </c>
      <c r="H99" s="30">
        <v>1.008</v>
      </c>
      <c r="I99" s="30">
        <v>26</v>
      </c>
      <c r="J99" s="30">
        <v>124</v>
      </c>
      <c r="K99" s="30">
        <v>70</v>
      </c>
      <c r="L99" s="30">
        <v>32</v>
      </c>
      <c r="M99" s="30">
        <v>46</v>
      </c>
      <c r="N99" s="30">
        <v>70</v>
      </c>
      <c r="O99" s="31" t="s">
        <v>57</v>
      </c>
      <c r="P99" s="30" t="s">
        <v>16</v>
      </c>
      <c r="Q99" s="30" t="s">
        <v>17</v>
      </c>
      <c r="R99" s="30" t="s">
        <v>18</v>
      </c>
      <c r="S99" s="7">
        <f t="shared" si="9"/>
        <v>4</v>
      </c>
      <c r="T99" s="41">
        <f t="shared" si="12"/>
        <v>96</v>
      </c>
      <c r="V99" s="42">
        <f>COUNTIF($Q$4:Q99,"良")+COUNTIF($Q$4:Q99,"优")</f>
        <v>83</v>
      </c>
      <c r="X99" s="4">
        <f t="shared" si="10"/>
        <v>1</v>
      </c>
      <c r="Y99" s="4" t="str">
        <f t="shared" si="7"/>
        <v>2021-04</v>
      </c>
      <c r="Z99" s="4">
        <f t="shared" si="8"/>
        <v>28</v>
      </c>
      <c r="AA99" s="19">
        <f t="shared" si="11"/>
        <v>6</v>
      </c>
    </row>
    <row r="100" spans="1:27" ht="15" thickBot="1" x14ac:dyDescent="0.3">
      <c r="A100" s="29">
        <v>44293</v>
      </c>
      <c r="B100" s="30">
        <v>10</v>
      </c>
      <c r="C100" s="30">
        <v>10</v>
      </c>
      <c r="D100" s="30">
        <v>52</v>
      </c>
      <c r="E100" s="30">
        <v>65</v>
      </c>
      <c r="F100" s="30">
        <v>59</v>
      </c>
      <c r="G100" s="30">
        <v>55</v>
      </c>
      <c r="H100" s="30">
        <v>0.94799999999999995</v>
      </c>
      <c r="I100" s="30">
        <v>24</v>
      </c>
      <c r="J100" s="30">
        <v>62</v>
      </c>
      <c r="K100" s="30">
        <v>31</v>
      </c>
      <c r="L100" s="30">
        <v>24</v>
      </c>
      <c r="M100" s="30">
        <v>35</v>
      </c>
      <c r="N100" s="30">
        <v>65</v>
      </c>
      <c r="O100" s="31" t="s">
        <v>58</v>
      </c>
      <c r="P100" s="30" t="s">
        <v>16</v>
      </c>
      <c r="Q100" s="30" t="s">
        <v>17</v>
      </c>
      <c r="R100" s="30" t="s">
        <v>18</v>
      </c>
      <c r="S100" s="7">
        <f t="shared" si="9"/>
        <v>4</v>
      </c>
      <c r="T100" s="41">
        <f t="shared" si="12"/>
        <v>97</v>
      </c>
      <c r="V100" s="42">
        <f>COUNTIF($Q$4:Q100,"良")+COUNTIF($Q$4:Q100,"优")</f>
        <v>84</v>
      </c>
      <c r="X100" s="4">
        <f t="shared" si="10"/>
        <v>1</v>
      </c>
      <c r="Y100" s="4" t="str">
        <f t="shared" si="7"/>
        <v>2021-04</v>
      </c>
      <c r="Z100" s="4">
        <f t="shared" si="8"/>
        <v>28</v>
      </c>
      <c r="AA100" s="19">
        <f t="shared" si="11"/>
        <v>7</v>
      </c>
    </row>
    <row r="101" spans="1:27" ht="15" thickBot="1" x14ac:dyDescent="0.3">
      <c r="A101" s="29">
        <v>44294</v>
      </c>
      <c r="B101" s="30">
        <v>8</v>
      </c>
      <c r="C101" s="30">
        <v>8</v>
      </c>
      <c r="D101" s="30">
        <v>28</v>
      </c>
      <c r="E101" s="30">
        <v>35</v>
      </c>
      <c r="F101" s="30">
        <v>48</v>
      </c>
      <c r="G101" s="30">
        <v>48</v>
      </c>
      <c r="H101" s="30">
        <v>0.88400000000000001</v>
      </c>
      <c r="I101" s="30">
        <v>23</v>
      </c>
      <c r="J101" s="30">
        <v>149</v>
      </c>
      <c r="K101" s="30">
        <v>91</v>
      </c>
      <c r="L101" s="30">
        <v>24</v>
      </c>
      <c r="M101" s="30">
        <v>35</v>
      </c>
      <c r="N101" s="30">
        <v>91</v>
      </c>
      <c r="O101" s="31" t="s">
        <v>57</v>
      </c>
      <c r="P101" s="30" t="s">
        <v>16</v>
      </c>
      <c r="Q101" s="30" t="s">
        <v>17</v>
      </c>
      <c r="R101" s="30" t="s">
        <v>18</v>
      </c>
      <c r="S101" s="7">
        <f t="shared" si="9"/>
        <v>4</v>
      </c>
      <c r="T101" s="41">
        <f t="shared" si="12"/>
        <v>98</v>
      </c>
      <c r="V101" s="42">
        <f>COUNTIF($Q$4:Q101,"良")+COUNTIF($Q$4:Q101,"优")</f>
        <v>85</v>
      </c>
      <c r="X101" s="4">
        <f t="shared" si="10"/>
        <v>1</v>
      </c>
      <c r="Y101" s="4" t="str">
        <f t="shared" si="7"/>
        <v>2021-04</v>
      </c>
      <c r="Z101" s="4">
        <f t="shared" si="8"/>
        <v>28</v>
      </c>
      <c r="AA101" s="19">
        <f t="shared" si="11"/>
        <v>8</v>
      </c>
    </row>
    <row r="102" spans="1:27" ht="15" thickBot="1" x14ac:dyDescent="0.3">
      <c r="A102" s="29">
        <v>44295</v>
      </c>
      <c r="B102" s="30">
        <v>9</v>
      </c>
      <c r="C102" s="30">
        <v>9</v>
      </c>
      <c r="D102" s="30">
        <v>41</v>
      </c>
      <c r="E102" s="30">
        <v>52</v>
      </c>
      <c r="F102" s="30">
        <v>62</v>
      </c>
      <c r="G102" s="30">
        <v>56</v>
      </c>
      <c r="H102" s="30">
        <v>0.89500000000000002</v>
      </c>
      <c r="I102" s="30">
        <v>23</v>
      </c>
      <c r="J102" s="30">
        <v>137</v>
      </c>
      <c r="K102" s="30">
        <v>81</v>
      </c>
      <c r="L102" s="30">
        <v>26</v>
      </c>
      <c r="M102" s="30">
        <v>38</v>
      </c>
      <c r="N102" s="30">
        <v>81</v>
      </c>
      <c r="O102" s="31" t="s">
        <v>57</v>
      </c>
      <c r="P102" s="30" t="s">
        <v>16</v>
      </c>
      <c r="Q102" s="30" t="s">
        <v>17</v>
      </c>
      <c r="R102" s="30" t="s">
        <v>18</v>
      </c>
      <c r="S102" s="7">
        <f t="shared" si="9"/>
        <v>4</v>
      </c>
      <c r="T102" s="41">
        <f t="shared" si="12"/>
        <v>99</v>
      </c>
      <c r="V102" s="42">
        <f>COUNTIF($Q$4:Q102,"良")+COUNTIF($Q$4:Q102,"优")</f>
        <v>86</v>
      </c>
      <c r="X102" s="4">
        <f t="shared" si="10"/>
        <v>1</v>
      </c>
      <c r="Y102" s="4" t="str">
        <f t="shared" si="7"/>
        <v>2021-04</v>
      </c>
      <c r="Z102" s="4">
        <f t="shared" si="8"/>
        <v>28</v>
      </c>
      <c r="AA102" s="19">
        <f t="shared" si="11"/>
        <v>9</v>
      </c>
    </row>
    <row r="103" spans="1:27" ht="15" thickBot="1" x14ac:dyDescent="0.3">
      <c r="A103" s="29">
        <v>44296</v>
      </c>
      <c r="B103" s="30">
        <v>11</v>
      </c>
      <c r="C103" s="30">
        <v>11</v>
      </c>
      <c r="D103" s="30">
        <v>32</v>
      </c>
      <c r="E103" s="30">
        <v>40</v>
      </c>
      <c r="F103" s="30">
        <v>64</v>
      </c>
      <c r="G103" s="30">
        <v>57</v>
      </c>
      <c r="H103" s="30">
        <v>0.89900000000000002</v>
      </c>
      <c r="I103" s="30">
        <v>23</v>
      </c>
      <c r="J103" s="30">
        <v>143</v>
      </c>
      <c r="K103" s="30">
        <v>86</v>
      </c>
      <c r="L103" s="30">
        <v>23</v>
      </c>
      <c r="M103" s="30">
        <v>33</v>
      </c>
      <c r="N103" s="30">
        <v>86</v>
      </c>
      <c r="O103" s="31" t="s">
        <v>57</v>
      </c>
      <c r="P103" s="30" t="s">
        <v>16</v>
      </c>
      <c r="Q103" s="30" t="s">
        <v>17</v>
      </c>
      <c r="R103" s="30" t="s">
        <v>18</v>
      </c>
      <c r="S103" s="7">
        <f t="shared" si="9"/>
        <v>4</v>
      </c>
      <c r="T103" s="41">
        <f t="shared" si="12"/>
        <v>100</v>
      </c>
      <c r="V103" s="42">
        <f>COUNTIF($Q$4:Q103,"良")+COUNTIF($Q$4:Q103,"优")</f>
        <v>87</v>
      </c>
      <c r="X103" s="4">
        <f t="shared" si="10"/>
        <v>1</v>
      </c>
      <c r="Y103" s="4" t="str">
        <f t="shared" si="7"/>
        <v>2021-04</v>
      </c>
      <c r="Z103" s="4">
        <f t="shared" si="8"/>
        <v>28</v>
      </c>
      <c r="AA103" s="19">
        <f t="shared" si="11"/>
        <v>10</v>
      </c>
    </row>
    <row r="104" spans="1:27" ht="15" thickBot="1" x14ac:dyDescent="0.3">
      <c r="A104" s="29">
        <v>44297</v>
      </c>
      <c r="B104" s="30">
        <v>7</v>
      </c>
      <c r="C104" s="30">
        <v>7</v>
      </c>
      <c r="D104" s="30">
        <v>34</v>
      </c>
      <c r="E104" s="30">
        <v>43</v>
      </c>
      <c r="F104" s="30">
        <v>56</v>
      </c>
      <c r="G104" s="30">
        <v>53</v>
      </c>
      <c r="H104" s="30">
        <v>0.98199999999999998</v>
      </c>
      <c r="I104" s="30">
        <v>25</v>
      </c>
      <c r="J104" s="30">
        <v>75</v>
      </c>
      <c r="K104" s="30">
        <v>38</v>
      </c>
      <c r="L104" s="30">
        <v>23</v>
      </c>
      <c r="M104" s="30">
        <v>33</v>
      </c>
      <c r="N104" s="30">
        <v>53</v>
      </c>
      <c r="O104" s="31" t="s">
        <v>56</v>
      </c>
      <c r="P104" s="30" t="s">
        <v>16</v>
      </c>
      <c r="Q104" s="30" t="s">
        <v>17</v>
      </c>
      <c r="R104" s="30" t="s">
        <v>18</v>
      </c>
      <c r="S104" s="7">
        <f t="shared" si="9"/>
        <v>4</v>
      </c>
      <c r="T104" s="41">
        <f t="shared" si="12"/>
        <v>101</v>
      </c>
      <c r="V104" s="42">
        <f>COUNTIF($Q$4:Q104,"良")+COUNTIF($Q$4:Q104,"优")</f>
        <v>88</v>
      </c>
      <c r="W104" s="5">
        <f>88/101</f>
        <v>0.87128712871287128</v>
      </c>
      <c r="X104" s="4">
        <f t="shared" si="10"/>
        <v>1</v>
      </c>
      <c r="Y104" s="4" t="str">
        <f t="shared" si="7"/>
        <v>2021-04</v>
      </c>
      <c r="Z104" s="4">
        <f t="shared" si="8"/>
        <v>28</v>
      </c>
      <c r="AA104" s="19">
        <f t="shared" si="11"/>
        <v>11</v>
      </c>
    </row>
    <row r="105" spans="1:27" ht="15" thickBot="1" x14ac:dyDescent="0.3">
      <c r="A105" s="29">
        <v>44298</v>
      </c>
      <c r="B105" s="30">
        <v>4</v>
      </c>
      <c r="C105" s="30">
        <v>4</v>
      </c>
      <c r="D105" s="30">
        <v>35</v>
      </c>
      <c r="E105" s="30">
        <v>44</v>
      </c>
      <c r="F105" s="30">
        <v>48</v>
      </c>
      <c r="G105" s="30">
        <v>48</v>
      </c>
      <c r="H105" s="30">
        <v>0.65100000000000002</v>
      </c>
      <c r="I105" s="30">
        <v>17</v>
      </c>
      <c r="J105" s="30">
        <v>86</v>
      </c>
      <c r="K105" s="30">
        <v>43</v>
      </c>
      <c r="L105" s="30">
        <v>31</v>
      </c>
      <c r="M105" s="30">
        <v>45</v>
      </c>
      <c r="N105" s="30">
        <v>48</v>
      </c>
      <c r="O105" s="31"/>
      <c r="P105" s="30" t="s">
        <v>22</v>
      </c>
      <c r="Q105" s="30" t="s">
        <v>23</v>
      </c>
      <c r="R105" s="30" t="s">
        <v>24</v>
      </c>
      <c r="S105" s="7">
        <f t="shared" si="9"/>
        <v>4</v>
      </c>
      <c r="T105" s="41">
        <f t="shared" si="12"/>
        <v>102</v>
      </c>
      <c r="V105" s="42">
        <f>COUNTIF($Q$4:Q105,"良")+COUNTIF($Q$4:Q105,"优")</f>
        <v>89</v>
      </c>
      <c r="X105" s="4">
        <f t="shared" si="10"/>
        <v>1</v>
      </c>
      <c r="Y105" s="4" t="str">
        <f t="shared" si="7"/>
        <v>2021-04</v>
      </c>
      <c r="Z105" s="4">
        <f t="shared" si="8"/>
        <v>28</v>
      </c>
      <c r="AA105" s="19">
        <f t="shared" si="11"/>
        <v>12</v>
      </c>
    </row>
    <row r="106" spans="1:27" ht="15" thickBot="1" x14ac:dyDescent="0.3">
      <c r="A106" s="29">
        <v>44299</v>
      </c>
      <c r="B106" s="30">
        <v>5</v>
      </c>
      <c r="C106" s="30">
        <v>5</v>
      </c>
      <c r="D106" s="30">
        <v>38</v>
      </c>
      <c r="E106" s="30">
        <v>48</v>
      </c>
      <c r="F106" s="30">
        <v>78</v>
      </c>
      <c r="G106" s="30">
        <v>64</v>
      </c>
      <c r="H106" s="30">
        <v>0.749</v>
      </c>
      <c r="I106" s="30">
        <v>19</v>
      </c>
      <c r="J106" s="30">
        <v>99</v>
      </c>
      <c r="K106" s="30">
        <v>50</v>
      </c>
      <c r="L106" s="30">
        <v>46</v>
      </c>
      <c r="M106" s="30">
        <v>64</v>
      </c>
      <c r="N106" s="30">
        <v>64</v>
      </c>
      <c r="O106" s="31" t="s">
        <v>65</v>
      </c>
      <c r="P106" s="30" t="s">
        <v>16</v>
      </c>
      <c r="Q106" s="30" t="s">
        <v>17</v>
      </c>
      <c r="R106" s="30" t="s">
        <v>18</v>
      </c>
      <c r="S106" s="7">
        <f t="shared" si="9"/>
        <v>4</v>
      </c>
      <c r="T106" s="41">
        <f t="shared" si="12"/>
        <v>103</v>
      </c>
      <c r="V106" s="42">
        <f>COUNTIF($Q$4:Q106,"良")+COUNTIF($Q$4:Q106,"优")</f>
        <v>90</v>
      </c>
      <c r="X106" s="4">
        <f t="shared" si="10"/>
        <v>1</v>
      </c>
      <c r="Y106" s="4" t="str">
        <f t="shared" si="7"/>
        <v>2021-04</v>
      </c>
      <c r="Z106" s="4">
        <f t="shared" si="8"/>
        <v>28</v>
      </c>
      <c r="AA106" s="19">
        <f t="shared" si="11"/>
        <v>13</v>
      </c>
    </row>
    <row r="107" spans="1:27" ht="15" thickBot="1" x14ac:dyDescent="0.3">
      <c r="A107" s="29">
        <v>44300</v>
      </c>
      <c r="B107" s="30">
        <v>6</v>
      </c>
      <c r="C107" s="30">
        <v>6</v>
      </c>
      <c r="D107" s="30">
        <v>40</v>
      </c>
      <c r="E107" s="30">
        <v>50</v>
      </c>
      <c r="F107" s="30">
        <v>56</v>
      </c>
      <c r="G107" s="30">
        <v>53</v>
      </c>
      <c r="H107" s="30">
        <v>0.66</v>
      </c>
      <c r="I107" s="30">
        <v>17</v>
      </c>
      <c r="J107" s="30">
        <v>70</v>
      </c>
      <c r="K107" s="30">
        <v>35</v>
      </c>
      <c r="L107" s="30">
        <v>23</v>
      </c>
      <c r="M107" s="30">
        <v>33</v>
      </c>
      <c r="N107" s="30">
        <v>53</v>
      </c>
      <c r="O107" s="31" t="s">
        <v>56</v>
      </c>
      <c r="P107" s="30" t="s">
        <v>16</v>
      </c>
      <c r="Q107" s="30" t="s">
        <v>17</v>
      </c>
      <c r="R107" s="30" t="s">
        <v>18</v>
      </c>
      <c r="S107" s="7">
        <f t="shared" si="9"/>
        <v>4</v>
      </c>
      <c r="T107" s="41">
        <f t="shared" si="12"/>
        <v>104</v>
      </c>
      <c r="V107" s="42">
        <f>COUNTIF($Q$4:Q107,"良")+COUNTIF($Q$4:Q107,"优")</f>
        <v>91</v>
      </c>
      <c r="X107" s="4">
        <f t="shared" si="10"/>
        <v>1</v>
      </c>
      <c r="Y107" s="4" t="str">
        <f t="shared" si="7"/>
        <v>2021-04</v>
      </c>
      <c r="Z107" s="4">
        <f t="shared" si="8"/>
        <v>28</v>
      </c>
      <c r="AA107" s="19">
        <f t="shared" si="11"/>
        <v>14</v>
      </c>
    </row>
    <row r="108" spans="1:27" ht="15" thickBot="1" x14ac:dyDescent="0.3">
      <c r="A108" s="29">
        <v>44301</v>
      </c>
      <c r="B108" s="30">
        <v>6</v>
      </c>
      <c r="C108" s="30">
        <v>6</v>
      </c>
      <c r="D108" s="30">
        <v>38</v>
      </c>
      <c r="E108" s="30">
        <v>48</v>
      </c>
      <c r="F108" s="30">
        <v>56</v>
      </c>
      <c r="G108" s="30">
        <v>53</v>
      </c>
      <c r="H108" s="30">
        <v>0.52800000000000002</v>
      </c>
      <c r="I108" s="30">
        <v>14</v>
      </c>
      <c r="J108" s="30">
        <v>137</v>
      </c>
      <c r="K108" s="30">
        <v>81</v>
      </c>
      <c r="L108" s="30">
        <v>25</v>
      </c>
      <c r="M108" s="30">
        <v>36</v>
      </c>
      <c r="N108" s="30">
        <v>81</v>
      </c>
      <c r="O108" s="31" t="s">
        <v>57</v>
      </c>
      <c r="P108" s="30" t="s">
        <v>16</v>
      </c>
      <c r="Q108" s="30" t="s">
        <v>17</v>
      </c>
      <c r="R108" s="30" t="s">
        <v>18</v>
      </c>
      <c r="S108" s="7">
        <f t="shared" si="9"/>
        <v>4</v>
      </c>
      <c r="T108" s="41">
        <f t="shared" si="12"/>
        <v>105</v>
      </c>
      <c r="V108" s="42">
        <f>COUNTIF($Q$4:Q108,"良")+COUNTIF($Q$4:Q108,"优")</f>
        <v>92</v>
      </c>
      <c r="X108" s="4">
        <f t="shared" si="10"/>
        <v>1</v>
      </c>
      <c r="Y108" s="4" t="str">
        <f t="shared" si="7"/>
        <v>2021-04</v>
      </c>
      <c r="Z108" s="4">
        <f t="shared" si="8"/>
        <v>28</v>
      </c>
      <c r="AA108" s="19">
        <f t="shared" si="11"/>
        <v>15</v>
      </c>
    </row>
    <row r="109" spans="1:27" ht="15" thickBot="1" x14ac:dyDescent="0.3">
      <c r="A109" s="29">
        <v>44302</v>
      </c>
      <c r="B109" s="30">
        <v>7</v>
      </c>
      <c r="C109" s="30">
        <v>7</v>
      </c>
      <c r="D109" s="30">
        <v>54</v>
      </c>
      <c r="E109" s="30">
        <v>68</v>
      </c>
      <c r="F109" s="30">
        <v>119</v>
      </c>
      <c r="G109" s="30">
        <v>85</v>
      </c>
      <c r="H109" s="30">
        <v>0.96599999999999997</v>
      </c>
      <c r="I109" s="30">
        <v>25</v>
      </c>
      <c r="J109" s="30">
        <v>121</v>
      </c>
      <c r="K109" s="30">
        <v>68</v>
      </c>
      <c r="L109" s="30">
        <v>60</v>
      </c>
      <c r="M109" s="30">
        <v>82</v>
      </c>
      <c r="N109" s="30">
        <v>85</v>
      </c>
      <c r="O109" s="31" t="s">
        <v>56</v>
      </c>
      <c r="P109" s="30" t="s">
        <v>16</v>
      </c>
      <c r="Q109" s="30" t="s">
        <v>17</v>
      </c>
      <c r="R109" s="30" t="s">
        <v>18</v>
      </c>
      <c r="S109" s="7">
        <f t="shared" si="9"/>
        <v>4</v>
      </c>
      <c r="T109" s="41">
        <f t="shared" si="12"/>
        <v>106</v>
      </c>
      <c r="V109" s="42">
        <f>COUNTIF($Q$4:Q109,"良")+COUNTIF($Q$4:Q109,"优")</f>
        <v>93</v>
      </c>
      <c r="X109" s="4">
        <f t="shared" si="10"/>
        <v>1</v>
      </c>
      <c r="Y109" s="4" t="str">
        <f t="shared" si="7"/>
        <v>2021-04</v>
      </c>
      <c r="Z109" s="4">
        <f t="shared" si="8"/>
        <v>28</v>
      </c>
      <c r="AA109" s="19">
        <f t="shared" si="11"/>
        <v>16</v>
      </c>
    </row>
    <row r="110" spans="1:27" ht="15" thickBot="1" x14ac:dyDescent="0.3">
      <c r="A110" s="29">
        <v>44303</v>
      </c>
      <c r="B110" s="30">
        <v>5</v>
      </c>
      <c r="C110" s="30">
        <v>5</v>
      </c>
      <c r="D110" s="30">
        <v>41</v>
      </c>
      <c r="E110" s="30">
        <v>52</v>
      </c>
      <c r="F110" s="30">
        <v>178</v>
      </c>
      <c r="G110" s="30">
        <v>114</v>
      </c>
      <c r="H110" s="30">
        <v>0.67</v>
      </c>
      <c r="I110" s="30">
        <v>17</v>
      </c>
      <c r="J110" s="30">
        <v>116</v>
      </c>
      <c r="K110" s="30">
        <v>64</v>
      </c>
      <c r="L110" s="30">
        <v>49</v>
      </c>
      <c r="M110" s="30">
        <v>68</v>
      </c>
      <c r="N110" s="30">
        <v>114</v>
      </c>
      <c r="O110" s="31" t="s">
        <v>56</v>
      </c>
      <c r="P110" s="30" t="s">
        <v>19</v>
      </c>
      <c r="Q110" s="30" t="s">
        <v>20</v>
      </c>
      <c r="R110" s="30" t="s">
        <v>21</v>
      </c>
      <c r="S110" s="7">
        <f t="shared" si="9"/>
        <v>4</v>
      </c>
      <c r="T110" s="41">
        <f t="shared" si="12"/>
        <v>107</v>
      </c>
      <c r="V110" s="42">
        <f>COUNTIF($Q$4:Q110,"良")+COUNTIF($Q$4:Q110,"优")</f>
        <v>93</v>
      </c>
      <c r="X110" s="4">
        <f t="shared" si="10"/>
        <v>0</v>
      </c>
      <c r="Y110" s="4" t="str">
        <f t="shared" si="7"/>
        <v>2021-04</v>
      </c>
      <c r="Z110" s="4">
        <f t="shared" si="8"/>
        <v>28</v>
      </c>
      <c r="AA110" s="19">
        <f t="shared" si="11"/>
        <v>16</v>
      </c>
    </row>
    <row r="111" spans="1:27" ht="15" thickBot="1" x14ac:dyDescent="0.3">
      <c r="A111" s="29">
        <v>44304</v>
      </c>
      <c r="B111" s="30">
        <v>6</v>
      </c>
      <c r="C111" s="30">
        <v>6</v>
      </c>
      <c r="D111" s="30">
        <v>43</v>
      </c>
      <c r="E111" s="30">
        <v>54</v>
      </c>
      <c r="F111" s="30">
        <v>88</v>
      </c>
      <c r="G111" s="30">
        <v>69</v>
      </c>
      <c r="H111" s="30">
        <v>0.53700000000000003</v>
      </c>
      <c r="I111" s="30">
        <v>14</v>
      </c>
      <c r="J111" s="30">
        <v>140</v>
      </c>
      <c r="K111" s="30">
        <v>84</v>
      </c>
      <c r="L111" s="30">
        <v>24</v>
      </c>
      <c r="M111" s="30">
        <v>35</v>
      </c>
      <c r="N111" s="30">
        <v>84</v>
      </c>
      <c r="O111" s="31" t="s">
        <v>57</v>
      </c>
      <c r="P111" s="30" t="s">
        <v>16</v>
      </c>
      <c r="Q111" s="30" t="s">
        <v>17</v>
      </c>
      <c r="R111" s="30" t="s">
        <v>18</v>
      </c>
      <c r="S111" s="7">
        <f t="shared" si="9"/>
        <v>4</v>
      </c>
      <c r="T111" s="41">
        <f t="shared" si="12"/>
        <v>108</v>
      </c>
      <c r="V111" s="42">
        <f>COUNTIF($Q$4:Q111,"良")+COUNTIF($Q$4:Q111,"优")</f>
        <v>94</v>
      </c>
      <c r="X111" s="4">
        <f t="shared" si="10"/>
        <v>1</v>
      </c>
      <c r="Y111" s="4" t="str">
        <f t="shared" si="7"/>
        <v>2021-04</v>
      </c>
      <c r="Z111" s="4">
        <f t="shared" si="8"/>
        <v>28</v>
      </c>
      <c r="AA111" s="19">
        <f t="shared" si="11"/>
        <v>17</v>
      </c>
    </row>
    <row r="112" spans="1:27" ht="15" thickBot="1" x14ac:dyDescent="0.3">
      <c r="A112" s="29">
        <v>44305</v>
      </c>
      <c r="B112" s="30">
        <v>6</v>
      </c>
      <c r="C112" s="30">
        <v>6</v>
      </c>
      <c r="D112" s="30">
        <v>41</v>
      </c>
      <c r="E112" s="30">
        <v>52</v>
      </c>
      <c r="F112" s="30">
        <v>90</v>
      </c>
      <c r="G112" s="30">
        <v>70</v>
      </c>
      <c r="H112" s="30">
        <v>0.55000000000000004</v>
      </c>
      <c r="I112" s="30">
        <v>14</v>
      </c>
      <c r="J112" s="30">
        <v>202</v>
      </c>
      <c r="K112" s="30">
        <v>139</v>
      </c>
      <c r="L112" s="30">
        <v>31</v>
      </c>
      <c r="M112" s="30">
        <v>45</v>
      </c>
      <c r="N112" s="30">
        <v>139</v>
      </c>
      <c r="O112" s="31" t="s">
        <v>57</v>
      </c>
      <c r="P112" s="30" t="s">
        <v>19</v>
      </c>
      <c r="Q112" s="30" t="s">
        <v>20</v>
      </c>
      <c r="R112" s="30" t="s">
        <v>21</v>
      </c>
      <c r="S112" s="7">
        <f t="shared" si="9"/>
        <v>4</v>
      </c>
      <c r="T112" s="41">
        <f t="shared" si="12"/>
        <v>109</v>
      </c>
      <c r="V112" s="42">
        <f>COUNTIF($Q$4:Q112,"良")+COUNTIF($Q$4:Q112,"优")</f>
        <v>94</v>
      </c>
      <c r="W112" s="5">
        <f>94/109</f>
        <v>0.86238532110091748</v>
      </c>
      <c r="X112" s="4">
        <f t="shared" si="10"/>
        <v>0</v>
      </c>
      <c r="Y112" s="4" t="str">
        <f t="shared" si="7"/>
        <v>2021-04</v>
      </c>
      <c r="Z112" s="4">
        <f t="shared" si="8"/>
        <v>28</v>
      </c>
      <c r="AA112" s="19">
        <f t="shared" si="11"/>
        <v>17</v>
      </c>
    </row>
    <row r="113" spans="1:27" ht="15" thickBot="1" x14ac:dyDescent="0.3">
      <c r="A113" s="29">
        <v>44306</v>
      </c>
      <c r="B113" s="30">
        <v>9</v>
      </c>
      <c r="C113" s="30">
        <v>9</v>
      </c>
      <c r="D113" s="30">
        <v>29</v>
      </c>
      <c r="E113" s="30">
        <v>37</v>
      </c>
      <c r="F113" s="30">
        <v>78</v>
      </c>
      <c r="G113" s="30">
        <v>64</v>
      </c>
      <c r="H113" s="30">
        <v>0.60299999999999998</v>
      </c>
      <c r="I113" s="30">
        <v>16</v>
      </c>
      <c r="J113" s="30">
        <v>141</v>
      </c>
      <c r="K113" s="30">
        <v>85</v>
      </c>
      <c r="L113" s="30">
        <v>23</v>
      </c>
      <c r="M113" s="30">
        <v>33</v>
      </c>
      <c r="N113" s="30">
        <v>85</v>
      </c>
      <c r="O113" s="31" t="s">
        <v>57</v>
      </c>
      <c r="P113" s="30" t="s">
        <v>16</v>
      </c>
      <c r="Q113" s="30" t="s">
        <v>17</v>
      </c>
      <c r="R113" s="30" t="s">
        <v>18</v>
      </c>
      <c r="S113" s="7">
        <f t="shared" si="9"/>
        <v>4</v>
      </c>
      <c r="T113" s="41">
        <f t="shared" si="12"/>
        <v>110</v>
      </c>
      <c r="V113" s="42">
        <f>COUNTIF($Q$4:Q113,"良")+COUNTIF($Q$4:Q113,"优")</f>
        <v>95</v>
      </c>
      <c r="X113" s="4">
        <f t="shared" si="10"/>
        <v>1</v>
      </c>
      <c r="Y113" s="4" t="str">
        <f t="shared" si="7"/>
        <v>2021-04</v>
      </c>
      <c r="Z113" s="4">
        <f t="shared" si="8"/>
        <v>28</v>
      </c>
      <c r="AA113" s="19">
        <f t="shared" si="11"/>
        <v>18</v>
      </c>
    </row>
    <row r="114" spans="1:27" ht="15" thickBot="1" x14ac:dyDescent="0.3">
      <c r="A114" s="29">
        <v>44307</v>
      </c>
      <c r="B114" s="30">
        <v>7</v>
      </c>
      <c r="C114" s="30">
        <v>7</v>
      </c>
      <c r="D114" s="30">
        <v>22</v>
      </c>
      <c r="E114" s="30">
        <v>28</v>
      </c>
      <c r="F114" s="30">
        <v>68</v>
      </c>
      <c r="G114" s="30">
        <v>59</v>
      </c>
      <c r="H114" s="30">
        <v>0.70599999999999996</v>
      </c>
      <c r="I114" s="30">
        <v>18</v>
      </c>
      <c r="J114" s="30">
        <v>110</v>
      </c>
      <c r="K114" s="30">
        <v>59</v>
      </c>
      <c r="L114" s="30">
        <v>24</v>
      </c>
      <c r="M114" s="30">
        <v>35</v>
      </c>
      <c r="N114" s="30">
        <v>59</v>
      </c>
      <c r="O114" s="31" t="s">
        <v>66</v>
      </c>
      <c r="P114" s="30" t="s">
        <v>16</v>
      </c>
      <c r="Q114" s="30" t="s">
        <v>17</v>
      </c>
      <c r="R114" s="30" t="s">
        <v>18</v>
      </c>
      <c r="S114" s="7">
        <f t="shared" si="9"/>
        <v>4</v>
      </c>
      <c r="T114" s="41">
        <f t="shared" si="12"/>
        <v>111</v>
      </c>
      <c r="V114" s="42">
        <f>COUNTIF($Q$4:Q114,"良")+COUNTIF($Q$4:Q114,"优")</f>
        <v>96</v>
      </c>
      <c r="X114" s="4">
        <f t="shared" si="10"/>
        <v>1</v>
      </c>
      <c r="Y114" s="4" t="str">
        <f t="shared" si="7"/>
        <v>2021-04</v>
      </c>
      <c r="Z114" s="4">
        <f t="shared" si="8"/>
        <v>28</v>
      </c>
      <c r="AA114" s="19">
        <f t="shared" si="11"/>
        <v>19</v>
      </c>
    </row>
    <row r="115" spans="1:27" ht="15" thickBot="1" x14ac:dyDescent="0.3">
      <c r="A115" s="29">
        <v>44308</v>
      </c>
      <c r="B115" s="30">
        <v>6</v>
      </c>
      <c r="C115" s="30">
        <v>6</v>
      </c>
      <c r="D115" s="30">
        <v>37</v>
      </c>
      <c r="E115" s="30">
        <v>47</v>
      </c>
      <c r="F115" s="30">
        <v>75</v>
      </c>
      <c r="G115" s="30">
        <v>63</v>
      </c>
      <c r="H115" s="30">
        <v>0.91200000000000003</v>
      </c>
      <c r="I115" s="30">
        <v>23</v>
      </c>
      <c r="J115" s="30">
        <v>50</v>
      </c>
      <c r="K115" s="30">
        <v>25</v>
      </c>
      <c r="L115" s="30">
        <v>32</v>
      </c>
      <c r="M115" s="30">
        <v>46</v>
      </c>
      <c r="N115" s="30">
        <v>63</v>
      </c>
      <c r="O115" s="31" t="s">
        <v>56</v>
      </c>
      <c r="P115" s="30" t="s">
        <v>16</v>
      </c>
      <c r="Q115" s="30" t="s">
        <v>17</v>
      </c>
      <c r="R115" s="30" t="s">
        <v>18</v>
      </c>
      <c r="S115" s="7">
        <f t="shared" si="9"/>
        <v>4</v>
      </c>
      <c r="T115" s="41">
        <f t="shared" si="12"/>
        <v>112</v>
      </c>
      <c r="V115" s="42">
        <f>COUNTIF($Q$4:Q115,"良")+COUNTIF($Q$4:Q115,"优")</f>
        <v>97</v>
      </c>
      <c r="X115" s="4">
        <f t="shared" si="10"/>
        <v>1</v>
      </c>
      <c r="Y115" s="4" t="str">
        <f t="shared" si="7"/>
        <v>2021-04</v>
      </c>
      <c r="Z115" s="4">
        <f t="shared" si="8"/>
        <v>28</v>
      </c>
      <c r="AA115" s="19">
        <f t="shared" si="11"/>
        <v>20</v>
      </c>
    </row>
    <row r="116" spans="1:27" ht="15" thickBot="1" x14ac:dyDescent="0.3">
      <c r="A116" s="29">
        <v>44309</v>
      </c>
      <c r="B116" s="30">
        <v>6</v>
      </c>
      <c r="C116" s="30">
        <v>6</v>
      </c>
      <c r="D116" s="30">
        <v>25</v>
      </c>
      <c r="E116" s="30">
        <v>32</v>
      </c>
      <c r="F116" s="30">
        <v>67</v>
      </c>
      <c r="G116" s="30">
        <v>59</v>
      </c>
      <c r="H116" s="30">
        <v>1.0640000000000001</v>
      </c>
      <c r="I116" s="30">
        <v>27</v>
      </c>
      <c r="J116" s="30">
        <v>110</v>
      </c>
      <c r="K116" s="30">
        <v>59</v>
      </c>
      <c r="L116" s="30">
        <v>37</v>
      </c>
      <c r="M116" s="30">
        <v>53</v>
      </c>
      <c r="N116" s="30">
        <v>59</v>
      </c>
      <c r="O116" s="31" t="s">
        <v>66</v>
      </c>
      <c r="P116" s="30" t="s">
        <v>16</v>
      </c>
      <c r="Q116" s="30" t="s">
        <v>17</v>
      </c>
      <c r="R116" s="30" t="s">
        <v>18</v>
      </c>
      <c r="S116" s="7">
        <f t="shared" si="9"/>
        <v>4</v>
      </c>
      <c r="T116" s="41">
        <f t="shared" si="12"/>
        <v>113</v>
      </c>
      <c r="V116" s="42">
        <f>COUNTIF($Q$4:Q116,"良")+COUNTIF($Q$4:Q116,"优")</f>
        <v>98</v>
      </c>
      <c r="X116" s="4">
        <f t="shared" si="10"/>
        <v>1</v>
      </c>
      <c r="Y116" s="4" t="str">
        <f t="shared" si="7"/>
        <v>2021-04</v>
      </c>
      <c r="Z116" s="4">
        <f t="shared" si="8"/>
        <v>28</v>
      </c>
      <c r="AA116" s="19">
        <f t="shared" si="11"/>
        <v>21</v>
      </c>
    </row>
    <row r="117" spans="1:27" ht="15" thickBot="1" x14ac:dyDescent="0.3">
      <c r="A117" s="29">
        <v>44310</v>
      </c>
      <c r="B117" s="30">
        <v>7</v>
      </c>
      <c r="C117" s="30">
        <v>7</v>
      </c>
      <c r="D117" s="30">
        <v>26</v>
      </c>
      <c r="E117" s="30">
        <v>33</v>
      </c>
      <c r="F117" s="30">
        <v>72</v>
      </c>
      <c r="G117" s="30">
        <v>61</v>
      </c>
      <c r="H117" s="30">
        <v>1.028</v>
      </c>
      <c r="I117" s="30">
        <v>26</v>
      </c>
      <c r="J117" s="30">
        <v>107</v>
      </c>
      <c r="K117" s="30">
        <v>56</v>
      </c>
      <c r="L117" s="30">
        <v>38</v>
      </c>
      <c r="M117" s="30">
        <v>54</v>
      </c>
      <c r="N117" s="30">
        <v>61</v>
      </c>
      <c r="O117" s="31" t="s">
        <v>56</v>
      </c>
      <c r="P117" s="30" t="s">
        <v>16</v>
      </c>
      <c r="Q117" s="30" t="s">
        <v>17</v>
      </c>
      <c r="R117" s="30" t="s">
        <v>18</v>
      </c>
      <c r="S117" s="7">
        <f t="shared" si="9"/>
        <v>4</v>
      </c>
      <c r="T117" s="41">
        <f t="shared" si="12"/>
        <v>114</v>
      </c>
      <c r="V117" s="42">
        <f>COUNTIF($Q$4:Q117,"良")+COUNTIF($Q$4:Q117,"优")</f>
        <v>99</v>
      </c>
      <c r="X117" s="4">
        <f t="shared" si="10"/>
        <v>1</v>
      </c>
      <c r="Y117" s="4" t="str">
        <f t="shared" si="7"/>
        <v>2021-04</v>
      </c>
      <c r="Z117" s="4">
        <f t="shared" si="8"/>
        <v>28</v>
      </c>
      <c r="AA117" s="19">
        <f t="shared" si="11"/>
        <v>22</v>
      </c>
    </row>
    <row r="118" spans="1:27" ht="15" thickBot="1" x14ac:dyDescent="0.3">
      <c r="A118" s="29">
        <v>44311</v>
      </c>
      <c r="B118" s="30">
        <v>5</v>
      </c>
      <c r="C118" s="30">
        <v>5</v>
      </c>
      <c r="D118" s="30">
        <v>39</v>
      </c>
      <c r="E118" s="30">
        <v>49</v>
      </c>
      <c r="F118" s="30">
        <v>59</v>
      </c>
      <c r="G118" s="30">
        <v>55</v>
      </c>
      <c r="H118" s="30">
        <v>0.80100000000000005</v>
      </c>
      <c r="I118" s="30">
        <v>21</v>
      </c>
      <c r="J118" s="30">
        <v>47</v>
      </c>
      <c r="K118" s="30">
        <v>24</v>
      </c>
      <c r="L118" s="30">
        <v>28</v>
      </c>
      <c r="M118" s="30">
        <v>40</v>
      </c>
      <c r="N118" s="30">
        <v>55</v>
      </c>
      <c r="O118" s="31" t="s">
        <v>56</v>
      </c>
      <c r="P118" s="30" t="s">
        <v>16</v>
      </c>
      <c r="Q118" s="30" t="s">
        <v>17</v>
      </c>
      <c r="R118" s="30" t="s">
        <v>18</v>
      </c>
      <c r="S118" s="7">
        <f t="shared" si="9"/>
        <v>4</v>
      </c>
      <c r="T118" s="41">
        <f t="shared" si="12"/>
        <v>115</v>
      </c>
      <c r="V118" s="42">
        <f>COUNTIF($Q$4:Q118,"良")+COUNTIF($Q$4:Q118,"优")</f>
        <v>100</v>
      </c>
      <c r="W118" s="5">
        <f>V118/T118</f>
        <v>0.86956521739130432</v>
      </c>
      <c r="X118" s="4">
        <f t="shared" si="10"/>
        <v>1</v>
      </c>
      <c r="Y118" s="4" t="str">
        <f t="shared" si="7"/>
        <v>2021-04</v>
      </c>
      <c r="Z118" s="4">
        <f t="shared" si="8"/>
        <v>28</v>
      </c>
      <c r="AA118" s="19">
        <f t="shared" si="11"/>
        <v>23</v>
      </c>
    </row>
    <row r="119" spans="1:27" ht="15" thickBot="1" x14ac:dyDescent="0.3">
      <c r="A119" s="29">
        <v>44312</v>
      </c>
      <c r="B119" s="30">
        <v>5</v>
      </c>
      <c r="C119" s="30">
        <v>5</v>
      </c>
      <c r="D119" s="30">
        <v>31</v>
      </c>
      <c r="E119" s="30">
        <v>39</v>
      </c>
      <c r="F119" s="30">
        <v>59</v>
      </c>
      <c r="G119" s="30">
        <v>55</v>
      </c>
      <c r="H119" s="30">
        <v>0.68600000000000005</v>
      </c>
      <c r="I119" s="30">
        <v>18</v>
      </c>
      <c r="J119" s="30">
        <v>102</v>
      </c>
      <c r="K119" s="30">
        <v>52</v>
      </c>
      <c r="L119" s="30">
        <v>33</v>
      </c>
      <c r="M119" s="30">
        <v>48</v>
      </c>
      <c r="N119" s="30">
        <v>55</v>
      </c>
      <c r="O119" s="31" t="s">
        <v>56</v>
      </c>
      <c r="P119" s="30" t="s">
        <v>16</v>
      </c>
      <c r="Q119" s="30" t="s">
        <v>17</v>
      </c>
      <c r="R119" s="30" t="s">
        <v>18</v>
      </c>
      <c r="S119" s="7">
        <f t="shared" si="9"/>
        <v>4</v>
      </c>
      <c r="T119" s="41">
        <f t="shared" si="12"/>
        <v>116</v>
      </c>
      <c r="V119" s="42">
        <f>COUNTIF($Q$4:Q119,"良")+COUNTIF($Q$4:Q119,"优")</f>
        <v>101</v>
      </c>
      <c r="W119" s="5">
        <f t="shared" ref="W119:W146" si="13">V119/T119</f>
        <v>0.87068965517241381</v>
      </c>
      <c r="X119" s="4">
        <f t="shared" si="10"/>
        <v>1</v>
      </c>
      <c r="Y119" s="4" t="str">
        <f t="shared" si="7"/>
        <v>2021-04</v>
      </c>
      <c r="Z119" s="4">
        <f t="shared" si="8"/>
        <v>28</v>
      </c>
      <c r="AA119" s="19">
        <f t="shared" si="11"/>
        <v>24</v>
      </c>
    </row>
    <row r="120" spans="1:27" ht="15" thickBot="1" x14ac:dyDescent="0.3">
      <c r="A120" s="29">
        <v>44313</v>
      </c>
      <c r="B120" s="30">
        <v>5</v>
      </c>
      <c r="C120" s="30">
        <v>5</v>
      </c>
      <c r="D120" s="30">
        <v>31</v>
      </c>
      <c r="E120" s="30">
        <v>39</v>
      </c>
      <c r="F120" s="30">
        <v>47</v>
      </c>
      <c r="G120" s="30">
        <v>47</v>
      </c>
      <c r="H120" s="30">
        <v>0.83099999999999996</v>
      </c>
      <c r="I120" s="30">
        <v>21</v>
      </c>
      <c r="J120" s="30">
        <v>99</v>
      </c>
      <c r="K120" s="30">
        <v>50</v>
      </c>
      <c r="L120" s="30">
        <v>32</v>
      </c>
      <c r="M120" s="30">
        <v>46</v>
      </c>
      <c r="N120" s="30">
        <v>50</v>
      </c>
      <c r="O120" s="31"/>
      <c r="P120" s="30" t="s">
        <v>22</v>
      </c>
      <c r="Q120" s="30" t="s">
        <v>23</v>
      </c>
      <c r="R120" s="30" t="s">
        <v>24</v>
      </c>
      <c r="S120" s="7">
        <f t="shared" si="9"/>
        <v>4</v>
      </c>
      <c r="T120" s="41">
        <f t="shared" si="12"/>
        <v>117</v>
      </c>
      <c r="V120" s="42">
        <f>COUNTIF($Q$4:Q120,"良")+COUNTIF($Q$4:Q120,"优")</f>
        <v>102</v>
      </c>
      <c r="W120" s="5">
        <f t="shared" si="13"/>
        <v>0.87179487179487181</v>
      </c>
      <c r="X120" s="4">
        <f t="shared" si="10"/>
        <v>1</v>
      </c>
      <c r="Y120" s="4" t="str">
        <f t="shared" si="7"/>
        <v>2021-04</v>
      </c>
      <c r="Z120" s="4">
        <f t="shared" si="8"/>
        <v>28</v>
      </c>
      <c r="AA120" s="19">
        <f t="shared" si="11"/>
        <v>25</v>
      </c>
    </row>
    <row r="121" spans="1:27" ht="15" thickBot="1" x14ac:dyDescent="0.3">
      <c r="A121" s="29">
        <v>44314</v>
      </c>
      <c r="B121" s="30">
        <v>6</v>
      </c>
      <c r="C121" s="30">
        <v>6</v>
      </c>
      <c r="D121" s="30">
        <v>38</v>
      </c>
      <c r="E121" s="30">
        <v>48</v>
      </c>
      <c r="F121" s="30">
        <v>86</v>
      </c>
      <c r="G121" s="30">
        <v>68</v>
      </c>
      <c r="H121" s="30">
        <v>0.73699999999999999</v>
      </c>
      <c r="I121" s="30">
        <v>19</v>
      </c>
      <c r="J121" s="30">
        <v>151</v>
      </c>
      <c r="K121" s="30">
        <v>93</v>
      </c>
      <c r="L121" s="30">
        <v>37</v>
      </c>
      <c r="M121" s="30">
        <v>53</v>
      </c>
      <c r="N121" s="30">
        <v>93</v>
      </c>
      <c r="O121" s="31" t="s">
        <v>57</v>
      </c>
      <c r="P121" s="30" t="s">
        <v>16</v>
      </c>
      <c r="Q121" s="30" t="s">
        <v>17</v>
      </c>
      <c r="R121" s="30" t="s">
        <v>18</v>
      </c>
      <c r="S121" s="7">
        <f t="shared" si="9"/>
        <v>4</v>
      </c>
      <c r="T121" s="41">
        <f t="shared" si="12"/>
        <v>118</v>
      </c>
      <c r="V121" s="42">
        <f>COUNTIF($Q$4:Q121,"良")+COUNTIF($Q$4:Q121,"优")</f>
        <v>103</v>
      </c>
      <c r="W121" s="5">
        <f t="shared" si="13"/>
        <v>0.8728813559322034</v>
      </c>
      <c r="X121" s="4">
        <f t="shared" si="10"/>
        <v>1</v>
      </c>
      <c r="Y121" s="4" t="str">
        <f t="shared" si="7"/>
        <v>2021-04</v>
      </c>
      <c r="Z121" s="4">
        <f t="shared" si="8"/>
        <v>28</v>
      </c>
      <c r="AA121" s="19">
        <f t="shared" si="11"/>
        <v>26</v>
      </c>
    </row>
    <row r="122" spans="1:27" ht="15" thickBot="1" x14ac:dyDescent="0.3">
      <c r="A122" s="29">
        <v>44315</v>
      </c>
      <c r="B122" s="30">
        <v>7</v>
      </c>
      <c r="C122" s="30">
        <v>7</v>
      </c>
      <c r="D122" s="30">
        <v>37</v>
      </c>
      <c r="E122" s="30">
        <v>47</v>
      </c>
      <c r="F122" s="30">
        <v>114</v>
      </c>
      <c r="G122" s="30">
        <v>82</v>
      </c>
      <c r="H122" s="30">
        <v>0.75600000000000001</v>
      </c>
      <c r="I122" s="30">
        <v>19</v>
      </c>
      <c r="J122" s="30">
        <v>138</v>
      </c>
      <c r="K122" s="30">
        <v>82</v>
      </c>
      <c r="L122" s="30">
        <v>29</v>
      </c>
      <c r="M122" s="30">
        <v>42</v>
      </c>
      <c r="N122" s="30">
        <v>82</v>
      </c>
      <c r="O122" s="31" t="s">
        <v>66</v>
      </c>
      <c r="P122" s="30" t="s">
        <v>16</v>
      </c>
      <c r="Q122" s="30" t="s">
        <v>17</v>
      </c>
      <c r="R122" s="30" t="s">
        <v>18</v>
      </c>
      <c r="S122" s="7">
        <f t="shared" si="9"/>
        <v>4</v>
      </c>
      <c r="T122" s="41">
        <f t="shared" si="12"/>
        <v>119</v>
      </c>
      <c r="V122" s="42">
        <f>COUNTIF($Q$4:Q122,"良")+COUNTIF($Q$4:Q122,"优")</f>
        <v>104</v>
      </c>
      <c r="W122" s="5">
        <f t="shared" si="13"/>
        <v>0.87394957983193278</v>
      </c>
      <c r="X122" s="4">
        <f t="shared" si="10"/>
        <v>1</v>
      </c>
      <c r="Y122" s="4" t="str">
        <f t="shared" si="7"/>
        <v>2021-04</v>
      </c>
      <c r="Z122" s="4">
        <f t="shared" si="8"/>
        <v>28</v>
      </c>
      <c r="AA122" s="19">
        <f t="shared" si="11"/>
        <v>27</v>
      </c>
    </row>
    <row r="123" spans="1:27" ht="15" thickBot="1" x14ac:dyDescent="0.3">
      <c r="A123" s="29">
        <v>44316</v>
      </c>
      <c r="B123" s="30">
        <v>6</v>
      </c>
      <c r="C123" s="30">
        <v>6</v>
      </c>
      <c r="D123" s="30">
        <v>30</v>
      </c>
      <c r="E123" s="30">
        <v>38</v>
      </c>
      <c r="F123" s="30">
        <v>89</v>
      </c>
      <c r="G123" s="30">
        <v>70</v>
      </c>
      <c r="H123" s="30">
        <v>0.71</v>
      </c>
      <c r="I123" s="30">
        <v>18</v>
      </c>
      <c r="J123" s="30">
        <v>140</v>
      </c>
      <c r="K123" s="30">
        <v>84</v>
      </c>
      <c r="L123" s="30">
        <v>29</v>
      </c>
      <c r="M123" s="30">
        <v>42</v>
      </c>
      <c r="N123" s="30">
        <v>84</v>
      </c>
      <c r="O123" s="31" t="s">
        <v>57</v>
      </c>
      <c r="P123" s="30" t="s">
        <v>16</v>
      </c>
      <c r="Q123" s="30" t="s">
        <v>17</v>
      </c>
      <c r="R123" s="30" t="s">
        <v>18</v>
      </c>
      <c r="S123" s="7">
        <f t="shared" si="9"/>
        <v>4</v>
      </c>
      <c r="T123" s="41">
        <f t="shared" si="12"/>
        <v>120</v>
      </c>
      <c r="V123" s="42">
        <f>COUNTIF($Q$4:Q123,"良")+COUNTIF($Q$4:Q123,"优")</f>
        <v>105</v>
      </c>
      <c r="W123" s="5">
        <f t="shared" si="13"/>
        <v>0.875</v>
      </c>
      <c r="X123" s="4">
        <f t="shared" si="10"/>
        <v>1</v>
      </c>
      <c r="Y123" s="4" t="str">
        <f t="shared" si="7"/>
        <v>2021-04</v>
      </c>
      <c r="Z123" s="4">
        <f t="shared" si="8"/>
        <v>28</v>
      </c>
      <c r="AA123" s="19">
        <f t="shared" si="11"/>
        <v>28</v>
      </c>
    </row>
    <row r="124" spans="1:27" ht="15" thickBot="1" x14ac:dyDescent="0.3">
      <c r="A124" s="29">
        <v>44317</v>
      </c>
      <c r="B124" s="30">
        <v>6</v>
      </c>
      <c r="C124" s="30">
        <v>6</v>
      </c>
      <c r="D124" s="30">
        <v>26</v>
      </c>
      <c r="E124" s="30">
        <v>33</v>
      </c>
      <c r="F124" s="30">
        <v>56</v>
      </c>
      <c r="G124" s="30">
        <v>53</v>
      </c>
      <c r="H124" s="30">
        <v>0.63600000000000001</v>
      </c>
      <c r="I124" s="30">
        <v>16</v>
      </c>
      <c r="J124" s="30">
        <v>131</v>
      </c>
      <c r="K124" s="30">
        <v>76</v>
      </c>
      <c r="L124" s="30">
        <v>20</v>
      </c>
      <c r="M124" s="30">
        <v>29</v>
      </c>
      <c r="N124" s="30">
        <v>76</v>
      </c>
      <c r="O124" s="31" t="s">
        <v>57</v>
      </c>
      <c r="P124" s="30" t="s">
        <v>16</v>
      </c>
      <c r="Q124" s="30" t="s">
        <v>17</v>
      </c>
      <c r="R124" s="30" t="s">
        <v>18</v>
      </c>
      <c r="S124" s="7">
        <f t="shared" si="9"/>
        <v>5</v>
      </c>
      <c r="T124" s="41">
        <f t="shared" si="12"/>
        <v>121</v>
      </c>
      <c r="V124" s="42">
        <f>COUNTIF($Q$4:Q124,"良")+COUNTIF($Q$4:Q124,"优")</f>
        <v>106</v>
      </c>
      <c r="W124" s="5">
        <f t="shared" si="13"/>
        <v>0.87603305785123964</v>
      </c>
      <c r="X124" s="4">
        <f t="shared" si="10"/>
        <v>1</v>
      </c>
      <c r="Y124" s="4" t="str">
        <f t="shared" si="7"/>
        <v>2021-05</v>
      </c>
      <c r="Z124" s="4">
        <f t="shared" si="8"/>
        <v>18</v>
      </c>
      <c r="AA124" s="19">
        <f t="shared" si="11"/>
        <v>1</v>
      </c>
    </row>
    <row r="125" spans="1:27" ht="15" thickBot="1" x14ac:dyDescent="0.3">
      <c r="A125" s="29">
        <v>44318</v>
      </c>
      <c r="B125" s="30">
        <v>4</v>
      </c>
      <c r="C125" s="30">
        <v>4</v>
      </c>
      <c r="D125" s="30">
        <v>22</v>
      </c>
      <c r="E125" s="30">
        <v>28</v>
      </c>
      <c r="F125" s="30">
        <v>55</v>
      </c>
      <c r="G125" s="30">
        <v>53</v>
      </c>
      <c r="H125" s="30">
        <v>0.47099999999999997</v>
      </c>
      <c r="I125" s="30">
        <v>12</v>
      </c>
      <c r="J125" s="30">
        <v>121</v>
      </c>
      <c r="K125" s="30">
        <v>68</v>
      </c>
      <c r="L125" s="30">
        <v>16</v>
      </c>
      <c r="M125" s="30">
        <v>23</v>
      </c>
      <c r="N125" s="30">
        <v>68</v>
      </c>
      <c r="O125" s="31" t="s">
        <v>57</v>
      </c>
      <c r="P125" s="30" t="s">
        <v>16</v>
      </c>
      <c r="Q125" s="30" t="s">
        <v>17</v>
      </c>
      <c r="R125" s="30" t="s">
        <v>18</v>
      </c>
      <c r="S125" s="7">
        <f t="shared" si="9"/>
        <v>5</v>
      </c>
      <c r="T125" s="41">
        <f t="shared" si="12"/>
        <v>122</v>
      </c>
      <c r="V125" s="42">
        <f>COUNTIF($Q$4:Q125,"良")+COUNTIF($Q$4:Q125,"优")</f>
        <v>107</v>
      </c>
      <c r="W125" s="5">
        <f t="shared" si="13"/>
        <v>0.87704918032786883</v>
      </c>
      <c r="X125" s="4">
        <f t="shared" si="10"/>
        <v>1</v>
      </c>
      <c r="Y125" s="4" t="str">
        <f t="shared" si="7"/>
        <v>2021-05</v>
      </c>
      <c r="Z125" s="4">
        <f t="shared" si="8"/>
        <v>18</v>
      </c>
      <c r="AA125" s="19">
        <f t="shared" si="11"/>
        <v>2</v>
      </c>
    </row>
    <row r="126" spans="1:27" ht="15" thickBot="1" x14ac:dyDescent="0.3">
      <c r="A126" s="29">
        <v>44319</v>
      </c>
      <c r="B126" s="30">
        <v>5</v>
      </c>
      <c r="C126" s="30">
        <v>5</v>
      </c>
      <c r="D126" s="30">
        <v>23</v>
      </c>
      <c r="E126" s="30">
        <v>29</v>
      </c>
      <c r="F126" s="30">
        <v>58</v>
      </c>
      <c r="G126" s="30">
        <v>54</v>
      </c>
      <c r="H126" s="30">
        <v>0.56599999999999995</v>
      </c>
      <c r="I126" s="30">
        <v>15</v>
      </c>
      <c r="J126" s="30">
        <v>187</v>
      </c>
      <c r="K126" s="30">
        <v>125</v>
      </c>
      <c r="L126" s="30">
        <v>23</v>
      </c>
      <c r="M126" s="30">
        <v>33</v>
      </c>
      <c r="N126" s="30">
        <v>125</v>
      </c>
      <c r="O126" s="31" t="s">
        <v>57</v>
      </c>
      <c r="P126" s="30" t="s">
        <v>19</v>
      </c>
      <c r="Q126" s="30" t="s">
        <v>20</v>
      </c>
      <c r="R126" s="30" t="s">
        <v>21</v>
      </c>
      <c r="S126" s="7">
        <f t="shared" si="9"/>
        <v>5</v>
      </c>
      <c r="T126" s="41">
        <f t="shared" si="12"/>
        <v>123</v>
      </c>
      <c r="V126" s="42">
        <f>COUNTIF($Q$4:Q126,"良")+COUNTIF($Q$4:Q126,"优")</f>
        <v>107</v>
      </c>
      <c r="W126" s="5">
        <f t="shared" si="13"/>
        <v>0.86991869918699183</v>
      </c>
      <c r="X126" s="4">
        <f t="shared" si="10"/>
        <v>0</v>
      </c>
      <c r="Y126" s="4" t="str">
        <f t="shared" si="7"/>
        <v>2021-05</v>
      </c>
      <c r="Z126" s="4">
        <f t="shared" si="8"/>
        <v>18</v>
      </c>
      <c r="AA126" s="19">
        <f t="shared" si="11"/>
        <v>2</v>
      </c>
    </row>
    <row r="127" spans="1:27" ht="15" thickBot="1" x14ac:dyDescent="0.3">
      <c r="A127" s="29">
        <v>44320</v>
      </c>
      <c r="B127" s="30">
        <v>6</v>
      </c>
      <c r="C127" s="30">
        <v>6</v>
      </c>
      <c r="D127" s="30">
        <v>25</v>
      </c>
      <c r="E127" s="30">
        <v>32</v>
      </c>
      <c r="F127" s="30">
        <v>54</v>
      </c>
      <c r="G127" s="30">
        <v>52</v>
      </c>
      <c r="H127" s="30">
        <v>1.044</v>
      </c>
      <c r="I127" s="30">
        <v>27</v>
      </c>
      <c r="J127" s="30">
        <v>77</v>
      </c>
      <c r="K127" s="30">
        <v>39</v>
      </c>
      <c r="L127" s="30">
        <v>28</v>
      </c>
      <c r="M127" s="30">
        <v>40</v>
      </c>
      <c r="N127" s="30">
        <v>52</v>
      </c>
      <c r="O127" s="31" t="s">
        <v>56</v>
      </c>
      <c r="P127" s="30" t="s">
        <v>16</v>
      </c>
      <c r="Q127" s="30" t="s">
        <v>17</v>
      </c>
      <c r="R127" s="30" t="s">
        <v>18</v>
      </c>
      <c r="S127" s="7">
        <f t="shared" si="9"/>
        <v>5</v>
      </c>
      <c r="T127" s="41">
        <f t="shared" si="12"/>
        <v>124</v>
      </c>
      <c r="V127" s="42">
        <f>COUNTIF($Q$4:Q127,"良")+COUNTIF($Q$4:Q127,"优")</f>
        <v>108</v>
      </c>
      <c r="W127" s="5">
        <f t="shared" si="13"/>
        <v>0.87096774193548387</v>
      </c>
      <c r="X127" s="4">
        <f t="shared" si="10"/>
        <v>1</v>
      </c>
      <c r="Y127" s="4" t="str">
        <f t="shared" si="7"/>
        <v>2021-05</v>
      </c>
      <c r="Z127" s="4">
        <f t="shared" si="8"/>
        <v>18</v>
      </c>
      <c r="AA127" s="19">
        <f t="shared" si="11"/>
        <v>3</v>
      </c>
    </row>
    <row r="128" spans="1:27" ht="15" thickBot="1" x14ac:dyDescent="0.3">
      <c r="A128" s="29">
        <v>44321</v>
      </c>
      <c r="B128" s="30">
        <v>8</v>
      </c>
      <c r="C128" s="30">
        <v>8</v>
      </c>
      <c r="D128" s="30">
        <v>42</v>
      </c>
      <c r="E128" s="30">
        <v>53</v>
      </c>
      <c r="F128" s="30">
        <v>107</v>
      </c>
      <c r="G128" s="30">
        <v>79</v>
      </c>
      <c r="H128" s="30">
        <v>0.875</v>
      </c>
      <c r="I128" s="30">
        <v>22</v>
      </c>
      <c r="J128" s="30">
        <v>137</v>
      </c>
      <c r="K128" s="30">
        <v>81</v>
      </c>
      <c r="L128" s="30">
        <v>39</v>
      </c>
      <c r="M128" s="30">
        <v>55</v>
      </c>
      <c r="N128" s="30">
        <v>81</v>
      </c>
      <c r="O128" s="31" t="s">
        <v>57</v>
      </c>
      <c r="P128" s="30" t="s">
        <v>16</v>
      </c>
      <c r="Q128" s="30" t="s">
        <v>17</v>
      </c>
      <c r="R128" s="30" t="s">
        <v>18</v>
      </c>
      <c r="S128" s="7">
        <f t="shared" si="9"/>
        <v>5</v>
      </c>
      <c r="T128" s="41">
        <f t="shared" si="12"/>
        <v>125</v>
      </c>
      <c r="V128" s="42">
        <f>COUNTIF($Q$4:Q128,"良")+COUNTIF($Q$4:Q128,"优")</f>
        <v>109</v>
      </c>
      <c r="W128" s="5">
        <f t="shared" si="13"/>
        <v>0.872</v>
      </c>
      <c r="X128" s="4">
        <f t="shared" si="10"/>
        <v>1</v>
      </c>
      <c r="Y128" s="4" t="str">
        <f t="shared" si="7"/>
        <v>2021-05</v>
      </c>
      <c r="Z128" s="4">
        <f t="shared" si="8"/>
        <v>18</v>
      </c>
      <c r="AA128" s="19">
        <f t="shared" si="11"/>
        <v>4</v>
      </c>
    </row>
    <row r="129" spans="1:27" ht="15" thickBot="1" x14ac:dyDescent="0.3">
      <c r="A129" s="29">
        <v>44322</v>
      </c>
      <c r="B129" s="30">
        <v>12</v>
      </c>
      <c r="C129" s="30">
        <v>12</v>
      </c>
      <c r="D129" s="30">
        <v>36</v>
      </c>
      <c r="E129" s="30">
        <v>45</v>
      </c>
      <c r="F129" s="30">
        <v>102</v>
      </c>
      <c r="G129" s="30">
        <v>76</v>
      </c>
      <c r="H129" s="30">
        <v>0.96</v>
      </c>
      <c r="I129" s="30">
        <v>24</v>
      </c>
      <c r="J129" s="30">
        <v>119</v>
      </c>
      <c r="K129" s="30">
        <v>66</v>
      </c>
      <c r="L129" s="30">
        <v>34</v>
      </c>
      <c r="M129" s="30">
        <v>49</v>
      </c>
      <c r="N129" s="30">
        <v>76</v>
      </c>
      <c r="O129" s="31" t="s">
        <v>56</v>
      </c>
      <c r="P129" s="30" t="s">
        <v>16</v>
      </c>
      <c r="Q129" s="30" t="s">
        <v>17</v>
      </c>
      <c r="R129" s="30" t="s">
        <v>18</v>
      </c>
      <c r="S129" s="7">
        <f t="shared" si="9"/>
        <v>5</v>
      </c>
      <c r="T129" s="41">
        <f t="shared" si="12"/>
        <v>126</v>
      </c>
      <c r="V129" s="42">
        <f>COUNTIF($Q$4:Q129,"良")+COUNTIF($Q$4:Q129,"优")</f>
        <v>110</v>
      </c>
      <c r="W129" s="5">
        <f t="shared" si="13"/>
        <v>0.87301587301587302</v>
      </c>
      <c r="X129" s="4">
        <f t="shared" si="10"/>
        <v>1</v>
      </c>
      <c r="Y129" s="4" t="str">
        <f t="shared" si="7"/>
        <v>2021-05</v>
      </c>
      <c r="Z129" s="4">
        <f t="shared" si="8"/>
        <v>18</v>
      </c>
      <c r="AA129" s="19">
        <f t="shared" si="11"/>
        <v>5</v>
      </c>
    </row>
    <row r="130" spans="1:27" ht="15" thickBot="1" x14ac:dyDescent="0.3">
      <c r="A130" s="29">
        <v>44323</v>
      </c>
      <c r="B130" s="30">
        <v>10</v>
      </c>
      <c r="C130" s="30">
        <v>10</v>
      </c>
      <c r="D130" s="30">
        <v>35</v>
      </c>
      <c r="E130" s="30">
        <v>44</v>
      </c>
      <c r="F130" s="30">
        <v>114</v>
      </c>
      <c r="G130" s="30">
        <v>82</v>
      </c>
      <c r="H130" s="30">
        <v>0.98799999999999999</v>
      </c>
      <c r="I130" s="30">
        <v>25</v>
      </c>
      <c r="J130" s="30">
        <v>140</v>
      </c>
      <c r="K130" s="30">
        <v>84</v>
      </c>
      <c r="L130" s="30">
        <v>40</v>
      </c>
      <c r="M130" s="30">
        <v>57</v>
      </c>
      <c r="N130" s="30">
        <v>84</v>
      </c>
      <c r="O130" s="31" t="s">
        <v>57</v>
      </c>
      <c r="P130" s="30" t="s">
        <v>16</v>
      </c>
      <c r="Q130" s="30" t="s">
        <v>17</v>
      </c>
      <c r="R130" s="30" t="s">
        <v>18</v>
      </c>
      <c r="S130" s="7">
        <f t="shared" si="9"/>
        <v>5</v>
      </c>
      <c r="T130" s="41">
        <f t="shared" si="12"/>
        <v>127</v>
      </c>
      <c r="V130" s="42">
        <f>COUNTIF($Q$4:Q130,"良")+COUNTIF($Q$4:Q130,"优")</f>
        <v>111</v>
      </c>
      <c r="W130" s="5">
        <f t="shared" si="13"/>
        <v>0.87401574803149606</v>
      </c>
      <c r="X130" s="4">
        <f t="shared" si="10"/>
        <v>1</v>
      </c>
      <c r="Y130" s="4" t="str">
        <f t="shared" si="7"/>
        <v>2021-05</v>
      </c>
      <c r="Z130" s="4">
        <f t="shared" si="8"/>
        <v>18</v>
      </c>
      <c r="AA130" s="19">
        <f t="shared" si="11"/>
        <v>6</v>
      </c>
    </row>
    <row r="131" spans="1:27" ht="15" thickBot="1" x14ac:dyDescent="0.3">
      <c r="A131" s="29">
        <v>44324</v>
      </c>
      <c r="B131" s="30">
        <v>12</v>
      </c>
      <c r="C131" s="30">
        <v>12</v>
      </c>
      <c r="D131" s="30">
        <v>60</v>
      </c>
      <c r="E131" s="30">
        <v>75</v>
      </c>
      <c r="F131" s="30">
        <v>164</v>
      </c>
      <c r="G131" s="30">
        <v>107</v>
      </c>
      <c r="H131" s="30">
        <v>1.137</v>
      </c>
      <c r="I131" s="30">
        <v>29</v>
      </c>
      <c r="J131" s="30">
        <v>155</v>
      </c>
      <c r="K131" s="30">
        <v>96</v>
      </c>
      <c r="L131" s="30">
        <v>46</v>
      </c>
      <c r="M131" s="30">
        <v>64</v>
      </c>
      <c r="N131" s="30">
        <v>107</v>
      </c>
      <c r="O131" s="31" t="s">
        <v>56</v>
      </c>
      <c r="P131" s="30" t="s">
        <v>19</v>
      </c>
      <c r="Q131" s="30" t="s">
        <v>20</v>
      </c>
      <c r="R131" s="30" t="s">
        <v>21</v>
      </c>
      <c r="S131" s="7">
        <f t="shared" si="9"/>
        <v>5</v>
      </c>
      <c r="T131" s="41">
        <f t="shared" si="12"/>
        <v>128</v>
      </c>
      <c r="V131" s="42">
        <f>COUNTIF($Q$4:Q131,"良")+COUNTIF($Q$4:Q131,"优")</f>
        <v>111</v>
      </c>
      <c r="W131" s="5">
        <f t="shared" si="13"/>
        <v>0.8671875</v>
      </c>
      <c r="X131" s="4">
        <f t="shared" si="10"/>
        <v>0</v>
      </c>
      <c r="Y131" s="4" t="str">
        <f t="shared" si="7"/>
        <v>2021-05</v>
      </c>
      <c r="Z131" s="4">
        <f t="shared" si="8"/>
        <v>18</v>
      </c>
      <c r="AA131" s="19">
        <f t="shared" si="11"/>
        <v>6</v>
      </c>
    </row>
    <row r="132" spans="1:27" ht="15" thickBot="1" x14ac:dyDescent="0.3">
      <c r="A132" s="29">
        <v>44325</v>
      </c>
      <c r="B132" s="30">
        <v>12</v>
      </c>
      <c r="C132" s="30">
        <v>12</v>
      </c>
      <c r="D132" s="30">
        <v>45</v>
      </c>
      <c r="E132" s="30">
        <v>57</v>
      </c>
      <c r="F132" s="30">
        <v>74</v>
      </c>
      <c r="G132" s="30">
        <v>62</v>
      </c>
      <c r="H132" s="30">
        <v>1.171</v>
      </c>
      <c r="I132" s="30">
        <v>30</v>
      </c>
      <c r="J132" s="30">
        <v>157</v>
      </c>
      <c r="K132" s="30">
        <v>98</v>
      </c>
      <c r="L132" s="30">
        <v>32</v>
      </c>
      <c r="M132" s="30">
        <v>46</v>
      </c>
      <c r="N132" s="30">
        <v>98</v>
      </c>
      <c r="O132" s="31" t="s">
        <v>57</v>
      </c>
      <c r="P132" s="30" t="s">
        <v>16</v>
      </c>
      <c r="Q132" s="30" t="s">
        <v>17</v>
      </c>
      <c r="R132" s="30" t="s">
        <v>18</v>
      </c>
      <c r="S132" s="7">
        <f t="shared" si="9"/>
        <v>5</v>
      </c>
      <c r="T132" s="41">
        <f t="shared" si="12"/>
        <v>129</v>
      </c>
      <c r="V132" s="42">
        <f>COUNTIF($Q$4:Q132,"良")+COUNTIF($Q$4:Q132,"优")</f>
        <v>112</v>
      </c>
      <c r="W132" s="54">
        <f t="shared" si="13"/>
        <v>0.86821705426356588</v>
      </c>
      <c r="X132" s="4">
        <f t="shared" si="10"/>
        <v>1</v>
      </c>
      <c r="Y132" s="4" t="str">
        <f t="shared" ref="Y132:Y146" si="14">TEXT(A132,"YYYY-MM")</f>
        <v>2021-05</v>
      </c>
      <c r="Z132" s="4">
        <f t="shared" ref="Z132:Z146" si="15">SUMIF(Y:Y,Y132,X:X)</f>
        <v>18</v>
      </c>
      <c r="AA132" s="19">
        <f t="shared" si="11"/>
        <v>7</v>
      </c>
    </row>
    <row r="133" spans="1:27" ht="15" thickBot="1" x14ac:dyDescent="0.3">
      <c r="A133" s="29">
        <v>44326</v>
      </c>
      <c r="B133" s="30">
        <v>11</v>
      </c>
      <c r="C133" s="30">
        <v>11</v>
      </c>
      <c r="D133" s="30">
        <v>37</v>
      </c>
      <c r="E133" s="30">
        <v>47</v>
      </c>
      <c r="F133" s="30">
        <v>83</v>
      </c>
      <c r="G133" s="30">
        <v>67</v>
      </c>
      <c r="H133" s="30">
        <v>1.1519999999999999</v>
      </c>
      <c r="I133" s="30">
        <v>29</v>
      </c>
      <c r="J133" s="30">
        <v>171</v>
      </c>
      <c r="K133" s="30">
        <v>110</v>
      </c>
      <c r="L133" s="30">
        <v>36</v>
      </c>
      <c r="M133" s="30">
        <v>52</v>
      </c>
      <c r="N133" s="30">
        <v>110</v>
      </c>
      <c r="O133" s="31" t="s">
        <v>57</v>
      </c>
      <c r="P133" s="30" t="s">
        <v>19</v>
      </c>
      <c r="Q133" s="30" t="s">
        <v>20</v>
      </c>
      <c r="R133" s="30" t="s">
        <v>21</v>
      </c>
      <c r="S133" s="7">
        <f t="shared" ref="S133:S146" si="16">MONTH(A133)</f>
        <v>5</v>
      </c>
      <c r="T133" s="41">
        <f t="shared" si="12"/>
        <v>130</v>
      </c>
      <c r="V133" s="42">
        <f>COUNTIF($Q$4:Q133,"良")+COUNTIF($Q$4:Q133,"优")</f>
        <v>112</v>
      </c>
      <c r="W133" s="54">
        <f t="shared" si="13"/>
        <v>0.86153846153846159</v>
      </c>
      <c r="X133" s="4">
        <f t="shared" ref="X133:X146" si="17">IF(OR(ISNUMBER(FIND("良",Q133,1)),ISNUMBER(FIND("优",Q133,1))),1,0)</f>
        <v>0</v>
      </c>
      <c r="Y133" s="4" t="str">
        <f t="shared" si="14"/>
        <v>2021-05</v>
      </c>
      <c r="Z133" s="4">
        <f t="shared" si="15"/>
        <v>18</v>
      </c>
      <c r="AA133" s="19">
        <f t="shared" ref="AA133:AA146" si="18">IF(EXACT(Y132,Y133),AA132+X133,1)</f>
        <v>7</v>
      </c>
    </row>
    <row r="134" spans="1:27" ht="15" thickBot="1" x14ac:dyDescent="0.3">
      <c r="A134" s="29">
        <v>44327</v>
      </c>
      <c r="B134" s="30">
        <v>5</v>
      </c>
      <c r="C134" s="30">
        <v>5</v>
      </c>
      <c r="D134" s="30">
        <v>14</v>
      </c>
      <c r="E134" s="30">
        <v>18</v>
      </c>
      <c r="F134" s="30"/>
      <c r="G134" s="30"/>
      <c r="H134" s="30">
        <v>0.82899999999999996</v>
      </c>
      <c r="I134" s="30">
        <v>21</v>
      </c>
      <c r="J134" s="30">
        <v>91</v>
      </c>
      <c r="K134" s="30">
        <v>46</v>
      </c>
      <c r="L134" s="30">
        <v>18</v>
      </c>
      <c r="M134" s="30">
        <v>26</v>
      </c>
      <c r="N134" s="30">
        <v>46</v>
      </c>
      <c r="O134" s="31"/>
      <c r="P134" s="30" t="s">
        <v>22</v>
      </c>
      <c r="Q134" s="30" t="s">
        <v>23</v>
      </c>
      <c r="R134" s="30" t="s">
        <v>24</v>
      </c>
      <c r="S134" s="7">
        <f t="shared" si="16"/>
        <v>5</v>
      </c>
      <c r="T134" s="41">
        <f t="shared" si="12"/>
        <v>131</v>
      </c>
      <c r="V134" s="42">
        <f>COUNTIF($Q$4:Q134,"良")+COUNTIF($Q$4:Q134,"优")</f>
        <v>113</v>
      </c>
      <c r="W134" s="54">
        <f t="shared" si="13"/>
        <v>0.86259541984732824</v>
      </c>
      <c r="X134" s="4">
        <f t="shared" si="17"/>
        <v>1</v>
      </c>
      <c r="Y134" s="4" t="str">
        <f t="shared" si="14"/>
        <v>2021-05</v>
      </c>
      <c r="Z134" s="4">
        <f t="shared" si="15"/>
        <v>18</v>
      </c>
      <c r="AA134" s="19">
        <f t="shared" si="18"/>
        <v>8</v>
      </c>
    </row>
    <row r="135" spans="1:27" ht="15" thickBot="1" x14ac:dyDescent="0.3">
      <c r="A135" s="29">
        <v>44328</v>
      </c>
      <c r="B135" s="30">
        <v>6</v>
      </c>
      <c r="C135" s="30">
        <v>6</v>
      </c>
      <c r="D135" s="30">
        <v>34</v>
      </c>
      <c r="E135" s="30">
        <v>43</v>
      </c>
      <c r="F135" s="30">
        <v>71</v>
      </c>
      <c r="G135" s="30">
        <v>61</v>
      </c>
      <c r="H135" s="30">
        <v>1.073</v>
      </c>
      <c r="I135" s="30">
        <v>27</v>
      </c>
      <c r="J135" s="30">
        <v>54</v>
      </c>
      <c r="K135" s="30">
        <v>27</v>
      </c>
      <c r="L135" s="30">
        <v>39</v>
      </c>
      <c r="M135" s="30">
        <v>55</v>
      </c>
      <c r="N135" s="30">
        <v>61</v>
      </c>
      <c r="O135" s="31" t="s">
        <v>56</v>
      </c>
      <c r="P135" s="30" t="s">
        <v>16</v>
      </c>
      <c r="Q135" s="30" t="s">
        <v>17</v>
      </c>
      <c r="R135" s="30" t="s">
        <v>18</v>
      </c>
      <c r="S135" s="7">
        <f t="shared" si="16"/>
        <v>5</v>
      </c>
      <c r="T135" s="41">
        <f t="shared" si="12"/>
        <v>132</v>
      </c>
      <c r="V135" s="42">
        <f>COUNTIF($Q$4:Q135,"良")+COUNTIF($Q$4:Q135,"优")</f>
        <v>114</v>
      </c>
      <c r="W135" s="54">
        <f t="shared" si="13"/>
        <v>0.86363636363636365</v>
      </c>
      <c r="X135" s="4">
        <f t="shared" si="17"/>
        <v>1</v>
      </c>
      <c r="Y135" s="4" t="str">
        <f t="shared" si="14"/>
        <v>2021-05</v>
      </c>
      <c r="Z135" s="4">
        <f t="shared" si="15"/>
        <v>18</v>
      </c>
      <c r="AA135" s="19">
        <f t="shared" si="18"/>
        <v>9</v>
      </c>
    </row>
    <row r="136" spans="1:27" ht="15" thickBot="1" x14ac:dyDescent="0.3">
      <c r="A136" s="29">
        <v>44329</v>
      </c>
      <c r="B136" s="30">
        <v>6</v>
      </c>
      <c r="C136" s="30">
        <v>6</v>
      </c>
      <c r="D136" s="30">
        <v>29</v>
      </c>
      <c r="E136" s="30">
        <v>37</v>
      </c>
      <c r="F136" s="30">
        <v>98</v>
      </c>
      <c r="G136" s="30">
        <v>74</v>
      </c>
      <c r="H136" s="30">
        <v>1.1519999999999999</v>
      </c>
      <c r="I136" s="30">
        <v>29</v>
      </c>
      <c r="J136" s="30">
        <v>83</v>
      </c>
      <c r="K136" s="30">
        <v>42</v>
      </c>
      <c r="L136" s="30">
        <v>47</v>
      </c>
      <c r="M136" s="30">
        <v>65</v>
      </c>
      <c r="N136" s="30">
        <v>74</v>
      </c>
      <c r="O136" s="31" t="s">
        <v>56</v>
      </c>
      <c r="P136" s="30" t="s">
        <v>16</v>
      </c>
      <c r="Q136" s="30" t="s">
        <v>17</v>
      </c>
      <c r="R136" s="30" t="s">
        <v>18</v>
      </c>
      <c r="S136" s="7">
        <f t="shared" si="16"/>
        <v>5</v>
      </c>
      <c r="T136" s="41">
        <f t="shared" ref="T136:T146" si="19">T135+1</f>
        <v>133</v>
      </c>
      <c r="V136" s="42">
        <f>COUNTIF($Q$4:Q136,"良")+COUNTIF($Q$4:Q136,"优")</f>
        <v>115</v>
      </c>
      <c r="W136" s="54">
        <f t="shared" si="13"/>
        <v>0.86466165413533835</v>
      </c>
      <c r="X136" s="4">
        <f t="shared" si="17"/>
        <v>1</v>
      </c>
      <c r="Y136" s="4" t="str">
        <f t="shared" si="14"/>
        <v>2021-05</v>
      </c>
      <c r="Z136" s="4">
        <f t="shared" si="15"/>
        <v>18</v>
      </c>
      <c r="AA136" s="19">
        <f t="shared" si="18"/>
        <v>10</v>
      </c>
    </row>
    <row r="137" spans="1:27" ht="15" thickBot="1" x14ac:dyDescent="0.3">
      <c r="A137" s="29">
        <v>44330</v>
      </c>
      <c r="B137" s="30">
        <v>6</v>
      </c>
      <c r="C137" s="30">
        <v>6</v>
      </c>
      <c r="D137" s="30">
        <v>21</v>
      </c>
      <c r="E137" s="30">
        <v>27</v>
      </c>
      <c r="F137" s="30">
        <v>54</v>
      </c>
      <c r="G137" s="30">
        <v>52</v>
      </c>
      <c r="H137" s="30">
        <v>1.012</v>
      </c>
      <c r="I137" s="30">
        <v>26</v>
      </c>
      <c r="J137" s="30">
        <v>89</v>
      </c>
      <c r="K137" s="30">
        <v>45</v>
      </c>
      <c r="L137" s="30">
        <v>22</v>
      </c>
      <c r="M137" s="30">
        <v>32</v>
      </c>
      <c r="N137" s="30">
        <v>52</v>
      </c>
      <c r="O137" s="31" t="s">
        <v>56</v>
      </c>
      <c r="P137" s="30" t="s">
        <v>16</v>
      </c>
      <c r="Q137" s="30" t="s">
        <v>17</v>
      </c>
      <c r="R137" s="30" t="s">
        <v>18</v>
      </c>
      <c r="S137" s="7">
        <f t="shared" si="16"/>
        <v>5</v>
      </c>
      <c r="T137" s="41">
        <f t="shared" si="19"/>
        <v>134</v>
      </c>
      <c r="V137" s="42">
        <f>COUNTIF($Q$4:Q137,"良")+COUNTIF($Q$4:Q137,"优")</f>
        <v>116</v>
      </c>
      <c r="W137" s="54">
        <f t="shared" si="13"/>
        <v>0.86567164179104472</v>
      </c>
      <c r="X137" s="4">
        <f t="shared" si="17"/>
        <v>1</v>
      </c>
      <c r="Y137" s="4" t="str">
        <f t="shared" si="14"/>
        <v>2021-05</v>
      </c>
      <c r="Z137" s="4">
        <f t="shared" si="15"/>
        <v>18</v>
      </c>
      <c r="AA137" s="19">
        <f t="shared" si="18"/>
        <v>11</v>
      </c>
    </row>
    <row r="138" spans="1:27" ht="15" thickBot="1" x14ac:dyDescent="0.3">
      <c r="A138" s="29">
        <v>44331</v>
      </c>
      <c r="B138" s="30">
        <v>6</v>
      </c>
      <c r="C138" s="30">
        <v>6</v>
      </c>
      <c r="D138" s="30">
        <v>24</v>
      </c>
      <c r="E138" s="30">
        <v>30</v>
      </c>
      <c r="F138" s="30">
        <v>33</v>
      </c>
      <c r="G138" s="30">
        <v>33</v>
      </c>
      <c r="H138" s="30">
        <v>0.97699999999999998</v>
      </c>
      <c r="I138" s="30">
        <v>25</v>
      </c>
      <c r="J138" s="30">
        <v>74</v>
      </c>
      <c r="K138" s="30">
        <v>37</v>
      </c>
      <c r="L138" s="30">
        <v>14</v>
      </c>
      <c r="M138" s="30">
        <v>20</v>
      </c>
      <c r="N138" s="30">
        <v>37</v>
      </c>
      <c r="O138" s="31"/>
      <c r="P138" s="30" t="s">
        <v>22</v>
      </c>
      <c r="Q138" s="30" t="s">
        <v>23</v>
      </c>
      <c r="R138" s="30" t="s">
        <v>24</v>
      </c>
      <c r="S138" s="7">
        <f t="shared" si="16"/>
        <v>5</v>
      </c>
      <c r="T138" s="41">
        <f t="shared" si="19"/>
        <v>135</v>
      </c>
      <c r="V138" s="42">
        <f>COUNTIF($Q$4:Q138,"良")+COUNTIF($Q$4:Q138,"优")</f>
        <v>117</v>
      </c>
      <c r="W138" s="54">
        <f t="shared" si="13"/>
        <v>0.8666666666666667</v>
      </c>
      <c r="X138" s="4">
        <f t="shared" si="17"/>
        <v>1</v>
      </c>
      <c r="Y138" s="4" t="str">
        <f t="shared" si="14"/>
        <v>2021-05</v>
      </c>
      <c r="Z138" s="4">
        <f t="shared" si="15"/>
        <v>18</v>
      </c>
      <c r="AA138" s="19">
        <f t="shared" si="18"/>
        <v>12</v>
      </c>
    </row>
    <row r="139" spans="1:27" ht="15" thickBot="1" x14ac:dyDescent="0.3">
      <c r="A139" s="29">
        <v>44332</v>
      </c>
      <c r="B139" s="30"/>
      <c r="C139" s="30"/>
      <c r="D139" s="30">
        <v>18</v>
      </c>
      <c r="E139" s="30">
        <v>23</v>
      </c>
      <c r="F139" s="30">
        <v>25</v>
      </c>
      <c r="G139" s="30">
        <v>25</v>
      </c>
      <c r="H139" s="30">
        <v>1.155</v>
      </c>
      <c r="I139" s="30">
        <v>29</v>
      </c>
      <c r="J139" s="30">
        <v>58</v>
      </c>
      <c r="K139" s="30">
        <v>29</v>
      </c>
      <c r="L139" s="30">
        <v>11</v>
      </c>
      <c r="M139" s="30">
        <v>16</v>
      </c>
      <c r="N139" s="30">
        <v>29</v>
      </c>
      <c r="O139" s="31"/>
      <c r="P139" s="30" t="s">
        <v>22</v>
      </c>
      <c r="Q139" s="30" t="s">
        <v>23</v>
      </c>
      <c r="R139" s="30" t="s">
        <v>24</v>
      </c>
      <c r="S139" s="7">
        <f t="shared" si="16"/>
        <v>5</v>
      </c>
      <c r="T139" s="41">
        <f t="shared" si="19"/>
        <v>136</v>
      </c>
      <c r="V139" s="42">
        <f>COUNTIF($Q$4:Q139,"良")+COUNTIF($Q$4:Q139,"优")</f>
        <v>118</v>
      </c>
      <c r="W139" s="54">
        <f t="shared" si="13"/>
        <v>0.86764705882352944</v>
      </c>
      <c r="X139" s="4">
        <f t="shared" si="17"/>
        <v>1</v>
      </c>
      <c r="Y139" s="4" t="str">
        <f t="shared" si="14"/>
        <v>2021-05</v>
      </c>
      <c r="Z139" s="4">
        <f t="shared" si="15"/>
        <v>18</v>
      </c>
      <c r="AA139" s="19">
        <f t="shared" si="18"/>
        <v>13</v>
      </c>
    </row>
    <row r="140" spans="1:27" ht="15" thickBot="1" x14ac:dyDescent="0.3">
      <c r="A140" s="29">
        <v>44333</v>
      </c>
      <c r="B140" s="30">
        <v>5</v>
      </c>
      <c r="C140" s="30">
        <v>5</v>
      </c>
      <c r="D140" s="30">
        <v>22</v>
      </c>
      <c r="E140" s="30">
        <v>28</v>
      </c>
      <c r="F140" s="30">
        <v>32</v>
      </c>
      <c r="G140" s="30">
        <v>32</v>
      </c>
      <c r="H140" s="30">
        <v>0.54500000000000004</v>
      </c>
      <c r="I140" s="30">
        <v>14</v>
      </c>
      <c r="J140" s="30">
        <v>147</v>
      </c>
      <c r="K140" s="30">
        <v>90</v>
      </c>
      <c r="L140" s="30">
        <v>16</v>
      </c>
      <c r="M140" s="30">
        <v>23</v>
      </c>
      <c r="N140" s="30">
        <v>90</v>
      </c>
      <c r="O140" s="31" t="s">
        <v>57</v>
      </c>
      <c r="P140" s="30" t="s">
        <v>16</v>
      </c>
      <c r="Q140" s="30" t="s">
        <v>17</v>
      </c>
      <c r="R140" s="30" t="s">
        <v>18</v>
      </c>
      <c r="S140" s="7">
        <f t="shared" si="16"/>
        <v>5</v>
      </c>
      <c r="T140" s="41">
        <f t="shared" si="19"/>
        <v>137</v>
      </c>
      <c r="V140" s="42">
        <f>COUNTIF($Q$4:Q140,"良")+COUNTIF($Q$4:Q140,"优")</f>
        <v>119</v>
      </c>
      <c r="W140" s="54">
        <f t="shared" si="13"/>
        <v>0.86861313868613144</v>
      </c>
      <c r="X140" s="4">
        <f t="shared" si="17"/>
        <v>1</v>
      </c>
      <c r="Y140" s="4" t="str">
        <f t="shared" si="14"/>
        <v>2021-05</v>
      </c>
      <c r="Z140" s="4">
        <f t="shared" si="15"/>
        <v>18</v>
      </c>
      <c r="AA140" s="19">
        <f t="shared" si="18"/>
        <v>14</v>
      </c>
    </row>
    <row r="141" spans="1:27" ht="15" thickBot="1" x14ac:dyDescent="0.3">
      <c r="A141" s="29">
        <v>44334</v>
      </c>
      <c r="B141" s="30">
        <v>5</v>
      </c>
      <c r="C141" s="30">
        <v>5</v>
      </c>
      <c r="D141" s="30">
        <v>41</v>
      </c>
      <c r="E141" s="30">
        <v>52</v>
      </c>
      <c r="F141" s="30">
        <v>58</v>
      </c>
      <c r="G141" s="30">
        <v>54</v>
      </c>
      <c r="H141" s="30">
        <v>0.7</v>
      </c>
      <c r="I141" s="30">
        <v>18</v>
      </c>
      <c r="J141" s="30">
        <v>146</v>
      </c>
      <c r="K141" s="30">
        <v>89</v>
      </c>
      <c r="L141" s="30">
        <v>31</v>
      </c>
      <c r="M141" s="30">
        <v>45</v>
      </c>
      <c r="N141" s="30">
        <v>89</v>
      </c>
      <c r="O141" s="31" t="s">
        <v>57</v>
      </c>
      <c r="P141" s="30" t="s">
        <v>16</v>
      </c>
      <c r="Q141" s="30" t="s">
        <v>17</v>
      </c>
      <c r="R141" s="30" t="s">
        <v>18</v>
      </c>
      <c r="S141" s="7">
        <f t="shared" si="16"/>
        <v>5</v>
      </c>
      <c r="T141" s="41">
        <f t="shared" si="19"/>
        <v>138</v>
      </c>
      <c r="V141" s="42">
        <f>COUNTIF($Q$4:Q141,"良")+COUNTIF($Q$4:Q141,"优")</f>
        <v>120</v>
      </c>
      <c r="W141" s="54">
        <f t="shared" si="13"/>
        <v>0.86956521739130432</v>
      </c>
      <c r="X141" s="4">
        <f t="shared" si="17"/>
        <v>1</v>
      </c>
      <c r="Y141" s="4" t="str">
        <f t="shared" si="14"/>
        <v>2021-05</v>
      </c>
      <c r="Z141" s="4">
        <f t="shared" si="15"/>
        <v>18</v>
      </c>
      <c r="AA141" s="19">
        <f t="shared" si="18"/>
        <v>15</v>
      </c>
    </row>
    <row r="142" spans="1:27" ht="15" thickBot="1" x14ac:dyDescent="0.3">
      <c r="A142" s="29">
        <v>44335</v>
      </c>
      <c r="B142" s="30">
        <v>5</v>
      </c>
      <c r="C142" s="30">
        <v>5</v>
      </c>
      <c r="D142" s="30">
        <v>46</v>
      </c>
      <c r="E142" s="30">
        <v>58</v>
      </c>
      <c r="F142" s="30">
        <v>60</v>
      </c>
      <c r="G142" s="30">
        <v>55</v>
      </c>
      <c r="H142" s="30">
        <v>0.76900000000000002</v>
      </c>
      <c r="I142" s="30">
        <v>20</v>
      </c>
      <c r="J142" s="30">
        <v>84</v>
      </c>
      <c r="K142" s="30">
        <v>42</v>
      </c>
      <c r="L142" s="30">
        <v>37</v>
      </c>
      <c r="M142" s="30">
        <v>53</v>
      </c>
      <c r="N142" s="30">
        <v>58</v>
      </c>
      <c r="O142" s="31" t="s">
        <v>58</v>
      </c>
      <c r="P142" s="30" t="s">
        <v>16</v>
      </c>
      <c r="Q142" s="30" t="s">
        <v>17</v>
      </c>
      <c r="R142" s="30" t="s">
        <v>18</v>
      </c>
      <c r="S142" s="7">
        <f t="shared" si="16"/>
        <v>5</v>
      </c>
      <c r="T142" s="41">
        <f t="shared" si="19"/>
        <v>139</v>
      </c>
      <c r="V142" s="42">
        <f>COUNTIF($Q$4:Q142,"良")+COUNTIF($Q$4:Q142,"优")</f>
        <v>121</v>
      </c>
      <c r="W142" s="54">
        <f t="shared" si="13"/>
        <v>0.87050359712230219</v>
      </c>
      <c r="X142" s="4">
        <f t="shared" si="17"/>
        <v>1</v>
      </c>
      <c r="Y142" s="4" t="str">
        <f t="shared" si="14"/>
        <v>2021-05</v>
      </c>
      <c r="Z142" s="4">
        <f t="shared" si="15"/>
        <v>18</v>
      </c>
      <c r="AA142" s="19">
        <f t="shared" si="18"/>
        <v>16</v>
      </c>
    </row>
    <row r="143" spans="1:27" ht="15" thickBot="1" x14ac:dyDescent="0.3">
      <c r="A143" s="29">
        <v>44336</v>
      </c>
      <c r="B143" s="30">
        <v>4</v>
      </c>
      <c r="C143" s="30">
        <v>4</v>
      </c>
      <c r="D143" s="30">
        <v>26</v>
      </c>
      <c r="E143" s="30">
        <v>33</v>
      </c>
      <c r="F143" s="30">
        <v>22</v>
      </c>
      <c r="G143" s="30">
        <v>22</v>
      </c>
      <c r="H143" s="30">
        <v>0.48399999999999999</v>
      </c>
      <c r="I143" s="30">
        <v>13</v>
      </c>
      <c r="J143" s="30">
        <v>108</v>
      </c>
      <c r="K143" s="30">
        <v>57</v>
      </c>
      <c r="L143" s="30">
        <v>13</v>
      </c>
      <c r="M143" s="30">
        <v>19</v>
      </c>
      <c r="N143" s="30">
        <v>57</v>
      </c>
      <c r="O143" s="31" t="s">
        <v>57</v>
      </c>
      <c r="P143" s="30" t="s">
        <v>16</v>
      </c>
      <c r="Q143" s="30" t="s">
        <v>17</v>
      </c>
      <c r="R143" s="30" t="s">
        <v>18</v>
      </c>
      <c r="S143" s="7">
        <f t="shared" si="16"/>
        <v>5</v>
      </c>
      <c r="T143" s="41">
        <f t="shared" si="19"/>
        <v>140</v>
      </c>
      <c r="V143" s="42">
        <f>COUNTIF($Q$4:Q143,"良")+COUNTIF($Q$4:Q143,"优")</f>
        <v>122</v>
      </c>
      <c r="W143" s="54">
        <f t="shared" si="13"/>
        <v>0.87142857142857144</v>
      </c>
      <c r="X143" s="4">
        <f t="shared" si="17"/>
        <v>1</v>
      </c>
      <c r="Y143" s="4" t="str">
        <f t="shared" si="14"/>
        <v>2021-05</v>
      </c>
      <c r="Z143" s="4">
        <f t="shared" si="15"/>
        <v>18</v>
      </c>
      <c r="AA143" s="19">
        <f t="shared" si="18"/>
        <v>17</v>
      </c>
    </row>
    <row r="144" spans="1:27" ht="15" thickBot="1" x14ac:dyDescent="0.3">
      <c r="A144" s="29">
        <v>44337</v>
      </c>
      <c r="B144" s="30">
        <v>5</v>
      </c>
      <c r="C144" s="30">
        <v>5</v>
      </c>
      <c r="D144" s="30">
        <v>28</v>
      </c>
      <c r="E144" s="30">
        <v>35</v>
      </c>
      <c r="F144" s="30">
        <v>51</v>
      </c>
      <c r="G144" s="30">
        <v>51</v>
      </c>
      <c r="H144" s="30">
        <v>0.69299999999999995</v>
      </c>
      <c r="I144" s="30">
        <v>18</v>
      </c>
      <c r="J144" s="30">
        <v>173</v>
      </c>
      <c r="K144" s="30">
        <v>112</v>
      </c>
      <c r="L144" s="30">
        <v>30</v>
      </c>
      <c r="M144" s="30">
        <v>43</v>
      </c>
      <c r="N144" s="30">
        <v>112</v>
      </c>
      <c r="O144" s="31" t="s">
        <v>57</v>
      </c>
      <c r="P144" s="30" t="s">
        <v>19</v>
      </c>
      <c r="Q144" s="30" t="s">
        <v>20</v>
      </c>
      <c r="R144" s="30" t="s">
        <v>21</v>
      </c>
      <c r="S144" s="7">
        <f t="shared" si="16"/>
        <v>5</v>
      </c>
      <c r="T144" s="41">
        <f t="shared" si="19"/>
        <v>141</v>
      </c>
      <c r="V144" s="42">
        <f>COUNTIF($Q$4:Q144,"良")+COUNTIF($Q$4:Q144,"优")</f>
        <v>122</v>
      </c>
      <c r="W144" s="54">
        <f t="shared" si="13"/>
        <v>0.86524822695035464</v>
      </c>
      <c r="X144" s="4">
        <f t="shared" si="17"/>
        <v>0</v>
      </c>
      <c r="Y144" s="4" t="str">
        <f t="shared" si="14"/>
        <v>2021-05</v>
      </c>
      <c r="Z144" s="4">
        <f t="shared" si="15"/>
        <v>18</v>
      </c>
      <c r="AA144" s="19">
        <f t="shared" si="18"/>
        <v>17</v>
      </c>
    </row>
    <row r="145" spans="1:27" ht="15" thickBot="1" x14ac:dyDescent="0.3">
      <c r="A145" s="29">
        <v>44338</v>
      </c>
      <c r="B145" s="30">
        <v>5</v>
      </c>
      <c r="C145" s="30">
        <v>5</v>
      </c>
      <c r="D145" s="30">
        <v>21</v>
      </c>
      <c r="E145" s="30">
        <v>27</v>
      </c>
      <c r="F145" s="30">
        <v>51</v>
      </c>
      <c r="G145" s="30">
        <v>51</v>
      </c>
      <c r="H145" s="30">
        <v>0.51800000000000002</v>
      </c>
      <c r="I145" s="30">
        <v>13</v>
      </c>
      <c r="J145" s="30">
        <v>167</v>
      </c>
      <c r="K145" s="30">
        <v>107</v>
      </c>
      <c r="L145" s="30">
        <v>30</v>
      </c>
      <c r="M145" s="30">
        <v>43</v>
      </c>
      <c r="N145" s="30">
        <v>107</v>
      </c>
      <c r="O145" s="31" t="s">
        <v>57</v>
      </c>
      <c r="P145" s="30" t="s">
        <v>19</v>
      </c>
      <c r="Q145" s="30" t="s">
        <v>20</v>
      </c>
      <c r="R145" s="30" t="s">
        <v>21</v>
      </c>
      <c r="S145" s="7">
        <f t="shared" si="16"/>
        <v>5</v>
      </c>
      <c r="T145" s="41">
        <f t="shared" si="19"/>
        <v>142</v>
      </c>
      <c r="V145" s="42">
        <f>COUNTIF($Q$4:Q145,"良")+COUNTIF($Q$4:Q145,"优")</f>
        <v>122</v>
      </c>
      <c r="W145" s="54">
        <f t="shared" si="13"/>
        <v>0.85915492957746475</v>
      </c>
      <c r="X145" s="4">
        <f t="shared" si="17"/>
        <v>0</v>
      </c>
      <c r="Y145" s="4" t="str">
        <f t="shared" si="14"/>
        <v>2021-05</v>
      </c>
      <c r="Z145" s="4">
        <f t="shared" si="15"/>
        <v>18</v>
      </c>
      <c r="AA145" s="19">
        <f t="shared" si="18"/>
        <v>17</v>
      </c>
    </row>
    <row r="146" spans="1:27" ht="15" thickBot="1" x14ac:dyDescent="0.3">
      <c r="A146" s="29">
        <v>44339</v>
      </c>
      <c r="B146" s="30">
        <v>5</v>
      </c>
      <c r="C146" s="30">
        <v>5</v>
      </c>
      <c r="D146" s="30">
        <v>29</v>
      </c>
      <c r="E146" s="30">
        <v>37</v>
      </c>
      <c r="F146" s="30">
        <v>39</v>
      </c>
      <c r="G146" s="30">
        <v>39</v>
      </c>
      <c r="H146" s="30">
        <v>0.53600000000000003</v>
      </c>
      <c r="I146" s="30">
        <v>14</v>
      </c>
      <c r="J146" s="30">
        <v>91</v>
      </c>
      <c r="K146" s="30">
        <v>46</v>
      </c>
      <c r="L146" s="30">
        <v>25</v>
      </c>
      <c r="M146" s="30">
        <v>36</v>
      </c>
      <c r="N146" s="30">
        <v>46</v>
      </c>
      <c r="O146" s="31"/>
      <c r="P146" s="30" t="s">
        <v>22</v>
      </c>
      <c r="Q146" s="30" t="s">
        <v>23</v>
      </c>
      <c r="R146" s="30" t="s">
        <v>24</v>
      </c>
      <c r="S146" s="7">
        <f t="shared" si="16"/>
        <v>5</v>
      </c>
      <c r="T146" s="41">
        <f t="shared" si="19"/>
        <v>143</v>
      </c>
      <c r="V146" s="42">
        <f>COUNTIF($Q$4:Q146,"良")+COUNTIF($Q$4:Q146,"优")</f>
        <v>123</v>
      </c>
      <c r="W146" s="54">
        <f t="shared" si="13"/>
        <v>0.8601398601398601</v>
      </c>
      <c r="X146" s="4">
        <f t="shared" si="17"/>
        <v>1</v>
      </c>
      <c r="Y146" s="4" t="str">
        <f t="shared" si="14"/>
        <v>2021-05</v>
      </c>
      <c r="Z146" s="4">
        <f t="shared" si="15"/>
        <v>18</v>
      </c>
      <c r="AA146" s="19">
        <f t="shared" si="18"/>
        <v>18</v>
      </c>
    </row>
  </sheetData>
  <autoFilter ref="A3:R18" xr:uid="{00000000-0009-0000-0000-000000000000}"/>
  <mergeCells count="21">
    <mergeCell ref="A1:A3"/>
    <mergeCell ref="N1:N3"/>
    <mergeCell ref="O1:O3"/>
    <mergeCell ref="P1:P3"/>
    <mergeCell ref="Q1:Q3"/>
    <mergeCell ref="F2:G2"/>
    <mergeCell ref="F1:G1"/>
    <mergeCell ref="B2:C2"/>
    <mergeCell ref="D1:E1"/>
    <mergeCell ref="D2:E2"/>
    <mergeCell ref="B1:C1"/>
    <mergeCell ref="J1:K1"/>
    <mergeCell ref="V1:V3"/>
    <mergeCell ref="U1:U3"/>
    <mergeCell ref="H2:I2"/>
    <mergeCell ref="J2:K2"/>
    <mergeCell ref="L2:M2"/>
    <mergeCell ref="T1:T3"/>
    <mergeCell ref="R1:R3"/>
    <mergeCell ref="H1:I1"/>
    <mergeCell ref="L1:M1"/>
  </mergeCells>
  <phoneticPr fontId="3" type="noConversion"/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瑞金路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mydeepwind</dc:creator>
  <cp:lastModifiedBy>mydeepwind</cp:lastModifiedBy>
  <dcterms:created xsi:type="dcterms:W3CDTF">2020-08-06T04:13:29Z</dcterms:created>
  <dcterms:modified xsi:type="dcterms:W3CDTF">2021-05-25T00:35:45Z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