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Hoja 2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D3">
      <text>
        <t xml:space="preserve">sam,
estas en drogas 
sam: oie no te metaz en mis azuntos cy?</t>
      </text>
    </comment>
  </commentList>
</comments>
</file>

<file path=xl/sharedStrings.xml><?xml version="1.0" encoding="utf-8"?>
<sst xmlns="http://schemas.openxmlformats.org/spreadsheetml/2006/main" count="73" uniqueCount="42">
  <si>
    <t>0.4</t>
  </si>
  <si>
    <t>0.15</t>
  </si>
  <si>
    <t>0.3</t>
  </si>
  <si>
    <t>#</t>
  </si>
  <si>
    <t>Propuesta</t>
  </si>
  <si>
    <t>Costo</t>
  </si>
  <si>
    <t>Precio (+IGV)</t>
  </si>
  <si>
    <t>Precio Soles</t>
  </si>
  <si>
    <t>Forma de Pago</t>
  </si>
  <si>
    <t>Garantia (meses)</t>
  </si>
  <si>
    <t>Experiencia del equipo (promedio)</t>
  </si>
  <si>
    <t>Instalación (semanas)</t>
  </si>
  <si>
    <t>Score</t>
  </si>
  <si>
    <t>Ranking Jose</t>
  </si>
  <si>
    <t>Ranking Samy</t>
  </si>
  <si>
    <t>Ranking Isaias</t>
  </si>
  <si>
    <t>Javier</t>
  </si>
  <si>
    <t>Rankin.Kin</t>
  </si>
  <si>
    <t>Tekton</t>
  </si>
  <si>
    <t>50% inicio, 50% final</t>
  </si>
  <si>
    <t>Baja</t>
  </si>
  <si>
    <t>Sinergy</t>
  </si>
  <si>
    <r>
      <rPr>
        <b/>
      </rPr>
      <t>75%</t>
    </r>
    <r>
      <t xml:space="preserve"> inicio, </t>
    </r>
    <r>
      <rPr>
        <b/>
      </rPr>
      <t>25%</t>
    </r>
    <r>
      <t xml:space="preserve"> entrega</t>
    </r>
  </si>
  <si>
    <t>Alta</t>
  </si>
  <si>
    <t>Simple Insight</t>
  </si>
  <si>
    <r>
      <rPr>
        <b/>
      </rPr>
      <t>40%</t>
    </r>
    <r>
      <t xml:space="preserve"> inicio, </t>
    </r>
    <r>
      <rPr>
        <b/>
      </rPr>
      <t>60%</t>
    </r>
    <r>
      <t xml:space="preserve"> final</t>
    </r>
  </si>
  <si>
    <t>Formativa</t>
  </si>
  <si>
    <r>
      <rPr>
        <b/>
      </rPr>
      <t>30%</t>
    </r>
    <r>
      <t xml:space="preserve"> inicio, </t>
    </r>
    <r>
      <rPr>
        <b/>
      </rPr>
      <t>70%</t>
    </r>
    <r>
      <t xml:space="preserve"> final</t>
    </r>
  </si>
  <si>
    <t>Media</t>
  </si>
  <si>
    <t>Caleidos</t>
  </si>
  <si>
    <t>N/A</t>
  </si>
  <si>
    <t>Innovation system</t>
  </si>
  <si>
    <r>
      <rPr>
        <b/>
      </rPr>
      <t>30%</t>
    </r>
    <r>
      <t xml:space="preserve"> inicio, </t>
    </r>
    <r>
      <rPr>
        <b/>
      </rPr>
      <t>35%</t>
    </r>
    <r>
      <t xml:space="preserve"> análisis, </t>
    </r>
    <r>
      <rPr>
        <b/>
      </rPr>
      <t>35%</t>
    </r>
    <r>
      <t xml:space="preserve"> desarrollo</t>
    </r>
  </si>
  <si>
    <t>TC PEN/USD</t>
  </si>
  <si>
    <t>SAMANTHA</t>
  </si>
  <si>
    <t>Menor Precio</t>
  </si>
  <si>
    <t>Garantia</t>
  </si>
  <si>
    <t>Experiencia</t>
  </si>
  <si>
    <t>Instalación</t>
  </si>
  <si>
    <t>Maximo</t>
  </si>
  <si>
    <t>Innovation System</t>
  </si>
  <si>
    <t>te disculpo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</si>
</sst>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S/.]#,##0.00"/>
  </numFmts>
  <fonts count="10">
    <font>
      <sz val="10.0"/>
      <color rgb="FF000000"/>
      <name val="Arial"/>
    </font>
    <font/>
    <font>
      <sz val="9.0"/>
      <color rgb="FF444444"/>
      <name val="Arial"/>
    </font>
    <font>
      <color rgb="FFF3F3F3"/>
    </font>
    <font>
      <b/>
      <color rgb="FFFFFFFF"/>
    </font>
    <font>
      <b/>
      <color rgb="FFFFFFFF"/>
      <name val="Arial"/>
    </font>
    <font>
      <color rgb="FFFFFFFF"/>
    </font>
    <font>
      <name val="Arial"/>
    </font>
    <font>
      <b/>
      <color rgb="FF1155CC"/>
    </font>
    <font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4F20E1"/>
        <bgColor rgb="FF4F20E1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</border>
    <border>
      <left style="thin">
        <color rgb="FF999999"/>
      </left>
      <right/>
      <top style="thin">
        <color rgb="FF999999"/>
      </top>
      <bottom/>
    </border>
    <border>
      <left/>
      <right/>
      <top style="thin">
        <color rgb="FF999999"/>
      </top>
      <bottom/>
    </border>
    <border>
      <left/>
      <right style="thin">
        <color rgb="FF999999"/>
      </right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  <border>
      <left style="thin">
        <color rgb="FF999999"/>
      </left>
      <right/>
      <top/>
      <bottom/>
    </border>
    <border>
      <left/>
      <right style="thin">
        <color rgb="FF999999"/>
      </right>
      <top/>
      <bottom/>
    </border>
    <border>
      <left style="thin">
        <color rgb="FF999999"/>
      </left>
      <right style="thin">
        <color rgb="FF999999"/>
      </right>
      <top/>
      <bottom/>
    </border>
    <border>
      <left style="thin">
        <color rgb="FF999999"/>
      </left>
      <right/>
      <top/>
      <bottom style="thin">
        <color rgb="FF999999"/>
      </bottom>
    </border>
    <border>
      <left/>
      <right/>
      <top/>
      <bottom style="thin">
        <color rgb="FF999999"/>
      </bottom>
    </border>
    <border>
      <left/>
      <right style="thin">
        <color rgb="FF999999"/>
      </right>
      <top/>
      <bottom style="thin">
        <color rgb="FF999999"/>
      </bottom>
    </border>
    <border>
      <left style="thin">
        <color rgb="FF999999"/>
      </left>
      <right style="thin">
        <color rgb="FF999999"/>
      </right>
      <top/>
      <bottom style="thin">
        <color rgb="FF999999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4" xfId="0" applyAlignment="1" applyFill="1" applyFont="1" applyNumberFormat="1">
      <alignment horizontal="right"/>
    </xf>
    <xf borderId="0" fillId="0" fontId="1" numFmtId="0" xfId="0" applyAlignment="1" applyFont="1">
      <alignment horizontal="right"/>
    </xf>
    <xf borderId="1" fillId="3" fontId="3" numFmtId="0" xfId="0" applyAlignment="1" applyBorder="1" applyFill="1" applyFont="1">
      <alignment horizontal="center" vertical="center" wrapText="1"/>
    </xf>
    <xf borderId="2" fillId="3" fontId="4" numFmtId="0" xfId="0" applyAlignment="1" applyBorder="1" applyFont="1">
      <alignment horizontal="left" vertical="center" wrapText="1"/>
    </xf>
    <xf borderId="2" fillId="3" fontId="4" numFmtId="0" xfId="0" applyAlignment="1" applyBorder="1" applyFont="1">
      <alignment horizontal="right" vertical="center" wrapText="1"/>
    </xf>
    <xf borderId="2" fillId="3" fontId="5" numFmtId="0" xfId="0" applyAlignment="1" applyBorder="1" applyFont="1">
      <alignment horizontal="right" vertical="center" wrapText="1"/>
    </xf>
    <xf borderId="2" fillId="3" fontId="5" numFmtId="0" xfId="0" applyAlignment="1" applyBorder="1" applyFont="1">
      <alignment horizontal="right" vertical="center" wrapText="1"/>
    </xf>
    <xf borderId="2" fillId="3" fontId="5" numFmtId="0" xfId="0" applyAlignment="1" applyBorder="1" applyFont="1">
      <alignment horizontal="left" vertical="center" wrapText="1"/>
    </xf>
    <xf borderId="2" fillId="3" fontId="5" numFmtId="0" xfId="0" applyAlignment="1" applyBorder="1" applyFont="1">
      <alignment horizontal="left" vertical="center" wrapText="1"/>
    </xf>
    <xf borderId="3" fillId="3" fontId="4" numFmtId="0" xfId="0" applyAlignment="1" applyBorder="1" applyFont="1">
      <alignment horizontal="left" vertical="center" wrapText="1"/>
    </xf>
    <xf borderId="4" fillId="4" fontId="4" numFmtId="0" xfId="0" applyAlignment="1" applyBorder="1" applyFill="1" applyFont="1">
      <alignment horizontal="center" vertical="center" wrapText="1"/>
    </xf>
    <xf borderId="3" fillId="5" fontId="4" numFmtId="0" xfId="0" applyAlignment="1" applyBorder="1" applyFill="1" applyFont="1">
      <alignment horizontal="left" vertical="center" wrapText="1"/>
    </xf>
    <xf borderId="0" fillId="0" fontId="6" numFmtId="0" xfId="0" applyFont="1"/>
    <xf borderId="3" fillId="5" fontId="4" numFmtId="0" xfId="0" applyAlignment="1" applyBorder="1" applyFont="1">
      <alignment horizontal="center" vertical="center" wrapText="1"/>
    </xf>
    <xf borderId="0" fillId="0" fontId="7" numFmtId="0" xfId="0" applyAlignment="1" applyFont="1">
      <alignment horizontal="right"/>
    </xf>
    <xf borderId="5" fillId="6" fontId="7" numFmtId="0" xfId="0" applyAlignment="1" applyBorder="1" applyFill="1" applyFont="1">
      <alignment horizontal="center"/>
    </xf>
    <xf borderId="0" fillId="6" fontId="7" numFmtId="0" xfId="0" applyAlignment="1" applyFont="1">
      <alignment horizontal="left"/>
    </xf>
    <xf borderId="0" fillId="6" fontId="1" numFmtId="4" xfId="0" applyAlignment="1" applyFont="1" applyNumberFormat="1">
      <alignment horizontal="right"/>
    </xf>
    <xf borderId="0" fillId="6" fontId="1" numFmtId="4" xfId="0" applyAlignment="1" applyFont="1" applyNumberFormat="1">
      <alignment horizontal="right"/>
    </xf>
    <xf borderId="0" fillId="6" fontId="1" numFmtId="0" xfId="0" applyAlignment="1" applyFont="1">
      <alignment horizontal="left"/>
    </xf>
    <xf borderId="0" fillId="6" fontId="1" numFmtId="1" xfId="0" applyAlignment="1" applyFont="1" applyNumberFormat="1">
      <alignment horizontal="left"/>
    </xf>
    <xf borderId="6" fillId="6" fontId="1" numFmtId="0" xfId="0" applyAlignment="1" applyBorder="1" applyFont="1">
      <alignment horizontal="left"/>
    </xf>
    <xf borderId="4" fillId="6" fontId="1" numFmtId="0" xfId="0" applyAlignment="1" applyBorder="1" applyFont="1">
      <alignment horizontal="center"/>
    </xf>
    <xf borderId="0" fillId="0" fontId="1" numFmtId="164" xfId="0" applyFont="1" applyNumberFormat="1"/>
    <xf borderId="5" fillId="0" fontId="7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0" fillId="0" fontId="1" numFmtId="4" xfId="0" applyAlignment="1" applyFont="1" applyNumberFormat="1">
      <alignment horizontal="right"/>
    </xf>
    <xf borderId="0" fillId="0" fontId="1" numFmtId="4" xfId="0" applyAlignment="1" applyFont="1" applyNumberFormat="1">
      <alignment horizontal="right"/>
    </xf>
    <xf borderId="0" fillId="0" fontId="1" numFmtId="165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1" xfId="0" applyAlignment="1" applyFont="1" applyNumberFormat="1">
      <alignment horizontal="left"/>
    </xf>
    <xf borderId="6" fillId="0" fontId="1" numFmtId="0" xfId="0" applyAlignment="1" applyBorder="1" applyFont="1">
      <alignment horizontal="left"/>
    </xf>
    <xf borderId="7" fillId="0" fontId="1" numFmtId="0" xfId="0" applyAlignment="1" applyBorder="1" applyFont="1">
      <alignment horizontal="center"/>
    </xf>
    <xf borderId="7" fillId="6" fontId="1" numFmtId="0" xfId="0" applyAlignment="1" applyBorder="1" applyFont="1">
      <alignment horizontal="center"/>
    </xf>
    <xf borderId="7" fillId="6" fontId="8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9" fillId="0" fontId="7" numFmtId="0" xfId="0" applyAlignment="1" applyBorder="1" applyFont="1">
      <alignment horizontal="left"/>
    </xf>
    <xf borderId="9" fillId="0" fontId="1" numFmtId="4" xfId="0" applyAlignment="1" applyBorder="1" applyFont="1" applyNumberFormat="1">
      <alignment horizontal="right"/>
    </xf>
    <xf borderId="9" fillId="0" fontId="1" numFmtId="4" xfId="0" applyAlignment="1" applyBorder="1" applyFont="1" applyNumberFormat="1">
      <alignment horizontal="right"/>
    </xf>
    <xf borderId="9" fillId="0" fontId="1" numFmtId="165" xfId="0" applyAlignment="1" applyBorder="1" applyFont="1" applyNumberFormat="1">
      <alignment horizontal="left"/>
    </xf>
    <xf borderId="9" fillId="0" fontId="1" numFmtId="0" xfId="0" applyAlignment="1" applyBorder="1" applyFont="1">
      <alignment horizontal="left"/>
    </xf>
    <xf borderId="9" fillId="0" fontId="1" numFmtId="1" xfId="0" applyAlignment="1" applyBorder="1" applyFont="1" applyNumberFormat="1">
      <alignment horizontal="left"/>
    </xf>
    <xf borderId="10" fillId="0" fontId="1" numFmtId="0" xfId="0" applyAlignment="1" applyBorder="1" applyFont="1">
      <alignment horizontal="left"/>
    </xf>
    <xf borderId="11" fillId="0" fontId="9" numFmtId="0" xfId="0" applyAlignment="1" applyBorder="1" applyFont="1">
      <alignment horizontal="center"/>
    </xf>
    <xf borderId="0" fillId="0" fontId="1" numFmtId="4" xfId="0" applyFont="1" applyNumberFormat="1"/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/>
    </xf>
    <xf borderId="2" fillId="3" fontId="6" numFmtId="0" xfId="0" applyAlignment="1" applyBorder="1" applyFont="1">
      <alignment horizontal="right"/>
    </xf>
    <xf borderId="2" fillId="3" fontId="6" numFmtId="0" xfId="0" applyAlignment="1" applyBorder="1" applyFont="1">
      <alignment/>
    </xf>
    <xf borderId="5" fillId="6" fontId="7" numFmtId="0" xfId="0" applyAlignment="1" applyBorder="1" applyFont="1">
      <alignment horizontal="right"/>
    </xf>
    <xf borderId="6" fillId="6" fontId="7" numFmtId="0" xfId="0" applyAlignment="1" applyBorder="1" applyFont="1">
      <alignment horizontal="left"/>
    </xf>
    <xf borderId="5" fillId="0" fontId="7" numFmtId="0" xfId="0" applyAlignment="1" applyBorder="1" applyFont="1">
      <alignment horizontal="right"/>
    </xf>
    <xf borderId="6" fillId="0" fontId="7" numFmtId="0" xfId="0" applyAlignment="1" applyBorder="1" applyFont="1">
      <alignment horizontal="left"/>
    </xf>
    <xf borderId="8" fillId="6" fontId="7" numFmtId="0" xfId="0" applyAlignment="1" applyBorder="1" applyFont="1">
      <alignment horizontal="right"/>
    </xf>
    <xf borderId="9" fillId="6" fontId="7" numFmtId="0" xfId="0" applyAlignment="1" applyBorder="1" applyFont="1">
      <alignment horizontal="left"/>
    </xf>
    <xf borderId="10" fillId="6" fontId="7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4.0"/>
    <col customWidth="1" min="2" max="2" width="4.57"/>
    <col customWidth="1" min="3" max="3" width="21.14"/>
    <col customWidth="1" min="4" max="4" width="11.57"/>
    <col customWidth="1" min="5" max="5" width="11.86"/>
    <col customWidth="1" min="6" max="6" width="12.29"/>
    <col customWidth="1" min="7" max="7" width="37.43"/>
    <col customWidth="1" min="8" max="8" width="11.71"/>
    <col customWidth="1" min="9" max="9" width="19.57"/>
    <col customWidth="1" min="10" max="11" width="12.0"/>
    <col customWidth="1" min="14" max="14" width="16.29"/>
  </cols>
  <sheetData>
    <row r="1">
      <c r="A1" s="1"/>
      <c r="B1" s="1"/>
      <c r="C1" s="2"/>
      <c r="F1" s="1" t="s">
        <v>0</v>
      </c>
      <c r="H1" s="1" t="s">
        <v>1</v>
      </c>
      <c r="I1" s="1" t="s">
        <v>2</v>
      </c>
      <c r="K1" s="1" t="s">
        <v>1</v>
      </c>
    </row>
    <row r="2" ht="33.0" customHeight="1">
      <c r="A2" s="3"/>
      <c r="B2" s="4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9" t="s">
        <v>8</v>
      </c>
      <c r="H2" s="9" t="s">
        <v>9</v>
      </c>
      <c r="I2" s="10" t="s">
        <v>10</v>
      </c>
      <c r="J2" s="5"/>
      <c r="K2" s="5" t="s">
        <v>11</v>
      </c>
      <c r="L2" s="11" t="s">
        <v>12</v>
      </c>
      <c r="M2" s="12" t="s">
        <v>13</v>
      </c>
      <c r="N2" s="1" t="s">
        <v>14</v>
      </c>
      <c r="O2" s="1" t="s">
        <v>15</v>
      </c>
      <c r="P2" s="1" t="s">
        <v>16</v>
      </c>
      <c r="Q2" s="13" t="s">
        <v>17</v>
      </c>
      <c r="R2" s="14"/>
      <c r="S2" s="15" t="s">
        <v>17</v>
      </c>
    </row>
    <row r="3">
      <c r="A3" s="16"/>
      <c r="B3" s="17">
        <v>1.0</v>
      </c>
      <c r="C3" s="18" t="s">
        <v>18</v>
      </c>
      <c r="D3" s="19" t="str">
        <f>10700</f>
        <v>10,700.00</v>
      </c>
      <c r="E3" s="20" t="str">
        <f t="shared" ref="E3:E4" si="1">D3*1.18</f>
        <v>12,626.00</v>
      </c>
      <c r="F3" s="19" t="str">
        <f t="shared" ref="F3:F4" si="2">E3*$D$10</f>
        <v>41,867.82</v>
      </c>
      <c r="G3" s="21" t="s">
        <v>19</v>
      </c>
      <c r="H3" s="21">
        <v>0.0</v>
      </c>
      <c r="I3" s="21" t="s">
        <v>20</v>
      </c>
      <c r="J3" s="22"/>
      <c r="K3" s="22">
        <v>4.0</v>
      </c>
      <c r="L3" s="23"/>
      <c r="M3" s="24" t="str">
        <f>(ROUND((MAX($F$3:$F$8)/F3)-5+H3*1.5-(K3/1.5)+3,2)*10+100)/10</f>
        <v>6.33</v>
      </c>
      <c r="N3" s="25" t="str">
        <f t="shared" ref="N3:N8" si="3">S13/15</f>
        <v>0.4</v>
      </c>
      <c r="O3" t="str">
        <f t="shared" ref="O3:O8" si="4">$F$14*F15+$H$14*H15+$I$14*I15+$K$14*K15</f>
        <v>2.05</v>
      </c>
      <c r="Q3" t="str">
        <f t="shared" ref="Q3:Q8" si="5">(H3/H4)+(1/K3)+(R3*10000)</f>
        <v>0.4888469463</v>
      </c>
      <c r="R3" s="14" t="str">
        <f t="shared" ref="R3:R8" si="6">1/F3</f>
        <v>0.00002388469463</v>
      </c>
      <c r="S3" s="24">
        <v>4.0</v>
      </c>
      <c r="T3" t="str">
        <f>if(I3="Baja",2,4)</f>
        <v>2</v>
      </c>
    </row>
    <row r="4">
      <c r="A4" s="16"/>
      <c r="B4" s="26">
        <v>2.0</v>
      </c>
      <c r="C4" s="27" t="s">
        <v>21</v>
      </c>
      <c r="D4" s="28">
        <v>8296.0</v>
      </c>
      <c r="E4" s="29" t="str">
        <f t="shared" si="1"/>
        <v>9,789.28</v>
      </c>
      <c r="F4" s="28" t="str">
        <f t="shared" si="2"/>
        <v>32,461.25</v>
      </c>
      <c r="G4" s="30" t="s">
        <v>22</v>
      </c>
      <c r="H4" s="31">
        <v>6.0</v>
      </c>
      <c r="I4" s="31" t="s">
        <v>23</v>
      </c>
      <c r="J4" s="32"/>
      <c r="K4" s="32">
        <v>3.0</v>
      </c>
      <c r="L4" s="33"/>
      <c r="M4" s="34" t="str">
        <f>(round((MAX($F$3:$F$8)/F4)-5+H4*1.5-(K4/1.5)+4,2)*10+100)/10</f>
        <v>17.29</v>
      </c>
      <c r="N4" s="25" t="str">
        <f t="shared" si="3"/>
        <v>0.6</v>
      </c>
      <c r="O4" t="str">
        <f t="shared" si="4"/>
        <v>6.05</v>
      </c>
      <c r="Q4" t="str">
        <f t="shared" si="5"/>
        <v>#DIV/0!</v>
      </c>
      <c r="R4" s="14" t="str">
        <f t="shared" si="6"/>
        <v>0.0000308059586</v>
      </c>
      <c r="S4" s="34">
        <v>5.0</v>
      </c>
    </row>
    <row r="5">
      <c r="A5" s="16"/>
      <c r="B5" s="17">
        <v>3.0</v>
      </c>
      <c r="C5" s="18" t="s">
        <v>24</v>
      </c>
      <c r="D5" s="19" t="str">
        <f>E5/1.18</f>
        <v>11,016.95</v>
      </c>
      <c r="E5" s="19">
        <v>13000.0</v>
      </c>
      <c r="F5" s="19">
        <v>13000.0</v>
      </c>
      <c r="G5" s="21" t="s">
        <v>25</v>
      </c>
      <c r="H5" s="21">
        <v>0.0</v>
      </c>
      <c r="I5" s="21" t="s">
        <v>23</v>
      </c>
      <c r="J5" s="22"/>
      <c r="K5" s="22">
        <v>4.0</v>
      </c>
      <c r="L5" s="23"/>
      <c r="M5" s="35" t="str">
        <f>(ROUND((MAX($F$3:$F$8)/F5)-5+H5*1.5-(K5/1.5)+5,2)*10+100)/10</f>
        <v>10.55</v>
      </c>
      <c r="N5" s="25" t="str">
        <f t="shared" si="3"/>
        <v>0.9</v>
      </c>
      <c r="O5" t="str">
        <f t="shared" si="4"/>
        <v>7.45</v>
      </c>
      <c r="Q5" t="str">
        <f t="shared" si="5"/>
        <v>1.019230769</v>
      </c>
      <c r="R5" s="14" t="str">
        <f t="shared" si="6"/>
        <v>0.00007692307692</v>
      </c>
      <c r="S5" s="35">
        <v>3.0</v>
      </c>
    </row>
    <row r="6">
      <c r="A6" s="16"/>
      <c r="B6" s="26">
        <v>4.0</v>
      </c>
      <c r="C6" s="27" t="s">
        <v>26</v>
      </c>
      <c r="D6" s="28">
        <v>15519.48</v>
      </c>
      <c r="E6" s="29" t="str">
        <f t="shared" ref="E6:E7" si="7">D6*1.18</f>
        <v>18,312.99</v>
      </c>
      <c r="F6" s="28" t="str">
        <f t="shared" ref="F6:F8" si="8">E6</f>
        <v>18,312.99</v>
      </c>
      <c r="G6" s="30" t="s">
        <v>27</v>
      </c>
      <c r="H6" s="31">
        <v>6.0</v>
      </c>
      <c r="I6" s="31" t="s">
        <v>28</v>
      </c>
      <c r="J6" s="32"/>
      <c r="K6" s="32">
        <v>4.0</v>
      </c>
      <c r="L6" s="33"/>
      <c r="M6" s="34" t="str">
        <f>(round((MAX($F$3:$F$8)/F6)-5+H6*1.5-(K6/1.5)+5,2)*10+100)/10</f>
        <v>18.62</v>
      </c>
      <c r="N6" s="25" t="str">
        <f t="shared" si="3"/>
        <v>0.7</v>
      </c>
      <c r="O6" t="str">
        <f t="shared" si="4"/>
        <v>5.35</v>
      </c>
      <c r="Q6" t="str">
        <f t="shared" si="5"/>
        <v>1.796060581</v>
      </c>
      <c r="R6" s="14" t="str">
        <f t="shared" si="6"/>
        <v>0.00005460605814</v>
      </c>
      <c r="S6" s="34">
        <v>2.0</v>
      </c>
    </row>
    <row r="7">
      <c r="A7" s="16"/>
      <c r="B7" s="17">
        <v>5.0</v>
      </c>
      <c r="C7" s="18" t="s">
        <v>29</v>
      </c>
      <c r="D7" s="19">
        <v>11300.0</v>
      </c>
      <c r="E7" s="20" t="str">
        <f t="shared" si="7"/>
        <v>13,334.00</v>
      </c>
      <c r="F7" s="19" t="str">
        <f t="shared" si="8"/>
        <v>13,334.00</v>
      </c>
      <c r="G7" s="21" t="s">
        <v>30</v>
      </c>
      <c r="H7" s="21">
        <v>6.0</v>
      </c>
      <c r="I7" s="21" t="s">
        <v>20</v>
      </c>
      <c r="J7" s="22"/>
      <c r="K7" s="22">
        <v>3.0</v>
      </c>
      <c r="L7" s="23"/>
      <c r="M7" s="36" t="str">
        <f>(round((MAX($F$3:$F$8)/F7)-5+H7*1.5-(K7/1.5)+4,2)*10+100)/10</f>
        <v>19.14</v>
      </c>
      <c r="N7" s="25" t="str">
        <f t="shared" si="3"/>
        <v>0.7</v>
      </c>
      <c r="O7" t="str">
        <f t="shared" si="4"/>
        <v>7.05</v>
      </c>
      <c r="Q7" t="str">
        <f t="shared" si="5"/>
        <v>7.083295835</v>
      </c>
      <c r="R7" s="14" t="str">
        <f t="shared" si="6"/>
        <v>0.00007499625019</v>
      </c>
      <c r="S7" s="36">
        <v>1.0</v>
      </c>
    </row>
    <row r="8">
      <c r="A8" s="16"/>
      <c r="B8" s="37">
        <v>6.0</v>
      </c>
      <c r="C8" s="38" t="s">
        <v>31</v>
      </c>
      <c r="D8" s="39" t="str">
        <f>E8/1.18</f>
        <v>20,593.22</v>
      </c>
      <c r="E8" s="40">
        <v>24300.0</v>
      </c>
      <c r="F8" s="39" t="str">
        <f t="shared" si="8"/>
        <v>24,300.00</v>
      </c>
      <c r="G8" s="41" t="s">
        <v>32</v>
      </c>
      <c r="H8" s="42">
        <v>1.0</v>
      </c>
      <c r="I8" s="42" t="s">
        <v>28</v>
      </c>
      <c r="J8" s="43"/>
      <c r="K8" s="43">
        <v>9.0</v>
      </c>
      <c r="L8" s="44"/>
      <c r="M8" s="45" t="str">
        <f>(round((MAX($F$3:$F$8)/F8)-5+H8*1.5-(K8/1.5)+3,2)*10+100)/10</f>
        <v>5.22</v>
      </c>
      <c r="N8" s="25" t="str">
        <f t="shared" si="3"/>
        <v>1.0</v>
      </c>
      <c r="O8" t="str">
        <f t="shared" si="4"/>
        <v>4.35</v>
      </c>
      <c r="Q8" t="str">
        <f t="shared" si="5"/>
        <v>#DIV/0!</v>
      </c>
      <c r="R8" s="14" t="str">
        <f t="shared" si="6"/>
        <v>0.00004115226337</v>
      </c>
      <c r="S8" s="45">
        <v>5.0</v>
      </c>
    </row>
    <row r="9">
      <c r="D9" s="46"/>
      <c r="E9" s="46"/>
      <c r="J9" s="47"/>
      <c r="K9" s="47"/>
    </row>
    <row r="10">
      <c r="C10" s="3" t="s">
        <v>33</v>
      </c>
      <c r="D10" s="48">
        <v>3.316</v>
      </c>
      <c r="E10" s="46"/>
    </row>
    <row r="11">
      <c r="M11" s="1" t="s">
        <v>34</v>
      </c>
    </row>
    <row r="12">
      <c r="O12" s="1" t="s">
        <v>35</v>
      </c>
      <c r="P12" s="1" t="s">
        <v>36</v>
      </c>
      <c r="Q12" s="1" t="s">
        <v>37</v>
      </c>
      <c r="R12" s="1" t="s">
        <v>38</v>
      </c>
    </row>
    <row r="13">
      <c r="M13" s="47">
        <v>1.0</v>
      </c>
      <c r="N13" s="47" t="s">
        <v>18</v>
      </c>
      <c r="O13" s="1">
        <v>1.0</v>
      </c>
      <c r="P13" s="1">
        <v>0.0</v>
      </c>
      <c r="Q13" s="1">
        <v>1.0</v>
      </c>
      <c r="R13" s="1">
        <v>4.0</v>
      </c>
      <c r="S13" t="str">
        <f t="shared" ref="S13:S18" si="9">sum(O13:R13)</f>
        <v>6</v>
      </c>
    </row>
    <row r="14">
      <c r="F14" s="1">
        <v>0.4</v>
      </c>
      <c r="H14" s="1">
        <v>0.15</v>
      </c>
      <c r="I14" s="1">
        <v>0.3</v>
      </c>
      <c r="K14" s="1">
        <v>0.15</v>
      </c>
      <c r="M14" s="47">
        <v>2.0</v>
      </c>
      <c r="N14" s="47" t="s">
        <v>21</v>
      </c>
      <c r="O14" s="1">
        <v>2.0</v>
      </c>
      <c r="P14" s="1">
        <v>1.0</v>
      </c>
      <c r="Q14" s="1">
        <v>3.0</v>
      </c>
      <c r="R14" s="1">
        <v>3.0</v>
      </c>
      <c r="S14" t="str">
        <f t="shared" si="9"/>
        <v>9</v>
      </c>
    </row>
    <row r="15">
      <c r="F15" s="1">
        <v>1.0</v>
      </c>
      <c r="H15" s="1">
        <v>0.0</v>
      </c>
      <c r="I15" s="1">
        <v>2.0</v>
      </c>
      <c r="K15" s="1">
        <v>7.0</v>
      </c>
      <c r="M15" s="47">
        <v>3.0</v>
      </c>
      <c r="N15" s="47" t="s">
        <v>24</v>
      </c>
      <c r="O15" s="1">
        <v>6.0</v>
      </c>
      <c r="P15" s="1">
        <v>0.0</v>
      </c>
      <c r="Q15" s="1">
        <v>3.0</v>
      </c>
      <c r="R15" s="1">
        <v>4.0</v>
      </c>
      <c r="S15" t="str">
        <f t="shared" si="9"/>
        <v>13</v>
      </c>
    </row>
    <row r="16">
      <c r="F16" s="1">
        <v>2.0</v>
      </c>
      <c r="H16" s="1">
        <v>10.0</v>
      </c>
      <c r="I16" s="1">
        <v>8.0</v>
      </c>
      <c r="K16" s="1">
        <v>9.0</v>
      </c>
      <c r="M16" s="47">
        <v>4.0</v>
      </c>
      <c r="N16" s="47" t="s">
        <v>26</v>
      </c>
      <c r="O16" s="1">
        <v>4.0</v>
      </c>
      <c r="P16" s="1">
        <v>1.0</v>
      </c>
      <c r="Q16" s="1">
        <v>2.0</v>
      </c>
      <c r="R16" s="1">
        <v>4.0</v>
      </c>
      <c r="S16" t="str">
        <f t="shared" si="9"/>
        <v>11</v>
      </c>
    </row>
    <row r="17">
      <c r="F17" s="1">
        <v>10.0</v>
      </c>
      <c r="H17" s="1">
        <v>0.0</v>
      </c>
      <c r="I17" s="1">
        <v>8.0</v>
      </c>
      <c r="K17" s="1">
        <v>7.0</v>
      </c>
      <c r="M17" s="47">
        <v>5.0</v>
      </c>
      <c r="N17" s="47" t="s">
        <v>29</v>
      </c>
      <c r="O17" s="1">
        <v>5.0</v>
      </c>
      <c r="P17" s="1">
        <v>1.0</v>
      </c>
      <c r="Q17" s="1">
        <v>1.0</v>
      </c>
      <c r="R17" s="1">
        <v>3.0</v>
      </c>
      <c r="S17" t="str">
        <f t="shared" si="9"/>
        <v>10</v>
      </c>
    </row>
    <row r="18">
      <c r="F18" s="1">
        <v>7.0</v>
      </c>
      <c r="H18" s="1">
        <v>0.0</v>
      </c>
      <c r="I18" s="1">
        <v>5.0</v>
      </c>
      <c r="K18" s="1">
        <v>7.0</v>
      </c>
      <c r="M18" s="47">
        <v>6.0</v>
      </c>
      <c r="N18" s="47" t="s">
        <v>31</v>
      </c>
      <c r="O18" s="1">
        <v>3.0</v>
      </c>
      <c r="P18" s="1">
        <v>1.0</v>
      </c>
      <c r="Q18" s="1">
        <v>2.0</v>
      </c>
      <c r="R18" s="1">
        <v>9.0</v>
      </c>
      <c r="S18" t="str">
        <f t="shared" si="9"/>
        <v>15</v>
      </c>
    </row>
    <row r="19">
      <c r="F19" s="1">
        <v>9.0</v>
      </c>
      <c r="H19" s="1">
        <v>10.0</v>
      </c>
      <c r="I19" s="1">
        <v>2.0</v>
      </c>
      <c r="K19" s="1">
        <v>9.0</v>
      </c>
    </row>
    <row r="20">
      <c r="F20" s="1">
        <v>3.0</v>
      </c>
      <c r="H20" s="1">
        <v>10.0</v>
      </c>
      <c r="I20" s="1">
        <v>5.0</v>
      </c>
      <c r="K20" s="1">
        <v>1.0</v>
      </c>
    </row>
    <row r="21">
      <c r="H21" s="1">
        <v>1.0</v>
      </c>
      <c r="N21" s="1" t="s">
        <v>39</v>
      </c>
      <c r="O21" s="19" t="str">
        <f>F3</f>
        <v>41,867.82</v>
      </c>
      <c r="P21" s="47"/>
      <c r="Q21" s="1"/>
      <c r="R21" s="1"/>
    </row>
    <row r="22">
      <c r="P22" s="47"/>
      <c r="Q22" s="1"/>
      <c r="R22" s="1"/>
    </row>
    <row r="23">
      <c r="P23" s="47"/>
      <c r="Q23" s="1"/>
    </row>
    <row r="24">
      <c r="P24" s="47"/>
      <c r="Q24" s="1"/>
      <c r="R24" s="1"/>
    </row>
    <row r="25">
      <c r="P25" s="47"/>
      <c r="Q25" s="1"/>
    </row>
    <row r="26">
      <c r="P26" s="47"/>
      <c r="Q2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5.29"/>
    <col customWidth="1" min="4" max="4" width="17.57"/>
  </cols>
  <sheetData>
    <row r="2">
      <c r="B2" s="49" t="s">
        <v>3</v>
      </c>
      <c r="C2" s="12" t="s">
        <v>13</v>
      </c>
      <c r="D2" s="50" t="s">
        <v>14</v>
      </c>
      <c r="E2" s="50" t="s">
        <v>15</v>
      </c>
      <c r="F2" s="50" t="s">
        <v>16</v>
      </c>
      <c r="G2" s="13" t="s">
        <v>17</v>
      </c>
    </row>
    <row r="3">
      <c r="A3" s="27"/>
      <c r="B3" s="51">
        <v>1.0</v>
      </c>
      <c r="C3" s="18" t="s">
        <v>29</v>
      </c>
      <c r="D3" s="18" t="s">
        <v>40</v>
      </c>
      <c r="E3" s="18" t="s">
        <v>29</v>
      </c>
      <c r="F3" s="18" t="s">
        <v>29</v>
      </c>
      <c r="G3" s="52" t="s">
        <v>29</v>
      </c>
    </row>
    <row r="4">
      <c r="A4" s="27"/>
      <c r="B4" s="53">
        <v>2.0</v>
      </c>
      <c r="C4" s="27" t="s">
        <v>26</v>
      </c>
      <c r="D4" s="27" t="s">
        <v>24</v>
      </c>
      <c r="E4" s="27" t="s">
        <v>24</v>
      </c>
      <c r="F4" s="27" t="s">
        <v>26</v>
      </c>
      <c r="G4" s="54" t="s">
        <v>26</v>
      </c>
    </row>
    <row r="5">
      <c r="A5" s="27"/>
      <c r="B5" s="55">
        <v>3.0</v>
      </c>
      <c r="C5" s="56" t="s">
        <v>21</v>
      </c>
      <c r="D5" s="56" t="s">
        <v>26</v>
      </c>
      <c r="E5" s="56" t="s">
        <v>21</v>
      </c>
      <c r="F5" s="56" t="s">
        <v>24</v>
      </c>
      <c r="G5" s="57" t="s">
        <v>24</v>
      </c>
      <c r="H5" s="1" t="s">
        <v>41</v>
      </c>
    </row>
  </sheetData>
  <drawing r:id="rId2"/>
  <legacyDrawing r:id="rId3"/>
</worksheet>
</file>