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aranjo\clases\Analytical Decision Making\"/>
    </mc:Choice>
  </mc:AlternateContent>
  <bookViews>
    <workbookView xWindow="0" yWindow="0" windowWidth="20490" windowHeight="7680" activeTab="2"/>
  </bookViews>
  <sheets>
    <sheet name="Multicriterio" sheetId="2" r:id="rId1"/>
    <sheet name="AHP Sistema" sheetId="1" r:id="rId2"/>
    <sheet name="AHP Auto" sheetId="3" r:id="rId3"/>
  </sheets>
  <calcPr calcId="171027"/>
</workbook>
</file>

<file path=xl/calcChain.xml><?xml version="1.0" encoding="utf-8"?>
<calcChain xmlns="http://schemas.openxmlformats.org/spreadsheetml/2006/main">
  <c r="L71" i="3" l="1" a="1"/>
  <c r="L71" i="3" s="1"/>
  <c r="K72" i="3"/>
  <c r="K73" i="3"/>
  <c r="K71" i="3"/>
  <c r="J72" i="3"/>
  <c r="J73" i="3"/>
  <c r="J71" i="3"/>
  <c r="I72" i="3"/>
  <c r="I73" i="3"/>
  <c r="I71" i="3"/>
  <c r="H72" i="3"/>
  <c r="H73" i="3"/>
  <c r="H71" i="3"/>
  <c r="S66" i="3"/>
  <c r="N64" i="3" a="1"/>
  <c r="N64" i="3" s="1"/>
  <c r="P64" i="3" s="1"/>
  <c r="S60" i="3"/>
  <c r="N58" i="3" a="1"/>
  <c r="N58" i="3" s="1"/>
  <c r="P58" i="3" s="1"/>
  <c r="S54" i="3"/>
  <c r="N52" i="3" a="1"/>
  <c r="N52" i="3" s="1"/>
  <c r="P52" i="3" s="1"/>
  <c r="P47" i="3"/>
  <c r="P48" i="3"/>
  <c r="S45" i="3"/>
  <c r="S47" i="3" s="1"/>
  <c r="P46" i="3"/>
  <c r="N46" i="3" a="1"/>
  <c r="N47" i="3" s="1"/>
  <c r="N46" i="3"/>
  <c r="S48" i="3"/>
  <c r="H65" i="3"/>
  <c r="K65" i="3" s="1"/>
  <c r="I65" i="3"/>
  <c r="J65" i="3"/>
  <c r="H66" i="3"/>
  <c r="K66" i="3" s="1"/>
  <c r="I66" i="3"/>
  <c r="J66" i="3"/>
  <c r="I64" i="3"/>
  <c r="J64" i="3"/>
  <c r="H64" i="3"/>
  <c r="S41" i="3"/>
  <c r="D67" i="3"/>
  <c r="B67" i="3"/>
  <c r="C66" i="3"/>
  <c r="B66" i="3"/>
  <c r="C64" i="3"/>
  <c r="C67" i="3" s="1"/>
  <c r="B59" i="3"/>
  <c r="D53" i="3"/>
  <c r="D46" i="3"/>
  <c r="E40" i="3"/>
  <c r="D40" i="3"/>
  <c r="D43" i="3" s="1"/>
  <c r="B41" i="3"/>
  <c r="D59" i="3"/>
  <c r="C58" i="3"/>
  <c r="D58" i="3"/>
  <c r="D61" i="3" s="1"/>
  <c r="B53" i="3"/>
  <c r="B54" i="3"/>
  <c r="D52" i="3" s="1"/>
  <c r="C54" i="3"/>
  <c r="B47" i="3"/>
  <c r="B48" i="3"/>
  <c r="C48" i="3"/>
  <c r="C41" i="3"/>
  <c r="C42" i="3"/>
  <c r="D42" i="3"/>
  <c r="E41" i="3" s="1"/>
  <c r="C39" i="3"/>
  <c r="D39" i="3"/>
  <c r="E39" i="3"/>
  <c r="B42" i="3" s="1"/>
  <c r="R27" i="1"/>
  <c r="R20" i="1"/>
  <c r="R14" i="1"/>
  <c r="Q26" i="1"/>
  <c r="L24" i="1" a="1"/>
  <c r="L24" i="1" s="1"/>
  <c r="N24" i="1" s="1"/>
  <c r="Q19" i="1"/>
  <c r="L19" i="1"/>
  <c r="N19" i="1" s="1"/>
  <c r="L18" i="1"/>
  <c r="N18" i="1" s="1"/>
  <c r="L17" i="1" a="1"/>
  <c r="L17" i="1" s="1"/>
  <c r="N17" i="1" s="1"/>
  <c r="Q16" i="1" s="1"/>
  <c r="Q18" i="1" s="1"/>
  <c r="Q20" i="1" s="1"/>
  <c r="Q13" i="1"/>
  <c r="L13" i="1"/>
  <c r="N13" i="1" s="1"/>
  <c r="L11" i="1" a="1"/>
  <c r="L12" i="1" s="1"/>
  <c r="N12" i="1" s="1"/>
  <c r="L73" i="3" l="1"/>
  <c r="L72" i="3"/>
  <c r="N65" i="3"/>
  <c r="P65" i="3" s="1"/>
  <c r="S63" i="3" s="1"/>
  <c r="S65" i="3" s="1"/>
  <c r="S67" i="3" s="1"/>
  <c r="N66" i="3"/>
  <c r="P66" i="3" s="1"/>
  <c r="N59" i="3"/>
  <c r="P59" i="3" s="1"/>
  <c r="S57" i="3" s="1"/>
  <c r="S59" i="3" s="1"/>
  <c r="S61" i="3" s="1"/>
  <c r="N60" i="3"/>
  <c r="P60" i="3" s="1"/>
  <c r="N53" i="3"/>
  <c r="P53" i="3" s="1"/>
  <c r="S51" i="3" s="1"/>
  <c r="S53" i="3" s="1"/>
  <c r="S55" i="3" s="1"/>
  <c r="N54" i="3"/>
  <c r="P54" i="3" s="1"/>
  <c r="S49" i="3"/>
  <c r="N48" i="3"/>
  <c r="K64" i="3"/>
  <c r="J39" i="3"/>
  <c r="J41" i="3"/>
  <c r="J42" i="3"/>
  <c r="D55" i="3"/>
  <c r="J54" i="3" s="1"/>
  <c r="J59" i="3"/>
  <c r="J58" i="3"/>
  <c r="J60" i="3"/>
  <c r="E43" i="3"/>
  <c r="K40" i="3" s="1"/>
  <c r="J53" i="3"/>
  <c r="D49" i="3"/>
  <c r="J48" i="3" s="1"/>
  <c r="J40" i="3"/>
  <c r="B40" i="3"/>
  <c r="D47" i="3"/>
  <c r="C52" i="3"/>
  <c r="B60" i="3"/>
  <c r="C43" i="3"/>
  <c r="I39" i="3" s="1"/>
  <c r="B55" i="3"/>
  <c r="H52" i="3" s="1"/>
  <c r="C46" i="3"/>
  <c r="C60" i="3"/>
  <c r="B49" i="3"/>
  <c r="Q23" i="1"/>
  <c r="Q25" i="1" s="1"/>
  <c r="Q27" i="1" s="1"/>
  <c r="L25" i="1"/>
  <c r="N25" i="1" s="1"/>
  <c r="L26" i="1"/>
  <c r="N26" i="1" s="1"/>
  <c r="L11" i="1"/>
  <c r="N11" i="1" s="1"/>
  <c r="Q10" i="1" s="1"/>
  <c r="Q12" i="1" s="1"/>
  <c r="Q14" i="1" s="1"/>
  <c r="Q7" i="1"/>
  <c r="B27" i="1"/>
  <c r="G26" i="1" s="1"/>
  <c r="C26" i="1"/>
  <c r="C24" i="1"/>
  <c r="D24" i="1"/>
  <c r="D20" i="1"/>
  <c r="I17" i="1" s="1"/>
  <c r="C19" i="1"/>
  <c r="C20" i="1" s="1"/>
  <c r="H19" i="1" s="1"/>
  <c r="B19" i="1"/>
  <c r="B18" i="1"/>
  <c r="B14" i="1"/>
  <c r="G12" i="1" s="1"/>
  <c r="D12" i="1"/>
  <c r="D11" i="1"/>
  <c r="C11" i="1"/>
  <c r="C14" i="1" s="1"/>
  <c r="D8" i="1"/>
  <c r="I5" i="1" s="1"/>
  <c r="C7" i="1"/>
  <c r="C8" i="1" s="1"/>
  <c r="B6" i="1"/>
  <c r="B18" i="2"/>
  <c r="C18" i="2"/>
  <c r="D18" i="2"/>
  <c r="K41" i="3" l="1"/>
  <c r="I46" i="3"/>
  <c r="C49" i="3"/>
  <c r="C55" i="3"/>
  <c r="I52" i="3"/>
  <c r="K52" i="3" s="1"/>
  <c r="H54" i="3"/>
  <c r="J52" i="3"/>
  <c r="H46" i="3"/>
  <c r="K46" i="3" s="1"/>
  <c r="H48" i="3"/>
  <c r="I41" i="3"/>
  <c r="I42" i="3"/>
  <c r="I40" i="3"/>
  <c r="B43" i="3"/>
  <c r="K42" i="3"/>
  <c r="K39" i="3"/>
  <c r="H47" i="3"/>
  <c r="C61" i="3"/>
  <c r="I60" i="3" s="1"/>
  <c r="B61" i="3"/>
  <c r="H60" i="3" s="1"/>
  <c r="K60" i="3" s="1"/>
  <c r="J47" i="3"/>
  <c r="H53" i="3"/>
  <c r="J46" i="3"/>
  <c r="B8" i="1"/>
  <c r="G7" i="1" s="1"/>
  <c r="I7" i="1"/>
  <c r="D14" i="1"/>
  <c r="I12" i="1" s="1"/>
  <c r="G25" i="1"/>
  <c r="H11" i="1"/>
  <c r="H12" i="1"/>
  <c r="J12" i="1" s="1"/>
  <c r="H32" i="1" s="1"/>
  <c r="H17" i="1"/>
  <c r="I11" i="1"/>
  <c r="C27" i="1"/>
  <c r="H26" i="1" s="1"/>
  <c r="G13" i="1"/>
  <c r="H18" i="1"/>
  <c r="H6" i="1"/>
  <c r="H5" i="1"/>
  <c r="H7" i="1"/>
  <c r="I18" i="1"/>
  <c r="G24" i="1"/>
  <c r="H13" i="1"/>
  <c r="J13" i="1" s="1"/>
  <c r="H33" i="1" s="1"/>
  <c r="B20" i="1"/>
  <c r="G17" i="1" s="1"/>
  <c r="J17" i="1" s="1"/>
  <c r="I31" i="1" s="1"/>
  <c r="D27" i="1"/>
  <c r="I13" i="1"/>
  <c r="I19" i="1"/>
  <c r="I6" i="1"/>
  <c r="G11" i="1"/>
  <c r="I53" i="3" l="1"/>
  <c r="K53" i="3" s="1"/>
  <c r="I54" i="3"/>
  <c r="I47" i="3"/>
  <c r="I48" i="3"/>
  <c r="K48" i="3" s="1"/>
  <c r="K47" i="3"/>
  <c r="H39" i="3"/>
  <c r="L39" i="3" s="1"/>
  <c r="H41" i="3"/>
  <c r="L41" i="3" s="1"/>
  <c r="H42" i="3"/>
  <c r="L42" i="3" s="1"/>
  <c r="H58" i="3"/>
  <c r="K58" i="3" s="1"/>
  <c r="H59" i="3"/>
  <c r="K59" i="3" s="1"/>
  <c r="I58" i="3"/>
  <c r="I59" i="3"/>
  <c r="H40" i="3"/>
  <c r="L40" i="3" s="1"/>
  <c r="K54" i="3"/>
  <c r="G5" i="1"/>
  <c r="J5" i="1" s="1"/>
  <c r="G31" i="1" s="1"/>
  <c r="G6" i="1"/>
  <c r="J6" i="1" s="1"/>
  <c r="G32" i="1" s="1"/>
  <c r="H24" i="1"/>
  <c r="H25" i="1"/>
  <c r="G19" i="1"/>
  <c r="J19" i="1" s="1"/>
  <c r="I33" i="1" s="1"/>
  <c r="J11" i="1"/>
  <c r="H31" i="1" s="1"/>
  <c r="J7" i="1"/>
  <c r="G33" i="1" s="1"/>
  <c r="G18" i="1"/>
  <c r="J18" i="1" s="1"/>
  <c r="I32" i="1" s="1"/>
  <c r="I26" i="1"/>
  <c r="J26" i="1" s="1"/>
  <c r="I25" i="1"/>
  <c r="I24" i="1"/>
  <c r="N39" i="3" l="1" a="1"/>
  <c r="L5" i="1" a="1"/>
  <c r="J25" i="1"/>
  <c r="J24" i="1"/>
  <c r="J31" i="1" a="1"/>
  <c r="J33" i="1" s="1"/>
  <c r="N41" i="3" l="1"/>
  <c r="P41" i="3" s="1"/>
  <c r="N39" i="3"/>
  <c r="P39" i="3" s="1"/>
  <c r="S38" i="3" s="1"/>
  <c r="S40" i="3" s="1"/>
  <c r="S42" i="3" s="1"/>
  <c r="N40" i="3"/>
  <c r="P40" i="3" s="1"/>
  <c r="L5" i="1"/>
  <c r="N5" i="1" s="1"/>
  <c r="L7" i="1"/>
  <c r="N7" i="1" s="1"/>
  <c r="L6" i="1"/>
  <c r="N6" i="1" s="1"/>
  <c r="J31" i="1"/>
  <c r="J32" i="1"/>
  <c r="Q4" i="1" l="1"/>
  <c r="Q6" i="1" s="1"/>
  <c r="Q8" i="1" s="1"/>
  <c r="R8" i="1" s="1"/>
</calcChain>
</file>

<file path=xl/comments1.xml><?xml version="1.0" encoding="utf-8"?>
<comments xmlns="http://schemas.openxmlformats.org/spreadsheetml/2006/main">
  <authors>
    <author>Jose Naranjo Silva</author>
  </authors>
  <commentList>
    <comment ref="Q5" authorId="0" shapeId="0">
      <text>
        <r>
          <rPr>
            <b/>
            <sz val="9"/>
            <color indexed="81"/>
            <rFont val="Tahoma"/>
            <family val="2"/>
          </rPr>
          <t>Jose Naranjo Silva:</t>
        </r>
        <r>
          <rPr>
            <sz val="9"/>
            <color indexed="81"/>
            <rFont val="Tahoma"/>
            <family val="2"/>
          </rPr>
          <t xml:space="preserve">
la matriz que estamos evaluando es de 3x3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Jose Naranjo Silva:</t>
        </r>
        <r>
          <rPr>
            <sz val="9"/>
            <color indexed="81"/>
            <rFont val="Tahoma"/>
            <family val="2"/>
          </rPr>
          <t xml:space="preserve">
si es menor o igual a 0.1 (0.1 se acepta también)</t>
        </r>
      </text>
    </comment>
  </commentList>
</comments>
</file>

<file path=xl/sharedStrings.xml><?xml version="1.0" encoding="utf-8"?>
<sst xmlns="http://schemas.openxmlformats.org/spreadsheetml/2006/main" count="314" uniqueCount="49">
  <si>
    <t>Hardware</t>
  </si>
  <si>
    <t>S1</t>
  </si>
  <si>
    <t>S2</t>
  </si>
  <si>
    <t>S3</t>
  </si>
  <si>
    <t>Software</t>
  </si>
  <si>
    <t>Soporte</t>
  </si>
  <si>
    <t>Matrices Nomalizadas</t>
  </si>
  <si>
    <t>Comparación por pares, según escala de 1 a 9</t>
  </si>
  <si>
    <t>Para las alternativas:</t>
  </si>
  <si>
    <t>Evaluación Ponderada</t>
  </si>
  <si>
    <t>Ranking global:</t>
  </si>
  <si>
    <t>Criterio</t>
  </si>
  <si>
    <t>Salario</t>
  </si>
  <si>
    <t>Ubicación</t>
  </si>
  <si>
    <t xml:space="preserve">Importancia (peso) </t>
  </si>
  <si>
    <t>Oportunidad de ascenso</t>
  </si>
  <si>
    <t>Inter SAC</t>
  </si>
  <si>
    <t>M777</t>
  </si>
  <si>
    <t>ROC</t>
  </si>
  <si>
    <t>Evaluación (puntajes)</t>
  </si>
  <si>
    <t>Evaluación ponderada:</t>
  </si>
  <si>
    <t>Ranking final:</t>
  </si>
  <si>
    <t>Precio</t>
  </si>
  <si>
    <t>Km/gal</t>
  </si>
  <si>
    <t>Comfort</t>
  </si>
  <si>
    <t>Estilo</t>
  </si>
  <si>
    <t>Para los criterios:</t>
  </si>
  <si>
    <t>Criterios</t>
  </si>
  <si>
    <t>Modelo1</t>
  </si>
  <si>
    <t>Modelo 2</t>
  </si>
  <si>
    <t>Modelo 3</t>
  </si>
  <si>
    <t>Vector de Consistencia</t>
  </si>
  <si>
    <t>lambda:</t>
  </si>
  <si>
    <t>CI:</t>
  </si>
  <si>
    <t>n:</t>
  </si>
  <si>
    <t>n</t>
  </si>
  <si>
    <t>RI:</t>
  </si>
  <si>
    <t>Evaluación Normalizada</t>
  </si>
  <si>
    <t>Peso Normalizados</t>
  </si>
  <si>
    <t>Modelo 1</t>
  </si>
  <si>
    <t>CR:</t>
  </si>
  <si>
    <t>Vector de puntajes pond.</t>
  </si>
  <si>
    <t>RI</t>
  </si>
  <si>
    <t>Resultados globales:</t>
  </si>
  <si>
    <t>MATRICES ORIGINALES DE EVALUACIÓN</t>
  </si>
  <si>
    <t>CÁLCULOS</t>
  </si>
  <si>
    <t>MATRICES DE EVALUACIÓN Y CÁLCULOS</t>
  </si>
  <si>
    <t>IC:</t>
  </si>
  <si>
    <t>Evaluación ponderada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</si>
</sst>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1" fillId="0" borderId="25" xfId="0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2" fillId="0" borderId="14" xfId="0" applyNumberFormat="1" applyFon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2" fillId="0" borderId="15" xfId="0" applyNumberFormat="1" applyFon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2" fillId="0" borderId="16" xfId="0" applyNumberFormat="1" applyFont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4" borderId="0" xfId="0" applyNumberFormat="1" applyFill="1"/>
    <xf numFmtId="0" fontId="6" fillId="0" borderId="0" xfId="0" applyFont="1" applyAlignment="1">
      <alignment horizontal="left"/>
    </xf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10" zoomScaleNormal="110" workbookViewId="0"/>
  </sheetViews>
  <sheetFormatPr baseColWidth="10" defaultRowHeight="15" x14ac:dyDescent="0.25"/>
  <cols>
    <col min="1" max="1" width="22.7109375" bestFit="1" customWidth="1"/>
    <col min="2" max="2" width="17.85546875" style="1" customWidth="1"/>
    <col min="3" max="4" width="13" style="1" customWidth="1"/>
  </cols>
  <sheetData>
    <row r="1" spans="1:4" ht="15.75" thickBot="1" x14ac:dyDescent="0.3"/>
    <row r="2" spans="1:4" ht="15.75" thickBot="1" x14ac:dyDescent="0.3">
      <c r="A2" s="18" t="s">
        <v>11</v>
      </c>
      <c r="B2" s="15" t="s">
        <v>14</v>
      </c>
    </row>
    <row r="3" spans="1:4" x14ac:dyDescent="0.25">
      <c r="A3" s="20" t="s">
        <v>12</v>
      </c>
      <c r="B3" s="7">
        <v>0.3</v>
      </c>
    </row>
    <row r="4" spans="1:4" x14ac:dyDescent="0.25">
      <c r="A4" s="20" t="s">
        <v>15</v>
      </c>
      <c r="B4" s="7">
        <v>0.6</v>
      </c>
    </row>
    <row r="5" spans="1:4" ht="15.75" thickBot="1" x14ac:dyDescent="0.3">
      <c r="A5" s="21" t="s">
        <v>13</v>
      </c>
      <c r="B5" s="9">
        <v>0.1</v>
      </c>
    </row>
    <row r="7" spans="1:4" ht="15.75" thickBot="1" x14ac:dyDescent="0.3">
      <c r="A7" s="23" t="s">
        <v>19</v>
      </c>
    </row>
    <row r="8" spans="1:4" ht="15.75" thickBot="1" x14ac:dyDescent="0.3">
      <c r="A8" s="18" t="s">
        <v>11</v>
      </c>
      <c r="B8" s="19" t="s">
        <v>16</v>
      </c>
      <c r="C8" s="19" t="s">
        <v>17</v>
      </c>
      <c r="D8" s="15" t="s">
        <v>18</v>
      </c>
    </row>
    <row r="9" spans="1:4" x14ac:dyDescent="0.25">
      <c r="A9" s="16" t="s">
        <v>12</v>
      </c>
      <c r="B9" s="11">
        <v>0.7</v>
      </c>
      <c r="C9" s="11">
        <v>0.8</v>
      </c>
      <c r="D9" s="7">
        <v>0.9</v>
      </c>
    </row>
    <row r="10" spans="1:4" x14ac:dyDescent="0.25">
      <c r="A10" s="16" t="s">
        <v>15</v>
      </c>
      <c r="B10" s="11">
        <v>0.6</v>
      </c>
      <c r="C10" s="11">
        <v>0.7</v>
      </c>
      <c r="D10" s="7">
        <v>0.6</v>
      </c>
    </row>
    <row r="11" spans="1:4" ht="15.75" thickBot="1" x14ac:dyDescent="0.3">
      <c r="A11" s="17" t="s">
        <v>13</v>
      </c>
      <c r="B11" s="12">
        <v>0.6</v>
      </c>
      <c r="C11" s="12">
        <v>0.8</v>
      </c>
      <c r="D11" s="9">
        <v>0.9</v>
      </c>
    </row>
    <row r="12" spans="1:4" x14ac:dyDescent="0.25">
      <c r="B12"/>
      <c r="C12"/>
      <c r="D12"/>
    </row>
    <row r="13" spans="1:4" ht="15.75" thickBot="1" x14ac:dyDescent="0.3">
      <c r="A13" s="22" t="s">
        <v>21</v>
      </c>
    </row>
    <row r="14" spans="1:4" ht="15.75" thickBot="1" x14ac:dyDescent="0.3">
      <c r="A14" s="18" t="s">
        <v>11</v>
      </c>
      <c r="B14" s="19" t="s">
        <v>17</v>
      </c>
      <c r="C14" s="19" t="s">
        <v>18</v>
      </c>
      <c r="D14" s="15" t="s">
        <v>16</v>
      </c>
    </row>
    <row r="15" spans="1:4" x14ac:dyDescent="0.25">
      <c r="A15" s="16" t="s">
        <v>12</v>
      </c>
      <c r="B15" s="11">
        <v>0.8</v>
      </c>
      <c r="C15" s="11">
        <v>0.9</v>
      </c>
      <c r="D15" s="7">
        <v>0.7</v>
      </c>
    </row>
    <row r="16" spans="1:4" x14ac:dyDescent="0.25">
      <c r="A16" s="16" t="s">
        <v>15</v>
      </c>
      <c r="B16" s="11">
        <v>0.7</v>
      </c>
      <c r="C16" s="11">
        <v>0.6</v>
      </c>
      <c r="D16" s="7">
        <v>0.6</v>
      </c>
    </row>
    <row r="17" spans="1:4" ht="15.75" thickBot="1" x14ac:dyDescent="0.3">
      <c r="A17" s="17" t="s">
        <v>13</v>
      </c>
      <c r="B17" s="12">
        <v>0.8</v>
      </c>
      <c r="C17" s="12">
        <v>0.9</v>
      </c>
      <c r="D17" s="9">
        <v>0.6</v>
      </c>
    </row>
    <row r="18" spans="1:4" x14ac:dyDescent="0.25">
      <c r="A18" s="22" t="s">
        <v>20</v>
      </c>
      <c r="B18" s="24">
        <f>SUMPRODUCT($B$3:$B$5,B15:B17)</f>
        <v>0.74</v>
      </c>
      <c r="C18" s="24">
        <f>SUMPRODUCT($B$3:$B$5,C15:C17)</f>
        <v>0.72</v>
      </c>
      <c r="D18" s="24">
        <f>SUMPRODUCT($B$3:$B$5,D15:D17)</f>
        <v>0.62999999999999989</v>
      </c>
    </row>
  </sheetData>
  <sortState columnSort="1" ref="B14:D18">
    <sortCondition descending="1" ref="B18:D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0"/>
  <sheetViews>
    <sheetView topLeftCell="A21" zoomScale="90" zoomScaleNormal="90" workbookViewId="0">
      <selection activeCell="J31" sqref="J31"/>
    </sheetView>
  </sheetViews>
  <sheetFormatPr baseColWidth="10" defaultRowHeight="15" x14ac:dyDescent="0.25"/>
  <cols>
    <col min="1" max="1" width="11.5703125" style="1" customWidth="1"/>
    <col min="2" max="2" width="9.5703125" style="1" customWidth="1"/>
    <col min="3" max="3" width="10" style="1" customWidth="1"/>
    <col min="4" max="4" width="11" style="1"/>
    <col min="5" max="5" width="1.85546875" style="1" customWidth="1"/>
    <col min="6" max="7" width="10.140625" style="1" customWidth="1"/>
    <col min="8" max="9" width="13.42578125" style="1" bestFit="1" customWidth="1"/>
    <col min="10" max="10" width="20.42578125" style="1" customWidth="1"/>
    <col min="11" max="11" width="8" style="1" customWidth="1"/>
    <col min="12" max="12" width="13.140625" style="1" customWidth="1"/>
    <col min="13" max="13" width="9.5703125" customWidth="1"/>
    <col min="15" max="15" width="4.7109375" customWidth="1"/>
    <col min="16" max="16" width="7.7109375" customWidth="1"/>
    <col min="18" max="18" width="7.28515625" customWidth="1"/>
    <col min="19" max="19" width="8.5703125" customWidth="1"/>
  </cols>
  <sheetData>
    <row r="1" spans="1:21" ht="19.5" thickBot="1" x14ac:dyDescent="0.35">
      <c r="A1" s="78" t="s">
        <v>46</v>
      </c>
    </row>
    <row r="2" spans="1:21" ht="15.75" thickBot="1" x14ac:dyDescent="0.3">
      <c r="A2" s="13" t="s">
        <v>7</v>
      </c>
      <c r="F2" s="13" t="s">
        <v>6</v>
      </c>
      <c r="S2" s="58" t="s">
        <v>35</v>
      </c>
      <c r="T2" s="15" t="s">
        <v>42</v>
      </c>
    </row>
    <row r="3" spans="1:21" x14ac:dyDescent="0.25">
      <c r="A3" s="13" t="s">
        <v>8</v>
      </c>
      <c r="F3" s="13" t="s">
        <v>8</v>
      </c>
      <c r="S3" s="6">
        <v>2</v>
      </c>
      <c r="T3" s="7">
        <v>0</v>
      </c>
    </row>
    <row r="4" spans="1:21" ht="15.75" thickBot="1" x14ac:dyDescent="0.3">
      <c r="A4" s="1" t="s">
        <v>0</v>
      </c>
      <c r="B4" s="1" t="s">
        <v>1</v>
      </c>
      <c r="C4" s="1" t="s">
        <v>2</v>
      </c>
      <c r="D4" s="1" t="s">
        <v>3</v>
      </c>
      <c r="F4" s="1" t="s">
        <v>0</v>
      </c>
      <c r="G4" s="1" t="s">
        <v>1</v>
      </c>
      <c r="H4" s="1" t="s">
        <v>2</v>
      </c>
      <c r="I4" s="1" t="s">
        <v>3</v>
      </c>
      <c r="J4" s="3" t="s">
        <v>37</v>
      </c>
      <c r="L4" s="2" t="s">
        <v>41</v>
      </c>
      <c r="M4" s="1"/>
      <c r="N4" s="2" t="s">
        <v>31</v>
      </c>
      <c r="P4" s="2" t="s">
        <v>32</v>
      </c>
      <c r="Q4" s="79">
        <f>AVERAGE(N5:N7)</f>
        <v>6.5528494591168522</v>
      </c>
      <c r="S4" s="6">
        <v>3</v>
      </c>
      <c r="T4" s="7">
        <v>0.57999999999999996</v>
      </c>
    </row>
    <row r="5" spans="1:21" x14ac:dyDescent="0.25">
      <c r="A5" s="1" t="s">
        <v>1</v>
      </c>
      <c r="B5" s="4">
        <v>1</v>
      </c>
      <c r="C5" s="10">
        <v>3</v>
      </c>
      <c r="D5" s="5">
        <v>9</v>
      </c>
      <c r="F5" s="1" t="s">
        <v>1</v>
      </c>
      <c r="G5" s="27">
        <f>B5/B$8</f>
        <v>0.30000000000000004</v>
      </c>
      <c r="H5" s="28">
        <f t="shared" ref="H5:I5" si="0">C5/C$8</f>
        <v>0.72</v>
      </c>
      <c r="I5" s="29">
        <f t="shared" si="0"/>
        <v>0.5625</v>
      </c>
      <c r="J5" s="53">
        <f>AVERAGE(G5:I5)</f>
        <v>0.52749999999999997</v>
      </c>
      <c r="L5" s="55">
        <f t="array" ref="L5:L7">MMULT(B5:D7,J5:J7)</f>
        <v>3.3500000000000005</v>
      </c>
      <c r="M5" s="1"/>
      <c r="N5" s="55">
        <f>L5/J5</f>
        <v>6.3507109004739348</v>
      </c>
      <c r="P5" s="2" t="s">
        <v>34</v>
      </c>
      <c r="Q5" s="80">
        <v>3</v>
      </c>
      <c r="S5" s="6">
        <v>4</v>
      </c>
      <c r="T5" s="7">
        <v>0.9</v>
      </c>
    </row>
    <row r="6" spans="1:21" x14ac:dyDescent="0.25">
      <c r="A6" s="1" t="s">
        <v>2</v>
      </c>
      <c r="B6" s="6">
        <f>1/3</f>
        <v>0.33333333333333331</v>
      </c>
      <c r="C6" s="11">
        <v>1</v>
      </c>
      <c r="D6" s="7">
        <v>6</v>
      </c>
      <c r="F6" s="1" t="s">
        <v>2</v>
      </c>
      <c r="G6" s="30">
        <f t="shared" ref="G6:G7" si="1">B6/B$8</f>
        <v>0.1</v>
      </c>
      <c r="H6" s="31">
        <f t="shared" ref="H6:H7" si="2">C6/C$8</f>
        <v>0.24</v>
      </c>
      <c r="I6" s="32">
        <f t="shared" ref="I6:I7" si="3">D6/D$8</f>
        <v>0.375</v>
      </c>
      <c r="J6" s="51">
        <f t="shared" ref="J6:J7" si="4">AVERAGE(G6:I6)</f>
        <v>0.23833333333333331</v>
      </c>
      <c r="L6" s="56">
        <v>1.8191666666666668</v>
      </c>
      <c r="M6" s="1"/>
      <c r="N6" s="56">
        <f t="shared" ref="N6:N7" si="5">L6/J6</f>
        <v>7.6328671328671343</v>
      </c>
      <c r="P6" s="2" t="s">
        <v>47</v>
      </c>
      <c r="Q6" s="80">
        <f>(Q4-Q5)/(Q5-1)</f>
        <v>1.7764247295584261</v>
      </c>
      <c r="S6" s="6">
        <v>5</v>
      </c>
      <c r="T6" s="7">
        <v>1.1200000000000001</v>
      </c>
    </row>
    <row r="7" spans="1:21" ht="15.75" thickBot="1" x14ac:dyDescent="0.3">
      <c r="A7" s="1" t="s">
        <v>3</v>
      </c>
      <c r="B7" s="8">
        <v>2</v>
      </c>
      <c r="C7" s="12">
        <f>1/6</f>
        <v>0.16666666666666666</v>
      </c>
      <c r="D7" s="9">
        <v>1</v>
      </c>
      <c r="F7" s="1" t="s">
        <v>3</v>
      </c>
      <c r="G7" s="33">
        <f t="shared" si="1"/>
        <v>0.60000000000000009</v>
      </c>
      <c r="H7" s="34">
        <f t="shared" si="2"/>
        <v>3.9999999999999994E-2</v>
      </c>
      <c r="I7" s="35">
        <f t="shared" si="3"/>
        <v>6.25E-2</v>
      </c>
      <c r="J7" s="52">
        <f t="shared" si="4"/>
        <v>0.23416666666666672</v>
      </c>
      <c r="L7" s="57">
        <v>1.3288888888888888</v>
      </c>
      <c r="M7" s="1"/>
      <c r="N7" s="57">
        <f t="shared" si="5"/>
        <v>5.6749703440094885</v>
      </c>
      <c r="P7" s="2" t="s">
        <v>36</v>
      </c>
      <c r="Q7" s="80">
        <f>VLOOKUP(Q5,S3:T9,2)</f>
        <v>0.57999999999999996</v>
      </c>
      <c r="S7" s="6">
        <v>6</v>
      </c>
      <c r="T7" s="7">
        <v>1.24</v>
      </c>
    </row>
    <row r="8" spans="1:21" x14ac:dyDescent="0.25">
      <c r="B8" s="1">
        <f>SUM(B5:B7)</f>
        <v>3.333333333333333</v>
      </c>
      <c r="C8" s="1">
        <f t="shared" ref="C8:D8" si="6">SUM(C5:C7)</f>
        <v>4.166666666666667</v>
      </c>
      <c r="D8" s="1">
        <f t="shared" si="6"/>
        <v>16</v>
      </c>
      <c r="P8" s="2" t="s">
        <v>40</v>
      </c>
      <c r="Q8" s="80">
        <f>Q6/Q7</f>
        <v>3.0628012578593555</v>
      </c>
      <c r="R8">
        <f>IF(Q8&lt;=0.1,1,0)</f>
        <v>0</v>
      </c>
      <c r="S8" s="6">
        <v>7</v>
      </c>
      <c r="T8" s="7">
        <v>1.32</v>
      </c>
    </row>
    <row r="9" spans="1:21" ht="15.75" thickBot="1" x14ac:dyDescent="0.3">
      <c r="M9" s="1"/>
      <c r="N9" s="1"/>
      <c r="O9" s="1"/>
      <c r="S9" s="8">
        <v>8</v>
      </c>
      <c r="T9" s="9">
        <v>1.41</v>
      </c>
    </row>
    <row r="10" spans="1:21" ht="15.75" thickBot="1" x14ac:dyDescent="0.3">
      <c r="A10" s="1" t="s">
        <v>4</v>
      </c>
      <c r="B10" s="1" t="s">
        <v>1</v>
      </c>
      <c r="C10" s="1" t="s">
        <v>2</v>
      </c>
      <c r="D10" s="1" t="s">
        <v>3</v>
      </c>
      <c r="F10" s="1" t="s">
        <v>4</v>
      </c>
      <c r="G10" s="1" t="s">
        <v>1</v>
      </c>
      <c r="H10" s="1" t="s">
        <v>2</v>
      </c>
      <c r="I10" s="1" t="s">
        <v>3</v>
      </c>
      <c r="J10" s="3" t="s">
        <v>37</v>
      </c>
      <c r="L10" s="2" t="s">
        <v>41</v>
      </c>
      <c r="M10" s="1"/>
      <c r="N10" s="2" t="s">
        <v>31</v>
      </c>
      <c r="P10" s="2" t="s">
        <v>32</v>
      </c>
      <c r="Q10" s="79">
        <f>AVERAGE(N11:N13)</f>
        <v>3.0055430750417802</v>
      </c>
      <c r="T10" s="1"/>
      <c r="U10" s="1"/>
    </row>
    <row r="11" spans="1:21" x14ac:dyDescent="0.25">
      <c r="A11" s="1" t="s">
        <v>1</v>
      </c>
      <c r="B11" s="4">
        <v>1</v>
      </c>
      <c r="C11" s="10">
        <f>1/B12</f>
        <v>0.5</v>
      </c>
      <c r="D11" s="5">
        <f>1/B13</f>
        <v>0.125</v>
      </c>
      <c r="F11" s="1" t="s">
        <v>1</v>
      </c>
      <c r="G11" s="59">
        <f>B11/B$14</f>
        <v>9.0909090909090912E-2</v>
      </c>
      <c r="H11" s="60">
        <f t="shared" ref="H11:I11" si="7">C11/C$14</f>
        <v>7.6923076923076927E-2</v>
      </c>
      <c r="I11" s="61">
        <f t="shared" si="7"/>
        <v>9.4339622641509441E-2</v>
      </c>
      <c r="J11" s="62">
        <f>AVERAGE(G11:I11)</f>
        <v>8.7390596824559089E-2</v>
      </c>
      <c r="L11" s="55">
        <f t="array" ref="L11:L13">MMULT(B11:D13,J11:J13)</f>
        <v>0.26229273870783304</v>
      </c>
      <c r="M11" s="1"/>
      <c r="N11" s="55">
        <f>L11/J11</f>
        <v>3.0013839959738298</v>
      </c>
      <c r="P11" s="2" t="s">
        <v>34</v>
      </c>
      <c r="Q11" s="80">
        <v>3</v>
      </c>
      <c r="T11" s="54"/>
    </row>
    <row r="12" spans="1:21" x14ac:dyDescent="0.25">
      <c r="A12" s="1" t="s">
        <v>2</v>
      </c>
      <c r="B12" s="6">
        <v>2</v>
      </c>
      <c r="C12" s="11">
        <v>1</v>
      </c>
      <c r="D12" s="7">
        <f>1/C13</f>
        <v>0.2</v>
      </c>
      <c r="F12" s="1" t="s">
        <v>2</v>
      </c>
      <c r="G12" s="63">
        <f t="shared" ref="G12:G13" si="8">B12/B$14</f>
        <v>0.18181818181818182</v>
      </c>
      <c r="H12" s="64">
        <f t="shared" ref="H12:H13" si="9">C12/C$14</f>
        <v>0.15384615384615385</v>
      </c>
      <c r="I12" s="65">
        <f t="shared" ref="I12:I13" si="10">D12/D$14</f>
        <v>0.15094339622641512</v>
      </c>
      <c r="J12" s="66">
        <f t="shared" ref="J12:J13" si="11">AVERAGE(G12:I12)</f>
        <v>0.16220257729691692</v>
      </c>
      <c r="L12" s="56">
        <v>0.48706513612173991</v>
      </c>
      <c r="M12" s="1"/>
      <c r="N12" s="56">
        <f t="shared" ref="N12:N13" si="12">L12/J12</f>
        <v>3.0028199566160523</v>
      </c>
      <c r="P12" s="2" t="s">
        <v>47</v>
      </c>
      <c r="Q12" s="80">
        <f>(Q10-Q11)/(Q11-1)</f>
        <v>2.7715375208900994E-3</v>
      </c>
      <c r="T12" s="54"/>
    </row>
    <row r="13" spans="1:21" ht="15.75" thickBot="1" x14ac:dyDescent="0.3">
      <c r="A13" s="1" t="s">
        <v>3</v>
      </c>
      <c r="B13" s="8">
        <v>8</v>
      </c>
      <c r="C13" s="12">
        <v>5</v>
      </c>
      <c r="D13" s="9">
        <v>1</v>
      </c>
      <c r="F13" s="1" t="s">
        <v>3</v>
      </c>
      <c r="G13" s="67">
        <f t="shared" si="8"/>
        <v>0.72727272727272729</v>
      </c>
      <c r="H13" s="68">
        <f t="shared" si="9"/>
        <v>0.76923076923076927</v>
      </c>
      <c r="I13" s="69">
        <f t="shared" si="10"/>
        <v>0.75471698113207553</v>
      </c>
      <c r="J13" s="70">
        <f t="shared" si="11"/>
        <v>0.75040682587852403</v>
      </c>
      <c r="L13" s="57">
        <v>2.2605444869595814</v>
      </c>
      <c r="M13" s="1"/>
      <c r="N13" s="57">
        <f t="shared" si="12"/>
        <v>3.012425272535459</v>
      </c>
      <c r="P13" s="2" t="s">
        <v>36</v>
      </c>
      <c r="Q13" s="80">
        <f>VLOOKUP(Q11,$S$3:$T$9,2)</f>
        <v>0.57999999999999996</v>
      </c>
    </row>
    <row r="14" spans="1:21" x14ac:dyDescent="0.25">
      <c r="B14" s="1">
        <f>SUM(B11:B13)</f>
        <v>11</v>
      </c>
      <c r="C14" s="1">
        <f t="shared" ref="C14" si="13">SUM(C11:C13)</f>
        <v>6.5</v>
      </c>
      <c r="D14" s="1">
        <f t="shared" ref="D14" si="14">SUM(D11:D13)</f>
        <v>1.325</v>
      </c>
      <c r="P14" s="2" t="s">
        <v>40</v>
      </c>
      <c r="Q14" s="80">
        <f>Q12/Q13</f>
        <v>4.7785129670518955E-3</v>
      </c>
      <c r="R14">
        <f>IF(Q14&lt;=0.1,1,0)</f>
        <v>1</v>
      </c>
    </row>
    <row r="16" spans="1:21" ht="15.75" thickBot="1" x14ac:dyDescent="0.3">
      <c r="A16" s="1" t="s">
        <v>5</v>
      </c>
      <c r="B16" s="1" t="s">
        <v>1</v>
      </c>
      <c r="C16" s="1" t="s">
        <v>2</v>
      </c>
      <c r="D16" s="1" t="s">
        <v>3</v>
      </c>
      <c r="F16" s="1" t="s">
        <v>5</v>
      </c>
      <c r="G16" s="1" t="s">
        <v>1</v>
      </c>
      <c r="H16" s="1" t="s">
        <v>2</v>
      </c>
      <c r="I16" s="1" t="s">
        <v>3</v>
      </c>
      <c r="J16" s="3" t="s">
        <v>37</v>
      </c>
      <c r="L16" s="2" t="s">
        <v>41</v>
      </c>
      <c r="M16" s="1"/>
      <c r="N16" s="2" t="s">
        <v>31</v>
      </c>
      <c r="P16" s="2" t="s">
        <v>32</v>
      </c>
      <c r="Q16" s="79">
        <f>AVERAGE(N17:N19)</f>
        <v>3.0538790205257516</v>
      </c>
    </row>
    <row r="17" spans="1:18" x14ac:dyDescent="0.25">
      <c r="A17" s="1" t="s">
        <v>1</v>
      </c>
      <c r="B17" s="4">
        <v>1</v>
      </c>
      <c r="C17" s="10">
        <v>1</v>
      </c>
      <c r="D17" s="5">
        <v>6</v>
      </c>
      <c r="F17" s="1" t="s">
        <v>1</v>
      </c>
      <c r="G17" s="27">
        <f>B17/B$20</f>
        <v>0.46153846153846156</v>
      </c>
      <c r="H17" s="28">
        <f t="shared" ref="H17:I17" si="15">C17/C$20</f>
        <v>0.42857142857142855</v>
      </c>
      <c r="I17" s="29">
        <f t="shared" si="15"/>
        <v>0.6</v>
      </c>
      <c r="J17" s="53">
        <f>AVERAGE(G17:I17)</f>
        <v>0.49670329670329672</v>
      </c>
      <c r="L17" s="55">
        <f t="array" ref="L17:L19">MMULT(B17:D19,J17:J19)</f>
        <v>1.5329670329670328</v>
      </c>
      <c r="M17" s="1"/>
      <c r="N17" s="55">
        <f>L17/J17</f>
        <v>3.0862831858407076</v>
      </c>
      <c r="P17" s="2" t="s">
        <v>34</v>
      </c>
      <c r="Q17" s="80">
        <v>3</v>
      </c>
    </row>
    <row r="18" spans="1:18" x14ac:dyDescent="0.25">
      <c r="A18" s="1" t="s">
        <v>2</v>
      </c>
      <c r="B18" s="6">
        <f>1/C17</f>
        <v>1</v>
      </c>
      <c r="C18" s="11">
        <v>1</v>
      </c>
      <c r="D18" s="7">
        <v>3</v>
      </c>
      <c r="F18" s="1" t="s">
        <v>2</v>
      </c>
      <c r="G18" s="30">
        <f t="shared" ref="G18:G19" si="16">B18/B$20</f>
        <v>0.46153846153846156</v>
      </c>
      <c r="H18" s="31">
        <f t="shared" ref="H18:H19" si="17">C18/C$20</f>
        <v>0.42857142857142855</v>
      </c>
      <c r="I18" s="32">
        <f t="shared" ref="I18:I19" si="18">D18/D$20</f>
        <v>0.3</v>
      </c>
      <c r="J18" s="51">
        <f t="shared" ref="J18:J19" si="19">AVERAGE(G18:I18)</f>
        <v>0.39670329670329668</v>
      </c>
      <c r="L18" s="56">
        <v>1.2131868131868131</v>
      </c>
      <c r="M18" s="1"/>
      <c r="N18" s="56">
        <f t="shared" ref="N18:N19" si="20">L18/J18</f>
        <v>3.0581717451523547</v>
      </c>
      <c r="P18" s="2" t="s">
        <v>47</v>
      </c>
      <c r="Q18" s="80">
        <f>(Q16-Q17)/(Q17-1)</f>
        <v>2.6939510262875777E-2</v>
      </c>
    </row>
    <row r="19" spans="1:18" ht="15.75" thickBot="1" x14ac:dyDescent="0.3">
      <c r="A19" s="1" t="s">
        <v>3</v>
      </c>
      <c r="B19" s="8">
        <f>1/D17</f>
        <v>0.16666666666666666</v>
      </c>
      <c r="C19" s="12">
        <f>1/D18</f>
        <v>0.33333333333333331</v>
      </c>
      <c r="D19" s="9">
        <v>1</v>
      </c>
      <c r="F19" s="1" t="s">
        <v>3</v>
      </c>
      <c r="G19" s="33">
        <f t="shared" si="16"/>
        <v>7.6923076923076927E-2</v>
      </c>
      <c r="H19" s="34">
        <f t="shared" si="17"/>
        <v>0.14285714285714285</v>
      </c>
      <c r="I19" s="35">
        <f t="shared" si="18"/>
        <v>0.1</v>
      </c>
      <c r="J19" s="52">
        <f t="shared" si="19"/>
        <v>0.10659340659340659</v>
      </c>
      <c r="L19" s="57">
        <v>0.32161172161172158</v>
      </c>
      <c r="M19" s="1"/>
      <c r="N19" s="57">
        <f t="shared" si="20"/>
        <v>3.0171821305841924</v>
      </c>
      <c r="P19" s="2" t="s">
        <v>36</v>
      </c>
      <c r="Q19" s="80">
        <f>VLOOKUP(Q17,$S$3:$T$9,2)</f>
        <v>0.57999999999999996</v>
      </c>
    </row>
    <row r="20" spans="1:18" x14ac:dyDescent="0.25">
      <c r="B20" s="1">
        <f>SUM(B17:B19)</f>
        <v>2.1666666666666665</v>
      </c>
      <c r="C20" s="1">
        <f t="shared" ref="C20" si="21">SUM(C17:C19)</f>
        <v>2.3333333333333335</v>
      </c>
      <c r="D20" s="1">
        <f t="shared" ref="D20" si="22">SUM(D17:D19)</f>
        <v>10</v>
      </c>
      <c r="P20" s="2" t="s">
        <v>40</v>
      </c>
      <c r="Q20" s="80">
        <f>Q18/Q19</f>
        <v>4.6447431487716857E-2</v>
      </c>
      <c r="R20">
        <f>IF(Q20&lt;=0.1,1,0)</f>
        <v>1</v>
      </c>
    </row>
    <row r="22" spans="1:18" x14ac:dyDescent="0.25">
      <c r="A22" s="13" t="s">
        <v>26</v>
      </c>
      <c r="F22" s="13" t="s">
        <v>26</v>
      </c>
    </row>
    <row r="23" spans="1:18" ht="15.75" thickBot="1" x14ac:dyDescent="0.3">
      <c r="A23" s="1" t="s">
        <v>27</v>
      </c>
      <c r="B23" s="1" t="s">
        <v>0</v>
      </c>
      <c r="C23" s="1" t="s">
        <v>4</v>
      </c>
      <c r="D23" s="1" t="s">
        <v>5</v>
      </c>
      <c r="F23" s="1" t="s">
        <v>27</v>
      </c>
      <c r="G23" s="1" t="s">
        <v>0</v>
      </c>
      <c r="H23" s="1" t="s">
        <v>4</v>
      </c>
      <c r="I23" s="1" t="s">
        <v>5</v>
      </c>
      <c r="J23" s="25" t="s">
        <v>38</v>
      </c>
      <c r="L23" s="2" t="s">
        <v>41</v>
      </c>
      <c r="M23" s="1"/>
      <c r="N23" s="2" t="s">
        <v>31</v>
      </c>
      <c r="P23" s="2" t="s">
        <v>32</v>
      </c>
      <c r="Q23" s="79">
        <f>AVERAGE(N24:N26)</f>
        <v>3.0015420782989595</v>
      </c>
    </row>
    <row r="24" spans="1:18" x14ac:dyDescent="0.25">
      <c r="A24" s="1" t="s">
        <v>0</v>
      </c>
      <c r="B24" s="4">
        <v>1</v>
      </c>
      <c r="C24" s="10">
        <f>1/B25</f>
        <v>0.125</v>
      </c>
      <c r="D24" s="5">
        <f>1/B26</f>
        <v>0.33333333333333331</v>
      </c>
      <c r="F24" s="1" t="s">
        <v>0</v>
      </c>
      <c r="G24" s="27">
        <f>B24/B$27</f>
        <v>8.3333333333333329E-2</v>
      </c>
      <c r="H24" s="28">
        <f t="shared" ref="H24:I24" si="23">C24/C$27</f>
        <v>8.5714285714285715E-2</v>
      </c>
      <c r="I24" s="29">
        <f t="shared" si="23"/>
        <v>7.6923076923076913E-2</v>
      </c>
      <c r="J24" s="53">
        <f>AVERAGE(G24:I24)</f>
        <v>8.199023199023199E-2</v>
      </c>
      <c r="L24" s="55">
        <f t="array" ref="L24:L26">MMULT(B24:D26,J24:J26)</f>
        <v>0.24600122100122096</v>
      </c>
      <c r="M24" s="1"/>
      <c r="N24" s="55">
        <f>L24/J24</f>
        <v>3.0003723008190613</v>
      </c>
      <c r="P24" s="2" t="s">
        <v>34</v>
      </c>
      <c r="Q24" s="80">
        <v>3</v>
      </c>
    </row>
    <row r="25" spans="1:18" x14ac:dyDescent="0.25">
      <c r="A25" s="1" t="s">
        <v>4</v>
      </c>
      <c r="B25" s="6">
        <v>8</v>
      </c>
      <c r="C25" s="11">
        <v>1</v>
      </c>
      <c r="D25" s="7">
        <v>3</v>
      </c>
      <c r="F25" s="1" t="s">
        <v>4</v>
      </c>
      <c r="G25" s="30">
        <f t="shared" ref="G25:G26" si="24">B25/B$27</f>
        <v>0.66666666666666663</v>
      </c>
      <c r="H25" s="31">
        <f t="shared" ref="H25:H26" si="25">C25/C$27</f>
        <v>0.68571428571428572</v>
      </c>
      <c r="I25" s="32">
        <f t="shared" ref="I25:I26" si="26">D25/D$27</f>
        <v>0.69230769230769218</v>
      </c>
      <c r="J25" s="51">
        <f t="shared" ref="J25:J26" si="27">AVERAGE(G25:I25)</f>
        <v>0.68156288156288147</v>
      </c>
      <c r="L25" s="56">
        <v>2.0468253968253967</v>
      </c>
      <c r="M25" s="1"/>
      <c r="N25" s="56">
        <f t="shared" ref="N25:N26" si="28">L25/J25</f>
        <v>3.0031350770333214</v>
      </c>
      <c r="P25" s="2" t="s">
        <v>47</v>
      </c>
      <c r="Q25" s="80">
        <f>(Q23-Q24)/(Q24-1)</f>
        <v>7.7103914947973529E-4</v>
      </c>
    </row>
    <row r="26" spans="1:18" ht="15.75" thickBot="1" x14ac:dyDescent="0.3">
      <c r="A26" s="1" t="s">
        <v>5</v>
      </c>
      <c r="B26" s="8">
        <v>3</v>
      </c>
      <c r="C26" s="12">
        <f>1/3</f>
        <v>0.33333333333333331</v>
      </c>
      <c r="D26" s="9">
        <v>1</v>
      </c>
      <c r="F26" s="1" t="s">
        <v>5</v>
      </c>
      <c r="G26" s="33">
        <f t="shared" si="24"/>
        <v>0.25</v>
      </c>
      <c r="H26" s="34">
        <f t="shared" si="25"/>
        <v>0.22857142857142856</v>
      </c>
      <c r="I26" s="35">
        <f t="shared" si="26"/>
        <v>0.23076923076923073</v>
      </c>
      <c r="J26" s="52">
        <f t="shared" si="27"/>
        <v>0.23644688644688641</v>
      </c>
      <c r="L26" s="57">
        <v>0.70960520960520956</v>
      </c>
      <c r="M26" s="1"/>
      <c r="N26" s="57">
        <f t="shared" si="28"/>
        <v>3.0011188570444962</v>
      </c>
      <c r="P26" s="2" t="s">
        <v>36</v>
      </c>
      <c r="Q26" s="80">
        <f>VLOOKUP(Q24,$S$3:$T$9,2)</f>
        <v>0.57999999999999996</v>
      </c>
    </row>
    <row r="27" spans="1:18" x14ac:dyDescent="0.25">
      <c r="B27" s="1">
        <f>SUM(B24:B26)</f>
        <v>12</v>
      </c>
      <c r="C27" s="1">
        <f t="shared" ref="C27" si="29">SUM(C24:C26)</f>
        <v>1.4583333333333333</v>
      </c>
      <c r="D27" s="1">
        <f t="shared" ref="D27" si="30">SUM(D24:D26)</f>
        <v>4.3333333333333339</v>
      </c>
      <c r="P27" s="2" t="s">
        <v>40</v>
      </c>
      <c r="Q27" s="80">
        <f>Q25/Q26</f>
        <v>1.3293778439305783E-3</v>
      </c>
      <c r="R27">
        <f>IF(Q27&lt;=0.1,1,0)</f>
        <v>1</v>
      </c>
    </row>
    <row r="29" spans="1:18" x14ac:dyDescent="0.25">
      <c r="F29" s="13" t="s">
        <v>43</v>
      </c>
    </row>
    <row r="30" spans="1:18" ht="15.75" thickBot="1" x14ac:dyDescent="0.3">
      <c r="G30" s="1" t="s">
        <v>0</v>
      </c>
      <c r="H30" s="1" t="s">
        <v>4</v>
      </c>
      <c r="I30" s="1" t="s">
        <v>5</v>
      </c>
      <c r="J30" s="2" t="s">
        <v>9</v>
      </c>
    </row>
    <row r="31" spans="1:18" x14ac:dyDescent="0.25">
      <c r="F31" s="1" t="s">
        <v>1</v>
      </c>
      <c r="G31" s="27">
        <f>J5</f>
        <v>0.52749999999999997</v>
      </c>
      <c r="H31" s="28">
        <f>J11</f>
        <v>8.7390596824559089E-2</v>
      </c>
      <c r="I31" s="29">
        <f>J17</f>
        <v>0.49670329670329672</v>
      </c>
      <c r="J31" s="71">
        <f t="array" ref="J31:J33">MMULT(G31:I33,J24:J26)</f>
        <v>0.22025598236149238</v>
      </c>
    </row>
    <row r="32" spans="1:18" x14ac:dyDescent="0.25">
      <c r="F32" s="1" t="s">
        <v>2</v>
      </c>
      <c r="G32" s="30">
        <f t="shared" ref="G32:G33" si="31">J6</f>
        <v>0.23833333333333331</v>
      </c>
      <c r="H32" s="31">
        <f t="shared" ref="H32:H33" si="32">J12</f>
        <v>0.16220257729691692</v>
      </c>
      <c r="I32" s="32">
        <f t="shared" ref="I32:I33" si="33">J18</f>
        <v>0.39670329670329668</v>
      </c>
      <c r="J32" s="71">
        <v>0.22389152061912787</v>
      </c>
    </row>
    <row r="33" spans="6:11" ht="15.75" thickBot="1" x14ac:dyDescent="0.3">
      <c r="F33" s="1" t="s">
        <v>3</v>
      </c>
      <c r="G33" s="33">
        <f t="shared" si="31"/>
        <v>0.23416666666666672</v>
      </c>
      <c r="H33" s="34">
        <f t="shared" si="32"/>
        <v>0.75040682587852403</v>
      </c>
      <c r="I33" s="35">
        <f t="shared" si="33"/>
        <v>0.10659340659340659</v>
      </c>
      <c r="J33" s="71">
        <v>0.55585249701937967</v>
      </c>
      <c r="K33" s="26"/>
    </row>
    <row r="34" spans="6:11" x14ac:dyDescent="0.25">
      <c r="G34" s="31"/>
      <c r="H34" s="31"/>
      <c r="I34" s="31"/>
      <c r="J34" s="31"/>
      <c r="K34" s="26"/>
    </row>
    <row r="35" spans="6:11" x14ac:dyDescent="0.25">
      <c r="F35" s="13" t="s">
        <v>10</v>
      </c>
      <c r="K35" s="26"/>
    </row>
    <row r="36" spans="6:11" ht="15.75" thickBot="1" x14ac:dyDescent="0.3">
      <c r="G36" s="1" t="s">
        <v>0</v>
      </c>
      <c r="H36" s="1" t="s">
        <v>4</v>
      </c>
      <c r="I36" s="1" t="s">
        <v>5</v>
      </c>
      <c r="J36" s="2" t="s">
        <v>9</v>
      </c>
      <c r="K36" s="26"/>
    </row>
    <row r="37" spans="6:11" x14ac:dyDescent="0.25">
      <c r="F37" s="14" t="s">
        <v>3</v>
      </c>
      <c r="G37" s="27">
        <v>5.9807692307692305E-2</v>
      </c>
      <c r="H37" s="28">
        <v>0.75040682587852403</v>
      </c>
      <c r="I37" s="29">
        <v>0.10659340659340659</v>
      </c>
      <c r="J37" s="71">
        <v>0.54155676426210841</v>
      </c>
      <c r="K37" s="26"/>
    </row>
    <row r="38" spans="6:11" x14ac:dyDescent="0.25">
      <c r="F38" s="14" t="s">
        <v>1</v>
      </c>
      <c r="G38" s="30">
        <v>0.65826923076923072</v>
      </c>
      <c r="H38" s="31">
        <v>8.7390596824559089E-2</v>
      </c>
      <c r="I38" s="32">
        <v>0.49670329670329672</v>
      </c>
      <c r="J38" s="71">
        <v>0.23097778192944579</v>
      </c>
      <c r="K38" s="26"/>
    </row>
    <row r="39" spans="6:11" ht="15.75" thickBot="1" x14ac:dyDescent="0.3">
      <c r="F39" s="14" t="s">
        <v>2</v>
      </c>
      <c r="G39" s="33">
        <v>0.28192307692307689</v>
      </c>
      <c r="H39" s="34">
        <v>0.16220257729691692</v>
      </c>
      <c r="I39" s="35">
        <v>0.39670329670329668</v>
      </c>
      <c r="J39" s="71">
        <v>0.22746545380844568</v>
      </c>
      <c r="K39" s="26"/>
    </row>
    <row r="40" spans="6:11" x14ac:dyDescent="0.25">
      <c r="G40" s="11"/>
      <c r="H40" s="11"/>
      <c r="I40" s="11"/>
      <c r="J40" s="26"/>
      <c r="K40" s="26"/>
    </row>
  </sheetData>
  <sortState ref="F42:J44">
    <sortCondition descending="1" ref="J42:J44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topLeftCell="A52" zoomScaleNormal="100" workbookViewId="0">
      <selection activeCell="O69" sqref="O69"/>
    </sheetView>
  </sheetViews>
  <sheetFormatPr baseColWidth="10" defaultRowHeight="15" x14ac:dyDescent="0.25"/>
  <cols>
    <col min="1" max="1" width="11.5703125" style="1" customWidth="1"/>
    <col min="2" max="2" width="9.5703125" style="1" customWidth="1"/>
    <col min="3" max="3" width="10" style="1" customWidth="1"/>
    <col min="4" max="4" width="9.42578125" style="1" customWidth="1"/>
    <col min="5" max="5" width="8.140625" style="1" customWidth="1"/>
    <col min="6" max="6" width="4" style="1" customWidth="1"/>
    <col min="7" max="7" width="10.140625" style="1" customWidth="1"/>
    <col min="8" max="8" width="10.5703125" style="1" customWidth="1"/>
    <col min="9" max="9" width="12.42578125" style="1" customWidth="1"/>
    <col min="10" max="10" width="11.42578125" style="1" customWidth="1"/>
    <col min="11" max="11" width="21.140625" style="1" customWidth="1"/>
    <col min="12" max="12" width="17.85546875" style="1" customWidth="1"/>
    <col min="13" max="13" width="3.28515625" customWidth="1"/>
    <col min="14" max="14" width="16.140625" style="75" customWidth="1"/>
    <col min="15" max="15" width="11.42578125" customWidth="1"/>
    <col min="16" max="16" width="7.7109375" style="75" customWidth="1"/>
    <col min="17" max="17" width="7.140625" customWidth="1"/>
    <col min="18" max="18" width="7.5703125" customWidth="1"/>
    <col min="19" max="19" width="8.5703125" customWidth="1"/>
    <col min="20" max="20" width="1.42578125" customWidth="1"/>
  </cols>
  <sheetData>
    <row r="1" spans="1:16" ht="18.75" x14ac:dyDescent="0.3">
      <c r="A1" s="78" t="s">
        <v>44</v>
      </c>
    </row>
    <row r="2" spans="1:16" x14ac:dyDescent="0.25">
      <c r="A2" s="13" t="s">
        <v>26</v>
      </c>
      <c r="K2"/>
      <c r="L2"/>
      <c r="N2"/>
      <c r="P2"/>
    </row>
    <row r="3" spans="1:16" ht="15.75" thickBot="1" x14ac:dyDescent="0.3">
      <c r="A3" s="2" t="s">
        <v>27</v>
      </c>
      <c r="B3" s="1" t="s">
        <v>22</v>
      </c>
      <c r="C3" s="1" t="s">
        <v>23</v>
      </c>
      <c r="D3" s="1" t="s">
        <v>24</v>
      </c>
      <c r="E3" s="1" t="s">
        <v>25</v>
      </c>
      <c r="K3"/>
      <c r="L3"/>
      <c r="N3"/>
      <c r="P3"/>
    </row>
    <row r="4" spans="1:16" x14ac:dyDescent="0.25">
      <c r="A4" s="1" t="s">
        <v>22</v>
      </c>
      <c r="B4" s="4"/>
      <c r="C4" s="10">
        <v>3</v>
      </c>
      <c r="D4" s="10">
        <v>2</v>
      </c>
      <c r="E4" s="5">
        <v>2</v>
      </c>
      <c r="K4"/>
      <c r="L4"/>
      <c r="N4"/>
      <c r="P4"/>
    </row>
    <row r="5" spans="1:16" x14ac:dyDescent="0.25">
      <c r="A5" s="1" t="s">
        <v>23</v>
      </c>
      <c r="B5" s="6"/>
      <c r="C5" s="11"/>
      <c r="D5" s="11"/>
      <c r="E5" s="7"/>
      <c r="K5"/>
      <c r="L5"/>
      <c r="N5"/>
      <c r="P5"/>
    </row>
    <row r="6" spans="1:16" x14ac:dyDescent="0.25">
      <c r="A6" s="1" t="s">
        <v>24</v>
      </c>
      <c r="B6" s="6"/>
      <c r="C6" s="11">
        <v>4</v>
      </c>
      <c r="D6" s="11"/>
      <c r="E6" s="7"/>
      <c r="K6"/>
      <c r="L6"/>
      <c r="N6"/>
      <c r="P6"/>
    </row>
    <row r="7" spans="1:16" ht="15.75" thickBot="1" x14ac:dyDescent="0.3">
      <c r="A7" s="1" t="s">
        <v>25</v>
      </c>
      <c r="B7" s="8"/>
      <c r="C7" s="12">
        <v>4</v>
      </c>
      <c r="D7" s="12">
        <v>2</v>
      </c>
      <c r="E7" s="9"/>
      <c r="K7"/>
      <c r="L7"/>
      <c r="N7"/>
      <c r="P7"/>
    </row>
    <row r="8" spans="1:16" x14ac:dyDescent="0.25">
      <c r="K8"/>
      <c r="L8"/>
      <c r="N8"/>
      <c r="P8"/>
    </row>
    <row r="9" spans="1:16" x14ac:dyDescent="0.25">
      <c r="K9"/>
      <c r="L9"/>
      <c r="N9"/>
      <c r="P9"/>
    </row>
    <row r="10" spans="1:16" x14ac:dyDescent="0.25">
      <c r="A10" s="13" t="s">
        <v>8</v>
      </c>
      <c r="K10"/>
      <c r="M10" s="1"/>
      <c r="N10"/>
      <c r="P10"/>
    </row>
    <row r="11" spans="1:16" x14ac:dyDescent="0.25">
      <c r="A11" s="2" t="s">
        <v>22</v>
      </c>
      <c r="B11" s="1" t="s">
        <v>39</v>
      </c>
      <c r="C11" s="1" t="s">
        <v>29</v>
      </c>
      <c r="D11" s="1" t="s">
        <v>30</v>
      </c>
      <c r="K11"/>
      <c r="L11" s="54"/>
      <c r="N11"/>
      <c r="P11"/>
    </row>
    <row r="12" spans="1:16" x14ac:dyDescent="0.25">
      <c r="A12" s="1" t="s">
        <v>39</v>
      </c>
      <c r="B12" s="38"/>
      <c r="C12" s="39"/>
      <c r="D12" s="40"/>
      <c r="K12"/>
      <c r="L12" s="54"/>
      <c r="N12"/>
      <c r="P12"/>
    </row>
    <row r="13" spans="1:16" x14ac:dyDescent="0.25">
      <c r="A13" s="1" t="s">
        <v>29</v>
      </c>
      <c r="B13" s="41">
        <v>3</v>
      </c>
      <c r="C13" s="11"/>
      <c r="D13" s="42"/>
      <c r="K13"/>
      <c r="L13"/>
      <c r="N13"/>
      <c r="P13"/>
    </row>
    <row r="14" spans="1:16" x14ac:dyDescent="0.25">
      <c r="A14" s="1" t="s">
        <v>30</v>
      </c>
      <c r="B14" s="43">
        <v>4</v>
      </c>
      <c r="C14" s="44">
        <v>2</v>
      </c>
      <c r="D14" s="45"/>
      <c r="K14"/>
      <c r="L14"/>
      <c r="N14"/>
      <c r="P14"/>
    </row>
    <row r="15" spans="1:16" x14ac:dyDescent="0.25">
      <c r="K15"/>
      <c r="L15"/>
      <c r="N15"/>
      <c r="P15"/>
    </row>
    <row r="16" spans="1:16" x14ac:dyDescent="0.25">
      <c r="K16"/>
      <c r="L16"/>
      <c r="N16"/>
      <c r="P16"/>
    </row>
    <row r="17" spans="1:16" x14ac:dyDescent="0.25">
      <c r="A17" s="2" t="s">
        <v>23</v>
      </c>
      <c r="B17" s="1" t="s">
        <v>39</v>
      </c>
      <c r="C17" s="1" t="s">
        <v>29</v>
      </c>
      <c r="D17" s="1" t="s">
        <v>30</v>
      </c>
      <c r="K17"/>
      <c r="L17"/>
      <c r="N17"/>
      <c r="P17"/>
    </row>
    <row r="18" spans="1:16" x14ac:dyDescent="0.25">
      <c r="A18" s="1" t="s">
        <v>39</v>
      </c>
      <c r="B18" s="38"/>
      <c r="C18" s="39"/>
      <c r="D18" s="40"/>
      <c r="K18"/>
      <c r="L18"/>
      <c r="N18"/>
      <c r="P18"/>
    </row>
    <row r="19" spans="1:16" x14ac:dyDescent="0.25">
      <c r="A19" s="1" t="s">
        <v>29</v>
      </c>
      <c r="B19" s="41">
        <v>4</v>
      </c>
      <c r="C19" s="11"/>
      <c r="D19" s="42"/>
      <c r="K19"/>
      <c r="L19"/>
      <c r="N19"/>
      <c r="P19"/>
    </row>
    <row r="20" spans="1:16" x14ac:dyDescent="0.25">
      <c r="A20" s="1" t="s">
        <v>30</v>
      </c>
      <c r="B20" s="43">
        <v>6</v>
      </c>
      <c r="C20" s="44">
        <v>3</v>
      </c>
      <c r="D20" s="45"/>
      <c r="K20"/>
      <c r="L20"/>
      <c r="N20"/>
      <c r="P20"/>
    </row>
    <row r="21" spans="1:16" x14ac:dyDescent="0.25">
      <c r="K21"/>
      <c r="L21"/>
      <c r="N21"/>
      <c r="P21"/>
    </row>
    <row r="22" spans="1:16" x14ac:dyDescent="0.25">
      <c r="K22"/>
      <c r="L22"/>
      <c r="N22"/>
      <c r="P22"/>
    </row>
    <row r="23" spans="1:16" x14ac:dyDescent="0.25">
      <c r="A23" s="2" t="s">
        <v>24</v>
      </c>
      <c r="B23" s="1" t="s">
        <v>39</v>
      </c>
      <c r="C23" s="1" t="s">
        <v>29</v>
      </c>
      <c r="D23" s="1" t="s">
        <v>30</v>
      </c>
      <c r="K23"/>
      <c r="L23"/>
      <c r="N23"/>
      <c r="P23"/>
    </row>
    <row r="24" spans="1:16" x14ac:dyDescent="0.25">
      <c r="A24" s="1" t="s">
        <v>39</v>
      </c>
      <c r="B24" s="38"/>
      <c r="C24" s="39">
        <v>2</v>
      </c>
      <c r="D24" s="40">
        <v>8</v>
      </c>
      <c r="K24"/>
      <c r="L24"/>
      <c r="N24"/>
      <c r="P24"/>
    </row>
    <row r="25" spans="1:16" x14ac:dyDescent="0.25">
      <c r="A25" s="1" t="s">
        <v>29</v>
      </c>
      <c r="B25" s="41"/>
      <c r="C25" s="11"/>
      <c r="D25" s="42">
        <v>6</v>
      </c>
      <c r="K25"/>
      <c r="L25"/>
      <c r="N25"/>
      <c r="P25"/>
    </row>
    <row r="26" spans="1:16" x14ac:dyDescent="0.25">
      <c r="A26" s="1" t="s">
        <v>30</v>
      </c>
      <c r="B26" s="43"/>
      <c r="C26" s="44"/>
      <c r="D26" s="45"/>
      <c r="K26"/>
      <c r="L26"/>
      <c r="N26"/>
      <c r="P26"/>
    </row>
    <row r="27" spans="1:16" x14ac:dyDescent="0.25">
      <c r="K27"/>
      <c r="L27"/>
      <c r="N27"/>
      <c r="P27"/>
    </row>
    <row r="28" spans="1:16" x14ac:dyDescent="0.25">
      <c r="K28"/>
      <c r="L28"/>
      <c r="N28"/>
      <c r="P28"/>
    </row>
    <row r="29" spans="1:16" x14ac:dyDescent="0.25">
      <c r="A29" s="2" t="s">
        <v>25</v>
      </c>
      <c r="B29" s="1" t="s">
        <v>39</v>
      </c>
      <c r="C29" s="1" t="s">
        <v>29</v>
      </c>
      <c r="D29" s="1" t="s">
        <v>30</v>
      </c>
      <c r="K29"/>
      <c r="L29"/>
      <c r="N29"/>
      <c r="P29"/>
    </row>
    <row r="30" spans="1:16" x14ac:dyDescent="0.25">
      <c r="A30" s="1" t="s">
        <v>39</v>
      </c>
      <c r="B30" s="38"/>
      <c r="C30" s="39"/>
      <c r="D30" s="40"/>
      <c r="K30"/>
      <c r="L30"/>
      <c r="N30"/>
      <c r="P30"/>
    </row>
    <row r="31" spans="1:16" x14ac:dyDescent="0.25">
      <c r="A31" s="1" t="s">
        <v>29</v>
      </c>
      <c r="B31" s="41"/>
      <c r="C31" s="11"/>
      <c r="D31" s="42"/>
      <c r="K31"/>
      <c r="L31"/>
      <c r="N31"/>
      <c r="P31"/>
    </row>
    <row r="32" spans="1:16" x14ac:dyDescent="0.25">
      <c r="A32" s="1" t="s">
        <v>30</v>
      </c>
      <c r="B32" s="43"/>
      <c r="C32" s="44"/>
      <c r="D32" s="45"/>
      <c r="K32"/>
      <c r="L32"/>
      <c r="N32"/>
      <c r="P32"/>
    </row>
    <row r="33" spans="1:22" x14ac:dyDescent="0.25">
      <c r="K33"/>
      <c r="L33"/>
      <c r="N33"/>
      <c r="P33"/>
    </row>
    <row r="34" spans="1:22" s="47" customFormat="1" x14ac:dyDescent="0.25">
      <c r="A34" s="46"/>
      <c r="B34" s="46"/>
      <c r="C34" s="46"/>
      <c r="D34" s="46"/>
      <c r="E34" s="46"/>
      <c r="F34" s="46"/>
      <c r="G34" s="48"/>
      <c r="H34" s="48"/>
      <c r="I34" s="48"/>
      <c r="J34" s="49"/>
      <c r="K34" s="50"/>
      <c r="L34" s="46"/>
      <c r="N34" s="77"/>
      <c r="P34" s="77"/>
    </row>
    <row r="35" spans="1:22" ht="18.75" x14ac:dyDescent="0.3">
      <c r="A35" s="78" t="s">
        <v>45</v>
      </c>
    </row>
    <row r="36" spans="1:22" ht="15.75" thickBot="1" x14ac:dyDescent="0.3">
      <c r="A36" s="13" t="s">
        <v>7</v>
      </c>
    </row>
    <row r="37" spans="1:22" ht="15.75" thickBot="1" x14ac:dyDescent="0.3">
      <c r="A37" s="13" t="s">
        <v>26</v>
      </c>
      <c r="G37" s="13" t="s">
        <v>6</v>
      </c>
      <c r="U37" s="58" t="s">
        <v>35</v>
      </c>
      <c r="V37" s="15" t="s">
        <v>42</v>
      </c>
    </row>
    <row r="38" spans="1:22" ht="15.75" thickBot="1" x14ac:dyDescent="0.3">
      <c r="A38" s="2" t="s">
        <v>27</v>
      </c>
      <c r="B38" s="1" t="s">
        <v>22</v>
      </c>
      <c r="C38" s="1" t="s">
        <v>23</v>
      </c>
      <c r="D38" s="1" t="s">
        <v>24</v>
      </c>
      <c r="E38" s="1" t="s">
        <v>25</v>
      </c>
      <c r="G38" s="2" t="s">
        <v>27</v>
      </c>
      <c r="H38" s="1" t="s">
        <v>22</v>
      </c>
      <c r="I38" s="1" t="s">
        <v>23</v>
      </c>
      <c r="J38" s="1" t="s">
        <v>24</v>
      </c>
      <c r="K38" s="1" t="s">
        <v>25</v>
      </c>
      <c r="L38" s="25" t="s">
        <v>38</v>
      </c>
      <c r="N38" s="76" t="s">
        <v>41</v>
      </c>
      <c r="O38" s="1"/>
      <c r="P38" s="76" t="s">
        <v>31</v>
      </c>
      <c r="R38" s="2" t="s">
        <v>32</v>
      </c>
      <c r="S38" s="75">
        <f>AVERAGE(P39:P41)</f>
        <v>4.1585549253526901</v>
      </c>
      <c r="U38" s="6">
        <v>2</v>
      </c>
      <c r="V38" s="7">
        <v>0</v>
      </c>
    </row>
    <row r="39" spans="1:22" x14ac:dyDescent="0.25">
      <c r="A39" s="1" t="s">
        <v>22</v>
      </c>
      <c r="B39" s="4">
        <v>1</v>
      </c>
      <c r="C39" s="10">
        <f t="shared" ref="C39:E39" si="0">C4</f>
        <v>3</v>
      </c>
      <c r="D39" s="10">
        <f t="shared" si="0"/>
        <v>2</v>
      </c>
      <c r="E39" s="5">
        <f t="shared" si="0"/>
        <v>2</v>
      </c>
      <c r="G39" s="1" t="s">
        <v>22</v>
      </c>
      <c r="H39" s="27">
        <f>B39/B$43</f>
        <v>0.4285714285714286</v>
      </c>
      <c r="I39" s="28">
        <f t="shared" ref="I39:K39" si="1">C39/C$43</f>
        <v>0.25</v>
      </c>
      <c r="J39" s="28">
        <f t="shared" si="1"/>
        <v>0.38095238095238093</v>
      </c>
      <c r="K39" s="28">
        <f t="shared" si="1"/>
        <v>0.53333333333333333</v>
      </c>
      <c r="L39" s="72">
        <f>AVERAGE(H39:K39)</f>
        <v>0.39821428571428574</v>
      </c>
      <c r="N39" s="55">
        <f t="array" ref="N39:N41">MMULT(B39:E42,L39:L42)</f>
        <v>1.6869047619047621</v>
      </c>
      <c r="O39" s="1"/>
      <c r="P39" s="55">
        <f>N39/L39</f>
        <v>4.2361733931240657</v>
      </c>
      <c r="R39" s="2" t="s">
        <v>34</v>
      </c>
      <c r="S39">
        <v>4</v>
      </c>
      <c r="U39" s="6">
        <v>3</v>
      </c>
      <c r="V39" s="7">
        <v>0.57999999999999996</v>
      </c>
    </row>
    <row r="40" spans="1:22" x14ac:dyDescent="0.25">
      <c r="A40" s="1" t="s">
        <v>23</v>
      </c>
      <c r="B40" s="6">
        <f>1/C39</f>
        <v>0.33333333333333331</v>
      </c>
      <c r="C40" s="11">
        <v>1</v>
      </c>
      <c r="D40" s="11">
        <f>1/C41</f>
        <v>0.25</v>
      </c>
      <c r="E40" s="7">
        <f>1/C42</f>
        <v>0.25</v>
      </c>
      <c r="G40" s="1" t="s">
        <v>23</v>
      </c>
      <c r="H40" s="30">
        <f t="shared" ref="H40:H42" si="2">B40/B$43</f>
        <v>0.14285714285714288</v>
      </c>
      <c r="I40" s="31">
        <f t="shared" ref="I40:I42" si="3">C40/C$43</f>
        <v>8.3333333333333329E-2</v>
      </c>
      <c r="J40" s="31">
        <f t="shared" ref="J40:J42" si="4">D40/D$43</f>
        <v>4.7619047619047616E-2</v>
      </c>
      <c r="K40" s="31">
        <f t="shared" ref="K40:K42" si="5">E40/E$43</f>
        <v>6.6666666666666666E-2</v>
      </c>
      <c r="L40" s="73">
        <f t="shared" ref="L40:L42" si="6">AVERAGE(H40:K40)</f>
        <v>8.5119047619047622E-2</v>
      </c>
      <c r="N40" s="56">
        <v>0.34702380952380957</v>
      </c>
      <c r="O40" s="1"/>
      <c r="P40" s="56">
        <f t="shared" ref="P40:P41" si="7">N40/L40</f>
        <v>4.0769230769230775</v>
      </c>
      <c r="R40" s="2" t="s">
        <v>33</v>
      </c>
      <c r="S40">
        <f>(S38-S39)/(S39-1)</f>
        <v>5.285164178423004E-2</v>
      </c>
      <c r="U40" s="6">
        <v>4</v>
      </c>
      <c r="V40" s="7">
        <v>0.9</v>
      </c>
    </row>
    <row r="41" spans="1:22" x14ac:dyDescent="0.25">
      <c r="A41" s="1" t="s">
        <v>24</v>
      </c>
      <c r="B41" s="6">
        <f>1/D39</f>
        <v>0.5</v>
      </c>
      <c r="C41" s="11">
        <f t="shared" ref="C41" si="8">C6</f>
        <v>4</v>
      </c>
      <c r="D41" s="11">
        <v>1</v>
      </c>
      <c r="E41" s="7">
        <f>1/D42</f>
        <v>0.5</v>
      </c>
      <c r="G41" s="1" t="s">
        <v>24</v>
      </c>
      <c r="H41" s="30">
        <f t="shared" si="2"/>
        <v>0.2142857142857143</v>
      </c>
      <c r="I41" s="31">
        <f t="shared" si="3"/>
        <v>0.33333333333333331</v>
      </c>
      <c r="J41" s="31">
        <f t="shared" si="4"/>
        <v>0.19047619047619047</v>
      </c>
      <c r="K41" s="31">
        <f t="shared" si="5"/>
        <v>0.13333333333333333</v>
      </c>
      <c r="L41" s="73">
        <f t="shared" si="6"/>
        <v>0.21785714285714286</v>
      </c>
      <c r="N41" s="57">
        <v>0.90684523809523809</v>
      </c>
      <c r="O41" s="1"/>
      <c r="P41" s="57">
        <f t="shared" si="7"/>
        <v>4.1625683060109289</v>
      </c>
      <c r="R41" s="2" t="s">
        <v>36</v>
      </c>
      <c r="S41">
        <f>VLOOKUP(S39,$U$38:$V$44,2)</f>
        <v>0.9</v>
      </c>
      <c r="U41" s="6">
        <v>5</v>
      </c>
      <c r="V41" s="7">
        <v>1.1200000000000001</v>
      </c>
    </row>
    <row r="42" spans="1:22" ht="15.75" thickBot="1" x14ac:dyDescent="0.3">
      <c r="A42" s="1" t="s">
        <v>25</v>
      </c>
      <c r="B42" s="8">
        <f>1/E39</f>
        <v>0.5</v>
      </c>
      <c r="C42" s="12">
        <f t="shared" ref="C42:D42" si="9">C7</f>
        <v>4</v>
      </c>
      <c r="D42" s="12">
        <f t="shared" si="9"/>
        <v>2</v>
      </c>
      <c r="E42" s="9">
        <v>1</v>
      </c>
      <c r="G42" s="1" t="s">
        <v>25</v>
      </c>
      <c r="H42" s="33">
        <f t="shared" si="2"/>
        <v>0.2142857142857143</v>
      </c>
      <c r="I42" s="34">
        <f t="shared" si="3"/>
        <v>0.33333333333333331</v>
      </c>
      <c r="J42" s="34">
        <f t="shared" si="4"/>
        <v>0.38095238095238093</v>
      </c>
      <c r="K42" s="34">
        <f t="shared" si="5"/>
        <v>0.26666666666666666</v>
      </c>
      <c r="L42" s="74">
        <f t="shared" si="6"/>
        <v>0.2988095238095238</v>
      </c>
      <c r="N42" s="36"/>
      <c r="R42" s="2" t="s">
        <v>40</v>
      </c>
      <c r="S42">
        <f>S40/S41</f>
        <v>5.8724046426922263E-2</v>
      </c>
      <c r="U42" s="6">
        <v>6</v>
      </c>
      <c r="V42" s="7">
        <v>1.24</v>
      </c>
    </row>
    <row r="43" spans="1:22" x14ac:dyDescent="0.25">
      <c r="B43" s="1">
        <f>SUM(B39:B42)</f>
        <v>2.333333333333333</v>
      </c>
      <c r="C43" s="1">
        <f t="shared" ref="C43:E43" si="10">SUM(C39:C42)</f>
        <v>12</v>
      </c>
      <c r="D43" s="1">
        <f t="shared" si="10"/>
        <v>5.25</v>
      </c>
      <c r="E43" s="1">
        <f t="shared" si="10"/>
        <v>3.75</v>
      </c>
      <c r="U43" s="6">
        <v>7</v>
      </c>
      <c r="V43" s="7">
        <v>1.32</v>
      </c>
    </row>
    <row r="44" spans="1:22" ht="15.75" thickBot="1" x14ac:dyDescent="0.3">
      <c r="A44" s="13" t="s">
        <v>8</v>
      </c>
      <c r="U44" s="8">
        <v>8</v>
      </c>
      <c r="V44" s="9">
        <v>1.41</v>
      </c>
    </row>
    <row r="45" spans="1:22" ht="15.75" thickBot="1" x14ac:dyDescent="0.3">
      <c r="A45" s="2" t="s">
        <v>22</v>
      </c>
      <c r="B45" s="1" t="s">
        <v>28</v>
      </c>
      <c r="C45" s="1" t="s">
        <v>29</v>
      </c>
      <c r="D45" s="1" t="s">
        <v>30</v>
      </c>
      <c r="G45" s="2" t="s">
        <v>22</v>
      </c>
      <c r="H45" s="1" t="s">
        <v>39</v>
      </c>
      <c r="I45" s="1" t="s">
        <v>29</v>
      </c>
      <c r="J45" s="1" t="s">
        <v>30</v>
      </c>
      <c r="K45" s="3" t="s">
        <v>37</v>
      </c>
      <c r="N45" s="76" t="s">
        <v>41</v>
      </c>
      <c r="O45" s="1"/>
      <c r="P45" s="76" t="s">
        <v>31</v>
      </c>
      <c r="R45" s="2" t="s">
        <v>32</v>
      </c>
      <c r="S45" s="75">
        <f>AVERAGE(P46:P48)</f>
        <v>3.0183247941395699</v>
      </c>
    </row>
    <row r="46" spans="1:22" x14ac:dyDescent="0.25">
      <c r="A46" s="1" t="s">
        <v>28</v>
      </c>
      <c r="B46" s="38">
        <v>1</v>
      </c>
      <c r="C46" s="39">
        <f>1/B47</f>
        <v>0.33333333333333331</v>
      </c>
      <c r="D46" s="40">
        <f>1/B48</f>
        <v>0.25</v>
      </c>
      <c r="G46" s="1" t="s">
        <v>39</v>
      </c>
      <c r="H46" s="27">
        <f>B46/B$49</f>
        <v>0.125</v>
      </c>
      <c r="I46" s="28">
        <f t="shared" ref="I46:J46" si="11">C46/C$49</f>
        <v>0.1</v>
      </c>
      <c r="J46" s="29">
        <f t="shared" si="11"/>
        <v>0.14285714285714285</v>
      </c>
      <c r="K46" s="53">
        <f>AVERAGE(H46:J46)</f>
        <v>0.12261904761904763</v>
      </c>
      <c r="N46" s="55">
        <f t="array" ref="N46:N48">MMULT(B46:D48,K46:K48)</f>
        <v>0.36865079365079367</v>
      </c>
      <c r="O46" s="1"/>
      <c r="P46" s="55">
        <f>N46/K46</f>
        <v>3.0064724919093853</v>
      </c>
      <c r="R46" s="2" t="s">
        <v>34</v>
      </c>
      <c r="S46">
        <v>3</v>
      </c>
    </row>
    <row r="47" spans="1:22" x14ac:dyDescent="0.25">
      <c r="A47" s="1" t="s">
        <v>29</v>
      </c>
      <c r="B47" s="41">
        <f t="shared" ref="B47" si="12">B13</f>
        <v>3</v>
      </c>
      <c r="C47" s="11">
        <v>1</v>
      </c>
      <c r="D47" s="42">
        <f>1/C48</f>
        <v>0.5</v>
      </c>
      <c r="G47" s="1" t="s">
        <v>29</v>
      </c>
      <c r="H47" s="30">
        <f t="shared" ref="H47:H48" si="13">B47/B$49</f>
        <v>0.375</v>
      </c>
      <c r="I47" s="31">
        <f t="shared" ref="I47:I48" si="14">C47/C$49</f>
        <v>0.30000000000000004</v>
      </c>
      <c r="J47" s="32">
        <f t="shared" ref="J47:J48" si="15">D47/D$49</f>
        <v>0.2857142857142857</v>
      </c>
      <c r="K47" s="51">
        <f t="shared" ref="K47:K48" si="16">AVERAGE(H47:J47)</f>
        <v>0.32023809523809527</v>
      </c>
      <c r="N47" s="56">
        <v>0.96666666666666667</v>
      </c>
      <c r="O47" s="1"/>
      <c r="P47" s="56">
        <f t="shared" ref="P47:P48" si="17">N47/K47</f>
        <v>3.0185873605947955</v>
      </c>
      <c r="R47" s="2" t="s">
        <v>33</v>
      </c>
      <c r="S47">
        <f>(S45-S46)/(S46-1)</f>
        <v>9.1623970697849444E-3</v>
      </c>
    </row>
    <row r="48" spans="1:22" ht="15.75" thickBot="1" x14ac:dyDescent="0.3">
      <c r="A48" s="1" t="s">
        <v>30</v>
      </c>
      <c r="B48" s="43">
        <f t="shared" ref="B48:C48" si="18">B14</f>
        <v>4</v>
      </c>
      <c r="C48" s="44">
        <f t="shared" si="18"/>
        <v>2</v>
      </c>
      <c r="D48" s="45">
        <v>1</v>
      </c>
      <c r="G48" s="1" t="s">
        <v>30</v>
      </c>
      <c r="H48" s="33">
        <f t="shared" si="13"/>
        <v>0.5</v>
      </c>
      <c r="I48" s="34">
        <f t="shared" si="14"/>
        <v>0.60000000000000009</v>
      </c>
      <c r="J48" s="35">
        <f t="shared" si="15"/>
        <v>0.5714285714285714</v>
      </c>
      <c r="K48" s="52">
        <f t="shared" si="16"/>
        <v>0.55714285714285716</v>
      </c>
      <c r="N48" s="57">
        <v>1.6880952380952381</v>
      </c>
      <c r="O48" s="1"/>
      <c r="P48" s="57">
        <f t="shared" si="17"/>
        <v>3.0299145299145298</v>
      </c>
      <c r="R48" s="2" t="s">
        <v>36</v>
      </c>
      <c r="S48">
        <f>VLOOKUP(S46,$U$38:$V$44,2)</f>
        <v>0.57999999999999996</v>
      </c>
    </row>
    <row r="49" spans="1:19" x14ac:dyDescent="0.25">
      <c r="B49" s="1">
        <f>SUM(B46:B48)</f>
        <v>8</v>
      </c>
      <c r="C49" s="1">
        <f t="shared" ref="C49:D49" si="19">SUM(C46:C48)</f>
        <v>3.333333333333333</v>
      </c>
      <c r="D49" s="1">
        <f t="shared" si="19"/>
        <v>1.75</v>
      </c>
      <c r="K49" s="37"/>
      <c r="N49" s="36"/>
      <c r="R49" s="2" t="s">
        <v>40</v>
      </c>
      <c r="S49">
        <f>S47/S48</f>
        <v>1.5797236327215424E-2</v>
      </c>
    </row>
    <row r="50" spans="1:19" x14ac:dyDescent="0.25">
      <c r="K50" s="37"/>
    </row>
    <row r="51" spans="1:19" ht="15.75" thickBot="1" x14ac:dyDescent="0.3">
      <c r="A51" s="2" t="s">
        <v>23</v>
      </c>
      <c r="B51" s="1" t="s">
        <v>28</v>
      </c>
      <c r="C51" s="1" t="s">
        <v>29</v>
      </c>
      <c r="D51" s="1" t="s">
        <v>30</v>
      </c>
      <c r="G51" s="2" t="s">
        <v>23</v>
      </c>
      <c r="H51" s="1" t="s">
        <v>39</v>
      </c>
      <c r="I51" s="1" t="s">
        <v>29</v>
      </c>
      <c r="J51" s="1" t="s">
        <v>30</v>
      </c>
      <c r="K51" s="3" t="s">
        <v>37</v>
      </c>
      <c r="N51" s="76" t="s">
        <v>41</v>
      </c>
      <c r="O51" s="1"/>
      <c r="P51" s="76" t="s">
        <v>31</v>
      </c>
      <c r="R51" s="2" t="s">
        <v>32</v>
      </c>
      <c r="S51" s="75">
        <f>AVERAGE(P52:P54)</f>
        <v>3.0540347577048017</v>
      </c>
    </row>
    <row r="52" spans="1:19" x14ac:dyDescent="0.25">
      <c r="A52" s="1" t="s">
        <v>28</v>
      </c>
      <c r="B52" s="38">
        <v>1</v>
      </c>
      <c r="C52" s="39">
        <f>1/B53</f>
        <v>0.25</v>
      </c>
      <c r="D52" s="40">
        <f>1/B54</f>
        <v>0.16666666666666666</v>
      </c>
      <c r="G52" s="1" t="s">
        <v>39</v>
      </c>
      <c r="H52" s="27">
        <f>B52/B$55</f>
        <v>9.0909090909090912E-2</v>
      </c>
      <c r="I52" s="28">
        <f t="shared" ref="I52:J52" si="20">C52/C$55</f>
        <v>5.8823529411764705E-2</v>
      </c>
      <c r="J52" s="29">
        <f t="shared" si="20"/>
        <v>0.1111111111111111</v>
      </c>
      <c r="K52" s="53">
        <f>AVERAGE(H52:J52)</f>
        <v>8.6947910477322241E-2</v>
      </c>
      <c r="N52" s="55">
        <f t="array" ref="N52:N54">MMULT(B52:D54,K52:K54)</f>
        <v>0.26193305605070311</v>
      </c>
      <c r="O52" s="1"/>
      <c r="P52" s="55">
        <f>N52/K52</f>
        <v>3.0125284738041</v>
      </c>
      <c r="R52" s="2" t="s">
        <v>34</v>
      </c>
      <c r="S52">
        <v>3</v>
      </c>
    </row>
    <row r="53" spans="1:19" x14ac:dyDescent="0.25">
      <c r="A53" s="1" t="s">
        <v>29</v>
      </c>
      <c r="B53" s="41">
        <f t="shared" ref="B53" si="21">B19</f>
        <v>4</v>
      </c>
      <c r="C53" s="11">
        <v>1</v>
      </c>
      <c r="D53" s="42">
        <f>1/C54</f>
        <v>0.33333333333333331</v>
      </c>
      <c r="G53" s="1" t="s">
        <v>29</v>
      </c>
      <c r="H53" s="30">
        <f t="shared" ref="H53:H54" si="22">B53/B$55</f>
        <v>0.36363636363636365</v>
      </c>
      <c r="I53" s="31">
        <f t="shared" ref="I53:I54" si="23">C53/C$55</f>
        <v>0.23529411764705882</v>
      </c>
      <c r="J53" s="32">
        <f t="shared" ref="J53:J54" si="24">D53/D$55</f>
        <v>0.22222222222222221</v>
      </c>
      <c r="K53" s="51">
        <f t="shared" ref="K53:K54" si="25">AVERAGE(H53:J53)</f>
        <v>0.27371756783521489</v>
      </c>
      <c r="N53" s="56">
        <v>0.83462071697365814</v>
      </c>
      <c r="O53" s="1"/>
      <c r="P53" s="56">
        <f t="shared" ref="P53:P54" si="26">N53/K53</f>
        <v>3.0492040520984083</v>
      </c>
      <c r="R53" s="2" t="s">
        <v>33</v>
      </c>
      <c r="S53">
        <f>(S51-S52)/(S52-1)</f>
        <v>2.7017378852400853E-2</v>
      </c>
    </row>
    <row r="54" spans="1:19" ht="15.75" thickBot="1" x14ac:dyDescent="0.3">
      <c r="A54" s="1" t="s">
        <v>30</v>
      </c>
      <c r="B54" s="43">
        <f t="shared" ref="B54:C54" si="27">B20</f>
        <v>6</v>
      </c>
      <c r="C54" s="44">
        <f t="shared" si="27"/>
        <v>3</v>
      </c>
      <c r="D54" s="45">
        <v>1</v>
      </c>
      <c r="G54" s="1" t="s">
        <v>30</v>
      </c>
      <c r="H54" s="33">
        <f t="shared" si="22"/>
        <v>0.54545454545454541</v>
      </c>
      <c r="I54" s="34">
        <f t="shared" si="23"/>
        <v>0.70588235294117652</v>
      </c>
      <c r="J54" s="35">
        <f t="shared" si="24"/>
        <v>0.66666666666666663</v>
      </c>
      <c r="K54" s="52">
        <f t="shared" si="25"/>
        <v>0.63933452168746285</v>
      </c>
      <c r="N54" s="57">
        <v>1.982174688057041</v>
      </c>
      <c r="O54" s="1"/>
      <c r="P54" s="57">
        <f t="shared" si="26"/>
        <v>3.1003717472118959</v>
      </c>
      <c r="R54" s="2" t="s">
        <v>36</v>
      </c>
      <c r="S54">
        <f>VLOOKUP(S52,$U$38:$V$44,2)</f>
        <v>0.57999999999999996</v>
      </c>
    </row>
    <row r="55" spans="1:19" x14ac:dyDescent="0.25">
      <c r="B55" s="1">
        <f>SUM(B52:B54)</f>
        <v>11</v>
      </c>
      <c r="C55" s="1">
        <f t="shared" ref="C55" si="28">SUM(C52:C54)</f>
        <v>4.25</v>
      </c>
      <c r="D55" s="1">
        <f t="shared" ref="D55" si="29">SUM(D52:D54)</f>
        <v>1.5</v>
      </c>
      <c r="K55" s="37"/>
      <c r="N55" s="36"/>
      <c r="R55" s="2" t="s">
        <v>40</v>
      </c>
      <c r="S55">
        <f>S53/S54</f>
        <v>4.6581687676553199E-2</v>
      </c>
    </row>
    <row r="56" spans="1:19" x14ac:dyDescent="0.25">
      <c r="K56" s="37"/>
    </row>
    <row r="57" spans="1:19" ht="15.75" thickBot="1" x14ac:dyDescent="0.3">
      <c r="A57" s="2" t="s">
        <v>24</v>
      </c>
      <c r="B57" s="1" t="s">
        <v>28</v>
      </c>
      <c r="C57" s="1" t="s">
        <v>29</v>
      </c>
      <c r="D57" s="1" t="s">
        <v>30</v>
      </c>
      <c r="G57" s="2" t="s">
        <v>24</v>
      </c>
      <c r="H57" s="1" t="s">
        <v>39</v>
      </c>
      <c r="I57" s="1" t="s">
        <v>29</v>
      </c>
      <c r="J57" s="1" t="s">
        <v>30</v>
      </c>
      <c r="K57" s="3" t="s">
        <v>37</v>
      </c>
      <c r="N57" s="76" t="s">
        <v>41</v>
      </c>
      <c r="O57" s="1"/>
      <c r="P57" s="76" t="s">
        <v>31</v>
      </c>
      <c r="R57" s="2" t="s">
        <v>32</v>
      </c>
      <c r="S57" s="75">
        <f>AVERAGE(P58:P60)</f>
        <v>3.0183384156095734</v>
      </c>
    </row>
    <row r="58" spans="1:19" x14ac:dyDescent="0.25">
      <c r="A58" s="1" t="s">
        <v>28</v>
      </c>
      <c r="B58" s="38">
        <v>1</v>
      </c>
      <c r="C58" s="39">
        <f t="shared" ref="C58:D58" si="30">C24</f>
        <v>2</v>
      </c>
      <c r="D58" s="40">
        <f t="shared" si="30"/>
        <v>8</v>
      </c>
      <c r="G58" s="1" t="s">
        <v>28</v>
      </c>
      <c r="H58" s="27">
        <f>B58/B$61</f>
        <v>0.61538461538461542</v>
      </c>
      <c r="I58" s="28">
        <f t="shared" ref="I58:J58" si="31">C58/C$61</f>
        <v>0.63157894736842113</v>
      </c>
      <c r="J58" s="29">
        <f t="shared" si="31"/>
        <v>0.53333333333333333</v>
      </c>
      <c r="K58" s="53">
        <f>AVERAGE(H58:J58)</f>
        <v>0.59343229869545666</v>
      </c>
      <c r="N58" s="55">
        <f t="array" ref="N58:N60">MMULT(B58:D60,K58:K60)</f>
        <v>1.7990103463787677</v>
      </c>
      <c r="O58" s="1"/>
      <c r="P58" s="55">
        <f>N58/K58</f>
        <v>3.0315342631898119</v>
      </c>
      <c r="R58" s="2" t="s">
        <v>34</v>
      </c>
      <c r="S58">
        <v>3</v>
      </c>
    </row>
    <row r="59" spans="1:19" x14ac:dyDescent="0.25">
      <c r="A59" s="1" t="s">
        <v>29</v>
      </c>
      <c r="B59" s="41">
        <f>1/C58</f>
        <v>0.5</v>
      </c>
      <c r="C59" s="11">
        <v>1</v>
      </c>
      <c r="D59" s="42">
        <f t="shared" ref="D59" si="32">D25</f>
        <v>6</v>
      </c>
      <c r="G59" s="1" t="s">
        <v>29</v>
      </c>
      <c r="H59" s="30">
        <f t="shared" ref="H59:H60" si="33">B59/B$61</f>
        <v>0.30769230769230771</v>
      </c>
      <c r="I59" s="31">
        <f t="shared" ref="I59:I60" si="34">C59/C$61</f>
        <v>0.31578947368421056</v>
      </c>
      <c r="J59" s="32">
        <f t="shared" ref="J59:J60" si="35">D59/D$61</f>
        <v>0.4</v>
      </c>
      <c r="K59" s="51">
        <f t="shared" ref="K59:K60" si="36">AVERAGE(H59:J59)</f>
        <v>0.34116059379217284</v>
      </c>
      <c r="N59" s="56">
        <v>1.0303193882141253</v>
      </c>
      <c r="O59" s="1"/>
      <c r="P59" s="56">
        <f t="shared" ref="P59:P60" si="37">N59/K59</f>
        <v>3.0200421940928268</v>
      </c>
      <c r="R59" s="2" t="s">
        <v>33</v>
      </c>
      <c r="S59">
        <f>(S57-S58)/(S58-1)</f>
        <v>9.1692078047866943E-3</v>
      </c>
    </row>
    <row r="60" spans="1:19" ht="15.75" thickBot="1" x14ac:dyDescent="0.3">
      <c r="A60" s="1" t="s">
        <v>30</v>
      </c>
      <c r="B60" s="43">
        <f>1/D58</f>
        <v>0.125</v>
      </c>
      <c r="C60" s="44">
        <f>1/D59</f>
        <v>0.16666666666666666</v>
      </c>
      <c r="D60" s="45">
        <v>1</v>
      </c>
      <c r="G60" s="1" t="s">
        <v>30</v>
      </c>
      <c r="H60" s="33">
        <f t="shared" si="33"/>
        <v>7.6923076923076927E-2</v>
      </c>
      <c r="I60" s="34">
        <f t="shared" si="34"/>
        <v>5.2631578947368418E-2</v>
      </c>
      <c r="J60" s="35">
        <f t="shared" si="35"/>
        <v>6.6666666666666666E-2</v>
      </c>
      <c r="K60" s="52">
        <f t="shared" si="36"/>
        <v>6.5407107512370666E-2</v>
      </c>
      <c r="N60" s="57">
        <v>0.19644624381466488</v>
      </c>
      <c r="O60" s="1"/>
      <c r="P60" s="57">
        <f t="shared" si="37"/>
        <v>3.0034387895460801</v>
      </c>
      <c r="R60" s="2" t="s">
        <v>36</v>
      </c>
      <c r="S60">
        <f>VLOOKUP(S58,$U$38:$V$44,2)</f>
        <v>0.57999999999999996</v>
      </c>
    </row>
    <row r="61" spans="1:19" x14ac:dyDescent="0.25">
      <c r="B61" s="1">
        <f>SUM(B58:B60)</f>
        <v>1.625</v>
      </c>
      <c r="C61" s="1">
        <f t="shared" ref="C61" si="38">SUM(C58:C60)</f>
        <v>3.1666666666666665</v>
      </c>
      <c r="D61" s="1">
        <f t="shared" ref="D61" si="39">SUM(D58:D60)</f>
        <v>15</v>
      </c>
      <c r="K61" s="37"/>
      <c r="N61" s="36"/>
      <c r="R61" s="2" t="s">
        <v>40</v>
      </c>
      <c r="S61">
        <f>S59/S60</f>
        <v>1.5808978973770163E-2</v>
      </c>
    </row>
    <row r="62" spans="1:19" x14ac:dyDescent="0.25">
      <c r="K62" s="37"/>
    </row>
    <row r="63" spans="1:19" ht="15.75" thickBot="1" x14ac:dyDescent="0.3">
      <c r="A63" s="2" t="s">
        <v>25</v>
      </c>
      <c r="B63" s="1" t="s">
        <v>28</v>
      </c>
      <c r="C63" s="1" t="s">
        <v>29</v>
      </c>
      <c r="D63" s="1" t="s">
        <v>30</v>
      </c>
      <c r="G63" s="2" t="s">
        <v>25</v>
      </c>
      <c r="H63" s="1" t="s">
        <v>28</v>
      </c>
      <c r="I63" s="1" t="s">
        <v>29</v>
      </c>
      <c r="J63" s="1" t="s">
        <v>30</v>
      </c>
      <c r="K63" s="3" t="s">
        <v>37</v>
      </c>
      <c r="N63" s="76" t="s">
        <v>41</v>
      </c>
      <c r="O63" s="1"/>
      <c r="P63" s="76" t="s">
        <v>31</v>
      </c>
      <c r="R63" s="2" t="s">
        <v>32</v>
      </c>
      <c r="S63" s="75">
        <f>AVERAGE(P64:P66)</f>
        <v>3.0325343011375998</v>
      </c>
    </row>
    <row r="64" spans="1:19" x14ac:dyDescent="0.25">
      <c r="A64" s="1" t="s">
        <v>28</v>
      </c>
      <c r="B64" s="38">
        <v>1</v>
      </c>
      <c r="C64" s="39">
        <f>1/B65</f>
        <v>0.33333333333333331</v>
      </c>
      <c r="D64" s="40">
        <v>4</v>
      </c>
      <c r="G64" s="1" t="s">
        <v>28</v>
      </c>
      <c r="H64" s="27">
        <f>B64/B$67</f>
        <v>0.23529411764705882</v>
      </c>
      <c r="I64" s="28">
        <f t="shared" ref="I64:J64" si="40">C64/C$67</f>
        <v>0.22580645161290325</v>
      </c>
      <c r="J64" s="29">
        <f t="shared" si="40"/>
        <v>0.33333333333333331</v>
      </c>
      <c r="K64" s="53">
        <f>AVERAGE(H64:J64)</f>
        <v>0.26481130086443178</v>
      </c>
      <c r="N64" s="55">
        <f t="array" ref="N64:N66">MMULT(B64:D66,K64:K66)</f>
        <v>0.80190104715721411</v>
      </c>
      <c r="O64" s="1"/>
      <c r="P64" s="55">
        <f>N64/K64</f>
        <v>3.028197983014862</v>
      </c>
      <c r="R64" s="2" t="s">
        <v>34</v>
      </c>
      <c r="S64">
        <v>3</v>
      </c>
    </row>
    <row r="65" spans="1:19" x14ac:dyDescent="0.25">
      <c r="A65" s="1" t="s">
        <v>29</v>
      </c>
      <c r="B65" s="41">
        <v>3</v>
      </c>
      <c r="C65" s="11">
        <v>1</v>
      </c>
      <c r="D65" s="42">
        <v>7</v>
      </c>
      <c r="G65" s="1" t="s">
        <v>29</v>
      </c>
      <c r="H65" s="30">
        <f t="shared" ref="H65:H66" si="41">B65/B$67</f>
        <v>0.70588235294117652</v>
      </c>
      <c r="I65" s="31">
        <f t="shared" ref="I65:I66" si="42">C65/C$67</f>
        <v>0.67741935483870974</v>
      </c>
      <c r="J65" s="32">
        <f t="shared" ref="J65:J66" si="43">D65/D$67</f>
        <v>0.58333333333333337</v>
      </c>
      <c r="K65" s="51">
        <f t="shared" ref="K65:K66" si="44">AVERAGE(H65:J65)</f>
        <v>0.65554501370440654</v>
      </c>
      <c r="N65" s="56">
        <v>2.0074847143158339</v>
      </c>
      <c r="O65" s="1"/>
      <c r="P65" s="56">
        <f t="shared" ref="P65:P66" si="45">N65/K65</f>
        <v>3.0623140628768994</v>
      </c>
      <c r="R65" s="2" t="s">
        <v>33</v>
      </c>
      <c r="S65">
        <f>(S63-S64)/(S64-1)</f>
        <v>1.6267150568799904E-2</v>
      </c>
    </row>
    <row r="66" spans="1:19" ht="15.75" thickBot="1" x14ac:dyDescent="0.3">
      <c r="A66" s="1" t="s">
        <v>30</v>
      </c>
      <c r="B66" s="43">
        <f>1/D64</f>
        <v>0.25</v>
      </c>
      <c r="C66" s="44">
        <f>1/D65</f>
        <v>0.14285714285714285</v>
      </c>
      <c r="D66" s="45">
        <v>1</v>
      </c>
      <c r="G66" s="1" t="s">
        <v>30</v>
      </c>
      <c r="H66" s="33">
        <f t="shared" si="41"/>
        <v>5.8823529411764705E-2</v>
      </c>
      <c r="I66" s="34">
        <f t="shared" si="42"/>
        <v>9.6774193548387094E-2</v>
      </c>
      <c r="J66" s="35">
        <f t="shared" si="43"/>
        <v>8.3333333333333329E-2</v>
      </c>
      <c r="K66" s="52">
        <f t="shared" si="44"/>
        <v>7.9643685431161695E-2</v>
      </c>
      <c r="N66" s="57">
        <v>0.23949579831932771</v>
      </c>
      <c r="O66" s="1"/>
      <c r="P66" s="57">
        <f t="shared" si="45"/>
        <v>3.0070908575210367</v>
      </c>
      <c r="R66" s="2" t="s">
        <v>36</v>
      </c>
      <c r="S66">
        <f>VLOOKUP(S64,$U$38:$V$44,2)</f>
        <v>0.57999999999999996</v>
      </c>
    </row>
    <row r="67" spans="1:19" x14ac:dyDescent="0.25">
      <c r="B67" s="1">
        <f>SUM(B64:B66)</f>
        <v>4.25</v>
      </c>
      <c r="C67" s="1">
        <f t="shared" ref="C67" si="46">SUM(C64:C66)</f>
        <v>1.4761904761904761</v>
      </c>
      <c r="D67" s="1">
        <f t="shared" ref="D67" si="47">SUM(D64:D66)</f>
        <v>12</v>
      </c>
      <c r="N67" s="36"/>
      <c r="R67" s="2" t="s">
        <v>40</v>
      </c>
      <c r="S67">
        <f>S65/S66</f>
        <v>2.8046811325517076E-2</v>
      </c>
    </row>
    <row r="69" spans="1:19" x14ac:dyDescent="0.25">
      <c r="G69" s="13" t="s">
        <v>43</v>
      </c>
    </row>
    <row r="70" spans="1:19" ht="15.75" thickBot="1" x14ac:dyDescent="0.3">
      <c r="H70" s="1" t="s">
        <v>22</v>
      </c>
      <c r="I70" s="1" t="s">
        <v>23</v>
      </c>
      <c r="J70" s="1" t="s">
        <v>24</v>
      </c>
      <c r="K70" s="1" t="s">
        <v>25</v>
      </c>
      <c r="L70" s="54" t="s">
        <v>48</v>
      </c>
    </row>
    <row r="71" spans="1:19" x14ac:dyDescent="0.25">
      <c r="G71" s="1" t="s">
        <v>28</v>
      </c>
      <c r="H71" s="27">
        <f>K46</f>
        <v>0.12261904761904763</v>
      </c>
      <c r="I71" s="28">
        <f>K52</f>
        <v>8.6947910477322241E-2</v>
      </c>
      <c r="J71" s="28">
        <f>K58</f>
        <v>0.59343229869545666</v>
      </c>
      <c r="K71" s="29">
        <f>K64</f>
        <v>0.26481130086443178</v>
      </c>
      <c r="L71" s="71">
        <f t="array" ref="L71:L73">MMULT(H71:K73,L39:L42)</f>
        <v>0.26464118357850108</v>
      </c>
    </row>
    <row r="72" spans="1:19" x14ac:dyDescent="0.25">
      <c r="G72" s="1" t="s">
        <v>29</v>
      </c>
      <c r="H72" s="30">
        <f t="shared" ref="H72:H73" si="48">K47</f>
        <v>0.32023809523809527</v>
      </c>
      <c r="I72" s="31">
        <f t="shared" ref="I72:I73" si="49">K53</f>
        <v>0.27371756783521489</v>
      </c>
      <c r="J72" s="31">
        <f t="shared" ref="J72:J73" si="50">K59</f>
        <v>0.34116059379217284</v>
      </c>
      <c r="K72" s="32">
        <f t="shared" ref="K72:K73" si="51">K65</f>
        <v>0.65554501370440654</v>
      </c>
      <c r="L72" s="71">
        <v>0.42102932864420761</v>
      </c>
    </row>
    <row r="73" spans="1:19" ht="15.75" thickBot="1" x14ac:dyDescent="0.3">
      <c r="G73" s="1" t="s">
        <v>30</v>
      </c>
      <c r="H73" s="33">
        <f t="shared" si="48"/>
        <v>0.55714285714285716</v>
      </c>
      <c r="I73" s="34">
        <f t="shared" si="49"/>
        <v>0.63933452168746285</v>
      </c>
      <c r="J73" s="34">
        <f t="shared" si="50"/>
        <v>6.5407107512370666E-2</v>
      </c>
      <c r="K73" s="35">
        <f t="shared" si="51"/>
        <v>7.9643685431161695E-2</v>
      </c>
      <c r="L73" s="71">
        <v>0.31432948777729136</v>
      </c>
    </row>
    <row r="74" spans="1:19" x14ac:dyDescent="0.25">
      <c r="G74"/>
      <c r="H74"/>
      <c r="I74"/>
      <c r="J74"/>
      <c r="K74"/>
      <c r="L74"/>
    </row>
    <row r="75" spans="1:19" x14ac:dyDescent="0.25">
      <c r="G75" s="13" t="s">
        <v>10</v>
      </c>
    </row>
    <row r="76" spans="1:19" ht="15.75" thickBot="1" x14ac:dyDescent="0.3">
      <c r="H76" s="1" t="s">
        <v>22</v>
      </c>
      <c r="I76" s="1" t="s">
        <v>23</v>
      </c>
      <c r="J76" s="1" t="s">
        <v>24</v>
      </c>
      <c r="K76" s="1" t="s">
        <v>25</v>
      </c>
      <c r="L76" s="54" t="s">
        <v>48</v>
      </c>
    </row>
    <row r="77" spans="1:19" x14ac:dyDescent="0.25">
      <c r="G77" s="1" t="s">
        <v>29</v>
      </c>
      <c r="H77" s="27">
        <v>0.32023809523809527</v>
      </c>
      <c r="I77" s="28">
        <v>0.27371756783521489</v>
      </c>
      <c r="J77" s="28">
        <v>0.34116059379217284</v>
      </c>
      <c r="K77" s="29">
        <v>0.65554501370440654</v>
      </c>
      <c r="L77" s="71">
        <v>0.42102932864420761</v>
      </c>
    </row>
    <row r="78" spans="1:19" x14ac:dyDescent="0.25">
      <c r="G78" s="1" t="s">
        <v>30</v>
      </c>
      <c r="H78" s="30">
        <v>0.55714285714285716</v>
      </c>
      <c r="I78" s="31">
        <v>0.63933452168746285</v>
      </c>
      <c r="J78" s="31">
        <v>6.5407107512370666E-2</v>
      </c>
      <c r="K78" s="32">
        <v>7.9643685431161695E-2</v>
      </c>
      <c r="L78" s="71">
        <v>0.31432948777729136</v>
      </c>
    </row>
    <row r="79" spans="1:19" ht="15.75" thickBot="1" x14ac:dyDescent="0.3">
      <c r="G79" s="1" t="s">
        <v>28</v>
      </c>
      <c r="H79" s="33">
        <v>0.12261904761904763</v>
      </c>
      <c r="I79" s="34">
        <v>8.6947910477322241E-2</v>
      </c>
      <c r="J79" s="34">
        <v>0.59343229869545666</v>
      </c>
      <c r="K79" s="35">
        <v>0.26481130086443178</v>
      </c>
      <c r="L79" s="71">
        <v>0.26464118357850108</v>
      </c>
    </row>
  </sheetData>
  <sortState ref="G77:L79">
    <sortCondition descending="1" ref="L77:L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Multicriterio</vt:lpstr>
      <vt:lpstr>AHP Sistema</vt:lpstr>
      <vt:lpstr>AHP 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Sierra</dc:creator>
  <cp:lastModifiedBy>Jose Naranjo Silva</cp:lastModifiedBy>
  <dcterms:created xsi:type="dcterms:W3CDTF">2016-08-28T23:20:05Z</dcterms:created>
  <dcterms:modified xsi:type="dcterms:W3CDTF">2016-09-07T22:30:13Z</dcterms:modified>
</cp:coreProperties>
</file>