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cope"/>
    <sheet r:id="rId2" sheetId="2" name="Stock Projection 3 Silos"/>
    <sheet r:id="rId3" sheetId="3" name="In transit"/>
    <sheet r:id="rId4" sheetId="4" name="Loading from CAN"/>
    <sheet r:id="rId5" sheetId="5" name="Stock Silos"/>
    <sheet r:id="rId6" sheetId="6" name="Results 3 Silos"/>
  </sheets>
  <definedNames>
    <definedName name="_xlnm._FilterDatabase" localSheetId="2">'In transit'!$A$1:$AA$1398</definedName>
    <definedName name="_xlnm._FilterDatabase" localSheetId="5">'Results 3 Silos'!$A$1:$H$437</definedName>
    <definedName name="_xlnm._FilterDatabase" localSheetId="4">'Stock Silos'!$E$2:$F$39</definedName>
  </definedNames>
  <calcPr fullCalcOnLoad="1"/>
</workbook>
</file>

<file path=xl/sharedStrings.xml><?xml version="1.0" encoding="utf-8"?>
<sst xmlns="http://schemas.openxmlformats.org/spreadsheetml/2006/main" count="9555" uniqueCount="2060">
  <si>
    <t>siloses_numbers</t>
  </si>
  <si>
    <t>current_status</t>
  </si>
  <si>
    <t>current_filling</t>
  </si>
  <si>
    <t>total_filling</t>
  </si>
  <si>
    <t>week</t>
  </si>
  <si>
    <t>df_rest_genova</t>
  </si>
  <si>
    <t>df_rest_needs</t>
  </si>
  <si>
    <t>cycle_name</t>
  </si>
  <si>
    <t>unloading</t>
  </si>
  <si>
    <t>17_24</t>
  </si>
  <si>
    <t>full</t>
  </si>
  <si>
    <t>loading</t>
  </si>
  <si>
    <t>18_24</t>
  </si>
  <si>
    <t>19_24</t>
  </si>
  <si>
    <t>20_24</t>
  </si>
  <si>
    <t>21_24</t>
  </si>
  <si>
    <t>empty</t>
  </si>
  <si>
    <t>22_24</t>
  </si>
  <si>
    <t>23_24</t>
  </si>
  <si>
    <t>24_24</t>
  </si>
  <si>
    <t>25_24</t>
  </si>
  <si>
    <t>26_24</t>
  </si>
  <si>
    <t>27_24</t>
  </si>
  <si>
    <t>28_24</t>
  </si>
  <si>
    <t>29_24</t>
  </si>
  <si>
    <t>30_24</t>
  </si>
  <si>
    <t>31_24</t>
  </si>
  <si>
    <t>32_24</t>
  </si>
  <si>
    <t>33_24</t>
  </si>
  <si>
    <t>34_24</t>
  </si>
  <si>
    <t>35_24</t>
  </si>
  <si>
    <t>36_24</t>
  </si>
  <si>
    <t>37_24</t>
  </si>
  <si>
    <t>38_24</t>
  </si>
  <si>
    <t>39_24</t>
  </si>
  <si>
    <t>40_24</t>
  </si>
  <si>
    <t>41_24</t>
  </si>
  <si>
    <t>42_24</t>
  </si>
  <si>
    <t>43_24</t>
  </si>
  <si>
    <t>44_24</t>
  </si>
  <si>
    <t>45_24</t>
  </si>
  <si>
    <t>46_24</t>
  </si>
  <si>
    <t>47_24</t>
  </si>
  <si>
    <t>48_24</t>
  </si>
  <si>
    <t>49_24</t>
  </si>
  <si>
    <t>50_24</t>
  </si>
  <si>
    <t>51_24</t>
  </si>
  <si>
    <t>52_24</t>
  </si>
  <si>
    <t>1_25</t>
  </si>
  <si>
    <t>2_25</t>
  </si>
  <si>
    <t>3_25</t>
  </si>
  <si>
    <t>4_25</t>
  </si>
  <si>
    <t>5_25</t>
  </si>
  <si>
    <t>6_25</t>
  </si>
  <si>
    <t>7_25</t>
  </si>
  <si>
    <t>8_25</t>
  </si>
  <si>
    <t>9_25</t>
  </si>
  <si>
    <t>10_25</t>
  </si>
  <si>
    <t>11_25</t>
  </si>
  <si>
    <t>12_25</t>
  </si>
  <si>
    <t>13_25</t>
  </si>
  <si>
    <t>14_25</t>
  </si>
  <si>
    <t>15_25</t>
  </si>
  <si>
    <t>16_25</t>
  </si>
  <si>
    <t>17_25</t>
  </si>
  <si>
    <t>18_25</t>
  </si>
  <si>
    <t>19_25</t>
  </si>
  <si>
    <t>20_25</t>
  </si>
  <si>
    <t>21_25</t>
  </si>
  <si>
    <t>22_25</t>
  </si>
  <si>
    <t>23_25</t>
  </si>
  <si>
    <t>24_25</t>
  </si>
  <si>
    <t>25_25</t>
  </si>
  <si>
    <t>26_25</t>
  </si>
  <si>
    <t>27_25</t>
  </si>
  <si>
    <t>28_25</t>
  </si>
  <si>
    <t>29_25</t>
  </si>
  <si>
    <t>30_25</t>
  </si>
  <si>
    <t>31_25</t>
  </si>
  <si>
    <t>32_25</t>
  </si>
  <si>
    <t>33_25</t>
  </si>
  <si>
    <t>34_25</t>
  </si>
  <si>
    <t>35_25</t>
  </si>
  <si>
    <t>Stock serb.190</t>
  </si>
  <si>
    <t>Stock serb.191</t>
  </si>
  <si>
    <t>Stock serb.188</t>
  </si>
  <si>
    <t xml:space="preserve">cocoa plant maintenace </t>
  </si>
  <si>
    <t>ugpcocoa</t>
  </si>
  <si>
    <t>updated Aug 03 -23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</si>
  <si>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</si>
  <si>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</si>
  <si>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</si>
  <si>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</si>
  <si>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</si>
  <si>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</si>
  <si>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</si>
  <si>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</si>
  <si>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</si>
  <si>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</si>
  <si>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</si>
  <si>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</si>
  <si>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</si>
  <si>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</si>
  <si>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</si>
  <si>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</si>
  <si>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</si>
  <si>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</si>
  <si>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</si>
  <si>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</si>
  <si>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</si>
  <si>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</si>
  <si>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</si>
  <si>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</si>
  <si>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</si>
  <si>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</si>
  <si>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</si>
  <si>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</si>
  <si>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</si>
  <si>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</si>
  <si>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</si>
  <si>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</si>
  <si>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</si>
  <si>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</si>
  <si>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</si>
  <si>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</si>
  <si>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</si>
  <si>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</si>
  <si>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</si>
  <si>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</si>
  <si>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</si>
  <si>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</si>
  <si>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</si>
  <si>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</si>
  <si>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</si>
  <si>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</si>
  <si>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</si>
  <si>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</si>
  <si>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</si>
  <si>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</si>
  <si>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</si>
  <si>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</si>
  <si>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 xml:space="preserve">Iso tanks to Italy </t>
  </si>
  <si>
    <t xml:space="preserve"> </t>
  </si>
  <si>
    <t xml:space="preserve"> </t>
  </si>
  <si>
    <t xml:space="preserve">TOTAL ISO TANKS X WEEK </t>
  </si>
  <si>
    <r>
      <t xml:space="preserve">Tank 714 Adjustments </t>
    </r>
    <r>
      <rPr>
        <sz val="11"/>
        <color rgb="FFff0000"/>
        <rFont val="Calibri"/>
        <family val="2"/>
        <scheme val="minor"/>
      </rPr>
      <t xml:space="preserve">DO NOT CHANGE </t>
    </r>
  </si>
  <si>
    <t xml:space="preserve">Tank 714 = Loading </t>
  </si>
  <si>
    <t>Tank 713 adjustments</t>
  </si>
  <si>
    <t>Tank 713= Emptying</t>
  </si>
  <si>
    <t xml:space="preserve">WEEKLY  DELTA COCOA BUTTER </t>
  </si>
  <si>
    <t xml:space="preserve">iso tanks needs  Delta cocoa butter </t>
  </si>
  <si>
    <t xml:space="preserve">MONTHLY DELTA COCOA BUTTER </t>
  </si>
  <si>
    <t>COCOA BUTTER DELTA Jun20 to Sept20</t>
  </si>
  <si>
    <t>`</t>
  </si>
  <si>
    <t>``</t>
  </si>
  <si>
    <t>Days</t>
  </si>
  <si>
    <t xml:space="preserve">containes </t>
  </si>
  <si>
    <t xml:space="preserve">cost x day </t>
  </si>
  <si>
    <t xml:space="preserve">total cost cad </t>
  </si>
  <si>
    <t>WEEK</t>
  </si>
  <si>
    <t>Outbound DN</t>
  </si>
  <si>
    <t>K+N Reference/booking</t>
  </si>
  <si>
    <t>Loading Date BRN</t>
  </si>
  <si>
    <t>Container/Trailer</t>
  </si>
  <si>
    <t>Vessel</t>
  </si>
  <si>
    <t>Voyage Number</t>
  </si>
  <si>
    <t>Port of Loading</t>
  </si>
  <si>
    <t>Estimated sailing date</t>
  </si>
  <si>
    <t>Actual Sailing Date</t>
  </si>
  <si>
    <t>Delta 1 (H-D)</t>
  </si>
  <si>
    <t>Estimated Arrival Date</t>
  </si>
  <si>
    <t>Quantity (Tons)</t>
  </si>
  <si>
    <t>Actual Arrival Date</t>
  </si>
  <si>
    <t>Stato</t>
  </si>
  <si>
    <t>Silos</t>
  </si>
  <si>
    <t>Data Svuotamento</t>
  </si>
  <si>
    <t>Delta 2 (N-K)</t>
  </si>
  <si>
    <t>Note (1)</t>
  </si>
  <si>
    <t>Note (2)</t>
  </si>
  <si>
    <t>Loading Year</t>
  </si>
  <si>
    <t>Loading Month</t>
  </si>
  <si>
    <t>Loading Week</t>
  </si>
  <si>
    <t>Arrival Year</t>
  </si>
  <si>
    <t>Arrival Month</t>
  </si>
  <si>
    <t>Arrival Week</t>
  </si>
  <si>
    <t>Status</t>
  </si>
  <si>
    <t>6120-0303-005.012</t>
  </si>
  <si>
    <t>EXFU0809000</t>
  </si>
  <si>
    <t>GENOA EXPRESS</t>
  </si>
  <si>
    <t>MONTREAL</t>
  </si>
  <si>
    <t>SVUOTATO</t>
  </si>
  <si>
    <t>W26-2020</t>
  </si>
  <si>
    <t>GMCU6165244</t>
  </si>
  <si>
    <t>W27-2020</t>
  </si>
  <si>
    <t>EXFU6613139</t>
  </si>
  <si>
    <t>W28-2020</t>
  </si>
  <si>
    <t>EXFU6636601</t>
  </si>
  <si>
    <t>W29-2020</t>
  </si>
  <si>
    <t>EXFU6654230</t>
  </si>
  <si>
    <t>W30-2020</t>
  </si>
  <si>
    <t>EXFU6654668</t>
  </si>
  <si>
    <t>W31-2020</t>
  </si>
  <si>
    <t>6120-0303-005.013</t>
  </si>
  <si>
    <t>EXFU6623008</t>
  </si>
  <si>
    <t>W32-2020</t>
  </si>
  <si>
    <t>GMCU6161110</t>
  </si>
  <si>
    <t>WRONG WEIGHT</t>
  </si>
  <si>
    <t>SOLVED 23rd June 2020</t>
  </si>
  <si>
    <t>W33-2020</t>
  </si>
  <si>
    <t>6120-0303-005.016</t>
  </si>
  <si>
    <t>GMCU6163663</t>
  </si>
  <si>
    <t>LIVORNO EXPRESS</t>
  </si>
  <si>
    <t>W34-2020</t>
  </si>
  <si>
    <t>UTCU4998839</t>
  </si>
  <si>
    <t>W35-2020</t>
  </si>
  <si>
    <t>EXFU6635415</t>
  </si>
  <si>
    <t>W36-2020</t>
  </si>
  <si>
    <t>UTCU4999917</t>
  </si>
  <si>
    <t>W41-2020</t>
  </si>
  <si>
    <t>6120-0303-005.014</t>
  </si>
  <si>
    <t>EXFU6617181</t>
  </si>
  <si>
    <t>W39-2020</t>
  </si>
  <si>
    <t>EXFUG6634255</t>
  </si>
  <si>
    <t>W38-2020</t>
  </si>
  <si>
    <t>UTCU4860304</t>
  </si>
  <si>
    <t>SOLVED 25th June 2020</t>
  </si>
  <si>
    <t>W42-2020</t>
  </si>
  <si>
    <t>UTCU4862647</t>
  </si>
  <si>
    <t>W45-2020</t>
  </si>
  <si>
    <t>UTCU4903263</t>
  </si>
  <si>
    <t>W44-2020</t>
  </si>
  <si>
    <t>UTCU4904022</t>
  </si>
  <si>
    <t>W46-2020</t>
  </si>
  <si>
    <t>6120-0303-006.011</t>
  </si>
  <si>
    <t>UTCU4901511</t>
  </si>
  <si>
    <t>GLASGOW EXPRESS</t>
  </si>
  <si>
    <t>SOLVED 6th July 2020</t>
  </si>
  <si>
    <t>W48-2020</t>
  </si>
  <si>
    <t>UTCU4863155</t>
  </si>
  <si>
    <t>W49-2020</t>
  </si>
  <si>
    <t>UTCU4680410</t>
  </si>
  <si>
    <t>W51-2020</t>
  </si>
  <si>
    <t>GMCU6163848</t>
  </si>
  <si>
    <t>W02-2021</t>
  </si>
  <si>
    <t>UTCU4681021</t>
  </si>
  <si>
    <t>W50-2020</t>
  </si>
  <si>
    <t>UTCU4999795</t>
  </si>
  <si>
    <t>W52-2020</t>
  </si>
  <si>
    <t>6120-0303-006.012</t>
  </si>
  <si>
    <t>UTCU4901949</t>
  </si>
  <si>
    <t>BARCELONA EXPRESS</t>
  </si>
  <si>
    <t>W03-2021</t>
  </si>
  <si>
    <t>EXFU6620204</t>
  </si>
  <si>
    <t>W04-2021</t>
  </si>
  <si>
    <t>EXFU6628226</t>
  </si>
  <si>
    <t>W05-2021</t>
  </si>
  <si>
    <t>EXFU6637022</t>
  </si>
  <si>
    <t>W06-2021</t>
  </si>
  <si>
    <t>EXFU66112894</t>
  </si>
  <si>
    <t>W09-2021</t>
  </si>
  <si>
    <t>6120-0303-006.013</t>
  </si>
  <si>
    <t>EXFU6616185</t>
  </si>
  <si>
    <t>LIVERPOOL EXPRESS</t>
  </si>
  <si>
    <t>W12-2021</t>
  </si>
  <si>
    <t>EXFU6613191</t>
  </si>
  <si>
    <t>W15-2021</t>
  </si>
  <si>
    <t>UTCU4680299</t>
  </si>
  <si>
    <t>W14-2021</t>
  </si>
  <si>
    <t>EXFU6617469</t>
  </si>
  <si>
    <t>W16-2021</t>
  </si>
  <si>
    <t>UTCU4866046</t>
  </si>
  <si>
    <t>W17-2021</t>
  </si>
  <si>
    <t>6120-0303-006.014</t>
  </si>
  <si>
    <t>EXFU6613057</t>
  </si>
  <si>
    <t>DETROIT EXPRESS</t>
  </si>
  <si>
    <t>W18-2021</t>
  </si>
  <si>
    <t>EXFU6617514</t>
  </si>
  <si>
    <t>W19-2021</t>
  </si>
  <si>
    <t>UTCU4867314</t>
  </si>
  <si>
    <t>W20-2021</t>
  </si>
  <si>
    <t>EXFU6616647</t>
  </si>
  <si>
    <t>W21-2021</t>
  </si>
  <si>
    <t>UTCU4961233</t>
  </si>
  <si>
    <t>W23-2021</t>
  </si>
  <si>
    <t>6120-0303-007.011</t>
  </si>
  <si>
    <t>EXFU6654288</t>
  </si>
  <si>
    <t>W26-2021</t>
  </si>
  <si>
    <t>UTCU4995594</t>
  </si>
  <si>
    <t>W25-2021</t>
  </si>
  <si>
    <t>UTCU4680494</t>
  </si>
  <si>
    <t>W27-2021</t>
  </si>
  <si>
    <t>UTCU4992804</t>
  </si>
  <si>
    <t>W29-2021</t>
  </si>
  <si>
    <t>UTCU4992189</t>
  </si>
  <si>
    <t>W30-2021</t>
  </si>
  <si>
    <t>6120-0303-007.012</t>
  </si>
  <si>
    <t>UTCU4869410</t>
  </si>
  <si>
    <t>W31-2021</t>
  </si>
  <si>
    <t>UTCU4992194</t>
  </si>
  <si>
    <t>W33-2021</t>
  </si>
  <si>
    <t>EXFU6627174</t>
  </si>
  <si>
    <t>W32-2021</t>
  </si>
  <si>
    <t>UTCU4996060</t>
  </si>
  <si>
    <t>W34-2021</t>
  </si>
  <si>
    <t>UTCU4900433</t>
  </si>
  <si>
    <t>W36-2021</t>
  </si>
  <si>
    <t>EXFU6648238</t>
  </si>
  <si>
    <t>W35-2021</t>
  </si>
  <si>
    <t>UTCU4994535</t>
  </si>
  <si>
    <t>W37-2021</t>
  </si>
  <si>
    <t>6120-0303-007.013</t>
  </si>
  <si>
    <t>UTCU4962902</t>
  </si>
  <si>
    <t>W39-2021</t>
  </si>
  <si>
    <t>GMCU6163750</t>
  </si>
  <si>
    <t>W41-2021</t>
  </si>
  <si>
    <t>UTCU4960725</t>
  </si>
  <si>
    <t>W40-2021</t>
  </si>
  <si>
    <t>EXFU6635159</t>
  </si>
  <si>
    <t>W42-2021</t>
  </si>
  <si>
    <t>EXFU6654170</t>
  </si>
  <si>
    <t>W43-2021</t>
  </si>
  <si>
    <t>UTCU4900557</t>
  </si>
  <si>
    <t>W44-2021</t>
  </si>
  <si>
    <t>UTCU4681000</t>
  </si>
  <si>
    <t>W46-2021</t>
  </si>
  <si>
    <t>6120-0303-007.014</t>
  </si>
  <si>
    <t>EXFU6618573</t>
  </si>
  <si>
    <t>W45-2021</t>
  </si>
  <si>
    <t>GMCU6160561</t>
  </si>
  <si>
    <t>W47-2021</t>
  </si>
  <si>
    <t>EXFU0733688</t>
  </si>
  <si>
    <t>W50-2021</t>
  </si>
  <si>
    <t>EXFU6627256</t>
  </si>
  <si>
    <t>W49-2021</t>
  </si>
  <si>
    <t>EXFU6636598</t>
  </si>
  <si>
    <t>W48-2021</t>
  </si>
  <si>
    <t>GMCU6162760</t>
  </si>
  <si>
    <t>W52-2021</t>
  </si>
  <si>
    <t>GMCU6162245</t>
  </si>
  <si>
    <t>W51-2021</t>
  </si>
  <si>
    <t>UTCU4943008</t>
  </si>
  <si>
    <t>W53-2021</t>
  </si>
  <si>
    <t>UTCU4961953</t>
  </si>
  <si>
    <t>W03-2022</t>
  </si>
  <si>
    <t>UTCU4962348</t>
  </si>
  <si>
    <t>W04-2022</t>
  </si>
  <si>
    <t>UTCU4902360</t>
  </si>
  <si>
    <t>W06-2022</t>
  </si>
  <si>
    <t xml:space="preserve">6120-0303-008.011 </t>
  </si>
  <si>
    <t>UTCU4902729</t>
  </si>
  <si>
    <t>W05-2022</t>
  </si>
  <si>
    <t>EXFU6618151</t>
  </si>
  <si>
    <t>W11-2022</t>
  </si>
  <si>
    <t>UTCU4681150</t>
  </si>
  <si>
    <t>W08-2022</t>
  </si>
  <si>
    <t>UTCU4960108</t>
  </si>
  <si>
    <t>W09-2022</t>
  </si>
  <si>
    <t>UTCU4864260</t>
  </si>
  <si>
    <t>W10-2022</t>
  </si>
  <si>
    <t>6120-0303-008.015</t>
  </si>
  <si>
    <t>UTCU4868141</t>
  </si>
  <si>
    <t>W12-2022</t>
  </si>
  <si>
    <t>UTCU4651011</t>
  </si>
  <si>
    <t>W15-2022</t>
  </si>
  <si>
    <t>SNTU7413220</t>
  </si>
  <si>
    <t>W14-2022</t>
  </si>
  <si>
    <t>UTCU4862251</t>
  </si>
  <si>
    <t>W13-2022</t>
  </si>
  <si>
    <t>TLLU9005627</t>
  </si>
  <si>
    <t>W16-2022</t>
  </si>
  <si>
    <t>EXFU6612929</t>
  </si>
  <si>
    <t>W17-2022</t>
  </si>
  <si>
    <t>6120-0303-008.012</t>
  </si>
  <si>
    <t>EXFU6617094</t>
  </si>
  <si>
    <t>43E36</t>
  </si>
  <si>
    <t>W19-2022</t>
  </si>
  <si>
    <t>UTCU4997848</t>
  </si>
  <si>
    <t>W20-2022</t>
  </si>
  <si>
    <t>UTCU-4904439</t>
  </si>
  <si>
    <t>W21-2022</t>
  </si>
  <si>
    <t>UTCU4680658</t>
  </si>
  <si>
    <t>W22-2022</t>
  </si>
  <si>
    <t>UTCU4901390</t>
  </si>
  <si>
    <t>W23-2022</t>
  </si>
  <si>
    <t>UTCU4861337</t>
  </si>
  <si>
    <t>W26-2022</t>
  </si>
  <si>
    <t>UTCU4820111</t>
  </si>
  <si>
    <t>W27-2022</t>
  </si>
  <si>
    <t>UTCU4867166</t>
  </si>
  <si>
    <t>W29-2022</t>
  </si>
  <si>
    <t>TLLU9007640</t>
  </si>
  <si>
    <t>W32-2022</t>
  </si>
  <si>
    <t xml:space="preserve">6120-0303-009.013 </t>
  </si>
  <si>
    <t>EXFU0811395</t>
  </si>
  <si>
    <t>41E34</t>
  </si>
  <si>
    <t>SAINT JOHN</t>
  </si>
  <si>
    <t>W30-2022</t>
  </si>
  <si>
    <t>UTCU4868584</t>
  </si>
  <si>
    <t>W34-2022</t>
  </si>
  <si>
    <t>6120-0303-008.013</t>
  </si>
  <si>
    <t>TLLU9006330</t>
  </si>
  <si>
    <t>W37-2022</t>
  </si>
  <si>
    <t>TLLU9006665</t>
  </si>
  <si>
    <t>W35-2022</t>
  </si>
  <si>
    <t>UTCU4861532</t>
  </si>
  <si>
    <t>W36-2022</t>
  </si>
  <si>
    <t>UTCU4860562</t>
  </si>
  <si>
    <t>W44-2022</t>
  </si>
  <si>
    <t>EXFU0814671</t>
  </si>
  <si>
    <t>W41-2022</t>
  </si>
  <si>
    <t>GMCU6162604</t>
  </si>
  <si>
    <t>W40-2022</t>
  </si>
  <si>
    <t>6120-0303-009.014</t>
  </si>
  <si>
    <t>WINU2655774</t>
  </si>
  <si>
    <t>10E37</t>
  </si>
  <si>
    <t>W43-2022</t>
  </si>
  <si>
    <t>EXFU6613118</t>
  </si>
  <si>
    <t>W42-2022</t>
  </si>
  <si>
    <t>UTCU4903237</t>
  </si>
  <si>
    <t>W46-2022</t>
  </si>
  <si>
    <t>TCLU9260516</t>
  </si>
  <si>
    <t>W45-2022</t>
  </si>
  <si>
    <t>UTCU4867130</t>
  </si>
  <si>
    <t>W47-2022</t>
  </si>
  <si>
    <t>6120-0303-008.014</t>
  </si>
  <si>
    <t>TLLU9009469</t>
  </si>
  <si>
    <t>W48-2022</t>
  </si>
  <si>
    <t>EXFU6644968</t>
  </si>
  <si>
    <t>W50-2022</t>
  </si>
  <si>
    <t>UTCU4864233</t>
  </si>
  <si>
    <t>W51-2022</t>
  </si>
  <si>
    <t>UTCU4992872</t>
  </si>
  <si>
    <t>W52-2022</t>
  </si>
  <si>
    <t>EXFU6648367</t>
  </si>
  <si>
    <t>W02-2023</t>
  </si>
  <si>
    <t>UTCU4991860</t>
  </si>
  <si>
    <t>W03-2023</t>
  </si>
  <si>
    <t>SLZU2611760</t>
  </si>
  <si>
    <t>W04-2023</t>
  </si>
  <si>
    <t>UTCU4992548</t>
  </si>
  <si>
    <t>W05-2023</t>
  </si>
  <si>
    <t>UTCU4866982</t>
  </si>
  <si>
    <t>W06-2023</t>
  </si>
  <si>
    <t>UTCU4995320</t>
  </si>
  <si>
    <t>W07-2023</t>
  </si>
  <si>
    <t>6120-0303-009.011</t>
  </si>
  <si>
    <t>GMCU6160860</t>
  </si>
  <si>
    <t>W09-2023</t>
  </si>
  <si>
    <t>UTCU4860325</t>
  </si>
  <si>
    <t>W12-2023</t>
  </si>
  <si>
    <t>EXFU6654375</t>
  </si>
  <si>
    <t>W10-2023</t>
  </si>
  <si>
    <t>SLZU2608875</t>
  </si>
  <si>
    <t>W14-2023</t>
  </si>
  <si>
    <t>UTCU4993776</t>
  </si>
  <si>
    <t>W15-2023</t>
  </si>
  <si>
    <t>GMCU6160622</t>
  </si>
  <si>
    <t>W20-2023</t>
  </si>
  <si>
    <t>GMCU6162590</t>
  </si>
  <si>
    <t>W21-2023</t>
  </si>
  <si>
    <t>UTCU4865564</t>
  </si>
  <si>
    <t>W17-2023</t>
  </si>
  <si>
    <t xml:space="preserve">6120-0303-009.012 </t>
  </si>
  <si>
    <t>UTCU4869364</t>
  </si>
  <si>
    <t>W18-2023</t>
  </si>
  <si>
    <t>UTCU4860650</t>
  </si>
  <si>
    <t>W22-2023</t>
  </si>
  <si>
    <t>UTCU4991460</t>
  </si>
  <si>
    <t>W23-2023</t>
  </si>
  <si>
    <t>GMCU6163621</t>
  </si>
  <si>
    <t>W24-2023</t>
  </si>
  <si>
    <t>UTCU4990099</t>
  </si>
  <si>
    <t>W25-2023</t>
  </si>
  <si>
    <t>UTCU4861018</t>
  </si>
  <si>
    <t>W28-2023</t>
  </si>
  <si>
    <t>SNTU7410833</t>
  </si>
  <si>
    <t>W29-2023</t>
  </si>
  <si>
    <t>6120-0303-009.015</t>
  </si>
  <si>
    <t>GMCU1160595</t>
  </si>
  <si>
    <t>42E40</t>
  </si>
  <si>
    <t>W30-2023</t>
  </si>
  <si>
    <t>SLZU2616000</t>
  </si>
  <si>
    <t>W31-2023</t>
  </si>
  <si>
    <t>WINU2654680</t>
  </si>
  <si>
    <t>W32-2023</t>
  </si>
  <si>
    <t>UTCU4862396</t>
  </si>
  <si>
    <t>W34-2023</t>
  </si>
  <si>
    <t>UTCU4868455</t>
  </si>
  <si>
    <t>W35-2023</t>
  </si>
  <si>
    <t>EXFU6628458</t>
  </si>
  <si>
    <t>W39-2023</t>
  </si>
  <si>
    <t>UTCU4996482</t>
  </si>
  <si>
    <t>W38-2023</t>
  </si>
  <si>
    <t>UTCU4961531</t>
  </si>
  <si>
    <t>W40-2023</t>
  </si>
  <si>
    <t>6120-0303-010.011</t>
  </si>
  <si>
    <t>UTCU4864613</t>
  </si>
  <si>
    <t>W41-2023</t>
  </si>
  <si>
    <t>UTCU4962029</t>
  </si>
  <si>
    <t>W42-2023</t>
  </si>
  <si>
    <t>GMCU6164171</t>
  </si>
  <si>
    <t>W44-2023</t>
  </si>
  <si>
    <t>UTCU4868692</t>
  </si>
  <si>
    <t>W45-2023</t>
  </si>
  <si>
    <t>UTCU4962800</t>
  </si>
  <si>
    <t>W46-2023</t>
  </si>
  <si>
    <t>UTCU4864716</t>
  </si>
  <si>
    <t>W47-2023</t>
  </si>
  <si>
    <t>UTCU4961737</t>
  </si>
  <si>
    <t>W48-2023</t>
  </si>
  <si>
    <t xml:space="preserve">6120-0303-010.015 </t>
  </si>
  <si>
    <t>GMCU6163046</t>
  </si>
  <si>
    <t>11E42</t>
  </si>
  <si>
    <t>EXFU6624215</t>
  </si>
  <si>
    <t>6120-0303-010.012</t>
  </si>
  <si>
    <t>UTCU4992677</t>
  </si>
  <si>
    <t>44E42</t>
  </si>
  <si>
    <t>UTCU4863962</t>
  </si>
  <si>
    <t>6120-9114-010.017</t>
  </si>
  <si>
    <t>UTCU4861825</t>
  </si>
  <si>
    <t>UTCU4996570</t>
  </si>
  <si>
    <t>SLZU2611143</t>
  </si>
  <si>
    <t>6120-0303-010.013</t>
  </si>
  <si>
    <t>EXFU6612976</t>
  </si>
  <si>
    <t>UTCU4863751</t>
  </si>
  <si>
    <t>UTCU4943034</t>
  </si>
  <si>
    <t>UTCU4866067</t>
  </si>
  <si>
    <t>UTCU4963642</t>
  </si>
  <si>
    <t>EXFU6623332</t>
  </si>
  <si>
    <t>6120-0303-010.014</t>
  </si>
  <si>
    <t>SEGU8114230</t>
  </si>
  <si>
    <t>11E43</t>
  </si>
  <si>
    <t>GMCU6165440</t>
  </si>
  <si>
    <t>SEGU8117970</t>
  </si>
  <si>
    <t>UTCU4861743</t>
  </si>
  <si>
    <t>EXFU6626630</t>
  </si>
  <si>
    <t>SLZU2610342</t>
  </si>
  <si>
    <t>SLZU2610321</t>
  </si>
  <si>
    <t>SEGU8118051</t>
  </si>
  <si>
    <t>6120-9114-011.017</t>
  </si>
  <si>
    <t>UTCU4869934</t>
  </si>
  <si>
    <t>43E44</t>
  </si>
  <si>
    <t>TCLU9260481</t>
  </si>
  <si>
    <t>UTCU4999408</t>
  </si>
  <si>
    <t>SEGU8118540</t>
  </si>
  <si>
    <t>SNTU7411043</t>
  </si>
  <si>
    <t>EXFU6620971</t>
  </si>
  <si>
    <t>6120-9114-011.019</t>
  </si>
  <si>
    <t>UTCU4862610</t>
  </si>
  <si>
    <t>43E46</t>
  </si>
  <si>
    <t>To be empty in silos 191</t>
  </si>
  <si>
    <t>GMCU6165460</t>
  </si>
  <si>
    <t>to be empty in silos 87</t>
  </si>
  <si>
    <t>To be reserved for IGI</t>
  </si>
  <si>
    <t>6120-9114-011.020</t>
  </si>
  <si>
    <t>EXFU6613273</t>
  </si>
  <si>
    <t>12E48</t>
  </si>
  <si>
    <t>To be empty in silos 87</t>
  </si>
  <si>
    <t>UTCU4997323</t>
  </si>
  <si>
    <t>SEGU8114333</t>
  </si>
  <si>
    <t>to be empty in silos 190</t>
  </si>
  <si>
    <t>EXFU6626898</t>
  </si>
  <si>
    <t>SNTU7413370</t>
  </si>
  <si>
    <t>SNTU7412820</t>
  </si>
  <si>
    <t>6120-9114-011.018</t>
  </si>
  <si>
    <t>EXFU6636915</t>
  </si>
  <si>
    <t>45E45</t>
  </si>
  <si>
    <t>EXFU6626901</t>
  </si>
  <si>
    <t>EXFU0810315</t>
  </si>
  <si>
    <t>EXFU6636617</t>
  </si>
  <si>
    <t>EXFU6636860</t>
  </si>
  <si>
    <t>SEGU8118555</t>
  </si>
  <si>
    <t>EXFU6618510</t>
  </si>
  <si>
    <t>SNTU7411017</t>
  </si>
  <si>
    <t>EXFU6618439</t>
  </si>
  <si>
    <t>UTCU4901316</t>
  </si>
  <si>
    <t>EXFU6618341</t>
  </si>
  <si>
    <t>to be empty NOT before 22 .12</t>
  </si>
  <si>
    <t>EXFU6618824</t>
  </si>
  <si>
    <t>EXFU6616971</t>
  </si>
  <si>
    <t>EXFU6617659</t>
  </si>
  <si>
    <t>UTCU4902966</t>
  </si>
  <si>
    <t>UTCU4996862</t>
  </si>
  <si>
    <t>6120-9114-011.021</t>
  </si>
  <si>
    <t>EXFU6625485</t>
  </si>
  <si>
    <t>EXFU6623461</t>
  </si>
  <si>
    <t>GMCU1160337</t>
  </si>
  <si>
    <t>EXFU0814645</t>
  </si>
  <si>
    <t>6120-9114-012.016</t>
  </si>
  <si>
    <t>EXFU6620354</t>
  </si>
  <si>
    <t>12E49</t>
  </si>
  <si>
    <t>EXFU6620462</t>
  </si>
  <si>
    <t>SEGU8114626</t>
  </si>
  <si>
    <t>GMCU6163344</t>
  </si>
  <si>
    <t>GMCU6164891</t>
  </si>
  <si>
    <t>UTCU4993591</t>
  </si>
  <si>
    <t>UTCU4903577</t>
  </si>
  <si>
    <t>6120-9114-012.017</t>
  </si>
  <si>
    <t>SEGU8117749</t>
  </si>
  <si>
    <t>44E50</t>
  </si>
  <si>
    <t>GMCU6164090</t>
  </si>
  <si>
    <t>GMCU6164675</t>
  </si>
  <si>
    <t>UTCU4863582</t>
  </si>
  <si>
    <t>GMCU6160514</t>
  </si>
  <si>
    <t>UTCU4681063</t>
  </si>
  <si>
    <t>UTCU4865939</t>
  </si>
  <si>
    <t xml:space="preserve">6120-9114-012.020 </t>
  </si>
  <si>
    <t>SLZU2611713</t>
  </si>
  <si>
    <t>46E51</t>
  </si>
  <si>
    <t>GMCU6164633</t>
  </si>
  <si>
    <t>UTCU4997998</t>
  </si>
  <si>
    <t>UTCU4902884</t>
  </si>
  <si>
    <t>UTCU4864845</t>
  </si>
  <si>
    <t>SNTU7412800</t>
  </si>
  <si>
    <t>6120-9114-101.012</t>
  </si>
  <si>
    <t>EXFU6617279</t>
  </si>
  <si>
    <t>44E52</t>
  </si>
  <si>
    <t>UTCU4680600</t>
  </si>
  <si>
    <t>EXFU0802454</t>
  </si>
  <si>
    <t>GMCU6163004</t>
  </si>
  <si>
    <t>UTCU4866724</t>
  </si>
  <si>
    <t>UTCU4999985</t>
  </si>
  <si>
    <t>GMCU6165630</t>
  </si>
  <si>
    <t>GMCU6162179</t>
  </si>
  <si>
    <t>UTCU4868481</t>
  </si>
  <si>
    <t>UTCU4865899</t>
  </si>
  <si>
    <t>SLZU2612303</t>
  </si>
  <si>
    <t>UTCU4869852</t>
  </si>
  <si>
    <t>6120-9114-101.013</t>
  </si>
  <si>
    <t>EXFU6619076</t>
  </si>
  <si>
    <t>46E53</t>
  </si>
  <si>
    <t>EXFU6628571</t>
  </si>
  <si>
    <t>UTCU4992553</t>
  </si>
  <si>
    <t>EXFU6612683</t>
  </si>
  <si>
    <t>EXFU6618315</t>
  </si>
  <si>
    <t xml:space="preserve">6120-9114-101.019 </t>
  </si>
  <si>
    <t>EXFU6625382</t>
  </si>
  <si>
    <t>13E02</t>
  </si>
  <si>
    <t>EXFU6624344</t>
  </si>
  <si>
    <t>EXFU6627528</t>
  </si>
  <si>
    <t>UTCU4998910</t>
  </si>
  <si>
    <t>EXFU6623081</t>
  </si>
  <si>
    <t>UTCU4999434</t>
  </si>
  <si>
    <t>EXFU6627404</t>
  </si>
  <si>
    <t xml:space="preserve">6120-9114-101.020 </t>
  </si>
  <si>
    <t>UTCU4993884</t>
  </si>
  <si>
    <t>45E03</t>
  </si>
  <si>
    <t>UTCU4902272</t>
  </si>
  <si>
    <t>UTCU4961378</t>
  </si>
  <si>
    <t>UTCU4864932</t>
  </si>
  <si>
    <t>GMCU6161932</t>
  </si>
  <si>
    <t>UTCU4865440</t>
  </si>
  <si>
    <t xml:space="preserve">6120-9114-102.021 </t>
  </si>
  <si>
    <t>UTCU4998799</t>
  </si>
  <si>
    <t>45E06</t>
  </si>
  <si>
    <t>EXFU6616225</t>
  </si>
  <si>
    <t>UTCU4994094</t>
  </si>
  <si>
    <t>UTCU4902159</t>
  </si>
  <si>
    <t>UTCU4902781</t>
  </si>
  <si>
    <t>UTCU4866107</t>
  </si>
  <si>
    <t>EXFU6616842</t>
  </si>
  <si>
    <t>EXFU6616565</t>
  </si>
  <si>
    <t xml:space="preserve">6120-9114-103.013 </t>
  </si>
  <si>
    <t>EXFU6634213</t>
  </si>
  <si>
    <t>47E07</t>
  </si>
  <si>
    <t>SNTU7412754</t>
  </si>
  <si>
    <t xml:space="preserve">6120-9114-103.016 </t>
  </si>
  <si>
    <t>GMCU6163107</t>
  </si>
  <si>
    <t>14E09</t>
  </si>
  <si>
    <t>SLZU2610070</t>
  </si>
  <si>
    <t>SLZU2609167</t>
  </si>
  <si>
    <t>UTCU4868809</t>
  </si>
  <si>
    <t>SLZU2609357</t>
  </si>
  <si>
    <t>UTCU4994730</t>
  </si>
  <si>
    <t>GMCU6161233</t>
  </si>
  <si>
    <t>UTCU4993652</t>
  </si>
  <si>
    <t>UTCU4860747</t>
  </si>
  <si>
    <t>UTCU4998947</t>
  </si>
  <si>
    <t xml:space="preserve">6120-9114-103.019 </t>
  </si>
  <si>
    <t>SLZU2610738</t>
  </si>
  <si>
    <t>48E11</t>
  </si>
  <si>
    <t>EXFU6624468</t>
  </si>
  <si>
    <t>EXFU6612472</t>
  </si>
  <si>
    <t>UTCU4869702</t>
  </si>
  <si>
    <t>EXFU6625654</t>
  </si>
  <si>
    <t>EXFU6617582</t>
  </si>
  <si>
    <t>UTCU4865707</t>
  </si>
  <si>
    <t>SLZU2611550</t>
  </si>
  <si>
    <t>EXFU6627430</t>
  </si>
  <si>
    <t>UTCU4961296</t>
  </si>
  <si>
    <t>EXFU6616380</t>
  </si>
  <si>
    <t>GMCU6163719</t>
  </si>
  <si>
    <t>SLZU2610701</t>
  </si>
  <si>
    <t>SLZU2611610</t>
  </si>
  <si>
    <t>SLZU2611605</t>
  </si>
  <si>
    <t>EXFU6617134</t>
  </si>
  <si>
    <t xml:space="preserve">6120-9114-103.020 </t>
  </si>
  <si>
    <t>EXFU6628186</t>
  </si>
  <si>
    <t>UTCU4861255</t>
  </si>
  <si>
    <t>EXFU0809910</t>
  </si>
  <si>
    <t>SLZU2615920</t>
  </si>
  <si>
    <t>UTCU4681192</t>
  </si>
  <si>
    <t>UTCU4862210</t>
  </si>
  <si>
    <t>UTCU4991916</t>
  </si>
  <si>
    <t>UTCU4864850</t>
  </si>
  <si>
    <t xml:space="preserve">6120-9114-104.013 </t>
  </si>
  <si>
    <t>UTCU4866560</t>
  </si>
  <si>
    <t>15E14</t>
  </si>
  <si>
    <t>UTCU4865651</t>
  </si>
  <si>
    <t>GMCU6160849</t>
  </si>
  <si>
    <t>UTCU4961906</t>
  </si>
  <si>
    <t xml:space="preserve"> SLZU 2611380</t>
  </si>
  <si>
    <t>UTCU 4900900</t>
  </si>
  <si>
    <t>UTCU4998926</t>
  </si>
  <si>
    <t>SLZU2612263</t>
  </si>
  <si>
    <t>GMCU 6161803</t>
  </si>
  <si>
    <t xml:space="preserve">6120-9114-104.014 </t>
  </si>
  <si>
    <t>UTCU4998741</t>
  </si>
  <si>
    <t>49E17</t>
  </si>
  <si>
    <t>UTCU4862800</t>
  </si>
  <si>
    <t>UTCU4862478</t>
  </si>
  <si>
    <t>SLZU2613486</t>
  </si>
  <si>
    <t>SLZU2611420</t>
  </si>
  <si>
    <t>SLZU2609444</t>
  </si>
  <si>
    <t>UTCU4901300</t>
  </si>
  <si>
    <t>UTCU4860198</t>
  </si>
  <si>
    <t xml:space="preserve">6120-9114-104.016 </t>
  </si>
  <si>
    <t>TLLU 9006834</t>
  </si>
  <si>
    <t>47E18</t>
  </si>
  <si>
    <t>EXFU6635204</t>
  </si>
  <si>
    <t>WINU 2655054</t>
  </si>
  <si>
    <t>UTCU 4904819</t>
  </si>
  <si>
    <t>UTCU4904260</t>
  </si>
  <si>
    <t>EXFU 6654523</t>
  </si>
  <si>
    <t>UTCU 4963555</t>
  </si>
  <si>
    <t>UTCU4865461</t>
  </si>
  <si>
    <t xml:space="preserve">6120-9114-105.015 </t>
  </si>
  <si>
    <t>TCLU9260310</t>
  </si>
  <si>
    <t>49E19</t>
  </si>
  <si>
    <t>EXFU6625802</t>
  </si>
  <si>
    <t>TCLU9260178</t>
  </si>
  <si>
    <t>GMCU6165028</t>
  </si>
  <si>
    <t>EXFU6617392</t>
  </si>
  <si>
    <t>GMCU6162918</t>
  </si>
  <si>
    <t>GMCU6163703</t>
  </si>
  <si>
    <t>SEGU8118067</t>
  </si>
  <si>
    <t>SNTU7412055</t>
  </si>
  <si>
    <t>EXFU6616884</t>
  </si>
  <si>
    <t>6120-9114-105.016</t>
  </si>
  <si>
    <t>SLZU2615112</t>
  </si>
  <si>
    <t>16E20</t>
  </si>
  <si>
    <t>UTCU4863052</t>
  </si>
  <si>
    <t>EXFU6648217</t>
  </si>
  <si>
    <t>UTCU4995450</t>
  </si>
  <si>
    <t>EXFU6624637</t>
  </si>
  <si>
    <t>EXFU6620903</t>
  </si>
  <si>
    <t>UTCU4994140</t>
  </si>
  <si>
    <t>EXFU6654436</t>
  </si>
  <si>
    <t>EXFU6621176</t>
  </si>
  <si>
    <t>UTCU4999901</t>
  </si>
  <si>
    <t xml:space="preserve">6120-9114-106.013 </t>
  </si>
  <si>
    <t>UTCU4990530</t>
  </si>
  <si>
    <t>16E21</t>
  </si>
  <si>
    <t>UTCU 4862251</t>
  </si>
  <si>
    <t>SEGU8117923</t>
  </si>
  <si>
    <t>UTCU4863160</t>
  </si>
  <si>
    <t>TCLU9260840</t>
  </si>
  <si>
    <t>UTCU 4990500</t>
  </si>
  <si>
    <t>SEGU 8094392</t>
  </si>
  <si>
    <t>SEGU8114185</t>
  </si>
  <si>
    <t>SEGU8115031</t>
  </si>
  <si>
    <t>6120-9114-106.016</t>
  </si>
  <si>
    <t>SEGU 8036272</t>
  </si>
  <si>
    <t>49E24</t>
  </si>
  <si>
    <t>EXFU6671834</t>
  </si>
  <si>
    <t>UTCU4864418</t>
  </si>
  <si>
    <t>GMCU6163030</t>
  </si>
  <si>
    <t>SLZU2615642</t>
  </si>
  <si>
    <t>SEGU8114708</t>
  </si>
  <si>
    <t>GMCU6162076</t>
  </si>
  <si>
    <t>UTCU4990442</t>
  </si>
  <si>
    <t>EXFU6634569</t>
  </si>
  <si>
    <t>6120-9114-106.017</t>
  </si>
  <si>
    <t>SEGU8044473</t>
  </si>
  <si>
    <t>UTCU4902014</t>
  </si>
  <si>
    <t>UTCU4869955</t>
  </si>
  <si>
    <t>GMCU6164994</t>
  </si>
  <si>
    <t>GMCU6162986</t>
  </si>
  <si>
    <t>UTCU4960746</t>
  </si>
  <si>
    <t>UTCU4990859</t>
  </si>
  <si>
    <t>UTCU4681464</t>
  </si>
  <si>
    <t>UTCU4960411</t>
  </si>
  <si>
    <t>6120-9114-106.018</t>
  </si>
  <si>
    <t>GMCU1160867</t>
  </si>
  <si>
    <t>50E25</t>
  </si>
  <si>
    <t>GMCU6165814</t>
  </si>
  <si>
    <t>EXFU6635565</t>
  </si>
  <si>
    <t>GMCU1160553</t>
  </si>
  <si>
    <t>EXFU 663 649</t>
  </si>
  <si>
    <t>EXFU6635272</t>
  </si>
  <si>
    <t>GMCU1160975</t>
  </si>
  <si>
    <t>UTCU4998166</t>
  </si>
  <si>
    <t>6120-9114-106.019</t>
  </si>
  <si>
    <t>EXFU6654539</t>
  </si>
  <si>
    <t>UTCU4903812</t>
  </si>
  <si>
    <t>EXFU6636520</t>
  </si>
  <si>
    <t>UTCU4863664</t>
  </si>
  <si>
    <t>EXFU6613340</t>
  </si>
  <si>
    <t>UTCU4903514</t>
  </si>
  <si>
    <t>GMCU6165711</t>
  </si>
  <si>
    <t>SNTU7413299</t>
  </si>
  <si>
    <t>SEGU8115052</t>
  </si>
  <si>
    <t>6120-9114-107.011</t>
  </si>
  <si>
    <t>UTCU4860428</t>
  </si>
  <si>
    <t>VELIKA EXPRESS</t>
  </si>
  <si>
    <t>01E28</t>
  </si>
  <si>
    <t>GMCU 6165809</t>
  </si>
  <si>
    <t>UTCU 4680093</t>
  </si>
  <si>
    <t>EXFU 811395</t>
  </si>
  <si>
    <t>UTCU 4963750</t>
  </si>
  <si>
    <t>UTCU 4868619</t>
  </si>
  <si>
    <t>SNTU7410514</t>
  </si>
  <si>
    <t>GMCU 6163982</t>
  </si>
  <si>
    <t>UTCU 4863670</t>
  </si>
  <si>
    <t>SNTU 7412923</t>
  </si>
  <si>
    <t>6120-9114-107.015</t>
  </si>
  <si>
    <t>SLZU 2611605</t>
  </si>
  <si>
    <t>17E36</t>
  </si>
  <si>
    <t>SLZU2611930</t>
  </si>
  <si>
    <t>GMCU 6162013</t>
  </si>
  <si>
    <t>UTCU4995763</t>
  </si>
  <si>
    <t>UTCU4995819</t>
  </si>
  <si>
    <t>UTCU4963935</t>
  </si>
  <si>
    <t>UTCU 4995526</t>
  </si>
  <si>
    <t>GMCU6165769</t>
  </si>
  <si>
    <t>UTCU4963093</t>
  </si>
  <si>
    <t>6120-9114-107.016</t>
  </si>
  <si>
    <t>EXFU6617535</t>
  </si>
  <si>
    <t>MAX SCHULTE</t>
  </si>
  <si>
    <t>01E32</t>
  </si>
  <si>
    <t>SLZU 2609110</t>
  </si>
  <si>
    <t>UTCU 4993462</t>
  </si>
  <si>
    <t>EXFU 0811029</t>
  </si>
  <si>
    <t>UTCU 4902333</t>
  </si>
  <si>
    <t>SLZU2612366</t>
  </si>
  <si>
    <t>UTCU 4998314</t>
  </si>
  <si>
    <t>UTCU 4866806</t>
  </si>
  <si>
    <t>SLZU 2615529</t>
  </si>
  <si>
    <t>6120-9114-108.011</t>
  </si>
  <si>
    <t>UTCU4901487</t>
  </si>
  <si>
    <t>50E33</t>
  </si>
  <si>
    <t>UTCU4998398</t>
  </si>
  <si>
    <t>UTCU4860731</t>
  </si>
  <si>
    <t>EXFU6617010</t>
  </si>
  <si>
    <t>EXFU6648270</t>
  </si>
  <si>
    <t>UTCU4653689</t>
  </si>
  <si>
    <t>UTCU4861764</t>
  </si>
  <si>
    <t>6120-9114-108.012</t>
  </si>
  <si>
    <t>UTCU4992532</t>
  </si>
  <si>
    <t>17E34</t>
  </si>
  <si>
    <t>UTCU4960474</t>
  </si>
  <si>
    <t>UTCU4861300</t>
  </si>
  <si>
    <t>UTCU 4680452</t>
  </si>
  <si>
    <t>UTCU4997956</t>
  </si>
  <si>
    <t>SLZU2611185</t>
  </si>
  <si>
    <t>EXFU 665423-0</t>
  </si>
  <si>
    <t>UTCU4994073</t>
  </si>
  <si>
    <t>SLZU 261100-9</t>
  </si>
  <si>
    <t>6120-9114-108.013</t>
  </si>
  <si>
    <t>GMCU1160743</t>
  </si>
  <si>
    <t>GMCU6164844</t>
  </si>
  <si>
    <t>UTCU 4963494</t>
  </si>
  <si>
    <t>GMCU6165434</t>
  </si>
  <si>
    <t>UTCU4901620</t>
  </si>
  <si>
    <t>SLZU2613146</t>
  </si>
  <si>
    <t>UTCU4904953</t>
  </si>
  <si>
    <t>6120-9114-108.014</t>
  </si>
  <si>
    <t>EXFU 6618022</t>
  </si>
  <si>
    <t>02E35</t>
  </si>
  <si>
    <t>UTCU4993441</t>
  </si>
  <si>
    <t>EXFU6654647</t>
  </si>
  <si>
    <t>GMCU6160617</t>
  </si>
  <si>
    <t>TLLU9008441</t>
  </si>
  <si>
    <t>GMCU 6164490</t>
  </si>
  <si>
    <t>GMCU6165732</t>
  </si>
  <si>
    <t>SLZU2612509</t>
  </si>
  <si>
    <t>UTCU4865841</t>
  </si>
  <si>
    <t>TLLU9016827</t>
  </si>
  <si>
    <t>6120-9114-109.011</t>
  </si>
  <si>
    <t>EXFU6624365</t>
  </si>
  <si>
    <t>48E37</t>
  </si>
  <si>
    <t>EXFU0614244</t>
  </si>
  <si>
    <t>SEGU8125030</t>
  </si>
  <si>
    <t>SEGU8125024</t>
  </si>
  <si>
    <t>GMCU1160846</t>
  </si>
  <si>
    <t>SLZU2611863</t>
  </si>
  <si>
    <t>EXFU6620842</t>
  </si>
  <si>
    <t>6120-9114-109.013</t>
  </si>
  <si>
    <t>SNTU7413350</t>
  </si>
  <si>
    <t>02E39</t>
  </si>
  <si>
    <t>EXFU6621221</t>
  </si>
  <si>
    <t>UTCU4992419</t>
  </si>
  <si>
    <t>EXFU6621345</t>
  </si>
  <si>
    <t xml:space="preserve">6120-9114-110.024 </t>
  </si>
  <si>
    <t>UTCU4860686</t>
  </si>
  <si>
    <t>UTCU4862143</t>
  </si>
  <si>
    <t>UTCU4904378</t>
  </si>
  <si>
    <t>6120-9114-109.014</t>
  </si>
  <si>
    <t>GMCU6162055</t>
  </si>
  <si>
    <t>MSC MANYA</t>
  </si>
  <si>
    <t>CX138R</t>
  </si>
  <si>
    <t>UTCU4868096</t>
  </si>
  <si>
    <t>UTCU4961763</t>
  </si>
  <si>
    <t>UTCU4863279</t>
  </si>
  <si>
    <t>EXFU6636999</t>
  </si>
  <si>
    <t>TLLU9017253</t>
  </si>
  <si>
    <t>6120-9114-109.015</t>
  </si>
  <si>
    <t>UTCU 4901189</t>
  </si>
  <si>
    <t>MSC TAMARA</t>
  </si>
  <si>
    <t>CX141R</t>
  </si>
  <si>
    <t>EXFU6617598</t>
  </si>
  <si>
    <t>TLLU9016895</t>
  </si>
  <si>
    <t>UTCU4900768</t>
  </si>
  <si>
    <t>UTCU 4681280</t>
  </si>
  <si>
    <t>UTCU4903113</t>
  </si>
  <si>
    <t>6120-9114-110.011</t>
  </si>
  <si>
    <t>GMCU6165157</t>
  </si>
  <si>
    <t xml:space="preserve"> MSC ROCHELLE</t>
  </si>
  <si>
    <t>CX143R</t>
  </si>
  <si>
    <t>GMCU6165012</t>
  </si>
  <si>
    <t>TLLU9017280</t>
  </si>
  <si>
    <t>6120-9114-110.016</t>
  </si>
  <si>
    <t>SLZU2609758</t>
  </si>
  <si>
    <t>48E42</t>
  </si>
  <si>
    <t>UTCU 490099-0</t>
  </si>
  <si>
    <t>UTCU 4995465</t>
  </si>
  <si>
    <t>EXFU 6612940</t>
  </si>
  <si>
    <t>EXFU 662676-9</t>
  </si>
  <si>
    <t>EXFU 6621556</t>
  </si>
  <si>
    <t>UTCU 486385-4</t>
  </si>
  <si>
    <t>6120-9114-110.017</t>
  </si>
  <si>
    <t>UTCU 4901548</t>
  </si>
  <si>
    <t>18E43</t>
  </si>
  <si>
    <t>UTCU 4991114</t>
  </si>
  <si>
    <t>EXFU 662156-1</t>
  </si>
  <si>
    <t>UTCU 499166-5</t>
  </si>
  <si>
    <t>GMCU6160807</t>
  </si>
  <si>
    <t>UTCU 4868917</t>
  </si>
  <si>
    <t>EXFU 6621406</t>
  </si>
  <si>
    <t>TCVU 3460883</t>
  </si>
  <si>
    <t>Bollore</t>
  </si>
  <si>
    <t>xxx</t>
  </si>
  <si>
    <t>TCVU 3460899</t>
  </si>
  <si>
    <t>TCVU 3460780</t>
  </si>
  <si>
    <t>TCVU 3460815</t>
  </si>
  <si>
    <t>TCVU 3460820</t>
  </si>
  <si>
    <t>TCVU 3460836</t>
  </si>
  <si>
    <t>TCVU 3460862</t>
  </si>
  <si>
    <t>TCVU 3460878</t>
  </si>
  <si>
    <t>HGFU 1600456</t>
  </si>
  <si>
    <t>HGFU 1600836</t>
  </si>
  <si>
    <t>HGFU 1601220</t>
  </si>
  <si>
    <t>HGFU 1603347</t>
  </si>
  <si>
    <t>HGFU 1602720</t>
  </si>
  <si>
    <t>HGTU 9616556</t>
  </si>
  <si>
    <t>TCVU 3460749</t>
  </si>
  <si>
    <t>TCVU 3460760</t>
  </si>
  <si>
    <t xml:space="preserve">6120-9114-111.013 </t>
  </si>
  <si>
    <t>UTCU4962230</t>
  </si>
  <si>
    <t>01E46</t>
  </si>
  <si>
    <t>UTCU4863073</t>
  </si>
  <si>
    <t>WINU2656641</t>
  </si>
  <si>
    <t>SLZU2609233</t>
  </si>
  <si>
    <t>SLZU2613315</t>
  </si>
  <si>
    <t>TLLU9017090</t>
  </si>
  <si>
    <t>6120-9114-111.013</t>
  </si>
  <si>
    <t>UTCU4990870</t>
  </si>
  <si>
    <t>6120-9114-111.016</t>
  </si>
  <si>
    <t>GMCU6160160</t>
  </si>
  <si>
    <t>UTCU4868706</t>
  </si>
  <si>
    <t>UTCU4903448</t>
  </si>
  <si>
    <t>UTCU4869533</t>
  </si>
  <si>
    <t>UTCU4820425</t>
  </si>
  <si>
    <t>UTCU4865121</t>
  </si>
  <si>
    <t>GMCU6161296</t>
  </si>
  <si>
    <t>6120-9114-111.019</t>
  </si>
  <si>
    <t>SLZU2613110</t>
  </si>
  <si>
    <t>50E47</t>
  </si>
  <si>
    <t>SNTU7411779</t>
  </si>
  <si>
    <t>SEGU8125003</t>
  </si>
  <si>
    <t>TLLU9017130</t>
  </si>
  <si>
    <t>EXFU6635190</t>
  </si>
  <si>
    <t>EXFU6624302</t>
  </si>
  <si>
    <t>UTCU4900984</t>
  </si>
  <si>
    <t xml:space="preserve">6120-9114-112.012 </t>
  </si>
  <si>
    <t>GMCU 6161465</t>
  </si>
  <si>
    <t>49E49</t>
  </si>
  <si>
    <t>UTCU 4990669</t>
  </si>
  <si>
    <t>UTCU4993396</t>
  </si>
  <si>
    <t>SEGU8124706</t>
  </si>
  <si>
    <t>EXFU6617685</t>
  </si>
  <si>
    <t>EXFU 6623435</t>
  </si>
  <si>
    <t>UTCU4999178</t>
  </si>
  <si>
    <t>tbc</t>
  </si>
  <si>
    <t>HFGU 9603615</t>
  </si>
  <si>
    <t>HGFU 1603497</t>
  </si>
  <si>
    <t>HGFU 1600327</t>
  </si>
  <si>
    <t>HGFU 1604256</t>
  </si>
  <si>
    <t>6120-9114-112.016</t>
  </si>
  <si>
    <t>SLZU 2609742</t>
  </si>
  <si>
    <t>19E50</t>
  </si>
  <si>
    <t>GMCU 6161167</t>
  </si>
  <si>
    <t>GMCU 1160276</t>
  </si>
  <si>
    <t>UTCU 4922371</t>
  </si>
  <si>
    <t>UTCU 4652743</t>
  </si>
  <si>
    <t>SLZU 2609059</t>
  </si>
  <si>
    <t>SLZU 2610620</t>
  </si>
  <si>
    <t>SLZU 2608962</t>
  </si>
  <si>
    <t>EXFU 6636812</t>
  </si>
  <si>
    <t>EXFU 0810784</t>
  </si>
  <si>
    <t>HOYU 9657620</t>
  </si>
  <si>
    <t>HOYU9665327</t>
  </si>
  <si>
    <t>HOYU 9665522</t>
  </si>
  <si>
    <t>HGTU 4633566</t>
  </si>
  <si>
    <t>TCVU 3460841</t>
  </si>
  <si>
    <t>HGFU 1601426</t>
  </si>
  <si>
    <t>6120-9114-201.012</t>
  </si>
  <si>
    <t>TCLU9260748</t>
  </si>
  <si>
    <t>MISSISSAUGA EXPRESS</t>
  </si>
  <si>
    <t>02E01</t>
  </si>
  <si>
    <t>UTCU 4860074</t>
  </si>
  <si>
    <t>UTCU 4864188</t>
  </si>
  <si>
    <t>SLZU2611035</t>
  </si>
  <si>
    <t>WINU 2657334</t>
  </si>
  <si>
    <t>UTCU4902550</t>
  </si>
  <si>
    <t>UTCU4862518</t>
  </si>
  <si>
    <t>SLZU2613450</t>
  </si>
  <si>
    <t>GMCU 1160086</t>
  </si>
  <si>
    <t>UTCU 4901656</t>
  </si>
  <si>
    <t>6120-9114-201.014</t>
  </si>
  <si>
    <t>50E03</t>
  </si>
  <si>
    <t>SEGU-8114694</t>
  </si>
  <si>
    <t>SNTU 7410453</t>
  </si>
  <si>
    <t>SLZU 261324-9</t>
  </si>
  <si>
    <t>SLZU2612772</t>
  </si>
  <si>
    <t>EXFU 6688400</t>
  </si>
  <si>
    <t>UTCU4996538</t>
  </si>
  <si>
    <t>6120-9114-201.015</t>
  </si>
  <si>
    <t>WINU 2656050</t>
  </si>
  <si>
    <t>51E04</t>
  </si>
  <si>
    <t>SLZU261005-0</t>
  </si>
  <si>
    <t>EXFU661733-0</t>
  </si>
  <si>
    <t>EXFU661724-2</t>
  </si>
  <si>
    <t>EXFU668837-5</t>
  </si>
  <si>
    <t>UTCU4996667</t>
  </si>
  <si>
    <t>EXFU663443-0</t>
  </si>
  <si>
    <t>SEGU811765-1</t>
  </si>
  <si>
    <t xml:space="preserve">6120-9114-202.018 </t>
  </si>
  <si>
    <t>EXFU 6688396</t>
  </si>
  <si>
    <t>SLZU2611734</t>
  </si>
  <si>
    <t>UTCU 4864423</t>
  </si>
  <si>
    <t>UTCU486922-0</t>
  </si>
  <si>
    <t>6120-9114-202.011</t>
  </si>
  <si>
    <t>GMCU616236-9</t>
  </si>
  <si>
    <t>20E05</t>
  </si>
  <si>
    <t>UTCU4995254</t>
  </si>
  <si>
    <t>GMCU1160173</t>
  </si>
  <si>
    <t>UTCU4902930</t>
  </si>
  <si>
    <t>UTCU499836-1</t>
  </si>
  <si>
    <t>EXFU6691363</t>
  </si>
  <si>
    <t>EXFU6623250</t>
  </si>
  <si>
    <t>HGFU9603451</t>
  </si>
  <si>
    <t>HGFU9601891</t>
  </si>
  <si>
    <t>HGTU463373-5</t>
  </si>
  <si>
    <t>HGTU4635698</t>
  </si>
  <si>
    <t>TNOU260021-6</t>
  </si>
  <si>
    <t>HOYU965749-2</t>
  </si>
  <si>
    <t>HOYU965890-3</t>
  </si>
  <si>
    <t>6120-9114-201.018</t>
  </si>
  <si>
    <t>EXFU6621453</t>
  </si>
  <si>
    <t>53E06</t>
  </si>
  <si>
    <t>SEGU8114760</t>
  </si>
  <si>
    <t>EXFU6636284</t>
  </si>
  <si>
    <t>UTCU4868780</t>
  </si>
  <si>
    <t>WINU265730-8</t>
  </si>
  <si>
    <t>GMCU6161486</t>
  </si>
  <si>
    <t>SNTU7411378</t>
  </si>
  <si>
    <t>UTCU4992208</t>
  </si>
  <si>
    <t>6120-9114-203.018</t>
  </si>
  <si>
    <t>EXFU6683584</t>
  </si>
  <si>
    <t>03E07</t>
  </si>
  <si>
    <t>6120-9114-202.016</t>
  </si>
  <si>
    <t>GMCU6160900</t>
  </si>
  <si>
    <t>21E09</t>
  </si>
  <si>
    <t>UTCU4860027</t>
  </si>
  <si>
    <t>UTCU4863875</t>
  </si>
  <si>
    <t>UTCU4860080</t>
  </si>
  <si>
    <t>SEGU8126231</t>
  </si>
  <si>
    <t>UTCU4866025</t>
  </si>
  <si>
    <t>UTCU4996158</t>
  </si>
  <si>
    <t>6120-9114-203.012</t>
  </si>
  <si>
    <t>UTCU496321-5</t>
  </si>
  <si>
    <t>51E10</t>
  </si>
  <si>
    <t>EXFU6617849</t>
  </si>
  <si>
    <t>EXFU6703124</t>
  </si>
  <si>
    <t>EXFU670323-2</t>
  </si>
  <si>
    <t>UTCU499328-8</t>
  </si>
  <si>
    <t>EXFU6703084</t>
  </si>
  <si>
    <t>EXFU6703079</t>
  </si>
  <si>
    <t>6120-9114-203.013</t>
  </si>
  <si>
    <t>UTCU499562-9</t>
  </si>
  <si>
    <t>UTCU490070-5</t>
  </si>
  <si>
    <t>EXFU6672091</t>
  </si>
  <si>
    <t>UTCU4902502</t>
  </si>
  <si>
    <t>EXFU668345-5</t>
  </si>
  <si>
    <t>UTCU499065-3</t>
  </si>
  <si>
    <t>6120-9114-203.015</t>
  </si>
  <si>
    <t>EXFU670301-6</t>
  </si>
  <si>
    <t>52E11</t>
  </si>
  <si>
    <t>EXFU670310-3</t>
  </si>
  <si>
    <t>EXFU6703042</t>
  </si>
  <si>
    <t>EXFU670309-0</t>
  </si>
  <si>
    <t>EXFU670303-7</t>
  </si>
  <si>
    <t>6120-9114-203.016</t>
  </si>
  <si>
    <t>EXFU6702961</t>
  </si>
  <si>
    <t>21E12</t>
  </si>
  <si>
    <t>GMCU616155-2</t>
  </si>
  <si>
    <t>EXFU6702998</t>
  </si>
  <si>
    <t>EXFU6703000</t>
  </si>
  <si>
    <t>UTCU4964090</t>
  </si>
  <si>
    <t xml:space="preserve">6120-9114-204.011 </t>
  </si>
  <si>
    <t>EXFU0811543</t>
  </si>
  <si>
    <t>54E13</t>
  </si>
  <si>
    <t>EXFU661701-0</t>
  </si>
  <si>
    <t>RTLU3024376</t>
  </si>
  <si>
    <t>WINU2657397</t>
  </si>
  <si>
    <t>UTCU499560-8</t>
  </si>
  <si>
    <t>6120-9114-204.012</t>
  </si>
  <si>
    <t>UTCU492275-1</t>
  </si>
  <si>
    <t>54E15</t>
  </si>
  <si>
    <t>UTCU4991109</t>
  </si>
  <si>
    <t>UTCU4863509</t>
  </si>
  <si>
    <t>UTCU4996899</t>
  </si>
  <si>
    <t>SEGU8114293</t>
  </si>
  <si>
    <t>EXFU6683820</t>
  </si>
  <si>
    <t>EXFU6616483</t>
  </si>
  <si>
    <t>UTCU4960962</t>
  </si>
  <si>
    <t>6120-9114-204.013</t>
  </si>
  <si>
    <t>EXFU6623190</t>
  </si>
  <si>
    <t>22E16</t>
  </si>
  <si>
    <t>EXFU6685714</t>
  </si>
  <si>
    <t>EXFU6688668</t>
  </si>
  <si>
    <t>EXFU6688436</t>
  </si>
  <si>
    <t>GMCU6163895</t>
  </si>
  <si>
    <t>GMCU6164274</t>
  </si>
  <si>
    <t>6120-9114-204.017</t>
  </si>
  <si>
    <t>UTCU4680088</t>
  </si>
  <si>
    <t>52E17</t>
  </si>
  <si>
    <t>UTCU4900900</t>
  </si>
  <si>
    <t>RFCU8214663</t>
  </si>
  <si>
    <t>SLZU2615597</t>
  </si>
  <si>
    <t>UTCU4900937</t>
  </si>
  <si>
    <t>6120-9114-205.012</t>
  </si>
  <si>
    <t>05E20</t>
  </si>
  <si>
    <t>SEGU8114890</t>
  </si>
  <si>
    <t>UTCU4998103</t>
  </si>
  <si>
    <t>GMCU6160176</t>
  </si>
  <si>
    <t>SEGU8137215</t>
  </si>
  <si>
    <t>6120-9114-205.013</t>
  </si>
  <si>
    <t>ABEU2604749</t>
  </si>
  <si>
    <t>6120-9114-205.011</t>
  </si>
  <si>
    <t>SEGU8114652</t>
  </si>
  <si>
    <t>OTTAWA EXPRESS</t>
  </si>
  <si>
    <t>05E21</t>
  </si>
  <si>
    <t>UTCU4962610</t>
  </si>
  <si>
    <t>EXFU6612702</t>
  </si>
  <si>
    <t>EXFU6637090</t>
  </si>
  <si>
    <t>6120-9114-206.020</t>
  </si>
  <si>
    <t>UTCU4903073</t>
  </si>
  <si>
    <t>05E22</t>
  </si>
  <si>
    <t>EXFU6634147</t>
  </si>
  <si>
    <t>GMCU1160384</t>
  </si>
  <si>
    <t>GMCU6165650</t>
  </si>
  <si>
    <t>UTCU4866787</t>
  </si>
  <si>
    <t>ABEU2614829</t>
  </si>
  <si>
    <t>WINU2657273</t>
  </si>
  <si>
    <t>UTCU4820404</t>
  </si>
  <si>
    <t>6120-9114-207.016</t>
  </si>
  <si>
    <t>SLZU2610492</t>
  </si>
  <si>
    <t>56E27</t>
  </si>
  <si>
    <t>6120-9114-206.015</t>
  </si>
  <si>
    <t>ABEU2601400</t>
  </si>
  <si>
    <t>53E24</t>
  </si>
  <si>
    <t>6120-9114-206.012</t>
  </si>
  <si>
    <t>UTCU4992656</t>
  </si>
  <si>
    <t>54E25</t>
  </si>
  <si>
    <t>EXFU6625401</t>
  </si>
  <si>
    <t>SEGU8114858</t>
  </si>
  <si>
    <t>SEGU8115068</t>
  </si>
  <si>
    <t>6120-9114-207.017</t>
  </si>
  <si>
    <t>UTCU4993689</t>
  </si>
  <si>
    <t>06E28</t>
  </si>
  <si>
    <t>UTCU4998320</t>
  </si>
  <si>
    <t>6120-9114-207.023</t>
  </si>
  <si>
    <t>6120-9114-206.013</t>
  </si>
  <si>
    <t>ABEU2616884</t>
  </si>
  <si>
    <t>ABEU2616483</t>
  </si>
  <si>
    <t>EXFU6648161</t>
  </si>
  <si>
    <t>EXFU6612750</t>
  </si>
  <si>
    <t>TLLU9017227</t>
  </si>
  <si>
    <t>6120-9114-206.014</t>
  </si>
  <si>
    <t>EXFU6613329</t>
  </si>
  <si>
    <t>55E29</t>
  </si>
  <si>
    <t>6120-9114-207.011</t>
  </si>
  <si>
    <t>UTCU4865245</t>
  </si>
  <si>
    <t>UTCU4990015</t>
  </si>
  <si>
    <t>UTCU4999959</t>
  </si>
  <si>
    <t>SEGU8118262</t>
  </si>
  <si>
    <t>GMCU1160213</t>
  </si>
  <si>
    <t>EXFU6686243</t>
  </si>
  <si>
    <t>EXFU6635164</t>
  </si>
  <si>
    <t>6120-9114-208.033</t>
  </si>
  <si>
    <t>UTCU4901110</t>
  </si>
  <si>
    <t>54E31</t>
  </si>
  <si>
    <t>UTCU4992810</t>
  </si>
  <si>
    <t>6120-9114-208.011</t>
  </si>
  <si>
    <t>EXFU6685587</t>
  </si>
  <si>
    <t>UTCU4864953</t>
  </si>
  <si>
    <t>UTCU4943374</t>
  </si>
  <si>
    <t>GMCU6165497</t>
  </si>
  <si>
    <t>GMCU6160812</t>
  </si>
  <si>
    <t>UTCU4994915</t>
  </si>
  <si>
    <t>6120-9114-207.012</t>
  </si>
  <si>
    <t>GMCU6160520</t>
  </si>
  <si>
    <t>ABEU2608317</t>
  </si>
  <si>
    <t>UTCU4996693</t>
  </si>
  <si>
    <t>EXFU6682910</t>
  </si>
  <si>
    <t>UTCU4867021</t>
  </si>
  <si>
    <t>UTCU5011940</t>
  </si>
  <si>
    <t>6120-9114-209.023</t>
  </si>
  <si>
    <t>EXFU6690665</t>
  </si>
  <si>
    <t>55E37</t>
  </si>
  <si>
    <t>6120-9114-207.013</t>
  </si>
  <si>
    <t>UTCU4997088</t>
  </si>
  <si>
    <t>57E33</t>
  </si>
  <si>
    <t>6120-9114-208.012</t>
  </si>
  <si>
    <t>GMCU6164248</t>
  </si>
  <si>
    <t>SNTU7412348</t>
  </si>
  <si>
    <t>6120-9114-208.038</t>
  </si>
  <si>
    <t>GMCU6163010</t>
  </si>
  <si>
    <t>07E34</t>
  </si>
  <si>
    <t>EXFU6616800</t>
  </si>
  <si>
    <t>UTCU4994047</t>
  </si>
  <si>
    <t>SEGU8126416</t>
  </si>
  <si>
    <t>6120-9114-208.039</t>
  </si>
  <si>
    <t>EXFU6613078</t>
  </si>
  <si>
    <t>EXFU6626820</t>
  </si>
  <si>
    <t>6120-9114-208.036</t>
  </si>
  <si>
    <t>UTCU4862708</t>
  </si>
  <si>
    <t>UTCU4960453</t>
  </si>
  <si>
    <t>6120-9114-209.022</t>
  </si>
  <si>
    <t>WINU2655645</t>
  </si>
  <si>
    <t>SNTU7411634</t>
  </si>
  <si>
    <t>SEGU8117836</t>
  </si>
  <si>
    <t>6120-9114-209.011</t>
  </si>
  <si>
    <t>UTCU4681443</t>
  </si>
  <si>
    <t>6120-9114-209.033</t>
  </si>
  <si>
    <t>GMCU1160532</t>
  </si>
  <si>
    <t>56E35</t>
  </si>
  <si>
    <t>SLZU2611565</t>
  </si>
  <si>
    <t xml:space="preserve">6120-9114-207.014 </t>
  </si>
  <si>
    <t>EXFU6635591</t>
  </si>
  <si>
    <t>UTCU4902143</t>
  </si>
  <si>
    <t>TLLU9016982</t>
  </si>
  <si>
    <t>SLZU2610379</t>
  </si>
  <si>
    <t>EXFU6682799</t>
  </si>
  <si>
    <t>GMCU6160704</t>
  </si>
  <si>
    <t>UTCU4963719</t>
  </si>
  <si>
    <t>6120-9114-209.012</t>
  </si>
  <si>
    <t>EXFU6618280</t>
  </si>
  <si>
    <t>EXFU6705404</t>
  </si>
  <si>
    <t>SEGU8125908</t>
  </si>
  <si>
    <t>6120-9114-209.032</t>
  </si>
  <si>
    <t>EXFU6704060</t>
  </si>
  <si>
    <t>6120-9114-209.031</t>
  </si>
  <si>
    <t>GMCU6165922</t>
  </si>
  <si>
    <t>ABEU2614095</t>
  </si>
  <si>
    <t>55E373</t>
  </si>
  <si>
    <t>6120-9114-208.025</t>
  </si>
  <si>
    <t>UTCU4991541</t>
  </si>
  <si>
    <t>SEGU8137200</t>
  </si>
  <si>
    <t>SEGU8136862</t>
  </si>
  <si>
    <t>SEGU8126144</t>
  </si>
  <si>
    <t>TCLU9260882</t>
  </si>
  <si>
    <t>EXFU6693828</t>
  </si>
  <si>
    <t>UTCU4863704</t>
  </si>
  <si>
    <t>UTCU4820071</t>
  </si>
  <si>
    <t>6120-9114-209.030</t>
  </si>
  <si>
    <t>EXFU6704408</t>
  </si>
  <si>
    <t>6120-9114-209.024</t>
  </si>
  <si>
    <t>EXFU6704959</t>
  </si>
  <si>
    <t>EXFU6682464</t>
  </si>
  <si>
    <t>EXFU6685627</t>
  </si>
  <si>
    <t>EXFU6678377</t>
  </si>
  <si>
    <t>GMCU6164850</t>
  </si>
  <si>
    <t>6120-9114-209.026</t>
  </si>
  <si>
    <t>UTCU4960643</t>
  </si>
  <si>
    <t>6120-9114-209.013</t>
  </si>
  <si>
    <t>UTCU4993251</t>
  </si>
  <si>
    <t>UTCU4862349</t>
  </si>
  <si>
    <t>UTCU5011960</t>
  </si>
  <si>
    <t>UTCU4681145</t>
  </si>
  <si>
    <t>EXFU6705322</t>
  </si>
  <si>
    <t>6120-9114-209.014</t>
  </si>
  <si>
    <t>SLZU2609418</t>
  </si>
  <si>
    <t>SEGU8143521</t>
  </si>
  <si>
    <t>SEGU8114729</t>
  </si>
  <si>
    <t>SEGU8135927</t>
  </si>
  <si>
    <t>TCLU9260780</t>
  </si>
  <si>
    <t>SEGU8114565</t>
  </si>
  <si>
    <t>6120-9114-210.021</t>
  </si>
  <si>
    <t>EXFU6668023</t>
  </si>
  <si>
    <t>24E38</t>
  </si>
  <si>
    <t>UTCU5012000</t>
  </si>
  <si>
    <t>SNTU7413046</t>
  </si>
  <si>
    <t>6120-9114-209.020</t>
  </si>
  <si>
    <t>EXFU6703757</t>
  </si>
  <si>
    <t>EXFU6692971</t>
  </si>
  <si>
    <t>UTCU5012252</t>
  </si>
  <si>
    <t>6120-9114-209.038</t>
  </si>
  <si>
    <t>SEGU8136991</t>
  </si>
  <si>
    <t>6120-9114-211.014</t>
  </si>
  <si>
    <t>EXFU6673713</t>
  </si>
  <si>
    <t>58E40</t>
  </si>
  <si>
    <t>6120-9114-209.021</t>
  </si>
  <si>
    <t>EXFU6673879</t>
  </si>
  <si>
    <t>EXFU6694552</t>
  </si>
  <si>
    <t>UTCU5011934</t>
  </si>
  <si>
    <t>UTCU5011997</t>
  </si>
  <si>
    <t>6120-9114-210.011</t>
  </si>
  <si>
    <t>UTCU4869370</t>
  </si>
  <si>
    <t>UTCU4996939</t>
  </si>
  <si>
    <t>UTCU4869127</t>
  </si>
  <si>
    <t>UTCU4990843</t>
  </si>
  <si>
    <t>6120-9114-210.015</t>
  </si>
  <si>
    <t>ABEU2617406</t>
  </si>
  <si>
    <t>57E42</t>
  </si>
  <si>
    <t>EXFU6680610</t>
  </si>
  <si>
    <t>UTCU4993971</t>
  </si>
  <si>
    <t>6120-9114-210.026</t>
  </si>
  <si>
    <t>EXFU6620499</t>
  </si>
  <si>
    <t>EXFU6685951</t>
  </si>
  <si>
    <t>EXFU6688837</t>
  </si>
  <si>
    <t>SNTU7410812</t>
  </si>
  <si>
    <t>ABEU2615532</t>
  </si>
  <si>
    <t>6120-9114-210.025</t>
  </si>
  <si>
    <t>EXFU6636561</t>
  </si>
  <si>
    <t>6120-9114-210.014</t>
  </si>
  <si>
    <t>GMCU6161249</t>
  </si>
  <si>
    <t>08E41</t>
  </si>
  <si>
    <t>EXFU6625459</t>
  </si>
  <si>
    <t>UTCU4869425</t>
  </si>
  <si>
    <t>GMCU6165120</t>
  </si>
  <si>
    <t>UTCU4960350</t>
  </si>
  <si>
    <t>GMCU6164799</t>
  </si>
  <si>
    <t>EXFU6700526</t>
  </si>
  <si>
    <t>6120-9114-210.016</t>
  </si>
  <si>
    <t>ABEU2615830</t>
  </si>
  <si>
    <t>25E44</t>
  </si>
  <si>
    <t>UTCU5011235</t>
  </si>
  <si>
    <t>SEGU8125282</t>
  </si>
  <si>
    <t>UTCU4997067</t>
  </si>
  <si>
    <t>UTCU4867227</t>
  </si>
  <si>
    <t>ABEU2614325</t>
  </si>
  <si>
    <t>UTCU4900156</t>
  </si>
  <si>
    <t>UTCU4960788</t>
  </si>
  <si>
    <t>6120-9114-211.018</t>
  </si>
  <si>
    <t>EXFU6634390</t>
  </si>
  <si>
    <t>6120-9114-211.011</t>
  </si>
  <si>
    <t>UTCU4994495</t>
  </si>
  <si>
    <t>GMCU6164870</t>
  </si>
  <si>
    <t>UTCU5011180</t>
  </si>
  <si>
    <t>UTCU5013325</t>
  </si>
  <si>
    <t>WINU2657231</t>
  </si>
  <si>
    <t>EXFU6618526</t>
  </si>
  <si>
    <t>EXFU6685777</t>
  </si>
  <si>
    <t>6120-9114-211.013</t>
  </si>
  <si>
    <t>UTCU4865435</t>
  </si>
  <si>
    <t>59E47</t>
  </si>
  <si>
    <t>UTCU4923721</t>
  </si>
  <si>
    <t>WINU2655049</t>
  </si>
  <si>
    <t>UTCU4864573</t>
  </si>
  <si>
    <t>UTCU4681422</t>
  </si>
  <si>
    <t>WINU2656493</t>
  </si>
  <si>
    <t>SEGU8125127</t>
  </si>
  <si>
    <t>WINU2656960</t>
  </si>
  <si>
    <t>UTCU4868590</t>
  </si>
  <si>
    <t>6120-9114-211.012</t>
  </si>
  <si>
    <t>ABEU2613988</t>
  </si>
  <si>
    <t>UTCU4869277</t>
  </si>
  <si>
    <t>UTCU4680196</t>
  </si>
  <si>
    <t>EXFU6683286</t>
  </si>
  <si>
    <t>EXFU6694280</t>
  </si>
  <si>
    <t>EXFU6682700</t>
  </si>
  <si>
    <t>UTCU4866473</t>
  </si>
  <si>
    <t>EXFU6680707</t>
  </si>
  <si>
    <t>6120-9114-212.016</t>
  </si>
  <si>
    <t>UTCU4990376</t>
  </si>
  <si>
    <t>6120-9114-212.011</t>
  </si>
  <si>
    <t>EXFU6678510</t>
  </si>
  <si>
    <t>09E48</t>
  </si>
  <si>
    <t>SEGU8114647</t>
  </si>
  <si>
    <t>EXFU6687738</t>
  </si>
  <si>
    <t>ABEU2617345</t>
  </si>
  <si>
    <t>UTCU4864001</t>
  </si>
  <si>
    <t>UTCU4681090</t>
  </si>
  <si>
    <t>UTCU5011220</t>
  </si>
  <si>
    <t>SLZU2610358</t>
  </si>
  <si>
    <t>EXFU6693556</t>
  </si>
  <si>
    <t>6120-9114-212.017</t>
  </si>
  <si>
    <t>SLZU2612108</t>
  </si>
  <si>
    <t>57E50</t>
  </si>
  <si>
    <t>17/1/2023</t>
  </si>
  <si>
    <t>6120-9114-212.012</t>
  </si>
  <si>
    <t>UTCU4902673</t>
  </si>
  <si>
    <t>58E49</t>
  </si>
  <si>
    <t>RLTU3025726</t>
  </si>
  <si>
    <t>UTCU4960520</t>
  </si>
  <si>
    <t>EXFU6654591</t>
  </si>
  <si>
    <t>UTCU4995980</t>
  </si>
  <si>
    <t>6120-9114-212.013</t>
  </si>
  <si>
    <t>UTCU4865230</t>
  </si>
  <si>
    <t>TLLU9016914</t>
  </si>
  <si>
    <t>EXFU6702869</t>
  </si>
  <si>
    <t>GMCU1160640</t>
  </si>
  <si>
    <t>6120-9114-301.014</t>
  </si>
  <si>
    <t>EXFU6623522</t>
  </si>
  <si>
    <t>26E52</t>
  </si>
  <si>
    <t>6120-9114-212.018</t>
  </si>
  <si>
    <t>TLLU9006304</t>
  </si>
  <si>
    <t>26E51</t>
  </si>
  <si>
    <t>6120-9114-301.011</t>
  </si>
  <si>
    <t>UTCU4820488</t>
  </si>
  <si>
    <t>60E02</t>
  </si>
  <si>
    <t>UTCU4993924</t>
  </si>
  <si>
    <t>EXFU6703248</t>
  </si>
  <si>
    <t>6120-9114-301.012</t>
  </si>
  <si>
    <t>EXFU6692272</t>
  </si>
  <si>
    <t>EXFU6693999</t>
  </si>
  <si>
    <t>EXFU6679054</t>
  </si>
  <si>
    <t>SEGU8117693</t>
  </si>
  <si>
    <t>SEGU8137278</t>
  </si>
  <si>
    <t>EXFU6693730</t>
  </si>
  <si>
    <t>EXFU6636582</t>
  </si>
  <si>
    <t>6120-9114-301.013</t>
  </si>
  <si>
    <t>WINU2655394</t>
  </si>
  <si>
    <t>59E04</t>
  </si>
  <si>
    <t>EXFU0807760</t>
  </si>
  <si>
    <t>UTCU4801111</t>
  </si>
  <si>
    <t>UTCU4680405</t>
  </si>
  <si>
    <t>27E07</t>
  </si>
  <si>
    <t>UTCU4865760</t>
  </si>
  <si>
    <t>UTCU4903366</t>
  </si>
  <si>
    <t>SLZU2611755</t>
  </si>
  <si>
    <t>UTCU4864803</t>
  </si>
  <si>
    <t>UTCU4866745</t>
  </si>
  <si>
    <t>SLZU2609505</t>
  </si>
  <si>
    <t>27E08</t>
  </si>
  <si>
    <t>SNTU7413386</t>
  </si>
  <si>
    <t>EXFU0811564</t>
  </si>
  <si>
    <t>EXFU6625530</t>
  </si>
  <si>
    <t>EXFU6617108</t>
  </si>
  <si>
    <t>SEGU8124959</t>
  </si>
  <si>
    <t>EXFU6644818</t>
  </si>
  <si>
    <t>GMCU6161700</t>
  </si>
  <si>
    <t>EXFU6628165</t>
  </si>
  <si>
    <t>59E09</t>
  </si>
  <si>
    <t>WINU2656488</t>
  </si>
  <si>
    <t>SLZU-2613383</t>
  </si>
  <si>
    <t>UTCU4860238</t>
  </si>
  <si>
    <t>GMCU1160954</t>
  </si>
  <si>
    <t>SEGU8137093</t>
  </si>
  <si>
    <t>EXFU6693387</t>
  </si>
  <si>
    <t>EXFU6704183</t>
  </si>
  <si>
    <t>EXFU6692333</t>
  </si>
  <si>
    <t>UTCU5014430</t>
  </si>
  <si>
    <t>EXFU6692919</t>
  </si>
  <si>
    <t>EXFU6624581</t>
  </si>
  <si>
    <t>61E11</t>
  </si>
  <si>
    <t>UTCU4997468</t>
  </si>
  <si>
    <t>EXFU6679331</t>
  </si>
  <si>
    <t>SLZU2611396</t>
  </si>
  <si>
    <t>UTCU4999624</t>
  </si>
  <si>
    <t>GMCU6162224</t>
  </si>
  <si>
    <t>EXFU6668907</t>
  </si>
  <si>
    <t>UTCU5011127</t>
  </si>
  <si>
    <t>SLZU2616103</t>
  </si>
  <si>
    <t>RLTU3024524</t>
  </si>
  <si>
    <t>UTCU5011092</t>
  </si>
  <si>
    <t>UTCU5011132</t>
  </si>
  <si>
    <t>UTCU4990041</t>
  </si>
  <si>
    <t>UTCU5011087</t>
  </si>
  <si>
    <t>UTCU4869791</t>
  </si>
  <si>
    <t>60E12</t>
  </si>
  <si>
    <t>SEGU8136902</t>
  </si>
  <si>
    <t>SEGU8114400</t>
  </si>
  <si>
    <t>EXFU6697741</t>
  </si>
  <si>
    <t>EXFU6690310</t>
  </si>
  <si>
    <t>EXFU6682490</t>
  </si>
  <si>
    <t>SLZU2611436</t>
  </si>
  <si>
    <t>59E13</t>
  </si>
  <si>
    <t>SLZU2608746</t>
  </si>
  <si>
    <t>EXFU6692605</t>
  </si>
  <si>
    <t>UTCU4904439</t>
  </si>
  <si>
    <t>EXFU6692586</t>
  </si>
  <si>
    <t>EXFU6704096</t>
  </si>
  <si>
    <t>WINU2657057</t>
  </si>
  <si>
    <t>28E14</t>
  </si>
  <si>
    <t>UTCU4866236</t>
  </si>
  <si>
    <t>UTCU4869831</t>
  </si>
  <si>
    <t>GMCU1161009</t>
  </si>
  <si>
    <t>UTCU4866869</t>
  </si>
  <si>
    <t>UTCU4863134</t>
  </si>
  <si>
    <t>ABEU2617704</t>
  </si>
  <si>
    <t>28E15</t>
  </si>
  <si>
    <t>ABEU2603070</t>
  </si>
  <si>
    <t>LAFU2607734</t>
  </si>
  <si>
    <t>EXFU6644989</t>
  </si>
  <si>
    <t>UTCU4862272</t>
  </si>
  <si>
    <t>GMCU6161254</t>
  </si>
  <si>
    <t>EXFU6628381</t>
  </si>
  <si>
    <t>ABEU2619440</t>
  </si>
  <si>
    <t>SLZU2608788</t>
  </si>
  <si>
    <t>60E16</t>
  </si>
  <si>
    <t>UTCU4860773</t>
  </si>
  <si>
    <t>UTCU4960495</t>
  </si>
  <si>
    <t>TBC</t>
  </si>
  <si>
    <t>SNTU7410535</t>
  </si>
  <si>
    <t>LISBON EXPRESS</t>
  </si>
  <si>
    <t>12E17</t>
  </si>
  <si>
    <t>EXFU6691830</t>
  </si>
  <si>
    <t>FLNU6005632</t>
  </si>
  <si>
    <t>EXFU6672213</t>
  </si>
  <si>
    <t>EXFU0812093</t>
  </si>
  <si>
    <t>ABEU2618742</t>
  </si>
  <si>
    <t>UTCU4869169</t>
  </si>
  <si>
    <t>EXFU6617957</t>
  </si>
  <si>
    <t>SNTU7411233</t>
  </si>
  <si>
    <t>EXFU6683007</t>
  </si>
  <si>
    <t>EXFU6668960</t>
  </si>
  <si>
    <t>EXFU6679120</t>
  </si>
  <si>
    <t>UTCU4962760</t>
  </si>
  <si>
    <t>72E18</t>
  </si>
  <si>
    <t>SNTU7410957</t>
  </si>
  <si>
    <t>SNTU7411871</t>
  </si>
  <si>
    <t>UTCU4961850</t>
  </si>
  <si>
    <t>UTCU4864207</t>
  </si>
  <si>
    <t>SNTU7412522</t>
  </si>
  <si>
    <t>SLZU2612453</t>
  </si>
  <si>
    <t>SEGU8126611</t>
  </si>
  <si>
    <t>61E19</t>
  </si>
  <si>
    <t>EXFU6692230</t>
  </si>
  <si>
    <t>GMCU6165115</t>
  </si>
  <si>
    <t>UTCU4960052</t>
  </si>
  <si>
    <t>UTCU4900388</t>
  </si>
  <si>
    <t>EXFU6612940</t>
  </si>
  <si>
    <t>EXFU6625546</t>
  </si>
  <si>
    <t>SLZU2609315</t>
  </si>
  <si>
    <t>FLNU6004868</t>
  </si>
  <si>
    <t>ABEU2633599</t>
  </si>
  <si>
    <t>EXFU6691430</t>
  </si>
  <si>
    <t>60E20</t>
  </si>
  <si>
    <t>UTCU4995043</t>
  </si>
  <si>
    <t>EXFU6694608</t>
  </si>
  <si>
    <t>EXFU6618640</t>
  </si>
  <si>
    <t>29E21</t>
  </si>
  <si>
    <t>EXFU6685709</t>
  </si>
  <si>
    <t>SLZU2610722</t>
  </si>
  <si>
    <t>EXFU0811348</t>
  </si>
  <si>
    <t>UTCU4964490</t>
  </si>
  <si>
    <t>TLLU9009345</t>
  </si>
  <si>
    <t>EXFU6693073</t>
  </si>
  <si>
    <t>ABEU2611584</t>
  </si>
  <si>
    <t>13E24</t>
  </si>
  <si>
    <t>GMCU6165645</t>
  </si>
  <si>
    <t>EXFU6691912</t>
  </si>
  <si>
    <t>UTCU4997072</t>
  </si>
  <si>
    <t>UTCU5013583</t>
  </si>
  <si>
    <t>EXFU6693324</t>
  </si>
  <si>
    <t>ABEU2619477</t>
  </si>
  <si>
    <t>ABEU2610660</t>
  </si>
  <si>
    <t>EXFU6692652</t>
  </si>
  <si>
    <t>UTCU4962245</t>
  </si>
  <si>
    <t>SEGU8136610</t>
  </si>
  <si>
    <t>63E25</t>
  </si>
  <si>
    <t>EXFU6616816</t>
  </si>
  <si>
    <t>UTCU4904207</t>
  </si>
  <si>
    <t>WINU2655012</t>
  </si>
  <si>
    <t>UTCU4863772</t>
  </si>
  <si>
    <t>62E26</t>
  </si>
  <si>
    <t>UTCU4960622</t>
  </si>
  <si>
    <t>WINU2657036</t>
  </si>
  <si>
    <t>UTCU4904737</t>
  </si>
  <si>
    <t>EXFU6669143</t>
  </si>
  <si>
    <t>61E27</t>
  </si>
  <si>
    <t>UTCU4943055</t>
  </si>
  <si>
    <t>EXFU6693155</t>
  </si>
  <si>
    <t>EXFU6673755</t>
  </si>
  <si>
    <t>EXFU662071-3</t>
  </si>
  <si>
    <t>62E30</t>
  </si>
  <si>
    <t>EXFU6693601</t>
  </si>
  <si>
    <t>EXFU662128-4</t>
  </si>
  <si>
    <t>EXFU6644910</t>
  </si>
  <si>
    <t>EXFU6693200</t>
  </si>
  <si>
    <t>05E29</t>
  </si>
  <si>
    <t>GMCU6164926</t>
  </si>
  <si>
    <t>ABEU2619461</t>
  </si>
  <si>
    <t>14E31</t>
  </si>
  <si>
    <t>EXFU6691677</t>
  </si>
  <si>
    <t>ABEU2610870</t>
  </si>
  <si>
    <t>ABEU2619570</t>
  </si>
  <si>
    <t>TCLU9260990</t>
  </si>
  <si>
    <t>TLLU90055500</t>
  </si>
  <si>
    <t>ABEU2602941</t>
  </si>
  <si>
    <t>UTCU4961995</t>
  </si>
  <si>
    <t>63E33</t>
  </si>
  <si>
    <t>EXFU6617854</t>
  </si>
  <si>
    <t>EXFU0814007</t>
  </si>
  <si>
    <t>EXFU6690372</t>
  </si>
  <si>
    <t>SLZU2614841</t>
  </si>
  <si>
    <t>EXFU6693638</t>
  </si>
  <si>
    <t>SNTU7411681</t>
  </si>
  <si>
    <t>SLZU2610300</t>
  </si>
  <si>
    <t>RLTU3024550</t>
  </si>
  <si>
    <t>UTCU4998130</t>
  </si>
  <si>
    <t>SNTU7402397</t>
  </si>
  <si>
    <t>UTCU4866175</t>
  </si>
  <si>
    <t>UTCU4903089</t>
  </si>
  <si>
    <t>UTCU5020366</t>
  </si>
  <si>
    <t>62E34</t>
  </si>
  <si>
    <t>SNTU7413278</t>
  </si>
  <si>
    <t>SLZU2612073</t>
  </si>
  <si>
    <t>UTCU4991080</t>
  </si>
  <si>
    <t>SLZU2609510</t>
  </si>
  <si>
    <t>SEGU8118431</t>
  </si>
  <si>
    <t>UTCU4995249</t>
  </si>
  <si>
    <t>UTCU5020350</t>
  </si>
  <si>
    <t>UTCU5020345</t>
  </si>
  <si>
    <t>UTCU4866529</t>
  </si>
  <si>
    <t>TLLU9017232</t>
  </si>
  <si>
    <t>31E35</t>
  </si>
  <si>
    <t>EXFU6690602</t>
  </si>
  <si>
    <t>SLZU2609383</t>
  </si>
  <si>
    <t>GMCU6161830</t>
  </si>
  <si>
    <t>UTCU4943245</t>
  </si>
  <si>
    <t>SNTU7411589</t>
  </si>
  <si>
    <t>SEGU8126484</t>
  </si>
  <si>
    <t>UTCU4990524</t>
  </si>
  <si>
    <t>EXFU6636514</t>
  </si>
  <si>
    <t>63E36</t>
  </si>
  <si>
    <t>UTCU4680874</t>
  </si>
  <si>
    <t>EXFU6628653</t>
  </si>
  <si>
    <t>EXFU6704049</t>
  </si>
  <si>
    <t>EXFU6628376</t>
  </si>
  <si>
    <t>EXFU6625778</t>
  </si>
  <si>
    <t>UTCU4962224</t>
  </si>
  <si>
    <t>UTCU4994896</t>
  </si>
  <si>
    <t>UTCU4902354</t>
  </si>
  <si>
    <t>UTCU5020330</t>
  </si>
  <si>
    <t>UTCU5020324</t>
  </si>
  <si>
    <t>EXFU6691300</t>
  </si>
  <si>
    <t>UTCU4902605</t>
  </si>
  <si>
    <t>UTCU5010687</t>
  </si>
  <si>
    <t>MSC SHRISTI</t>
  </si>
  <si>
    <t>CI337R</t>
  </si>
  <si>
    <t>EXFU6623100</t>
  </si>
  <si>
    <t>EXFU6637038</t>
  </si>
  <si>
    <t>EXFU6672002</t>
  </si>
  <si>
    <t>UTCU4962796</t>
  </si>
  <si>
    <t>EXFU6624236</t>
  </si>
  <si>
    <t>SEGU8125174</t>
  </si>
  <si>
    <t>UTCU5015713</t>
  </si>
  <si>
    <t>EXFU6703649</t>
  </si>
  <si>
    <t>UTCU4864763</t>
  </si>
  <si>
    <t>65E38</t>
  </si>
  <si>
    <t>EXFU6688729</t>
  </si>
  <si>
    <t>EXFU6690897</t>
  </si>
  <si>
    <t>UTCU5019621</t>
  </si>
  <si>
    <t>SLZU2615494</t>
  </si>
  <si>
    <t>EXFU6690752</t>
  </si>
  <si>
    <t>EXFU6690578</t>
  </si>
  <si>
    <t>GMCU6164783</t>
  </si>
  <si>
    <t>SLZU2625996</t>
  </si>
  <si>
    <t>MSC HANNAH</t>
  </si>
  <si>
    <t>CI339R</t>
  </si>
  <si>
    <t>SLZU2625321</t>
  </si>
  <si>
    <t>UTCU5013578</t>
  </si>
  <si>
    <t>FLNU6005777</t>
  </si>
  <si>
    <t>SLZU2611380</t>
  </si>
  <si>
    <t>FLNU6005838</t>
  </si>
  <si>
    <t>SEGU8118004</t>
  </si>
  <si>
    <t>GMCU6165310</t>
  </si>
  <si>
    <t>UTCU4869066</t>
  </si>
  <si>
    <t>64E40</t>
  </si>
  <si>
    <t>UTCU4901384</t>
  </si>
  <si>
    <t>FLNU6005144</t>
  </si>
  <si>
    <t>EXFU6704440</t>
  </si>
  <si>
    <t>GMCU6162311</t>
  </si>
  <si>
    <t>SLZU2625445</t>
  </si>
  <si>
    <t>UTCU4961151</t>
  </si>
  <si>
    <t>SEGU8020954</t>
  </si>
  <si>
    <t>UTCU4860813</t>
  </si>
  <si>
    <t>63E41</t>
  </si>
  <si>
    <t>UTCU4999049</t>
  </si>
  <si>
    <t>EXFU6683558</t>
  </si>
  <si>
    <t>ABEU2634276</t>
  </si>
  <si>
    <t>TCLU9260877</t>
  </si>
  <si>
    <t>EXFU668591</t>
  </si>
  <si>
    <t>UTCU5010460</t>
  </si>
  <si>
    <t>ABEU2634640</t>
  </si>
  <si>
    <t>ABEU2634738</t>
  </si>
  <si>
    <t>WINU2656683</t>
  </si>
  <si>
    <t>EXFU6648325</t>
  </si>
  <si>
    <t>EXFU6700362</t>
  </si>
  <si>
    <t>32E42</t>
  </si>
  <si>
    <t>SLZU2612176</t>
  </si>
  <si>
    <t>UTCU4993117</t>
  </si>
  <si>
    <t>64E43</t>
  </si>
  <si>
    <t>UTCU4964280</t>
  </si>
  <si>
    <t>GMCU6161491</t>
  </si>
  <si>
    <t>UTCU5012627</t>
  </si>
  <si>
    <t>FLNU6005972</t>
  </si>
  <si>
    <t>UTCU4681166</t>
  </si>
  <si>
    <t>UTCU5010218</t>
  </si>
  <si>
    <t>GMCU6161315</t>
  </si>
  <si>
    <t>UTCU5013264</t>
  </si>
  <si>
    <t>UTCU5010497</t>
  </si>
  <si>
    <t>16E44</t>
  </si>
  <si>
    <t>ABEU2601396</t>
  </si>
  <si>
    <t>66e45</t>
  </si>
  <si>
    <t>ABEU2610947</t>
  </si>
  <si>
    <t>ABEU2610628</t>
  </si>
  <si>
    <t>UTCU5010476</t>
  </si>
  <si>
    <t>EXFU6704054</t>
  </si>
  <si>
    <t>WINU2654551</t>
  </si>
  <si>
    <t>EXFU6667834</t>
  </si>
  <si>
    <t>UTCU5010162</t>
  </si>
  <si>
    <t>UTCU5010157</t>
  </si>
  <si>
    <t>DUBLIN EXPRESS</t>
  </si>
  <si>
    <t>EXFU6692101</t>
  </si>
  <si>
    <t>FLNU6005993</t>
  </si>
  <si>
    <t>ABEU2618953</t>
  </si>
  <si>
    <t>EXFU6623179</t>
  </si>
  <si>
    <t>UTCU4864784</t>
  </si>
  <si>
    <t>ABEU2630619</t>
  </si>
  <si>
    <t>EXFU6682567</t>
  </si>
  <si>
    <t>65E47</t>
  </si>
  <si>
    <t>SEGU8118386</t>
  </si>
  <si>
    <t>SLZU2625888</t>
  </si>
  <si>
    <t>GMCU6161399</t>
  </si>
  <si>
    <t>EXFU6636577</t>
  </si>
  <si>
    <t>UTCU4997339</t>
  </si>
  <si>
    <t>64E48</t>
  </si>
  <si>
    <t>EXFU6704352</t>
  </si>
  <si>
    <t>UTCU5014152</t>
  </si>
  <si>
    <t>UTCU4868326</t>
  </si>
  <si>
    <t>EXFU6688821</t>
  </si>
  <si>
    <t>UTCU4964314</t>
  </si>
  <si>
    <t>UTCU4901682</t>
  </si>
  <si>
    <t>33E49</t>
  </si>
  <si>
    <t>EXFU6705662</t>
  </si>
  <si>
    <t>UTCU4865184</t>
  </si>
  <si>
    <t>ABEU2610905</t>
  </si>
  <si>
    <t>SLZU2610527</t>
  </si>
  <si>
    <t>SLZU2612134</t>
  </si>
  <si>
    <t>SEGU8137046</t>
  </si>
  <si>
    <t>UTCU4902647</t>
  </si>
  <si>
    <t>TCLU9260584</t>
  </si>
  <si>
    <t>UTCU5012057</t>
  </si>
  <si>
    <t>ABEU2634574</t>
  </si>
  <si>
    <t>65E50</t>
  </si>
  <si>
    <t>EXFU6616586</t>
  </si>
  <si>
    <t>TLLU9016880</t>
  </si>
  <si>
    <t>TLLU9016935</t>
  </si>
  <si>
    <t>UTCU5021486</t>
  </si>
  <si>
    <t>UTCU4861722</t>
  </si>
  <si>
    <t>UTCU5014907</t>
  </si>
  <si>
    <t>WINU2657170</t>
  </si>
  <si>
    <t>GMCU1160609</t>
  </si>
  <si>
    <t>UTCU5021341</t>
  </si>
  <si>
    <t>EXFU6686372</t>
  </si>
  <si>
    <t>EXFU6625675</t>
  </si>
  <si>
    <t>UTCU4996271</t>
  </si>
  <si>
    <t>17E51</t>
  </si>
  <si>
    <t>UTCU4994704</t>
  </si>
  <si>
    <t>EXFU6678401</t>
  </si>
  <si>
    <t>GMCU6165199</t>
  </si>
  <si>
    <t>FLNU6005329</t>
  </si>
  <si>
    <t>UTCU4991768</t>
  </si>
  <si>
    <t>EXFU6700486</t>
  </si>
  <si>
    <t>EXFU6618974</t>
  </si>
  <si>
    <t>SEGU8114190</t>
  </si>
  <si>
    <t>EXFU6683809</t>
  </si>
  <si>
    <t>EXFU6613308</t>
  </si>
  <si>
    <t>UTCU4996055</t>
  </si>
  <si>
    <t>UTCU4992086</t>
  </si>
  <si>
    <t>UTCU4964103</t>
  </si>
  <si>
    <t>EXFU6623610</t>
  </si>
  <si>
    <t>EXFU6667876</t>
  </si>
  <si>
    <t>EXFU6690834</t>
  </si>
  <si>
    <t>EXFU6705174</t>
  </si>
  <si>
    <t>EXFU6704368</t>
  </si>
  <si>
    <t>67E52</t>
  </si>
  <si>
    <t>ABEU2619543</t>
  </si>
  <si>
    <t>SLZU2612690</t>
  </si>
  <si>
    <t>TCLU9260666</t>
  </si>
  <si>
    <t>UTCU4869220</t>
  </si>
  <si>
    <t>SLZU2613260</t>
  </si>
  <si>
    <t>SNTU7410896</t>
  </si>
  <si>
    <t>SLZU2624752</t>
  </si>
  <si>
    <t>SNTU7411486</t>
  </si>
  <si>
    <t>UTCU4995070</t>
  </si>
  <si>
    <t>SLZU2613634</t>
  </si>
  <si>
    <t>02E02</t>
  </si>
  <si>
    <t>EXFU6671773</t>
  </si>
  <si>
    <t>EFU6616518</t>
  </si>
  <si>
    <t>UTCU5012904</t>
  </si>
  <si>
    <t>TLLU9016977</t>
  </si>
  <si>
    <t>UTCU5019513</t>
  </si>
  <si>
    <t>SLZU2624794</t>
  </si>
  <si>
    <t>UTCU5019529</t>
  </si>
  <si>
    <t>EXFU6628566</t>
  </si>
  <si>
    <t>SLZU2613038</t>
  </si>
  <si>
    <t>GMCU6165389</t>
  </si>
  <si>
    <t>SLZU2622528</t>
  </si>
  <si>
    <t>EXFU6689556</t>
  </si>
  <si>
    <t>UTCU4867253</t>
  </si>
  <si>
    <t>66E03</t>
  </si>
  <si>
    <t>UTCU4996230</t>
  </si>
  <si>
    <t>UTCU4903690</t>
  </si>
  <si>
    <t>UTCU4680180</t>
  </si>
  <si>
    <t>UTCU4860407</t>
  </si>
  <si>
    <t>UTCU4820209</t>
  </si>
  <si>
    <t>SLZU2614707</t>
  </si>
  <si>
    <t>SLZU2615405</t>
  </si>
  <si>
    <t>EXFU6700296</t>
  </si>
  <si>
    <t>SEGU8114610</t>
  </si>
  <si>
    <t>SLZU2614815</t>
  </si>
  <si>
    <t>UTCU4904906</t>
  </si>
  <si>
    <t>SEGU8126123</t>
  </si>
  <si>
    <t>65E04</t>
  </si>
  <si>
    <t>SEGU8114821</t>
  </si>
  <si>
    <t>UTCU4681280</t>
  </si>
  <si>
    <t>UTCU5020094</t>
  </si>
  <si>
    <t>UTCU4996498</t>
  </si>
  <si>
    <t>GMCU6164119</t>
  </si>
  <si>
    <t>UTCU4993950</t>
  </si>
  <si>
    <t>EXFU6700212</t>
  </si>
  <si>
    <t>EXFU6669605</t>
  </si>
  <si>
    <t>UTCU5021070</t>
  </si>
  <si>
    <t>EXFU6688708</t>
  </si>
  <si>
    <t>SLZU2608807</t>
  </si>
  <si>
    <t>SLZU2611950</t>
  </si>
  <si>
    <t>34E05</t>
  </si>
  <si>
    <t>ABEU2612810</t>
  </si>
  <si>
    <t>UTCU4862987</t>
  </si>
  <si>
    <t>ABEU2619559</t>
  </si>
  <si>
    <t>UTCU4862755</t>
  </si>
  <si>
    <t>SNTU7411104</t>
  </si>
  <si>
    <t>18E07</t>
  </si>
  <si>
    <t>ABEU2635971</t>
  </si>
  <si>
    <t>UTCU5020751</t>
  </si>
  <si>
    <t>EXFU6705699</t>
  </si>
  <si>
    <t>GMCU6160108</t>
  </si>
  <si>
    <t>EXFU6616502</t>
  </si>
  <si>
    <t>UTCU4997658</t>
  </si>
  <si>
    <t>ABEU2601816</t>
  </si>
  <si>
    <t>SLZU2616063</t>
  </si>
  <si>
    <t>GMCU6164443</t>
  </si>
  <si>
    <t>UTCU4900921</t>
  </si>
  <si>
    <t>68E08</t>
  </si>
  <si>
    <t>UTCU4900095</t>
  </si>
  <si>
    <t>UTCU5020319</t>
  </si>
  <si>
    <t>UTCU4994005</t>
  </si>
  <si>
    <t>UTCU4992682</t>
  </si>
  <si>
    <t>UTCU4999835</t>
  </si>
  <si>
    <t>UTCU4995085</t>
  </si>
  <si>
    <t>SLZU2612520</t>
  </si>
  <si>
    <t>UTCU4960290</t>
  </si>
  <si>
    <t>EXFU6620436</t>
  </si>
  <si>
    <t>03E49</t>
  </si>
  <si>
    <t>GMCU6161341</t>
  </si>
  <si>
    <t>SLZU2615088</t>
  </si>
  <si>
    <t>EXFU6690428</t>
  </si>
  <si>
    <t>EXFU6621577</t>
  </si>
  <si>
    <t>GMCU6162380</t>
  </si>
  <si>
    <t>UTCU5020279</t>
  </si>
  <si>
    <t>UTCU5011467</t>
  </si>
  <si>
    <t>SLZU2611924</t>
  </si>
  <si>
    <t>SEGU8125831</t>
  </si>
  <si>
    <t>67E10</t>
  </si>
  <si>
    <t>EXFU6687907</t>
  </si>
  <si>
    <t>UTCU4903920</t>
  </si>
  <si>
    <t>TLLU9044726</t>
  </si>
  <si>
    <t>EXFU6671829</t>
  </si>
  <si>
    <t>TLLU9044691</t>
  </si>
  <si>
    <t>EXFU6687954</t>
  </si>
  <si>
    <t>EXFU6625715</t>
  </si>
  <si>
    <t>EXFU6689350</t>
  </si>
  <si>
    <t>SLZU2627181</t>
  </si>
  <si>
    <t>66E11</t>
  </si>
  <si>
    <t>Entrate in SAAR</t>
  </si>
  <si>
    <t>UTCU5013120</t>
  </si>
  <si>
    <t>SLZU2625297</t>
  </si>
  <si>
    <t>UTCU4961064</t>
  </si>
  <si>
    <t>EXFU6685967</t>
  </si>
  <si>
    <t>EXFU6689725</t>
  </si>
  <si>
    <t>35E12</t>
  </si>
  <si>
    <t>UTCU4962501</t>
  </si>
  <si>
    <t>FLNU6005416</t>
  </si>
  <si>
    <t>TLLU9044881</t>
  </si>
  <si>
    <t>UTCU4996559</t>
  </si>
  <si>
    <t>EXFU6686496</t>
  </si>
  <si>
    <t>UTCU4900367</t>
  </si>
  <si>
    <t>UTCU4668668</t>
  </si>
  <si>
    <t>19E14</t>
  </si>
  <si>
    <t>EXFU6613150</t>
  </si>
  <si>
    <t>UTCU5020638</t>
  </si>
  <si>
    <t>UTCU4994962</t>
  </si>
  <si>
    <t>UTCU5015987</t>
  </si>
  <si>
    <t>UTCU4963220</t>
  </si>
  <si>
    <t>UTCU4901635</t>
  </si>
  <si>
    <t>67E13</t>
  </si>
  <si>
    <t>UTCU4868178</t>
  </si>
  <si>
    <t>ABEU2608235</t>
  </si>
  <si>
    <t>EXFU6691810</t>
  </si>
  <si>
    <t>UTCU4943097</t>
  </si>
  <si>
    <t>ABEU2612106</t>
  </si>
  <si>
    <t>UTCU5021640</t>
  </si>
  <si>
    <t>69E15</t>
  </si>
  <si>
    <t>UTCU4994387</t>
  </si>
  <si>
    <t>UTCU4990930</t>
  </si>
  <si>
    <t>UTCU4995676</t>
  </si>
  <si>
    <t>TLLU9044670</t>
  </si>
  <si>
    <t>SNTU7411824</t>
  </si>
  <si>
    <t>EXFU6626711</t>
  </si>
  <si>
    <t>EXFU6624597</t>
  </si>
  <si>
    <t>TLLU9044710</t>
  </si>
  <si>
    <t>UTCU5014553</t>
  </si>
  <si>
    <t>TLLU9044705</t>
  </si>
  <si>
    <t>TLLU9044768</t>
  </si>
  <si>
    <t>TLLU9044794</t>
  </si>
  <si>
    <t>TLLU9044860</t>
  </si>
  <si>
    <t>UTCU5014785</t>
  </si>
  <si>
    <t>EXFU6698814</t>
  </si>
  <si>
    <t>UTCU4993550</t>
  </si>
  <si>
    <t>UTCU5014810</t>
  </si>
  <si>
    <t>FLNU6004301</t>
  </si>
  <si>
    <t>GMCU6160134</t>
  </si>
  <si>
    <t>SLZU2622430</t>
  </si>
  <si>
    <t>SLZU2626930</t>
  </si>
  <si>
    <t>UTCU4820050</t>
  </si>
  <si>
    <t>EXFU6617140</t>
  </si>
  <si>
    <t>UTCU4904779</t>
  </si>
  <si>
    <t>EXFU6686520</t>
  </si>
  <si>
    <t>68E18</t>
  </si>
  <si>
    <t>SLZU2612010</t>
  </si>
  <si>
    <t>UTCU4998783</t>
  </si>
  <si>
    <t>UTCU5020052</t>
  </si>
  <si>
    <t>UTCU4991747</t>
  </si>
  <si>
    <t>EXFU6691018</t>
  </si>
  <si>
    <t>UTCU5020031</t>
  </si>
  <si>
    <t>UTCU4996395</t>
  </si>
  <si>
    <t>RTLU3024360</t>
  </si>
  <si>
    <t>UTCU5020129</t>
  </si>
  <si>
    <t>SLZU2609526</t>
  </si>
  <si>
    <t>UTCU5014390</t>
  </si>
  <si>
    <t>EXFU6690177</t>
  </si>
  <si>
    <t>GMCU6162836</t>
  </si>
  <si>
    <t>UTCU4864758</t>
  </si>
  <si>
    <t>UTCU4992620</t>
  </si>
  <si>
    <t>EXFU6690900</t>
  </si>
  <si>
    <t>UTCU4902225</t>
  </si>
  <si>
    <t>SEGU8136420</t>
  </si>
  <si>
    <t>UTCU4677783</t>
  </si>
  <si>
    <t>SLZU2610430</t>
  </si>
  <si>
    <t>EXFU6618613</t>
  </si>
  <si>
    <t>ABEU2614011</t>
  </si>
  <si>
    <t>EXFU6688230</t>
  </si>
  <si>
    <t>EXFU6618212</t>
  </si>
  <si>
    <t>GMCU6164192</t>
  </si>
  <si>
    <t>Month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</si>
  <si>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</si>
  <si>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</si>
  <si>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</si>
  <si>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</si>
  <si>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</si>
  <si>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</si>
  <si>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</si>
  <si>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</si>
  <si>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</si>
  <si>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</si>
  <si>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</si>
  <si>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</si>
  <si>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DEMAND</t>
  </si>
  <si>
    <t>Week</t>
  </si>
  <si>
    <t>Poland non deo Genova</t>
  </si>
  <si>
    <t>Poland non deo BARRY</t>
  </si>
  <si>
    <t>Poland DD IGI</t>
  </si>
  <si>
    <t>Italy deo from IGI</t>
  </si>
  <si>
    <t>Italy non deo Genova</t>
  </si>
  <si>
    <t>Germany non deo Genova</t>
  </si>
  <si>
    <t>Germany  deo Genova/ Alba</t>
  </si>
  <si>
    <t>Total needs (Ton)</t>
  </si>
  <si>
    <t>Consumption</t>
  </si>
  <si>
    <t>Remaining Qty</t>
  </si>
  <si>
    <t>ARRIVALS</t>
  </si>
  <si>
    <t>Canada Loading</t>
  </si>
  <si>
    <t>Canada expected arrival</t>
  </si>
  <si>
    <t>In transit</t>
  </si>
  <si>
    <t>Genova</t>
  </si>
  <si>
    <t>C</t>
  </si>
  <si>
    <t>L</t>
  </si>
  <si>
    <t>E</t>
  </si>
  <si>
    <t>N</t>
  </si>
  <si>
    <t>Saar</t>
  </si>
  <si>
    <t>A</t>
  </si>
  <si>
    <t>J</t>
  </si>
  <si>
    <t>H</t>
  </si>
  <si>
    <t>Q</t>
  </si>
  <si>
    <t>TOTAL Qty arriving Genova</t>
  </si>
  <si>
    <t>Loading Qty</t>
  </si>
  <si>
    <t>Remaining Qty at Genova</t>
  </si>
  <si>
    <t># of containers arriving</t>
  </si>
  <si>
    <t># Iso tanks loaded into Silos</t>
  </si>
  <si>
    <t># ISO Tanks remaining</t>
  </si>
  <si>
    <t># of ISO tanks in detention</t>
  </si>
  <si>
    <t>Detention Cost €</t>
  </si>
  <si>
    <t>SILOS</t>
  </si>
  <si>
    <t>Capacity</t>
  </si>
  <si>
    <t>16_24</t>
  </si>
  <si>
    <t>Total qty Silos</t>
  </si>
  <si>
    <t>% Ocupancy</t>
  </si>
  <si>
    <t>Coverage</t>
  </si>
  <si>
    <t>Total qty Silos + Genova</t>
  </si>
  <si>
    <r>
      <t/>
    </r>
    <r>
      <rPr>
        <b/>
        <sz val="11"/>
        <color rgb="FF000000"/>
        <rFont val="Calibri"/>
        <family val="2"/>
        <scheme val="minor"/>
      </rPr>
      <t>Δ</t>
    </r>
    <r>
      <rPr>
        <b/>
        <sz val="8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Inbound - Outbound</t>
    </r>
  </si>
  <si>
    <t>-</t>
  </si>
  <si>
    <t>*Cocoa butter should be melted before 30 days since the arrival in Genova Port</t>
  </si>
  <si>
    <t>Detention Cost (€/Day/Iso tank)</t>
  </si>
  <si>
    <t>Additional Silo cost per month</t>
  </si>
  <si>
    <t>Detention Cost</t>
  </si>
  <si>
    <t>Addition Silo</t>
  </si>
  <si>
    <t>Total Cost</t>
  </si>
  <si>
    <t>Considerations</t>
  </si>
  <si>
    <t>- Including the anticipation of 29 ISO-Tanks coming from Canada, supposed to be loaded in July, now being loaded between April and May</t>
  </si>
  <si>
    <t>- Including 20 ISO-Tanks that were expected to be sold in Canada and now needs to be send to SAAR and being sold within Europe</t>
  </si>
  <si>
    <t>- August 2024 loading from Canada  increased from 48 ISO-Tanks to 52 ISO-Tanks</t>
  </si>
  <si>
    <t>- Loading capacity 13 ISO-Tanks per week</t>
  </si>
  <si>
    <t>- 26 more Iso-Tanks (500 Tons) included, to be loaded on weeks 31 &amp; 32 (replace missing qty from Alba - Production Issues)</t>
  </si>
  <si>
    <t>- 32 more ISO-tanks added to the loading from Canada FY24-25. Based on the numbers in the projection (Butter FY 24-25 new upd)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</si>
</sst>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d-mmm-yy"/>
    <numFmt numFmtId="165" formatCode="#,##0.0"/>
    <numFmt numFmtId="166" formatCode="#,##0%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rgb="FF000000"/>
      <name val="Calibri"/>
      <family val="2"/>
    </font>
    <font>
      <sz val="22"/>
      <color rgb="FF00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b/>
      <sz val="11"/>
      <color rgb="FF00b050"/>
      <name val="Calibri"/>
      <family val="2"/>
    </font>
    <font>
      <sz val="11"/>
      <color rgb="FF333f4f"/>
      <name val="Calibri"/>
      <family val="2"/>
    </font>
    <font>
      <sz val="11"/>
      <color rgb="FF333f5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548235"/>
      <name val="Calibri"/>
      <family val="2"/>
    </font>
    <font>
      <b/>
      <sz val="11"/>
      <color rgb="FF548235"/>
      <name val="Calibri"/>
      <family val="2"/>
    </font>
    <font>
      <b/>
      <sz val="12"/>
      <color rgb="FFbfbfbf"/>
      <name val="Calibri"/>
      <family val="2"/>
    </font>
    <font>
      <b/>
      <sz val="12"/>
      <color rgb="FFa6a6a6"/>
      <name val="Calibri"/>
      <family val="2"/>
    </font>
    <font>
      <b/>
      <sz val="11"/>
      <color rgb="FFff0000"/>
      <name val="Calibri"/>
      <family val="2"/>
    </font>
    <font>
      <sz val="11"/>
      <color rgb="FFffffff"/>
      <name val="Calibri"/>
      <family val="2"/>
    </font>
    <font>
      <b/>
      <sz val="24"/>
      <color rgb="FF4472c4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a9d18e"/>
      </patternFill>
    </fill>
    <fill>
      <patternFill patternType="solid">
        <fgColor rgb="FFc5e0b4"/>
      </patternFill>
    </fill>
    <fill>
      <patternFill patternType="solid">
        <fgColor rgb="FFe2efda"/>
      </patternFill>
    </fill>
    <fill>
      <patternFill patternType="solid">
        <fgColor rgb="FFdeebf7"/>
      </patternFill>
    </fill>
    <fill>
      <patternFill patternType="solid">
        <fgColor rgb="FFe2f0d9"/>
      </patternFill>
    </fill>
    <fill>
      <patternFill patternType="solid">
        <fgColor rgb="FF70ad47"/>
      </patternFill>
    </fill>
    <fill>
      <patternFill patternType="solid">
        <fgColor rgb="FFdae3f3"/>
      </patternFill>
    </fill>
    <fill>
      <patternFill patternType="solid">
        <fgColor rgb="FFf488ef"/>
      </patternFill>
    </fill>
    <fill>
      <patternFill patternType="solid">
        <fgColor rgb="FFf2f2f2"/>
      </patternFill>
    </fill>
    <fill>
      <patternFill patternType="solid">
        <fgColor rgb="FFfff2cc"/>
      </patternFill>
    </fill>
    <fill>
      <patternFill patternType="solid">
        <fgColor rgb="FF00b050"/>
      </patternFill>
    </fill>
    <fill>
      <patternFill patternType="solid">
        <fgColor rgb="FFd0cece"/>
      </patternFill>
    </fill>
    <fill>
      <patternFill patternType="solid">
        <fgColor rgb="FFffe699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1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0" borderId="2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2" applyBorder="1" fontId="3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2" applyBorder="1" fontId="2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4" applyNumberFormat="1" borderId="2" applyBorder="1" fontId="3" applyFont="1" fillId="0" applyAlignment="1">
      <alignment horizontal="center"/>
    </xf>
    <xf xfId="0" numFmtId="14" applyNumberFormat="1" borderId="2" applyBorder="1" fontId="3" applyFont="1" fillId="0" applyAlignment="1">
      <alignment horizontal="left"/>
    </xf>
    <xf xfId="0" numFmtId="14" applyNumberFormat="1" borderId="0" fontId="0" fillId="0" applyAlignment="1">
      <alignment horizontal="general"/>
    </xf>
    <xf xfId="0" numFmtId="4" applyNumberFormat="1" borderId="2" applyBorder="1" fontId="4" applyFont="1" fillId="0" applyAlignment="1">
      <alignment horizontal="right"/>
    </xf>
    <xf xfId="0" numFmtId="14" applyNumberFormat="1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3" applyBorder="1" fontId="3" applyFont="1" fillId="2" applyFill="1" applyAlignment="1">
      <alignment horizontal="right"/>
    </xf>
    <xf xfId="0" numFmtId="3" applyNumberFormat="1" borderId="4" applyBorder="1" fontId="3" applyFont="1" fillId="3" applyFill="1" applyAlignment="1">
      <alignment horizontal="center"/>
    </xf>
    <xf xfId="0" numFmtId="3" applyNumberFormat="1" borderId="5" applyBorder="1" fontId="3" applyFont="1" fillId="3" applyFill="1" applyAlignment="1">
      <alignment horizontal="center"/>
    </xf>
    <xf xfId="0" numFmtId="3" applyNumberFormat="1" borderId="6" applyBorder="1" fontId="3" applyFont="1" fillId="3" applyFill="1" applyAlignment="1">
      <alignment horizontal="center"/>
    </xf>
    <xf xfId="0" numFmtId="3" applyNumberFormat="1" borderId="2" applyBorder="1" fontId="5" applyFont="1" fillId="0" applyAlignment="1">
      <alignment horizontal="left"/>
    </xf>
    <xf xfId="0" numFmtId="3" applyNumberFormat="1" borderId="7" applyBorder="1" fontId="6" applyFont="1" fillId="2" applyFill="1" applyAlignment="1">
      <alignment horizontal="center"/>
    </xf>
    <xf xfId="0" numFmtId="3" applyNumberFormat="1" borderId="3" applyBorder="1" fontId="7" applyFont="1" fillId="2" applyFill="1" applyAlignment="1">
      <alignment horizontal="center"/>
    </xf>
    <xf xfId="0" numFmtId="3" applyNumberFormat="1" borderId="3" applyBorder="1" fontId="6" applyFont="1" fillId="2" applyFill="1" applyAlignment="1">
      <alignment horizontal="center"/>
    </xf>
    <xf xfId="0" numFmtId="3" applyNumberFormat="1" borderId="8" applyBorder="1" fontId="6" applyFont="1" fillId="2" applyFill="1" applyAlignment="1">
      <alignment horizontal="center"/>
    </xf>
    <xf xfId="0" numFmtId="0" borderId="3" applyBorder="1" fontId="8" applyFont="1" fillId="2" applyFill="1" applyAlignment="1">
      <alignment horizontal="center"/>
    </xf>
    <xf xfId="0" numFmtId="17" applyNumberFormat="1" borderId="4" applyBorder="1" fontId="8" applyFont="1" fillId="2" applyFill="1" applyAlignment="1">
      <alignment horizontal="center"/>
    </xf>
    <xf xfId="0" numFmtId="17" applyNumberFormat="1" borderId="5" applyBorder="1" fontId="8" applyFont="1" fillId="2" applyFill="1" applyAlignment="1">
      <alignment horizontal="center"/>
    </xf>
    <xf xfId="0" numFmtId="17" applyNumberFormat="1" borderId="6" applyBorder="1" fontId="8" applyFont="1" fillId="2" applyFill="1" applyAlignment="1">
      <alignment horizontal="center"/>
    </xf>
    <xf xfId="0" numFmtId="17" applyNumberFormat="1" borderId="5" applyBorder="1" fontId="8" applyFont="1" fillId="2" applyFill="1" applyAlignment="1">
      <alignment horizontal="center" wrapText="1"/>
    </xf>
    <xf xfId="0" numFmtId="0" borderId="9" applyBorder="1" fontId="9" applyFont="1" fillId="4" applyFill="1" applyAlignment="1">
      <alignment horizontal="center"/>
    </xf>
    <xf xfId="0" numFmtId="3" applyNumberFormat="1" borderId="10" applyBorder="1" fontId="2" applyFont="1" fillId="5" applyFill="1" applyAlignment="1">
      <alignment horizontal="center"/>
    </xf>
    <xf xfId="0" numFmtId="1" applyNumberFormat="1" borderId="11" applyBorder="1" fontId="2" applyFont="1" fillId="6" applyFill="1" applyAlignment="1">
      <alignment horizontal="center"/>
    </xf>
    <xf xfId="0" numFmtId="3" applyNumberFormat="1" borderId="11" applyBorder="1" fontId="2" applyFont="1" fillId="6" applyFill="1" applyAlignment="1">
      <alignment horizontal="center"/>
    </xf>
    <xf xfId="0" numFmtId="3" applyNumberFormat="1" borderId="10" applyBorder="1" fontId="2" applyFont="1" fillId="6" applyFill="1" applyAlignment="1">
      <alignment horizontal="center"/>
    </xf>
    <xf xfId="0" numFmtId="3" applyNumberFormat="1" borderId="11" applyBorder="1" fontId="2" applyFont="1" fillId="5" applyFill="1" applyAlignment="1">
      <alignment horizontal="center"/>
    </xf>
    <xf xfId="0" numFmtId="3" applyNumberFormat="1" borderId="12" applyBorder="1" fontId="2" applyFont="1" fillId="6" applyFill="1" applyAlignment="1">
      <alignment horizontal="center"/>
    </xf>
    <xf xfId="0" numFmtId="3" applyNumberFormat="1" borderId="12" applyBorder="1" fontId="2" applyFont="1" fillId="3" applyFill="1" applyAlignment="1">
      <alignment horizontal="center"/>
    </xf>
    <xf xfId="0" numFmtId="3" applyNumberFormat="1" borderId="12" applyBorder="1" fontId="2" applyFont="1" fillId="5" applyFill="1" applyAlignment="1">
      <alignment horizontal="center"/>
    </xf>
    <xf xfId="0" numFmtId="3" applyNumberFormat="1" borderId="11" applyBorder="1" fontId="2" applyFont="1" fillId="3" applyFill="1" applyAlignment="1">
      <alignment horizontal="center"/>
    </xf>
    <xf xfId="0" numFmtId="3" applyNumberFormat="1" borderId="10" applyBorder="1" fontId="2" applyFont="1" fillId="3" applyFill="1" applyAlignment="1">
      <alignment horizontal="center"/>
    </xf>
    <xf xfId="0" numFmtId="16" applyNumberFormat="1" borderId="7" applyBorder="1" fontId="10" applyFont="1" fillId="5" applyFill="1" applyAlignment="1">
      <alignment horizontal="center"/>
    </xf>
    <xf xfId="0" numFmtId="16" applyNumberFormat="1" borderId="3" applyBorder="1" fontId="10" applyFont="1" fillId="7" applyFill="1" applyAlignment="1">
      <alignment horizontal="center"/>
    </xf>
    <xf xfId="0" numFmtId="16" applyNumberFormat="1" borderId="7" applyBorder="1" fontId="10" applyFont="1" fillId="7" applyFill="1" applyAlignment="1">
      <alignment horizontal="center"/>
    </xf>
    <xf xfId="0" numFmtId="16" applyNumberFormat="1" borderId="3" applyBorder="1" fontId="11" applyFont="1" fillId="5" applyFill="1" applyAlignment="1">
      <alignment horizontal="center"/>
    </xf>
    <xf xfId="0" numFmtId="16" applyNumberFormat="1" borderId="3" applyBorder="1" fontId="11" applyFont="1" fillId="7" applyFill="1" applyAlignment="1">
      <alignment horizontal="center"/>
    </xf>
    <xf xfId="0" numFmtId="16" applyNumberFormat="1" borderId="8" applyBorder="1" fontId="11" applyFont="1" fillId="7" applyFill="1" applyAlignment="1">
      <alignment horizontal="center"/>
    </xf>
    <xf xfId="0" numFmtId="16" applyNumberFormat="1" borderId="13" applyBorder="1" fontId="11" applyFont="1" fillId="5" applyFill="1" applyAlignment="1">
      <alignment horizontal="center"/>
    </xf>
    <xf xfId="0" numFmtId="16" applyNumberFormat="1" borderId="13" applyBorder="1" fontId="11" applyFont="1" fillId="7" applyFill="1" applyAlignment="1">
      <alignment horizontal="center"/>
    </xf>
    <xf xfId="0" numFmtId="16" applyNumberFormat="1" borderId="7" applyBorder="1" fontId="11" applyFont="1" fillId="7" applyFill="1" applyAlignment="1">
      <alignment horizontal="center"/>
    </xf>
    <xf xfId="0" numFmtId="16" applyNumberFormat="1" borderId="8" applyBorder="1" fontId="11" applyFont="1" fillId="3" applyFill="1" applyAlignment="1">
      <alignment horizontal="center"/>
    </xf>
    <xf xfId="0" numFmtId="16" applyNumberFormat="1" borderId="14" applyBorder="1" fontId="11" applyFont="1" fillId="7" applyFill="1" applyAlignment="1">
      <alignment horizontal="center"/>
    </xf>
    <xf xfId="0" numFmtId="16" applyNumberFormat="1" borderId="15" applyBorder="1" fontId="11" applyFont="1" fillId="7" applyFill="1" applyAlignment="1">
      <alignment horizontal="center"/>
    </xf>
    <xf xfId="0" numFmtId="16" applyNumberFormat="1" borderId="8" applyBorder="1" fontId="11" applyFont="1" fillId="5" applyFill="1" applyAlignment="1">
      <alignment horizontal="center"/>
    </xf>
    <xf xfId="0" numFmtId="16" applyNumberFormat="1" borderId="3" applyBorder="1" fontId="11" applyFont="1" fillId="3" applyFill="1" applyAlignment="1">
      <alignment horizontal="center"/>
    </xf>
    <xf xfId="0" numFmtId="16" applyNumberFormat="1" borderId="14" applyBorder="1" fontId="11" applyFont="1" fillId="5" applyFill="1" applyAlignment="1">
      <alignment horizontal="center"/>
    </xf>
    <xf xfId="0" numFmtId="16" applyNumberFormat="1" borderId="7" applyBorder="1" fontId="11" applyFont="1" fillId="3" applyFill="1" applyAlignment="1">
      <alignment horizontal="center"/>
    </xf>
    <xf xfId="0" numFmtId="0" borderId="3" applyBorder="1" fontId="3" applyFont="1" fillId="2" applyFill="1" applyAlignment="1">
      <alignment horizontal="center"/>
    </xf>
    <xf xfId="0" numFmtId="0" borderId="3" applyBorder="1" fontId="3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left"/>
    </xf>
    <xf xfId="0" numFmtId="1" applyNumberFormat="1" borderId="3" applyBorder="1" fontId="6" applyFont="1" fillId="2" applyFill="1" applyAlignment="1">
      <alignment horizontal="center"/>
    </xf>
    <xf xfId="0" numFmtId="3" applyNumberFormat="1" borderId="3" applyBorder="1" fontId="3" applyFont="1" fillId="2" applyFill="1" applyAlignment="1">
      <alignment horizontal="center"/>
    </xf>
    <xf xfId="0" numFmtId="3" applyNumberFormat="1" borderId="3" applyBorder="1" fontId="12" applyFont="1" fillId="2" applyFill="1" applyAlignment="1">
      <alignment horizontal="left"/>
    </xf>
    <xf xfId="0" numFmtId="0" borderId="16" applyBorder="1" fontId="13" applyFont="1" fillId="2" applyFill="1" applyAlignment="1">
      <alignment horizontal="center"/>
    </xf>
    <xf xfId="0" numFmtId="1" applyNumberFormat="1" borderId="3" applyBorder="1" fontId="3" applyFont="1" fillId="2" applyFill="1" applyAlignment="1">
      <alignment horizontal="center"/>
    </xf>
    <xf xfId="0" numFmtId="3" applyNumberFormat="1" borderId="10" applyBorder="1" fontId="4" applyFont="1" fillId="8" applyFill="1" applyAlignment="1">
      <alignment horizontal="right"/>
    </xf>
    <xf xfId="0" numFmtId="3" applyNumberFormat="1" borderId="11" applyBorder="1" fontId="4" applyFont="1" fillId="8" applyFill="1" applyAlignment="1">
      <alignment horizontal="right"/>
    </xf>
    <xf xfId="0" numFmtId="4" applyNumberFormat="1" borderId="11" applyBorder="1" fontId="4" applyFont="1" fillId="8" applyFill="1" applyAlignment="1">
      <alignment horizontal="right"/>
    </xf>
    <xf xfId="0" numFmtId="4" applyNumberFormat="1" borderId="12" applyBorder="1" fontId="4" applyFont="1" fillId="8" applyFill="1" applyAlignment="1">
      <alignment horizontal="right"/>
    </xf>
    <xf xfId="0" numFmtId="4" applyNumberFormat="1" borderId="10" applyBorder="1" fontId="4" applyFont="1" fillId="8" applyFill="1" applyAlignment="1">
      <alignment horizontal="right"/>
    </xf>
    <xf xfId="0" numFmtId="3" applyNumberFormat="1" borderId="12" applyBorder="1" fontId="4" applyFont="1" fillId="5" applyFill="1" applyAlignment="1">
      <alignment horizontal="left"/>
    </xf>
    <xf xfId="0" numFmtId="3" applyNumberFormat="1" borderId="12" applyBorder="1" fontId="14" applyFont="1" fillId="8" applyFill="1" applyAlignment="1">
      <alignment horizontal="left"/>
    </xf>
    <xf xfId="0" numFmtId="3" applyNumberFormat="1" borderId="11" applyBorder="1" fontId="4" applyFont="1" fillId="9" applyFill="1" applyAlignment="1">
      <alignment horizontal="left"/>
    </xf>
    <xf xfId="0" numFmtId="4" applyNumberFormat="1" borderId="11" applyBorder="1" fontId="4" applyFont="1" fillId="10" applyFill="1" applyAlignment="1">
      <alignment horizontal="right"/>
    </xf>
    <xf xfId="0" numFmtId="4" applyNumberFormat="1" borderId="10" applyBorder="1" fontId="4" applyFont="1" fillId="10" applyFill="1" applyAlignment="1">
      <alignment horizontal="right"/>
    </xf>
    <xf xfId="0" numFmtId="4" applyNumberFormat="1" borderId="12" applyBorder="1" fontId="4" applyFont="1" fillId="10" applyFill="1" applyAlignment="1">
      <alignment horizontal="right"/>
    </xf>
    <xf xfId="0" numFmtId="4" applyNumberFormat="1" borderId="12" applyBorder="1" fontId="15" applyFont="1" fillId="9" applyFill="1" applyAlignment="1">
      <alignment horizontal="right"/>
    </xf>
    <xf xfId="0" numFmtId="4" applyNumberFormat="1" borderId="10" applyBorder="1" fontId="4" applyFont="1" fillId="10" applyFill="1" applyAlignment="1">
      <alignment horizontal="center"/>
    </xf>
    <xf xfId="0" numFmtId="4" applyNumberFormat="1" borderId="11" applyBorder="1" fontId="4" applyFont="1" fillId="10" applyFill="1" applyAlignment="1">
      <alignment horizontal="center"/>
    </xf>
    <xf xfId="0" numFmtId="4" applyNumberFormat="1" borderId="12" applyBorder="1" fontId="4" applyFont="1" fillId="10" applyFill="1" applyAlignment="1">
      <alignment horizontal="center"/>
    </xf>
    <xf xfId="0" numFmtId="4" applyNumberFormat="1" borderId="11" applyBorder="1" fontId="4" applyFont="1" fillId="8" applyFill="1" applyAlignment="1">
      <alignment horizontal="center"/>
    </xf>
    <xf xfId="0" numFmtId="4" applyNumberFormat="1" borderId="12" applyBorder="1" fontId="4" applyFont="1" fillId="8" applyFill="1" applyAlignment="1">
      <alignment horizontal="center"/>
    </xf>
    <xf xfId="0" numFmtId="3" applyNumberFormat="1" borderId="12" applyBorder="1" fontId="4" applyFont="1" fillId="10" applyFill="1" applyAlignment="1">
      <alignment horizontal="center"/>
    </xf>
    <xf xfId="0" numFmtId="4" applyNumberFormat="1" borderId="12" applyBorder="1" fontId="4" applyFont="1" fillId="11" applyFill="1" applyAlignment="1">
      <alignment horizontal="center"/>
    </xf>
    <xf xfId="0" numFmtId="3" applyNumberFormat="1" borderId="12" applyBorder="1" fontId="14" applyFont="1" fillId="8" applyFill="1" applyAlignment="1">
      <alignment horizontal="center"/>
    </xf>
    <xf xfId="0" numFmtId="0" borderId="17" applyBorder="1" fontId="3" applyFont="1" fillId="2" applyFill="1" applyAlignment="1">
      <alignment horizontal="center"/>
    </xf>
    <xf xfId="0" numFmtId="3" applyNumberFormat="1" borderId="7" applyBorder="1" fontId="4" applyFont="1" fillId="8" applyFill="1" applyAlignment="1">
      <alignment horizontal="right"/>
    </xf>
    <xf xfId="0" numFmtId="3" applyNumberFormat="1" borderId="3" applyBorder="1" fontId="4" applyFont="1" fillId="8" applyFill="1" applyAlignment="1">
      <alignment horizontal="right"/>
    </xf>
    <xf xfId="0" numFmtId="4" applyNumberFormat="1" borderId="3" applyBorder="1" fontId="4" applyFont="1" fillId="8" applyFill="1" applyAlignment="1">
      <alignment horizontal="right"/>
    </xf>
    <xf xfId="0" numFmtId="4" applyNumberFormat="1" borderId="8" applyBorder="1" fontId="4" applyFont="1" fillId="8" applyFill="1" applyAlignment="1">
      <alignment horizontal="right"/>
    </xf>
    <xf xfId="0" numFmtId="4" applyNumberFormat="1" borderId="7" applyBorder="1" fontId="4" applyFont="1" fillId="8" applyFill="1" applyAlignment="1">
      <alignment horizontal="right"/>
    </xf>
    <xf xfId="0" numFmtId="3" applyNumberFormat="1" borderId="8" applyBorder="1" fontId="4" applyFont="1" fillId="5" applyFill="1" applyAlignment="1">
      <alignment horizontal="left"/>
    </xf>
    <xf xfId="0" numFmtId="3" applyNumberFormat="1" borderId="8" applyBorder="1" fontId="14" applyFont="1" fillId="8" applyFill="1" applyAlignment="1">
      <alignment horizontal="left"/>
    </xf>
    <xf xfId="0" numFmtId="3" applyNumberFormat="1" borderId="3" applyBorder="1" fontId="4" applyFont="1" fillId="9" applyFill="1" applyAlignment="1">
      <alignment horizontal="left"/>
    </xf>
    <xf xfId="0" numFmtId="4" applyNumberFormat="1" borderId="3" applyBorder="1" fontId="4" applyFont="1" fillId="10" applyFill="1" applyAlignment="1">
      <alignment horizontal="right"/>
    </xf>
    <xf xfId="0" numFmtId="4" applyNumberFormat="1" borderId="7" applyBorder="1" fontId="4" applyFont="1" fillId="10" applyFill="1" applyAlignment="1">
      <alignment horizontal="right"/>
    </xf>
    <xf xfId="0" numFmtId="4" applyNumberFormat="1" borderId="8" applyBorder="1" fontId="4" applyFont="1" fillId="10" applyFill="1" applyAlignment="1">
      <alignment horizontal="right"/>
    </xf>
    <xf xfId="0" numFmtId="4" applyNumberFormat="1" borderId="8" applyBorder="1" fontId="15" applyFont="1" fillId="9" applyFill="1" applyAlignment="1">
      <alignment horizontal="right"/>
    </xf>
    <xf xfId="0" numFmtId="4" applyNumberFormat="1" borderId="7" applyBorder="1" fontId="4" applyFont="1" fillId="10" applyFill="1" applyAlignment="1">
      <alignment horizontal="center"/>
    </xf>
    <xf xfId="0" numFmtId="4" applyNumberFormat="1" borderId="3" applyBorder="1" fontId="4" applyFont="1" fillId="10" applyFill="1" applyAlignment="1">
      <alignment horizontal="center"/>
    </xf>
    <xf xfId="0" numFmtId="4" applyNumberFormat="1" borderId="8" applyBorder="1" fontId="4" applyFont="1" fillId="10" applyFill="1" applyAlignment="1">
      <alignment horizontal="center"/>
    </xf>
    <xf xfId="0" numFmtId="4" applyNumberFormat="1" borderId="3" applyBorder="1" fontId="4" applyFont="1" fillId="8" applyFill="1" applyAlignment="1">
      <alignment horizontal="center"/>
    </xf>
    <xf xfId="0" numFmtId="4" applyNumberFormat="1" borderId="8" applyBorder="1" fontId="4" applyFont="1" fillId="8" applyFill="1" applyAlignment="1">
      <alignment horizontal="center"/>
    </xf>
    <xf xfId="0" numFmtId="3" applyNumberFormat="1" borderId="8" applyBorder="1" fontId="4" applyFont="1" fillId="10" applyFill="1" applyAlignment="1">
      <alignment horizontal="center"/>
    </xf>
    <xf xfId="0" numFmtId="4" applyNumberFormat="1" borderId="8" applyBorder="1" fontId="4" applyFont="1" fillId="11" applyFill="1" applyAlignment="1">
      <alignment horizontal="center"/>
    </xf>
    <xf xfId="0" numFmtId="3" applyNumberFormat="1" borderId="8" applyBorder="1" fontId="14" applyFont="1" fillId="8" applyFill="1" applyAlignment="1">
      <alignment horizontal="center"/>
    </xf>
    <xf xfId="0" numFmtId="3" applyNumberFormat="1" borderId="3" applyBorder="1" fontId="4" applyFont="1" fillId="10" applyFill="1" applyAlignment="1">
      <alignment horizontal="right"/>
    </xf>
    <xf xfId="0" numFmtId="3" applyNumberFormat="1" borderId="3" applyBorder="1" fontId="4" applyFont="1" fillId="10" applyFill="1" applyAlignment="1">
      <alignment horizontal="left"/>
    </xf>
    <xf xfId="0" numFmtId="3" applyNumberFormat="1" borderId="3" applyBorder="1" fontId="3" applyFont="1" fillId="12" applyFill="1" applyAlignment="1">
      <alignment horizontal="left"/>
    </xf>
    <xf xfId="0" numFmtId="3" applyNumberFormat="1" borderId="3" applyBorder="1" fontId="4" applyFont="1" fillId="8" applyFill="1" applyAlignment="1">
      <alignment horizontal="left"/>
    </xf>
    <xf xfId="0" numFmtId="4" applyNumberFormat="1" borderId="3" applyBorder="1" fontId="4" applyFont="1" fillId="4" applyFill="1" applyAlignment="1">
      <alignment horizontal="right"/>
    </xf>
    <xf xfId="0" numFmtId="3" applyNumberFormat="1" borderId="8" applyBorder="1" fontId="4" applyFont="1" fillId="10" applyFill="1" applyAlignment="1">
      <alignment horizontal="left"/>
    </xf>
    <xf xfId="0" numFmtId="4" applyNumberFormat="1" borderId="3" applyBorder="1" fontId="4" applyFont="1" fillId="12" applyFill="1" applyAlignment="1">
      <alignment horizontal="right"/>
    </xf>
    <xf xfId="0" numFmtId="4" applyNumberFormat="1" borderId="7" applyBorder="1" fontId="4" applyFont="1" fillId="4" applyFill="1" applyAlignment="1">
      <alignment horizontal="right"/>
    </xf>
    <xf xfId="0" numFmtId="3" applyNumberFormat="1" borderId="8" applyBorder="1" fontId="4" applyFont="1" fillId="3" applyFill="1" applyAlignment="1">
      <alignment horizontal="left"/>
    </xf>
    <xf xfId="0" numFmtId="3" applyNumberFormat="1" borderId="7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3" applyNumberFormat="1" borderId="8" applyBorder="1" fontId="4" applyFont="1" fillId="8" applyFill="1" applyAlignment="1">
      <alignment horizontal="left"/>
    </xf>
    <xf xfId="0" numFmtId="3" applyNumberFormat="1" borderId="7" applyBorder="1" fontId="4" applyFont="1" fillId="8" applyFill="1" applyAlignment="1">
      <alignment horizontal="left"/>
    </xf>
    <xf xfId="0" numFmtId="4" applyNumberFormat="1" borderId="8" applyBorder="1" fontId="4" applyFont="1" fillId="4" applyFill="1" applyAlignment="1">
      <alignment horizontal="right"/>
    </xf>
    <xf xfId="0" numFmtId="3" applyNumberFormat="1" borderId="8" applyBorder="1" fontId="4" applyFont="1" fillId="3" applyFill="1" applyAlignment="1">
      <alignment horizontal="center"/>
    </xf>
    <xf xfId="0" numFmtId="3" applyNumberFormat="1" borderId="7" applyBorder="1" fontId="6" applyFont="1" fillId="8" applyFill="1" applyAlignment="1">
      <alignment horizontal="right"/>
    </xf>
    <xf xfId="0" numFmtId="3" applyNumberFormat="1" borderId="8" applyBorder="1" fontId="6" applyFont="1" fillId="10" applyFill="1" applyAlignment="1">
      <alignment horizontal="left"/>
    </xf>
    <xf xfId="0" numFmtId="3" applyNumberFormat="1" borderId="8" applyBorder="1" fontId="16" applyFont="1" fillId="10" applyFill="1" applyAlignment="1">
      <alignment horizontal="left"/>
    </xf>
    <xf xfId="0" numFmtId="3" applyNumberFormat="1" borderId="8" applyBorder="1" fontId="6" applyFont="1" fillId="8" applyFill="1" applyAlignment="1">
      <alignment horizontal="left"/>
    </xf>
    <xf xfId="0" numFmtId="3" applyNumberFormat="1" borderId="7" applyBorder="1" fontId="15" applyFont="1" fillId="10" applyFill="1" applyAlignment="1">
      <alignment horizontal="center"/>
    </xf>
    <xf xfId="0" numFmtId="3" applyNumberFormat="1" borderId="3" applyBorder="1" fontId="15" applyFont="1" fillId="10" applyFill="1" applyAlignment="1">
      <alignment horizontal="center"/>
    </xf>
    <xf xfId="0" numFmtId="3" applyNumberFormat="1" borderId="8" applyBorder="1" fontId="15" applyFont="1" fillId="10" applyFill="1" applyAlignment="1">
      <alignment horizontal="center"/>
    </xf>
    <xf xfId="0" numFmtId="3" applyNumberFormat="1" borderId="3" applyBorder="1" fontId="15" applyFont="1" fillId="10" applyFill="1" applyAlignment="1">
      <alignment horizontal="left"/>
    </xf>
    <xf xfId="0" numFmtId="3" applyNumberFormat="1" borderId="3" applyBorder="1" fontId="4" applyFont="1" fillId="10" applyFill="1" applyAlignment="1">
      <alignment horizontal="center"/>
    </xf>
    <xf xfId="0" numFmtId="3" applyNumberFormat="1" borderId="3" applyBorder="1" fontId="4" applyFont="1" fillId="8" applyFill="1" applyAlignment="1">
      <alignment horizontal="center"/>
    </xf>
    <xf xfId="0" numFmtId="3" applyNumberFormat="1" borderId="8" applyBorder="1" fontId="4" applyFont="1" fillId="8" applyFill="1" applyAlignment="1">
      <alignment horizontal="center"/>
    </xf>
    <xf xfId="0" numFmtId="4" applyNumberFormat="1" borderId="7" applyBorder="1" fontId="4" applyFont="1" fillId="11" applyFill="1" applyAlignment="1">
      <alignment horizontal="center"/>
    </xf>
    <xf xfId="0" numFmtId="4" applyNumberFormat="1" borderId="3" applyBorder="1" fontId="4" applyFont="1" fillId="11" applyFill="1" applyAlignment="1">
      <alignment horizontal="center"/>
    </xf>
    <xf xfId="0" numFmtId="4" applyNumberFormat="1" borderId="7" applyBorder="1" fontId="3" applyFont="1" fillId="11" applyFill="1" applyAlignment="1">
      <alignment horizontal="center"/>
    </xf>
    <xf xfId="0" numFmtId="4" applyNumberFormat="1" borderId="3" applyBorder="1" fontId="3" applyFont="1" fillId="11" applyFill="1" applyAlignment="1">
      <alignment horizontal="center"/>
    </xf>
    <xf xfId="0" numFmtId="4" applyNumberFormat="1" borderId="7" applyBorder="1" fontId="3" applyFont="1" fillId="10" applyFill="1" applyAlignment="1">
      <alignment horizontal="center"/>
    </xf>
    <xf xfId="0" numFmtId="4" applyNumberFormat="1" borderId="3" applyBorder="1" fontId="3" applyFont="1" fillId="10" applyFill="1" applyAlignment="1">
      <alignment horizontal="center"/>
    </xf>
    <xf xfId="0" numFmtId="4" applyNumberFormat="1" borderId="8" applyBorder="1" fontId="3" applyFont="1" fillId="10" applyFill="1" applyAlignment="1">
      <alignment horizontal="center"/>
    </xf>
    <xf xfId="0" numFmtId="1" applyNumberFormat="1" borderId="3" applyBorder="1" fontId="4" applyFont="1" fillId="10" applyFill="1" applyAlignment="1">
      <alignment horizontal="left"/>
    </xf>
    <xf xfId="0" numFmtId="4" applyNumberFormat="1" borderId="3" applyBorder="1" fontId="6" applyFont="1" fillId="8" applyFill="1" applyAlignment="1">
      <alignment horizontal="right"/>
    </xf>
    <xf xfId="0" numFmtId="3" applyNumberFormat="1" borderId="3" applyBorder="1" fontId="17" applyFont="1" fillId="8" applyFill="1" applyAlignment="1">
      <alignment horizontal="left"/>
    </xf>
    <xf xfId="0" numFmtId="3" applyNumberFormat="1" borderId="3" applyBorder="1" fontId="6" applyFont="1" fillId="10" applyFill="1" applyAlignment="1">
      <alignment horizontal="left"/>
    </xf>
    <xf xfId="0" numFmtId="3" applyNumberFormat="1" borderId="7" applyBorder="1" fontId="4" applyFont="1" fillId="10" applyFill="1" applyAlignment="1">
      <alignment horizontal="left"/>
    </xf>
    <xf xfId="0" numFmtId="4" applyNumberFormat="1" borderId="7" applyBorder="1" fontId="4" applyFont="1" fillId="13" applyFill="1" applyAlignment="1">
      <alignment horizontal="right"/>
    </xf>
    <xf xfId="0" numFmtId="4" applyNumberFormat="1" borderId="3" applyBorder="1" fontId="4" applyFont="1" fillId="13" applyFill="1" applyAlignment="1">
      <alignment horizontal="right"/>
    </xf>
    <xf xfId="0" numFmtId="3" applyNumberFormat="1" borderId="3" applyBorder="1" fontId="6" applyFont="1" fillId="8" applyFill="1" applyAlignment="1">
      <alignment horizontal="center"/>
    </xf>
    <xf xfId="0" numFmtId="3" applyNumberFormat="1" borderId="3" applyBorder="1" fontId="17" applyFont="1" fillId="8" applyFill="1" applyAlignment="1">
      <alignment horizontal="center"/>
    </xf>
    <xf xfId="0" numFmtId="4" applyNumberFormat="1" borderId="3" applyBorder="1" fontId="6" applyFont="1" fillId="11" applyFill="1" applyAlignment="1">
      <alignment horizontal="center"/>
    </xf>
    <xf xfId="0" numFmtId="1" applyNumberFormat="1" borderId="3" applyBorder="1" fontId="6" applyFont="1" fillId="10" applyFill="1" applyAlignment="1">
      <alignment horizontal="left"/>
    </xf>
    <xf xfId="0" numFmtId="3" applyNumberFormat="1" borderId="3" applyBorder="1" fontId="6" applyFont="1" fillId="10" applyFill="1" applyAlignment="1">
      <alignment horizontal="center"/>
    </xf>
    <xf xfId="0" numFmtId="3" applyNumberFormat="1" borderId="8" applyBorder="1" fontId="6" applyFont="1" fillId="10" applyFill="1" applyAlignment="1">
      <alignment horizontal="center"/>
    </xf>
    <xf xfId="0" numFmtId="3" applyNumberFormat="1" borderId="8" applyBorder="1" fontId="16" applyFont="1" fillId="10" applyFill="1" applyAlignment="1">
      <alignment horizontal="center"/>
    </xf>
    <xf xfId="0" numFmtId="4" applyNumberFormat="1" borderId="3" applyBorder="1" fontId="6" applyFont="1" fillId="5" applyFill="1" applyAlignment="1">
      <alignment horizontal="right"/>
    </xf>
    <xf xfId="0" numFmtId="3" applyNumberFormat="1" borderId="3" applyBorder="1" fontId="18" applyFont="1" fillId="10" applyFill="1" applyAlignment="1">
      <alignment horizontal="center"/>
    </xf>
    <xf xfId="0" numFmtId="3" applyNumberFormat="1" borderId="8" applyBorder="1" fontId="14" applyFont="1" fillId="10" applyFill="1" applyAlignment="1">
      <alignment horizontal="center"/>
    </xf>
    <xf xfId="0" numFmtId="3" applyNumberFormat="1" borderId="3" applyBorder="1" fontId="3" applyFont="1" fillId="10" applyFill="1" applyAlignment="1">
      <alignment horizontal="left"/>
    </xf>
    <xf xfId="0" numFmtId="3" applyNumberFormat="1" borderId="8" applyBorder="1" fontId="19" applyFont="1" fillId="10" applyFill="1" applyAlignment="1">
      <alignment horizontal="center"/>
    </xf>
    <xf xfId="0" numFmtId="3" applyNumberFormat="1" borderId="7" applyBorder="1" fontId="3" applyFont="1" fillId="10" applyFill="1" applyAlignment="1">
      <alignment horizontal="center"/>
    </xf>
    <xf xfId="0" numFmtId="3" applyNumberFormat="1" borderId="3" applyBorder="1" fontId="3" applyFont="1" fillId="10" applyFill="1" applyAlignment="1">
      <alignment horizontal="center"/>
    </xf>
    <xf xfId="0" numFmtId="3" applyNumberFormat="1" borderId="3" applyBorder="1" fontId="6" applyFont="1" fillId="8" applyFill="1" applyAlignment="1">
      <alignment horizontal="left"/>
    </xf>
    <xf xfId="0" numFmtId="4" applyNumberFormat="1" borderId="8" applyBorder="1" fontId="3" applyFont="1" fillId="11" applyFill="1" applyAlignment="1">
      <alignment horizontal="center"/>
    </xf>
    <xf xfId="0" numFmtId="3" applyNumberFormat="1" borderId="7" applyBorder="1" fontId="6" applyFont="1" fillId="10" applyFill="1" applyAlignment="1">
      <alignment horizontal="center"/>
    </xf>
    <xf xfId="0" numFmtId="1" applyNumberFormat="1" borderId="3" applyBorder="1" fontId="6" applyFont="1" fillId="10" applyFill="1" applyAlignment="1">
      <alignment horizontal="center"/>
    </xf>
    <xf xfId="0" numFmtId="3" applyNumberFormat="1" borderId="7" applyBorder="1" fontId="15" applyFont="1" fillId="10" applyFill="1" applyAlignment="1">
      <alignment horizontal="left"/>
    </xf>
    <xf xfId="0" numFmtId="4" applyNumberFormat="1" borderId="3" applyBorder="1" fontId="3" applyFont="1" fillId="4" applyFill="1" applyAlignment="1">
      <alignment horizontal="right"/>
    </xf>
    <xf xfId="0" numFmtId="3" applyNumberFormat="1" borderId="8" applyBorder="1" fontId="3" applyFont="1" fillId="3" applyFill="1" applyAlignment="1">
      <alignment horizontal="right"/>
    </xf>
    <xf xfId="0" numFmtId="4" applyNumberFormat="1" borderId="8" applyBorder="1" fontId="4" applyFont="1" fillId="9" applyFill="1" applyAlignment="1">
      <alignment horizontal="right"/>
    </xf>
    <xf xfId="0" numFmtId="4" applyNumberFormat="1" borderId="3" applyBorder="1" fontId="15" applyFont="1" fillId="9" applyFill="1" applyAlignment="1">
      <alignment horizontal="center"/>
    </xf>
    <xf xfId="0" numFmtId="3" applyNumberFormat="1" borderId="8" applyBorder="1" fontId="3" applyFont="1" fillId="10" applyFill="1" applyAlignment="1">
      <alignment horizontal="center"/>
    </xf>
    <xf xfId="0" numFmtId="3" applyNumberFormat="1" borderId="7" applyBorder="1" fontId="20" applyFont="1" fillId="10" applyFill="1" applyAlignment="1">
      <alignment horizontal="center"/>
    </xf>
    <xf xfId="0" numFmtId="1" applyNumberFormat="1" borderId="3" applyBorder="1" fontId="20" applyFont="1" fillId="10" applyFill="1" applyAlignment="1">
      <alignment horizontal="center"/>
    </xf>
    <xf xfId="0" numFmtId="3" applyNumberFormat="1" borderId="3" applyBorder="1" fontId="20" applyFont="1" fillId="10" applyFill="1" applyAlignment="1">
      <alignment horizontal="center"/>
    </xf>
    <xf xfId="0" numFmtId="3" applyNumberFormat="1" borderId="8" applyBorder="1" fontId="20" applyFont="1" fillId="10" applyFill="1" applyAlignment="1">
      <alignment horizontal="center"/>
    </xf>
    <xf xfId="0" numFmtId="3" applyNumberFormat="1" borderId="3" applyBorder="1" fontId="16" applyFont="1" fillId="10" applyFill="1" applyAlignment="1">
      <alignment horizontal="center"/>
    </xf>
    <xf xfId="0" numFmtId="0" borderId="3" applyBorder="1" fontId="4" applyFont="1" fillId="8" applyFill="1" applyAlignment="1">
      <alignment horizontal="left"/>
    </xf>
    <xf xfId="0" numFmtId="0" borderId="17" applyBorder="1" fontId="3" applyFont="1" fillId="2" applyFill="1" applyAlignment="1">
      <alignment horizontal="left"/>
    </xf>
    <xf xfId="0" numFmtId="3" applyNumberFormat="1" borderId="8" applyBorder="1" fontId="15" applyFont="1" fillId="10" applyFill="1" applyAlignment="1">
      <alignment horizontal="left"/>
    </xf>
    <xf xfId="0" numFmtId="0" borderId="18" applyBorder="1" fontId="3" applyFont="1" fillId="2" applyFill="1" applyAlignment="1">
      <alignment horizontal="center"/>
    </xf>
    <xf xfId="0" numFmtId="3" applyNumberFormat="1" borderId="14" applyBorder="1" fontId="20" applyFont="1" fillId="10" applyFill="1" applyAlignment="1">
      <alignment horizontal="center"/>
    </xf>
    <xf xfId="0" numFmtId="1" applyNumberFormat="1" borderId="13" applyBorder="1" fontId="20" applyFont="1" fillId="10" applyFill="1" applyAlignment="1">
      <alignment horizontal="center"/>
    </xf>
    <xf xfId="0" numFmtId="3" applyNumberFormat="1" borderId="13" applyBorder="1" fontId="20" applyFont="1" fillId="10" applyFill="1" applyAlignment="1">
      <alignment horizontal="center"/>
    </xf>
    <xf xfId="0" numFmtId="3" applyNumberFormat="1" borderId="15" applyBorder="1" fontId="20" applyFont="1" fillId="10" applyFill="1" applyAlignment="1">
      <alignment horizontal="center"/>
    </xf>
    <xf xfId="0" numFmtId="3" applyNumberFormat="1" borderId="13" applyBorder="1" fontId="3" applyFont="1" fillId="10" applyFill="1" applyAlignment="1">
      <alignment horizontal="left"/>
    </xf>
    <xf xfId="0" numFmtId="3" applyNumberFormat="1" borderId="14" applyBorder="1" fontId="6" applyFont="1" fillId="10" applyFill="1" applyAlignment="1">
      <alignment horizontal="center"/>
    </xf>
    <xf xfId="0" numFmtId="3" applyNumberFormat="1" borderId="14" applyBorder="1" fontId="15" applyFont="1" fillId="10" applyFill="1" applyAlignment="1">
      <alignment horizontal="center"/>
    </xf>
    <xf xfId="0" numFmtId="3" applyNumberFormat="1" borderId="13" applyBorder="1" fontId="15" applyFont="1" fillId="10" applyFill="1" applyAlignment="1">
      <alignment horizontal="center"/>
    </xf>
    <xf xfId="0" numFmtId="3" applyNumberFormat="1" borderId="15" applyBorder="1" fontId="15" applyFont="1" fillId="10" applyFill="1" applyAlignment="1">
      <alignment horizontal="center"/>
    </xf>
    <xf xfId="0" numFmtId="3" applyNumberFormat="1" borderId="14" applyBorder="1" fontId="15" applyFont="1" fillId="10" applyFill="1" applyAlignment="1">
      <alignment horizontal="left"/>
    </xf>
    <xf xfId="0" numFmtId="0" borderId="19" applyBorder="1" fontId="21" applyFont="1" fillId="5" applyFill="1" applyAlignment="1">
      <alignment horizontal="center"/>
    </xf>
    <xf xfId="0" numFmtId="1" applyNumberFormat="1" borderId="3" applyBorder="1" fontId="21" applyFont="1" fillId="2" applyFill="1" applyAlignment="1">
      <alignment horizontal="left"/>
    </xf>
    <xf xfId="0" numFmtId="3" applyNumberFormat="1" borderId="10" applyBorder="1" fontId="6" applyFont="1" fillId="2" applyFill="1" applyAlignment="1">
      <alignment horizontal="center"/>
    </xf>
    <xf xfId="0" numFmtId="3" applyNumberFormat="1" borderId="11" applyBorder="1" fontId="6" applyFont="1" fillId="2" applyFill="1" applyAlignment="1">
      <alignment horizontal="center"/>
    </xf>
    <xf xfId="0" numFmtId="3" applyNumberFormat="1" borderId="12" applyBorder="1" fontId="6" applyFont="1" fillId="2" applyFill="1" applyAlignment="1">
      <alignment horizontal="center"/>
    </xf>
    <xf xfId="0" numFmtId="3" applyNumberFormat="1" borderId="10" applyBorder="1" fontId="3" applyFont="1" fillId="2" applyFill="1" applyAlignment="1">
      <alignment horizontal="center"/>
    </xf>
    <xf xfId="0" numFmtId="3" applyNumberFormat="1" borderId="11" applyBorder="1" fontId="3" applyFont="1" fillId="2" applyFill="1" applyAlignment="1">
      <alignment horizontal="center"/>
    </xf>
    <xf xfId="0" numFmtId="3" applyNumberFormat="1" borderId="12" applyBorder="1" fontId="3" applyFont="1" fillId="2" applyFill="1" applyAlignment="1">
      <alignment horizontal="center"/>
    </xf>
    <xf xfId="0" numFmtId="3" applyNumberFormat="1" borderId="7" applyBorder="1" fontId="3" applyFont="1" fillId="2" applyFill="1" applyAlignment="1">
      <alignment horizontal="center"/>
    </xf>
    <xf xfId="0" numFmtId="3" applyNumberFormat="1" borderId="8" applyBorder="1" fontId="3" applyFont="1" fillId="2" applyFill="1" applyAlignment="1">
      <alignment horizontal="center"/>
    </xf>
    <xf xfId="0" numFmtId="3" applyNumberFormat="1" borderId="3" applyBorder="1" fontId="22" applyFont="1" fillId="2" applyFill="1" applyAlignment="1">
      <alignment horizontal="center"/>
    </xf>
    <xf xfId="0" numFmtId="1" applyNumberFormat="1" borderId="3" applyBorder="1" fontId="22" applyFont="1" fillId="2" applyFill="1" applyAlignment="1">
      <alignment horizontal="center"/>
    </xf>
    <xf xfId="0" numFmtId="3" applyNumberFormat="1" borderId="3" applyBorder="1" fontId="23" applyFont="1" fillId="2" applyFill="1" applyAlignment="1">
      <alignment horizontal="center"/>
    </xf>
    <xf xfId="0" numFmtId="1" applyNumberFormat="1" borderId="3" applyBorder="1" fontId="24" applyFont="1" fillId="9" applyFill="1" applyAlignment="1">
      <alignment horizontal="center"/>
    </xf>
    <xf xfId="0" numFmtId="3" applyNumberFormat="1" borderId="3" applyBorder="1" fontId="25" applyFont="1" fillId="2" applyFill="1" applyAlignment="1">
      <alignment horizontal="center"/>
    </xf>
    <xf xfId="0" numFmtId="1" applyNumberFormat="1" borderId="3" applyBorder="1" fontId="25" applyFont="1" fillId="2" applyFill="1" applyAlignment="1">
      <alignment horizontal="center"/>
    </xf>
    <xf xfId="0" numFmtId="1" applyNumberFormat="1" borderId="3" applyBorder="1" fontId="3" applyFont="1" fillId="9" applyFill="1" applyAlignment="1">
      <alignment horizontal="left"/>
    </xf>
    <xf xfId="0" numFmtId="1" applyNumberFormat="1" borderId="3" applyBorder="1" fontId="24" applyFont="1" fillId="2" applyFill="1" applyAlignment="1">
      <alignment horizontal="center"/>
    </xf>
    <xf xfId="0" numFmtId="3" applyNumberFormat="1" borderId="3" applyBorder="1" fontId="26" applyFont="1" fillId="2" applyFill="1" applyAlignment="1">
      <alignment horizontal="center"/>
    </xf>
    <xf xfId="0" numFmtId="3" applyNumberFormat="1" borderId="3" applyBorder="1" fontId="24" applyFont="1" fillId="2" applyFill="1" applyAlignment="1">
      <alignment horizontal="center"/>
    </xf>
    <xf xfId="0" numFmtId="1" applyNumberFormat="1" borderId="3" applyBorder="1" fontId="26" applyFont="1" fillId="2" applyFill="1" applyAlignment="1">
      <alignment horizontal="center"/>
    </xf>
    <xf xfId="0" numFmtId="1" applyNumberFormat="1" borderId="3" applyBorder="1" fontId="27" applyFont="1" fillId="2" applyFill="1" applyAlignment="1">
      <alignment horizontal="center"/>
    </xf>
    <xf xfId="0" numFmtId="1" applyNumberFormat="1" borderId="3" applyBorder="1" fontId="28" applyFont="1" fillId="2" applyFill="1" applyAlignment="1">
      <alignment horizontal="center"/>
    </xf>
    <xf xfId="0" numFmtId="0" borderId="16" applyBorder="1" fontId="3" applyFont="1" fillId="14" applyFill="1" applyAlignment="1">
      <alignment horizontal="left"/>
    </xf>
    <xf xfId="0" numFmtId="3" applyNumberFormat="1" borderId="3" applyBorder="1" fontId="24" applyFont="1" fillId="14" applyFill="1" applyAlignment="1">
      <alignment horizontal="center"/>
    </xf>
    <xf xfId="0" numFmtId="3" applyNumberFormat="1" borderId="3" applyBorder="1" fontId="29" applyFont="1" fillId="14" applyFill="1" applyAlignment="1">
      <alignment horizontal="center"/>
    </xf>
    <xf xfId="0" numFmtId="0" borderId="18" applyBorder="1" fontId="3" applyFont="1" fillId="14" applyFill="1" applyAlignment="1">
      <alignment horizontal="left"/>
    </xf>
    <xf xfId="0" numFmtId="1" applyNumberFormat="1" borderId="13" applyBorder="1" fontId="3" applyFont="1" fillId="2" applyFill="1" applyAlignment="1">
      <alignment horizontal="left"/>
    </xf>
    <xf xfId="0" numFmtId="3" applyNumberFormat="1" borderId="13" applyBorder="1" fontId="24" applyFont="1" fillId="2" applyFill="1" applyAlignment="1">
      <alignment horizontal="center"/>
    </xf>
    <xf xfId="0" numFmtId="1" applyNumberFormat="1" borderId="13" applyBorder="1" fontId="24" applyFont="1" fillId="2" applyFill="1" applyAlignment="1">
      <alignment horizontal="center"/>
    </xf>
    <xf xfId="0" numFmtId="3" applyNumberFormat="1" borderId="13" applyBorder="1" fontId="24" applyFont="1" fillId="14" applyFill="1" applyAlignment="1">
      <alignment horizontal="center"/>
    </xf>
    <xf xfId="0" numFmtId="3" applyNumberFormat="1" borderId="13" applyBorder="1" fontId="8" applyFont="1" fillId="14" applyFill="1" applyAlignment="1">
      <alignment horizontal="center"/>
    </xf>
    <xf xfId="0" numFmtId="1" applyNumberFormat="1" borderId="13" applyBorder="1" fontId="8" applyFont="1" fillId="14" applyFill="1" applyAlignment="1">
      <alignment horizontal="center"/>
    </xf>
    <xf xfId="0" numFmtId="3" applyNumberFormat="1" borderId="15" applyBorder="1" fontId="3" applyFont="1" fillId="2" applyFill="1" applyAlignment="1">
      <alignment horizontal="center"/>
    </xf>
    <xf xfId="0" numFmtId="1" applyNumberFormat="1" borderId="13" applyBorder="1" fontId="3" applyFont="1" fillId="2" applyFill="1" applyAlignment="1">
      <alignment horizontal="center"/>
    </xf>
    <xf xfId="0" numFmtId="3" applyNumberFormat="1" borderId="4" applyBorder="1" fontId="3" applyFont="1" fillId="2" applyFill="1" applyAlignment="1">
      <alignment horizontal="center"/>
    </xf>
    <xf xfId="0" numFmtId="3" applyNumberFormat="1" borderId="5" applyBorder="1" fontId="3" applyFont="1" fillId="2" applyFill="1" applyAlignment="1">
      <alignment horizontal="center"/>
    </xf>
    <xf xfId="0" numFmtId="3" applyNumberFormat="1" borderId="6" applyBorder="1" fontId="3" applyFont="1" fillId="2" applyFill="1" applyAlignment="1">
      <alignment horizontal="center"/>
    </xf>
    <xf xfId="0" numFmtId="0" borderId="18" applyBorder="1" fontId="3" applyFont="1" fillId="2" applyFill="1" applyAlignment="1">
      <alignment horizontal="left"/>
    </xf>
    <xf xfId="0" numFmtId="3" applyNumberFormat="1" borderId="11" applyBorder="1" fontId="13" applyFont="1" fillId="2" applyFill="1" applyAlignment="1">
      <alignment horizontal="center"/>
    </xf>
    <xf xfId="0" numFmtId="1" applyNumberFormat="1" borderId="11" applyBorder="1" fontId="13" applyFont="1" fillId="2" applyFill="1" applyAlignment="1">
      <alignment horizontal="center"/>
    </xf>
    <xf xfId="0" numFmtId="3" applyNumberFormat="1" borderId="12" applyBorder="1" fontId="13" applyFont="1" fillId="2" applyFill="1" applyAlignment="1">
      <alignment horizontal="center"/>
    </xf>
    <xf xfId="0" numFmtId="3" applyNumberFormat="1" borderId="4" applyBorder="1" fontId="13" applyFont="1" fillId="2" applyFill="1" applyAlignment="1">
      <alignment horizontal="center"/>
    </xf>
    <xf xfId="0" numFmtId="3" applyNumberFormat="1" borderId="5" applyBorder="1" fontId="13" applyFont="1" fillId="2" applyFill="1" applyAlignment="1">
      <alignment horizontal="center"/>
    </xf>
    <xf xfId="0" numFmtId="3" applyNumberFormat="1" borderId="3" applyBorder="1" fontId="3" applyFont="1" fillId="2" applyFill="1" applyAlignment="1">
      <alignment horizontal="left" wrapText="1"/>
    </xf>
    <xf xfId="0" numFmtId="0" borderId="0" fontId="0" fillId="0" applyAlignment="1">
      <alignment wrapText="1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3" applyNumberFormat="1" borderId="3" applyBorder="1" fontId="3" applyFont="1" fillId="2" applyFill="1" applyAlignment="1">
      <alignment horizontal="left"/>
    </xf>
    <xf xfId="0" numFmtId="3" applyNumberFormat="1" borderId="20" applyBorder="1" fontId="3" applyFont="1" fillId="5" applyFill="1" applyAlignment="1">
      <alignment horizontal="center" vertical="top"/>
    </xf>
    <xf xfId="0" numFmtId="1" applyNumberFormat="1" borderId="1" applyBorder="1" fontId="3" applyFont="1" fillId="5" applyFill="1" applyAlignment="1">
      <alignment horizontal="center"/>
    </xf>
    <xf xfId="0" numFmtId="3" applyNumberFormat="1" borderId="1" applyBorder="1" fontId="3" applyFont="1" fillId="5" applyFill="1" applyAlignment="1">
      <alignment horizontal="center" vertical="top" wrapText="1"/>
    </xf>
    <xf xfId="0" numFmtId="3" applyNumberFormat="1" borderId="1" applyBorder="1" fontId="3" applyFont="1" fillId="5" applyFill="1" applyAlignment="1">
      <alignment horizontal="center" vertical="top"/>
    </xf>
    <xf xfId="0" numFmtId="3" applyNumberFormat="1" borderId="21" applyBorder="1" fontId="3" applyFont="1" fillId="5" applyFill="1" applyAlignment="1">
      <alignment horizontal="center"/>
    </xf>
    <xf xfId="0" numFmtId="3" applyNumberFormat="1" borderId="1" applyBorder="1" fontId="3" applyFont="1" fillId="5" applyFill="1" applyAlignment="1">
      <alignment horizontal="center" wrapText="1"/>
    </xf>
    <xf xfId="0" numFmtId="3" applyNumberFormat="1" borderId="1" applyBorder="1" fontId="3" applyFont="1" fillId="5" applyFill="1" applyAlignment="1">
      <alignment horizontal="center"/>
    </xf>
    <xf xfId="0" numFmtId="3" applyNumberFormat="1" borderId="22" applyBorder="1" fontId="3" applyFont="1" fillId="2" applyFill="1" applyAlignment="1">
      <alignment horizontal="center" vertical="top"/>
    </xf>
    <xf xfId="0" numFmtId="1" applyNumberFormat="1" borderId="23" applyBorder="1" fontId="3" applyFont="1" fillId="2" applyFill="1" applyAlignment="1">
      <alignment horizontal="center"/>
    </xf>
    <xf xfId="0" numFmtId="3" applyNumberFormat="1" borderId="23" applyBorder="1" fontId="3" applyFont="1" fillId="2" applyFill="1" applyAlignment="1">
      <alignment horizontal="center"/>
    </xf>
    <xf xfId="0" numFmtId="3" applyNumberFormat="1" borderId="24" applyBorder="1" fontId="3" applyFont="1" fillId="2" applyFill="1" applyAlignment="1">
      <alignment horizontal="center"/>
    </xf>
    <xf xfId="0" numFmtId="3" applyNumberFormat="1" borderId="25" applyBorder="1" fontId="3" applyFont="1" fillId="2" applyFill="1" applyAlignment="1">
      <alignment horizontal="center"/>
    </xf>
    <xf xfId="0" numFmtId="1" applyNumberFormat="1" borderId="26" applyBorder="1" fontId="3" applyFont="1" fillId="2" applyFill="1" applyAlignment="1">
      <alignment horizontal="center"/>
    </xf>
    <xf xfId="0" numFmtId="3" applyNumberFormat="1" borderId="26" applyBorder="1" fontId="3" applyFont="1" fillId="2" applyFill="1" applyAlignment="1">
      <alignment horizontal="center"/>
    </xf>
    <xf xfId="0" numFmtId="3" applyNumberFormat="1" borderId="27" applyBorder="1" fontId="3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/>
    </xf>
    <xf xfId="0" numFmtId="1" applyNumberFormat="1" borderId="1" applyBorder="1" fontId="3" applyFont="1" fillId="2" applyFill="1" applyAlignment="1">
      <alignment horizontal="center"/>
    </xf>
    <xf xfId="0" numFmtId="3" applyNumberFormat="1" borderId="1" applyBorder="1" fontId="3" applyFont="1" fillId="2" applyFill="1" applyAlignment="1">
      <alignment horizontal="center" wrapText="1"/>
    </xf>
    <xf xfId="0" numFmtId="3" applyNumberFormat="1" borderId="1" applyBorder="1" fontId="3" applyFont="1" fillId="5" applyFill="1" applyAlignment="1">
      <alignment horizontal="left"/>
    </xf>
    <xf xfId="0" numFmtId="3" applyNumberFormat="1" borderId="1" applyBorder="1" fontId="3" applyFont="1" fillId="5" applyFill="1" applyAlignment="1">
      <alignment horizontal="right"/>
    </xf>
    <xf xfId="0" numFmtId="1" applyNumberFormat="1" borderId="0" fontId="0" fillId="0" applyAlignment="1">
      <alignment horizontal="general"/>
    </xf>
    <xf xfId="0" numFmtId="3" applyNumberFormat="1" borderId="9" applyBorder="1" fontId="1" applyFont="1" fillId="15" applyFill="1" applyAlignment="1">
      <alignment horizontal="center" wrapText="1"/>
    </xf>
    <xf xfId="0" numFmtId="1" applyNumberFormat="1" borderId="9" applyBorder="1" fontId="1" applyFont="1" fillId="15" applyFill="1" applyAlignment="1">
      <alignment horizontal="center" wrapText="1"/>
    </xf>
    <xf xfId="0" numFmtId="1" applyNumberFormat="1" borderId="9" applyBorder="1" fontId="2" applyFont="1" fillId="15" applyFill="1" applyAlignment="1">
      <alignment horizontal="center" wrapText="1"/>
    </xf>
    <xf xfId="0" numFmtId="0" borderId="9" applyBorder="1" fontId="2" applyFont="1" fillId="15" applyFill="1" applyAlignment="1">
      <alignment horizontal="center" wrapText="1"/>
    </xf>
    <xf xfId="0" numFmtId="49" applyNumberFormat="1" borderId="9" applyBorder="1" fontId="2" applyFont="1" fillId="15" applyFill="1" applyAlignment="1">
      <alignment horizontal="center" wrapText="1"/>
    </xf>
    <xf xfId="0" numFmtId="4" applyNumberFormat="1" borderId="9" applyBorder="1" fontId="1" applyFont="1" fillId="15" applyFill="1" applyAlignment="1">
      <alignment horizontal="center" wrapText="1"/>
    </xf>
    <xf xfId="0" numFmtId="0" borderId="9" applyBorder="1" fontId="1" applyFont="1" fillId="15" applyFill="1" applyAlignment="1">
      <alignment horizontal="center" wrapText="1"/>
    </xf>
    <xf xfId="0" numFmtId="3" applyNumberFormat="1" borderId="17" applyBorder="1" fontId="1" applyFont="1" fillId="15" applyFill="1" applyAlignment="1">
      <alignment horizontal="center" wrapText="1"/>
    </xf>
    <xf xfId="0" numFmtId="0" borderId="17" applyBorder="1" fontId="1" applyFont="1" fillId="15" applyFill="1" applyAlignment="1">
      <alignment horizontal="center" wrapText="1"/>
    </xf>
    <xf xfId="0" numFmtId="0" borderId="3" applyBorder="1" fontId="1" applyFont="1" fillId="15" applyFill="1" applyAlignment="1">
      <alignment horizontal="center" wrapText="1"/>
    </xf>
    <xf xfId="0" numFmtId="3" applyNumberFormat="1" borderId="3" applyBorder="1" fontId="1" applyFont="1" fillId="15" applyFill="1" applyAlignment="1">
      <alignment horizontal="center" wrapText="1"/>
    </xf>
    <xf xfId="0" numFmtId="3" applyNumberFormat="1" borderId="3" applyBorder="1" fontId="3" applyFont="1" fillId="16" applyFill="1" applyAlignment="1">
      <alignment horizontal="center"/>
    </xf>
    <xf xfId="0" numFmtId="1" applyNumberFormat="1" borderId="3" applyBorder="1" fontId="21" applyFont="1" fillId="16" applyFill="1" applyAlignment="1">
      <alignment horizontal="center"/>
    </xf>
    <xf xfId="0" numFmtId="164" applyNumberFormat="1" borderId="3" applyBorder="1" fontId="3" applyFont="1" fillId="16" applyFill="1" applyAlignment="1">
      <alignment horizontal="center"/>
    </xf>
    <xf xfId="0" numFmtId="0" borderId="3" applyBorder="1" fontId="3" applyFont="1" fillId="16" applyFill="1" applyAlignment="1">
      <alignment horizontal="center"/>
    </xf>
    <xf xfId="0" numFmtId="4" applyNumberFormat="1" borderId="3" applyBorder="1" fontId="3" applyFont="1" fillId="16" applyFill="1" applyAlignment="1">
      <alignment horizontal="center"/>
    </xf>
    <xf xfId="0" numFmtId="0" borderId="0" fontId="0" fillId="0" applyAlignment="1">
      <alignment horizontal="general"/>
    </xf>
    <xf xfId="0" numFmtId="0" borderId="2" applyBorder="1" fontId="3" applyFont="1" fillId="0" applyAlignment="1">
      <alignment horizontal="center"/>
    </xf>
    <xf xfId="0" numFmtId="49" applyNumberFormat="1" borderId="3" applyBorder="1" fontId="3" applyFont="1" fillId="16" applyFill="1" applyAlignment="1">
      <alignment horizontal="center"/>
    </xf>
    <xf xfId="0" numFmtId="1" applyNumberFormat="1" borderId="3" applyBorder="1" fontId="3" applyFont="1" fillId="16" applyFill="1" applyAlignment="1">
      <alignment horizontal="center"/>
    </xf>
    <xf xfId="0" numFmtId="0" borderId="2" applyBorder="1" fontId="3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1" applyNumberFormat="1" borderId="2" applyBorder="1" fontId="21" applyFont="1" fillId="0" applyAlignment="1">
      <alignment horizontal="center"/>
    </xf>
    <xf xfId="0" numFmtId="164" applyNumberFormat="1" borderId="2" applyBorder="1" fontId="3" applyFont="1" fillId="0" applyAlignment="1">
      <alignment horizontal="center"/>
    </xf>
    <xf xfId="0" numFmtId="49" applyNumberFormat="1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9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28" applyBorder="1" fontId="3" applyFont="1" fillId="0" applyAlignment="1">
      <alignment horizontal="left"/>
    </xf>
    <xf xfId="0" numFmtId="3" applyNumberFormat="1" borderId="29" applyBorder="1" fontId="2" applyFont="1" fillId="0" applyAlignment="1">
      <alignment horizontal="right"/>
    </xf>
    <xf xfId="0" numFmtId="165" applyNumberFormat="1" borderId="30" applyBorder="1" fontId="2" applyFont="1" fillId="0" applyAlignment="1">
      <alignment horizontal="center" wrapText="1"/>
    </xf>
    <xf xfId="0" numFmtId="3" applyNumberFormat="1" borderId="31" applyBorder="1" fontId="2" applyFont="1" fillId="0" applyAlignment="1">
      <alignment horizontal="center" wrapText="1"/>
    </xf>
    <xf xfId="0" numFmtId="3" applyNumberFormat="1" borderId="32" applyBorder="1" fontId="2" applyFont="1" fillId="0" applyAlignment="1">
      <alignment horizontal="center" wrapText="1"/>
    </xf>
    <xf xfId="0" numFmtId="3" applyNumberFormat="1" borderId="30" applyBorder="1" fontId="2" applyFont="1" fillId="0" applyAlignment="1">
      <alignment horizontal="center" wrapText="1"/>
    </xf>
    <xf xfId="0" numFmtId="4" applyNumberFormat="1" borderId="31" applyBorder="1" fontId="2" applyFont="1" fillId="0" applyAlignment="1">
      <alignment horizontal="center" wrapText="1"/>
    </xf>
    <xf xfId="0" numFmtId="166" applyNumberFormat="1" borderId="31" applyBorder="1" fontId="2" applyFont="1" fillId="0" applyAlignment="1">
      <alignment horizontal="center" wrapText="1"/>
    </xf>
    <xf xfId="0" numFmtId="4" applyNumberFormat="1" borderId="32" applyBorder="1" fontId="2" applyFont="1" fillId="0" applyAlignment="1">
      <alignment horizontal="center" wrapText="1"/>
    </xf>
    <xf xfId="0" numFmtId="4" applyNumberFormat="1" borderId="30" applyBorder="1" fontId="2" applyFont="1" fillId="0" applyAlignment="1">
      <alignment horizontal="center" wrapText="1"/>
    </xf>
    <xf xfId="0" numFmtId="3" applyNumberFormat="1" borderId="1" applyBorder="1" fontId="2" applyFont="1" fillId="0" applyAlignment="1">
      <alignment horizontal="right"/>
    </xf>
    <xf xfId="0" numFmtId="165" applyNumberFormat="1" borderId="30" applyBorder="1" fontId="2" applyFont="1" fillId="0" applyAlignment="1">
      <alignment horizontal="center"/>
    </xf>
    <xf xfId="0" numFmtId="3" applyNumberFormat="1" borderId="31" applyBorder="1" fontId="2" applyFont="1" fillId="0" applyAlignment="1">
      <alignment horizontal="center"/>
    </xf>
    <xf xfId="0" numFmtId="3" applyNumberFormat="1" borderId="32" applyBorder="1" fontId="2" applyFont="1" fillId="0" applyAlignment="1">
      <alignment horizontal="center"/>
    </xf>
    <xf xfId="0" numFmtId="3" applyNumberFormat="1" borderId="30" applyBorder="1" fontId="2" applyFont="1" fillId="0" applyAlignment="1">
      <alignment horizontal="center"/>
    </xf>
    <xf xfId="0" numFmtId="4" applyNumberFormat="1" borderId="32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66" applyNumberFormat="1" borderId="32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30" applyBorder="1" fontId="2" applyFont="1" fillId="0" applyAlignment="1">
      <alignment horizontal="center"/>
    </xf>
    <xf xfId="0" numFmtId="4" applyNumberFormat="1" borderId="31" applyBorder="1" fontId="2" applyFont="1" fillId="0" applyAlignment="1">
      <alignment horizontal="center"/>
    </xf>
    <xf xfId="0" numFmtId="3" applyNumberFormat="1" borderId="33" applyBorder="1" fontId="3" applyFont="1" fillId="0" applyAlignment="1">
      <alignment horizontal="left"/>
    </xf>
    <xf xfId="0" numFmtId="3" applyNumberFormat="1" borderId="34" applyBorder="1" fontId="3" applyFont="1" fillId="0" applyAlignment="1">
      <alignment horizontal="center"/>
    </xf>
    <xf xfId="0" numFmtId="3" applyNumberFormat="1" borderId="35" applyBorder="1" fontId="3" applyFont="1" fillId="0" applyAlignment="1">
      <alignment horizontal="center"/>
    </xf>
    <xf xfId="0" numFmtId="3" applyNumberFormat="1" borderId="3" applyBorder="1" fontId="3" applyFont="1" fillId="4" applyFill="1" applyAlignment="1">
      <alignment horizontal="center"/>
    </xf>
    <xf xfId="0" numFmtId="3" applyNumberFormat="1" borderId="36" applyBorder="1" fontId="3" applyFont="1" fillId="4" applyFill="1" applyAlignment="1">
      <alignment horizontal="center"/>
    </xf>
    <xf xfId="0" numFmtId="165" applyNumberFormat="1" borderId="34" applyBorder="1" fontId="3" applyFont="1" fillId="0" applyAlignment="1">
      <alignment horizontal="center"/>
    </xf>
    <xf xfId="0" numFmtId="166" applyNumberFormat="1" borderId="2" applyBorder="1" fontId="3" applyFont="1" fillId="0" applyAlignment="1">
      <alignment horizontal="center"/>
    </xf>
    <xf xfId="0" numFmtId="4" applyNumberFormat="1" borderId="35" applyBorder="1" fontId="3" applyFont="1" fillId="0" applyAlignment="1">
      <alignment horizontal="center"/>
    </xf>
    <xf xfId="0" numFmtId="4" applyNumberFormat="1" borderId="34" applyBorder="1" fontId="3" applyFont="1" fillId="0" applyAlignment="1">
      <alignment horizontal="center"/>
    </xf>
    <xf xfId="0" numFmtId="3" applyNumberFormat="1" borderId="20" applyBorder="1" fontId="2" applyFont="1" fillId="17" applyFill="1" applyAlignment="1">
      <alignment horizontal="right"/>
    </xf>
    <xf xfId="0" numFmtId="3" applyNumberFormat="1" borderId="22" applyBorder="1" fontId="3" applyFont="1" fillId="17" applyFill="1" applyAlignment="1">
      <alignment horizontal="center"/>
    </xf>
    <xf xfId="0" numFmtId="3" applyNumberFormat="1" borderId="23" applyBorder="1" fontId="3" applyFont="1" fillId="17" applyFill="1" applyAlignment="1">
      <alignment horizontal="center"/>
    </xf>
    <xf xfId="0" numFmtId="3" applyNumberFormat="1" borderId="24" applyBorder="1" fontId="3" applyFont="1" fillId="17" applyFill="1" applyAlignment="1">
      <alignment horizontal="center"/>
    </xf>
    <xf xfId="0" numFmtId="3" applyNumberFormat="1" borderId="37" applyBorder="1" fontId="2" applyFont="1" fillId="0" applyAlignment="1">
      <alignment horizontal="center" vertical="top"/>
    </xf>
    <xf xfId="0" numFmtId="3" applyNumberFormat="1" borderId="28" applyBorder="1" fontId="12" applyFont="1" fillId="0" applyAlignment="1">
      <alignment horizontal="right"/>
    </xf>
    <xf xfId="0" numFmtId="165" applyNumberFormat="1" borderId="23" applyBorder="1" fontId="3" applyFont="1" fillId="12" applyFill="1" applyAlignment="1">
      <alignment horizontal="center"/>
    </xf>
    <xf xfId="0" numFmtId="3" applyNumberFormat="1" borderId="23" applyBorder="1" fontId="3" applyFont="1" fillId="12" applyFill="1" applyAlignment="1">
      <alignment horizontal="center"/>
    </xf>
    <xf xfId="0" numFmtId="4" applyNumberFormat="1" borderId="23" applyBorder="1" fontId="3" applyFont="1" fillId="12" applyFill="1" applyAlignment="1">
      <alignment horizontal="center"/>
    </xf>
    <xf xfId="0" numFmtId="3" applyNumberFormat="1" borderId="24" applyBorder="1" fontId="3" applyFont="1" fillId="12" applyFill="1" applyAlignment="1">
      <alignment horizontal="center"/>
    </xf>
    <xf xfId="0" numFmtId="3" applyNumberFormat="1" borderId="34" applyBorder="1" fontId="2" applyFont="1" fillId="0" applyAlignment="1">
      <alignment horizontal="center"/>
    </xf>
    <xf xfId="0" numFmtId="3" applyNumberFormat="1" borderId="2" applyBorder="1" fontId="12" applyFont="1" fillId="0" applyAlignment="1">
      <alignment horizontal="right"/>
    </xf>
    <xf xfId="0" numFmtId="165" applyNumberFormat="1" borderId="3" applyBorder="1" fontId="3" applyFont="1" fillId="12" applyFill="1" applyAlignment="1">
      <alignment horizontal="center"/>
    </xf>
    <xf xfId="0" numFmtId="3" applyNumberFormat="1" borderId="3" applyBorder="1" fontId="3" applyFont="1" fillId="12" applyFill="1" applyAlignment="1">
      <alignment horizontal="center"/>
    </xf>
    <xf xfId="0" numFmtId="4" applyNumberFormat="1" borderId="3" applyBorder="1" fontId="3" applyFont="1" fillId="12" applyFill="1" applyAlignment="1">
      <alignment horizontal="center"/>
    </xf>
    <xf xfId="0" numFmtId="3" applyNumberFormat="1" borderId="38" applyBorder="1" fontId="3" applyFont="1" fillId="12" applyFill="1" applyAlignment="1">
      <alignment horizontal="center"/>
    </xf>
    <xf xfId="0" numFmtId="3" applyNumberFormat="1" borderId="3" applyBorder="1" fontId="3" applyFont="1" fillId="18" applyFill="1" applyAlignment="1">
      <alignment horizontal="center"/>
    </xf>
    <xf xfId="0" numFmtId="3" applyNumberFormat="1" borderId="39" applyBorder="1" fontId="2" applyFont="1" fillId="0" applyAlignment="1">
      <alignment horizontal="center"/>
    </xf>
    <xf xfId="0" numFmtId="3" applyNumberFormat="1" borderId="40" applyBorder="1" fontId="12" applyFont="1" fillId="0" applyAlignment="1">
      <alignment horizontal="right"/>
    </xf>
    <xf xfId="0" numFmtId="165" applyNumberFormat="1" borderId="26" applyBorder="1" fontId="3" applyFont="1" fillId="12" applyFill="1" applyAlignment="1">
      <alignment horizontal="center"/>
    </xf>
    <xf xfId="0" numFmtId="3" applyNumberFormat="1" borderId="26" applyBorder="1" fontId="3" applyFont="1" fillId="12" applyFill="1" applyAlignment="1">
      <alignment horizontal="center"/>
    </xf>
    <xf xfId="0" numFmtId="4" applyNumberFormat="1" borderId="26" applyBorder="1" fontId="3" applyFont="1" fillId="12" applyFill="1" applyAlignment="1">
      <alignment horizontal="center"/>
    </xf>
    <xf xfId="0" numFmtId="3" applyNumberFormat="1" borderId="27" applyBorder="1" fontId="3" applyFont="1" fillId="12" applyFill="1" applyAlignment="1">
      <alignment horizontal="center"/>
    </xf>
    <xf xfId="0" numFmtId="3" applyNumberFormat="1" borderId="21" applyBorder="1" fontId="23" applyFont="1" fillId="17" applyFill="1" applyAlignment="1">
      <alignment horizontal="right"/>
    </xf>
    <xf xfId="0" numFmtId="165" applyNumberFormat="1" borderId="26" applyBorder="1" fontId="3" applyFont="1" fillId="17" applyFill="1" applyAlignment="1">
      <alignment horizontal="center"/>
    </xf>
    <xf xfId="0" numFmtId="3" applyNumberFormat="1" borderId="26" applyBorder="1" fontId="3" applyFont="1" fillId="17" applyFill="1" applyAlignment="1">
      <alignment horizontal="center"/>
    </xf>
    <xf xfId="0" numFmtId="3" applyNumberFormat="1" borderId="27" applyBorder="1" fontId="3" applyFont="1" fillId="17" applyFill="1" applyAlignment="1">
      <alignment horizontal="center"/>
    </xf>
    <xf xfId="0" numFmtId="3" applyNumberFormat="1" borderId="25" applyBorder="1" fontId="3" applyFont="1" fillId="17" applyFill="1" applyAlignment="1">
      <alignment horizontal="center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3" applyNumberFormat="1" borderId="1" applyBorder="1" fontId="3" applyFont="1" fillId="0" applyAlignment="1">
      <alignment horizontal="left"/>
    </xf>
    <xf xfId="0" numFmtId="4" applyNumberFormat="1" borderId="37" applyBorder="1" fontId="3" applyFont="1" fillId="0" applyAlignment="1">
      <alignment horizontal="center"/>
    </xf>
    <xf xfId="0" numFmtId="4" applyNumberFormat="1" borderId="28" applyBorder="1" fontId="3" applyFont="1" fillId="0" applyAlignment="1">
      <alignment horizontal="center"/>
    </xf>
    <xf xfId="0" numFmtId="3" applyNumberFormat="1" borderId="41" applyBorder="1" fontId="3" applyFont="1" fillId="0" applyAlignment="1">
      <alignment horizontal="center"/>
    </xf>
    <xf xfId="0" numFmtId="3" applyNumberFormat="1" borderId="28" applyBorder="1" fontId="3" applyFont="1" fillId="0" applyAlignment="1">
      <alignment horizontal="center"/>
    </xf>
    <xf xfId="0" numFmtId="3" applyNumberFormat="1" borderId="37" applyBorder="1" fontId="3" applyFont="1" fillId="0" applyAlignment="1">
      <alignment horizontal="center"/>
    </xf>
    <xf xfId="0" numFmtId="4" applyNumberFormat="1" borderId="41" applyBorder="1" fontId="3" applyFont="1" fillId="0" applyAlignment="1">
      <alignment horizontal="center"/>
    </xf>
    <xf xfId="0" numFmtId="165" applyNumberFormat="1" borderId="34" applyBorder="1" fontId="3" applyFont="1" fillId="0" applyAlignment="1">
      <alignment horizontal="left"/>
    </xf>
    <xf xfId="0" numFmtId="3" applyNumberFormat="1" borderId="35" applyBorder="1" fontId="3" applyFont="1" fillId="0" applyAlignment="1">
      <alignment horizontal="left"/>
    </xf>
    <xf xfId="0" numFmtId="3" applyNumberFormat="1" borderId="1" applyBorder="1" fontId="12" applyFont="1" fillId="0" applyAlignment="1">
      <alignment horizontal="left"/>
    </xf>
    <xf xfId="0" numFmtId="4" applyNumberFormat="1" borderId="39" applyBorder="1" fontId="3" applyFont="1" fillId="0" applyAlignment="1">
      <alignment horizontal="center"/>
    </xf>
    <xf xfId="0" numFmtId="3" applyNumberFormat="1" borderId="40" applyBorder="1" fontId="3" applyFont="1" fillId="0" applyAlignment="1">
      <alignment horizontal="center"/>
    </xf>
    <xf xfId="0" numFmtId="3" applyNumberFormat="1" borderId="42" applyBorder="1" fontId="3" applyFont="1" fillId="0" applyAlignment="1">
      <alignment horizontal="center"/>
    </xf>
    <xf xfId="0" numFmtId="3" applyNumberFormat="1" borderId="39" applyBorder="1" fontId="3" applyFont="1" fillId="0" applyAlignment="1">
      <alignment horizontal="center"/>
    </xf>
    <xf xfId="0" numFmtId="166" applyNumberFormat="1" borderId="40" applyBorder="1" fontId="3" applyFont="1" fillId="0" applyAlignment="1">
      <alignment horizontal="center"/>
    </xf>
    <xf xfId="0" numFmtId="4" applyNumberFormat="1" borderId="42" applyBorder="1" fontId="3" applyFont="1" fillId="0" applyAlignment="1">
      <alignment horizontal="center"/>
    </xf>
    <xf xfId="0" numFmtId="4" applyNumberFormat="1" borderId="40" applyBorder="1" fontId="3" applyFont="1" fillId="0" applyAlignment="1">
      <alignment horizontal="center"/>
    </xf>
    <xf xfId="0" numFmtId="4" applyNumberFormat="1" borderId="22" applyBorder="1" fontId="3" applyFont="1" fillId="17" applyFill="1" applyAlignment="1">
      <alignment horizontal="center"/>
    </xf>
    <xf xfId="0" numFmtId="4" applyNumberFormat="1" borderId="23" applyBorder="1" fontId="3" applyFont="1" fillId="17" applyFill="1" applyAlignment="1">
      <alignment horizontal="center"/>
    </xf>
    <xf xfId="0" numFmtId="4" applyNumberFormat="1" borderId="24" applyBorder="1" fontId="3" applyFont="1" fillId="17" applyFill="1" applyAlignment="1">
      <alignment horizontal="center"/>
    </xf>
    <xf xfId="0" numFmtId="4" applyNumberFormat="1" borderId="24" applyBorder="1" fontId="3" applyFont="1" fillId="12" applyFill="1" applyAlignment="1">
      <alignment horizontal="center"/>
    </xf>
    <xf xfId="0" numFmtId="4" applyNumberFormat="1" borderId="38" applyBorder="1" fontId="3" applyFont="1" fillId="12" applyFill="1" applyAlignment="1">
      <alignment horizontal="center"/>
    </xf>
    <xf xfId="0" numFmtId="3" applyNumberFormat="1" borderId="21" applyBorder="1" fontId="2" applyFont="1" fillId="17" applyFill="1" applyAlignment="1">
      <alignment horizontal="right"/>
    </xf>
    <xf xfId="0" numFmtId="4" applyNumberFormat="1" borderId="25" applyBorder="1" fontId="3" applyFont="1" fillId="17" applyFill="1" applyAlignment="1">
      <alignment horizontal="center"/>
    </xf>
    <xf xfId="0" numFmtId="4" applyNumberFormat="1" borderId="26" applyBorder="1" fontId="3" applyFont="1" fillId="17" applyFill="1" applyAlignment="1">
      <alignment horizontal="center"/>
    </xf>
    <xf xfId="0" numFmtId="165" applyNumberFormat="1" borderId="27" applyBorder="1" fontId="3" applyFont="1" fillId="17" applyFill="1" applyAlignment="1">
      <alignment horizontal="center"/>
    </xf>
    <xf xfId="0" numFmtId="4" applyNumberFormat="1" borderId="27" applyBorder="1" fontId="3" applyFont="1" fillId="17" applyFill="1" applyAlignment="1">
      <alignment horizontal="center"/>
    </xf>
    <xf xfId="0" numFmtId="3" applyNumberFormat="1" borderId="3" applyBorder="1" fontId="2" applyFont="1" fillId="17" applyFill="1" applyAlignment="1">
      <alignment horizontal="left" wrapText="1"/>
    </xf>
    <xf xfId="0" numFmtId="4" applyNumberFormat="1" borderId="3" applyBorder="1" fontId="3" applyFont="1" fillId="17" applyFill="1" applyAlignment="1">
      <alignment horizontal="center"/>
    </xf>
    <xf xfId="0" numFmtId="3" applyNumberFormat="1" borderId="3" applyBorder="1" fontId="3" applyFont="1" fillId="17" applyFill="1" applyAlignment="1">
      <alignment horizontal="center"/>
    </xf>
    <xf xfId="0" numFmtId="165" applyNumberFormat="1" borderId="3" applyBorder="1" fontId="3" applyFont="1" fillId="17" applyFill="1" applyAlignment="1">
      <alignment horizontal="center"/>
    </xf>
    <xf xfId="0" numFmtId="3" applyNumberFormat="1" borderId="35" applyBorder="1" fontId="12" applyFont="1" fillId="0" applyAlignment="1">
      <alignment horizontal="right"/>
    </xf>
    <xf xfId="0" numFmtId="165" applyNumberFormat="1" borderId="2" applyBorder="1" fontId="3" applyFont="1" fillId="0" applyAlignment="1">
      <alignment horizontal="center"/>
    </xf>
    <xf xfId="0" numFmtId="3" applyNumberFormat="1" borderId="43" applyBorder="1" fontId="2" applyFont="1" fillId="0" applyAlignment="1">
      <alignment horizontal="center"/>
    </xf>
    <xf xfId="0" numFmtId="3" applyNumberFormat="1" borderId="44" applyBorder="1" fontId="2" applyFont="1" fillId="0" applyAlignment="1">
      <alignment horizontal="center"/>
    </xf>
    <xf xfId="0" numFmtId="165" applyNumberFormat="1" borderId="2" applyBorder="1" fontId="30" applyFont="1" fillId="0" applyAlignment="1">
      <alignment horizontal="center"/>
    </xf>
    <xf xfId="0" numFmtId="3" applyNumberFormat="1" borderId="2" applyBorder="1" fontId="30" applyFont="1" fillId="0" applyAlignment="1">
      <alignment horizontal="center"/>
    </xf>
    <xf xfId="0" numFmtId="166" applyNumberFormat="1" borderId="2" applyBorder="1" fontId="30" applyFont="1" fillId="0" applyAlignment="1">
      <alignment horizontal="center"/>
    </xf>
    <xf xfId="0" numFmtId="4" applyNumberFormat="1" borderId="2" applyBorder="1" fontId="30" applyFont="1" fillId="0" applyAlignment="1">
      <alignment horizontal="center"/>
    </xf>
    <xf xfId="0" numFmtId="3" applyNumberFormat="1" borderId="45" applyBorder="1" fontId="2" applyFont="1" fillId="0" applyAlignment="1">
      <alignment horizontal="center"/>
    </xf>
    <xf xfId="0" numFmtId="3" applyNumberFormat="1" borderId="46" applyBorder="1" fontId="3" applyFont="1" fillId="0" applyAlignment="1">
      <alignment horizontal="center"/>
    </xf>
    <xf xfId="0" numFmtId="4" applyNumberFormat="1" borderId="32" applyBorder="1" fontId="3" applyFont="1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4" applyNumberFormat="1" borderId="1" applyBorder="1" fontId="3" applyFont="1" fillId="0" applyAlignment="1">
      <alignment horizontal="center"/>
    </xf>
    <xf xfId="0" numFmtId="3" applyNumberFormat="1" borderId="47" applyBorder="1" fontId="2" applyFont="1" fillId="0" applyAlignment="1">
      <alignment horizontal="center"/>
    </xf>
    <xf xfId="0" numFmtId="3" applyNumberFormat="1" borderId="48" applyBorder="1" fontId="3" applyFont="1" fillId="0" applyAlignment="1">
      <alignment horizontal="center"/>
    </xf>
    <xf xfId="0" numFmtId="3" applyNumberFormat="1" borderId="32" applyBorder="1" fontId="3" applyFont="1" fillId="0" applyAlignment="1">
      <alignment horizontal="center"/>
    </xf>
    <xf xfId="0" numFmtId="3" applyNumberFormat="1" borderId="1" applyBorder="1" fontId="3" applyFont="1" fillId="18" applyFill="1" applyAlignment="1">
      <alignment horizontal="center"/>
    </xf>
    <xf xfId="0" numFmtId="3" applyNumberFormat="1" borderId="49" applyBorder="1" fontId="2" applyFont="1" fillId="0" applyAlignment="1">
      <alignment horizontal="center"/>
    </xf>
    <xf xfId="0" numFmtId="3" applyNumberFormat="1" borderId="50" applyBorder="1" fontId="3" applyFont="1" fillId="0" applyAlignment="1">
      <alignment horizontal="center"/>
    </xf>
    <xf xfId="0" numFmtId="165" applyNumberFormat="1" borderId="32" applyBorder="1" fontId="3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51" applyBorder="1" fontId="2" applyFont="1" fillId="0" applyAlignment="1">
      <alignment horizontal="left"/>
    </xf>
    <xf xfId="0" numFmtId="165" applyNumberFormat="1" borderId="1" applyBorder="1" fontId="3" applyFont="1" fillId="0" applyAlignment="1">
      <alignment horizontal="center"/>
    </xf>
    <xf xfId="0" numFmtId="3" applyNumberFormat="1" borderId="52" applyBorder="1" fontId="2" applyFont="1" fillId="0" applyAlignment="1">
      <alignment horizontal="left"/>
    </xf>
    <xf xfId="0" numFmtId="166" applyNumberFormat="1" borderId="32" applyBorder="1" fontId="3" applyFont="1" fillId="0" applyAlignment="1">
      <alignment horizontal="center"/>
    </xf>
    <xf xfId="0" numFmtId="166" applyNumberFormat="1" borderId="1" applyBorder="1" fontId="3" applyFont="1" fillId="0" applyAlignment="1">
      <alignment horizontal="center"/>
    </xf>
    <xf xfId="0" numFmtId="3" applyNumberFormat="1" borderId="9" applyBorder="1" fontId="2" applyFont="1" fillId="0" applyAlignment="1">
      <alignment horizontal="left"/>
    </xf>
    <xf xfId="0" numFmtId="165" applyNumberFormat="1" borderId="31" applyBorder="1" fontId="3" applyFont="1" fillId="0" applyAlignment="1">
      <alignment horizontal="center"/>
    </xf>
    <xf xfId="0" numFmtId="3" applyNumberFormat="1" borderId="31" applyBorder="1" fontId="3" applyFont="1" fillId="0" applyAlignment="1">
      <alignment horizontal="center"/>
    </xf>
    <xf xfId="0" numFmtId="4" applyNumberFormat="1" borderId="31" applyBorder="1" fontId="3" applyFont="1" fillId="0" applyAlignment="1">
      <alignment horizontal="center"/>
    </xf>
    <xf xfId="0" numFmtId="165" applyNumberFormat="1" borderId="2" applyBorder="1" fontId="3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3" applyNumberFormat="1" borderId="2" applyBorder="1" fontId="8" applyFont="1" fillId="0" applyAlignment="1">
      <alignment horizontal="center"/>
    </xf>
    <xf xfId="0" numFmtId="166" applyNumberFormat="1" borderId="2" applyBorder="1" fontId="3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6" applyNumberFormat="1" borderId="0" fontId="0" fillId="0" applyAlignment="1">
      <alignment horizontal="general"/>
    </xf>
    <xf xfId="0" numFmtId="0" borderId="2" applyBorder="1" fontId="31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2" applyBorder="1" fontId="3" applyFont="1" fillId="0" applyAlignment="1">
      <alignment horizontal="left" wrapText="1"/>
    </xf>
    <xf xfId="0" numFmtId="0" borderId="0" fontId="0" fillId="0" applyAlignment="1">
      <alignment horizontal="lef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"/>
  <sheetViews>
    <sheetView workbookViewId="0"/>
  </sheetViews>
  <sheetFormatPr defaultRowHeight="15" x14ac:dyDescent="0.25"/>
  <cols>
    <col min="1" max="1" style="430" width="13.576428571428572" customWidth="1" bestFit="1"/>
    <col min="2" max="2" style="430" width="13.576428571428572" customWidth="1" bestFit="1"/>
    <col min="3" max="3" style="430" width="13.576428571428572" customWidth="1" bestFit="1"/>
    <col min="4" max="4" style="430" width="13.576428571428572" customWidth="1" bestFit="1"/>
    <col min="5" max="5" style="430" width="13.576428571428572" customWidth="1" bestFit="1"/>
    <col min="6" max="6" style="430" width="13.576428571428572" customWidth="1" bestFit="1"/>
    <col min="7" max="7" style="430" width="13.576428571428572" customWidth="1" bestFit="1"/>
    <col min="8" max="8" style="430" width="13.576428571428572" customWidth="1" bestFit="1"/>
  </cols>
  <sheetData>
    <row x14ac:dyDescent="0.25" r="1" customHeight="1" ht="18.75">
      <c r="A1" s="427" t="s">
        <v>2053</v>
      </c>
      <c r="B1" s="428"/>
      <c r="C1" s="428"/>
      <c r="D1" s="428"/>
      <c r="E1" s="428"/>
      <c r="F1" s="428"/>
      <c r="G1" s="428"/>
      <c r="H1" s="428"/>
    </row>
    <row x14ac:dyDescent="0.25" r="2" customHeight="1" ht="36" customFormat="1" s="239">
      <c r="A2" s="429" t="s">
        <v>2054</v>
      </c>
      <c r="B2" s="429"/>
      <c r="C2" s="429"/>
      <c r="D2" s="429"/>
      <c r="E2" s="429"/>
      <c r="F2" s="429"/>
      <c r="G2" s="429"/>
      <c r="H2" s="429"/>
    </row>
    <row x14ac:dyDescent="0.25" r="3" customHeight="1" ht="36" customFormat="1" s="239">
      <c r="A3" s="429" t="s">
        <v>2055</v>
      </c>
      <c r="B3" s="429"/>
      <c r="C3" s="429"/>
      <c r="D3" s="429"/>
      <c r="E3" s="429"/>
      <c r="F3" s="429"/>
      <c r="G3" s="429"/>
      <c r="H3" s="429"/>
    </row>
    <row x14ac:dyDescent="0.25" r="4" customHeight="1" ht="36" customFormat="1" s="239">
      <c r="A4" s="429" t="s">
        <v>2056</v>
      </c>
      <c r="B4" s="429"/>
      <c r="C4" s="429"/>
      <c r="D4" s="429"/>
      <c r="E4" s="429"/>
      <c r="F4" s="429"/>
      <c r="G4" s="429"/>
      <c r="H4" s="429"/>
    </row>
    <row x14ac:dyDescent="0.25" r="5" customHeight="1" ht="36" customFormat="1" s="239">
      <c r="A5" s="429" t="s">
        <v>2057</v>
      </c>
      <c r="B5" s="429"/>
      <c r="C5" s="429"/>
      <c r="D5" s="429"/>
      <c r="E5" s="429"/>
      <c r="F5" s="429"/>
      <c r="G5" s="429"/>
      <c r="H5" s="429"/>
    </row>
    <row x14ac:dyDescent="0.25" r="6" customHeight="1" ht="39.75" customFormat="1" s="239">
      <c r="A6" s="429" t="s">
        <v>2058</v>
      </c>
      <c r="B6" s="429"/>
      <c r="C6" s="429"/>
      <c r="D6" s="429"/>
      <c r="E6" s="429"/>
      <c r="F6" s="429"/>
      <c r="G6" s="429"/>
      <c r="H6" s="429"/>
    </row>
    <row x14ac:dyDescent="0.25" r="7" customHeight="1" ht="35.25" customFormat="1" s="239">
      <c r="A7" s="429" t="s">
        <v>2059</v>
      </c>
      <c r="B7" s="429"/>
      <c r="C7" s="429"/>
      <c r="D7" s="429"/>
      <c r="E7" s="429"/>
      <c r="F7" s="429"/>
      <c r="G7" s="429"/>
      <c r="H7" s="429"/>
    </row>
  </sheetData>
  <mergeCells count="6">
    <mergeCell ref="A2:H2"/>
    <mergeCell ref="A3:H3"/>
    <mergeCell ref="A4:H4"/>
    <mergeCell ref="A5:H5"/>
    <mergeCell ref="A6:H6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P65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9" width="3.5764285714285715" customWidth="1" bestFit="1"/>
    <col min="2" max="2" style="18" width="13.576428571428572" customWidth="1" bestFit="1"/>
    <col min="3" max="3" style="18" width="27.433571428571426" customWidth="1" bestFit="1"/>
    <col min="4" max="4" style="424" width="13.576428571428572" customWidth="1" bestFit="1" hidden="1"/>
    <col min="5" max="5" style="18" width="13.576428571428572" customWidth="1" bestFit="1" hidden="1"/>
    <col min="6" max="6" style="18" width="13.576428571428572" customWidth="1" bestFit="1" hidden="1"/>
    <col min="7" max="7" style="18" width="13.576428571428572" customWidth="1" bestFit="1" hidden="1"/>
    <col min="8" max="8" style="18" width="13.576428571428572" customWidth="1" bestFit="1" hidden="1"/>
    <col min="9" max="9" style="18" width="13.576428571428572" customWidth="1" bestFit="1" hidden="1"/>
    <col min="10" max="10" style="425" width="13.576428571428572" customWidth="1" bestFit="1" hidden="1"/>
    <col min="11" max="11" style="18" width="13.576428571428572" customWidth="1" bestFit="1" hidden="1"/>
    <col min="12" max="12" style="18" width="13.576428571428572" customWidth="1" bestFit="1" hidden="1"/>
    <col min="13" max="13" style="18" width="13.576428571428572" customWidth="1" bestFit="1" hidden="1"/>
    <col min="14" max="14" style="18" width="13.576428571428572" customWidth="1" bestFit="1" hidden="1"/>
    <col min="15" max="15" style="18" width="13.576428571428572" customWidth="1" bestFit="1" hidden="1"/>
    <col min="16" max="16" style="18" width="13.576428571428572" customWidth="1" bestFit="1" hidden="1"/>
    <col min="17" max="17" style="18" width="13.576428571428572" customWidth="1" bestFit="1" hidden="1"/>
    <col min="18" max="18" style="18" width="13.576428571428572" customWidth="1" bestFit="1" hidden="1"/>
    <col min="19" max="19" style="18" width="13.576428571428572" customWidth="1" bestFit="1" hidden="1"/>
    <col min="20" max="20" style="18" width="13.576428571428572" customWidth="1" bestFit="1" hidden="1"/>
    <col min="21" max="21" style="18" width="13.576428571428572" customWidth="1" bestFit="1" hidden="1"/>
    <col min="22" max="22" style="18" width="13.576428571428572" customWidth="1" bestFit="1" hidden="1"/>
    <col min="23" max="23" style="18" width="13.576428571428572" customWidth="1" bestFit="1" hidden="1"/>
    <col min="24" max="24" style="18" width="11.862142857142858" customWidth="1" bestFit="1"/>
    <col min="25" max="25" style="8" width="11.862142857142858" customWidth="1" bestFit="1"/>
    <col min="26" max="26" style="18" width="11.862142857142858" customWidth="1" bestFit="1"/>
    <col min="27" max="27" style="18" width="11.862142857142858" customWidth="1" bestFit="1"/>
    <col min="28" max="28" style="426" width="11.862142857142858" customWidth="1" bestFit="1"/>
    <col min="29" max="29" style="425" width="11.862142857142858" customWidth="1" bestFit="1"/>
    <col min="30" max="30" style="425" width="11.862142857142858" customWidth="1" bestFit="1"/>
    <col min="31" max="31" style="425" width="11.862142857142858" customWidth="1" bestFit="1"/>
    <col min="32" max="32" style="425" width="11.862142857142858" customWidth="1" bestFit="1"/>
    <col min="33" max="33" style="425" width="11.862142857142858" customWidth="1" bestFit="1"/>
    <col min="34" max="34" style="425" width="11.862142857142858" customWidth="1" bestFit="1"/>
    <col min="35" max="35" style="425" width="11.862142857142858" customWidth="1" bestFit="1"/>
    <col min="36" max="36" style="425" width="11.862142857142858" customWidth="1" bestFit="1"/>
    <col min="37" max="37" style="425" width="11.862142857142858" customWidth="1" bestFit="1"/>
    <col min="38" max="38" style="425" width="11.862142857142858" customWidth="1" bestFit="1"/>
    <col min="39" max="39" style="425" width="11.862142857142858" customWidth="1" bestFit="1"/>
    <col min="40" max="40" style="425" width="11.862142857142858" customWidth="1" bestFit="1"/>
    <col min="41" max="41" style="425" width="11.862142857142858" customWidth="1" bestFit="1"/>
    <col min="42" max="42" style="425" width="11.862142857142858" customWidth="1" bestFit="1"/>
    <col min="43" max="43" style="18" width="12.005" customWidth="1" bestFit="1"/>
    <col min="44" max="44" style="425" width="12.005" customWidth="1" bestFit="1"/>
    <col min="45" max="45" style="425" width="12.005" customWidth="1" bestFit="1"/>
    <col min="46" max="46" style="425" width="12.005" customWidth="1" bestFit="1"/>
    <col min="47" max="47" style="425" width="12.005" customWidth="1" bestFit="1"/>
    <col min="48" max="48" style="425" width="12.005" customWidth="1" bestFit="1"/>
    <col min="49" max="49" style="425" width="12.005" customWidth="1" bestFit="1"/>
    <col min="50" max="50" style="425" width="12.005" customWidth="1" bestFit="1"/>
    <col min="51" max="51" style="425" width="12.005" customWidth="1" bestFit="1"/>
    <col min="52" max="52" style="425" width="12.005" customWidth="1" bestFit="1"/>
    <col min="53" max="53" style="425" width="12.005" customWidth="1" bestFit="1"/>
    <col min="54" max="54" style="425" width="12.005" customWidth="1" bestFit="1"/>
    <col min="55" max="55" style="425" width="12.005" customWidth="1" bestFit="1"/>
    <col min="56" max="56" style="425" width="12.005" customWidth="1" bestFit="1"/>
    <col min="57" max="57" style="425" width="12.005" customWidth="1" bestFit="1"/>
    <col min="58" max="58" style="425" width="12.005" customWidth="1" bestFit="1"/>
    <col min="59" max="59" style="425" width="12.005" customWidth="1" bestFit="1"/>
    <col min="60" max="60" style="425" width="12.005" customWidth="1" bestFit="1"/>
    <col min="61" max="61" style="425" width="12.005" customWidth="1" bestFit="1"/>
    <col min="62" max="62" style="425" width="12.005" customWidth="1" bestFit="1"/>
    <col min="63" max="63" style="425" width="12.005" customWidth="1" bestFit="1"/>
    <col min="64" max="64" style="18" width="12.005" customWidth="1" bestFit="1"/>
    <col min="65" max="65" style="425" width="12.005" customWidth="1" bestFit="1"/>
    <col min="66" max="66" style="425" width="12.005" customWidth="1" bestFit="1"/>
    <col min="67" max="67" style="425" width="12.005" customWidth="1" bestFit="1"/>
    <col min="68" max="68" style="425" width="12.005" customWidth="1" bestFit="1"/>
    <col min="69" max="69" style="425" width="12.005" customWidth="1" bestFit="1"/>
    <col min="70" max="70" style="425" width="12.005" customWidth="1" bestFit="1"/>
    <col min="71" max="71" style="425" width="12.005" customWidth="1" bestFit="1"/>
    <col min="72" max="72" style="425" width="12.005" customWidth="1" bestFit="1"/>
    <col min="73" max="73" style="425" width="12.005" customWidth="1" bestFit="1"/>
    <col min="74" max="74" style="425" width="12.005" customWidth="1" bestFit="1"/>
    <col min="75" max="75" style="425" width="12.005" customWidth="1" bestFit="1"/>
    <col min="76" max="76" style="425" width="12.005" customWidth="1" bestFit="1"/>
    <col min="77" max="77" style="425" width="12.005" customWidth="1" bestFit="1"/>
    <col min="78" max="78" style="425" width="12.005" customWidth="1" bestFit="1"/>
    <col min="79" max="79" style="425" width="12.005" customWidth="1" bestFit="1"/>
    <col min="80" max="80" style="425" width="12.005" customWidth="1" bestFit="1"/>
    <col min="81" max="81" style="425" width="12.005" customWidth="1" bestFit="1"/>
    <col min="82" max="82" style="18" width="12.005" customWidth="1" bestFit="1"/>
    <col min="83" max="83" style="18" width="12.005" customWidth="1" bestFit="1"/>
    <col min="84" max="84" style="18" width="12.005" customWidth="1" bestFit="1"/>
    <col min="85" max="85" style="18" width="12.005" customWidth="1" bestFit="1"/>
    <col min="86" max="86" style="425" width="12.005" customWidth="1" bestFit="1"/>
    <col min="87" max="87" style="425" width="12.005" customWidth="1" bestFit="1"/>
    <col min="88" max="88" style="425" width="12.005" customWidth="1" bestFit="1"/>
    <col min="89" max="89" style="425" width="12.005" customWidth="1" bestFit="1"/>
    <col min="90" max="90" style="425" width="12.005" customWidth="1" bestFit="1"/>
    <col min="91" max="91" style="425" width="12.005" customWidth="1" bestFit="1"/>
    <col min="92" max="92" style="425" width="12.005" customWidth="1" bestFit="1"/>
    <col min="93" max="93" style="425" width="12.005" customWidth="1" bestFit="1"/>
    <col min="94" max="94" style="425" width="12.005" customWidth="1" bestFit="1"/>
  </cols>
  <sheetData>
    <row x14ac:dyDescent="0.25" r="1" customHeight="1" ht="14.5">
      <c r="A1" s="6"/>
      <c r="B1" s="297"/>
      <c r="C1" s="298" t="s">
        <v>1991</v>
      </c>
      <c r="D1" s="299" t="s">
        <v>1992</v>
      </c>
      <c r="E1" s="300"/>
      <c r="F1" s="300"/>
      <c r="G1" s="301"/>
      <c r="H1" s="302" t="s">
        <v>1993</v>
      </c>
      <c r="I1" s="300"/>
      <c r="J1" s="303"/>
      <c r="K1" s="300"/>
      <c r="L1" s="301"/>
      <c r="M1" s="302" t="s">
        <v>1994</v>
      </c>
      <c r="N1" s="300"/>
      <c r="O1" s="300"/>
      <c r="P1" s="301"/>
      <c r="Q1" s="302" t="s">
        <v>1995</v>
      </c>
      <c r="R1" s="300"/>
      <c r="S1" s="300"/>
      <c r="T1" s="301"/>
      <c r="U1" s="302" t="s">
        <v>1996</v>
      </c>
      <c r="V1" s="300"/>
      <c r="W1" s="300"/>
      <c r="X1" s="301"/>
      <c r="Y1" s="302" t="s">
        <v>1997</v>
      </c>
      <c r="Z1" s="300"/>
      <c r="AA1" s="300"/>
      <c r="AB1" s="304"/>
      <c r="AC1" s="305"/>
      <c r="AD1" s="306" t="s">
        <v>1998</v>
      </c>
      <c r="AE1" s="303"/>
      <c r="AF1" s="303"/>
      <c r="AG1" s="305"/>
      <c r="AH1" s="306" t="s">
        <v>1999</v>
      </c>
      <c r="AI1" s="303"/>
      <c r="AJ1" s="303"/>
      <c r="AK1" s="303"/>
      <c r="AL1" s="305"/>
      <c r="AM1" s="306" t="s">
        <v>2000</v>
      </c>
      <c r="AN1" s="303"/>
      <c r="AO1" s="303"/>
      <c r="AP1" s="305"/>
      <c r="AQ1" s="302" t="s">
        <v>2001</v>
      </c>
      <c r="AR1" s="303"/>
      <c r="AS1" s="303"/>
      <c r="AT1" s="305"/>
      <c r="AU1" s="306" t="s">
        <v>2002</v>
      </c>
      <c r="AV1" s="303"/>
      <c r="AW1" s="303"/>
      <c r="AX1" s="303"/>
      <c r="AY1" s="305"/>
      <c r="AZ1" s="306" t="s">
        <v>2003</v>
      </c>
      <c r="BA1" s="303"/>
      <c r="BB1" s="303"/>
      <c r="BC1" s="305"/>
      <c r="BD1" s="306" t="s">
        <v>1992</v>
      </c>
      <c r="BE1" s="303"/>
      <c r="BF1" s="303"/>
      <c r="BG1" s="305"/>
      <c r="BH1" s="306" t="s">
        <v>1993</v>
      </c>
      <c r="BI1" s="303"/>
      <c r="BJ1" s="303"/>
      <c r="BK1" s="303"/>
      <c r="BL1" s="301"/>
      <c r="BM1" s="306" t="s">
        <v>1994</v>
      </c>
      <c r="BN1" s="303"/>
      <c r="BO1" s="303"/>
      <c r="BP1" s="305"/>
      <c r="BQ1" s="306" t="s">
        <v>1995</v>
      </c>
      <c r="BR1" s="303"/>
      <c r="BS1" s="303"/>
      <c r="BT1" s="305"/>
      <c r="BU1" s="306" t="s">
        <v>1996</v>
      </c>
      <c r="BV1" s="303"/>
      <c r="BW1" s="303"/>
      <c r="BX1" s="303"/>
      <c r="BY1" s="305"/>
      <c r="BZ1" s="306" t="s">
        <v>1997</v>
      </c>
      <c r="CA1" s="303"/>
      <c r="CB1" s="303"/>
      <c r="CC1" s="305"/>
      <c r="CD1" s="302" t="s">
        <v>1998</v>
      </c>
      <c r="CE1" s="300"/>
      <c r="CF1" s="300"/>
      <c r="CG1" s="301"/>
      <c r="CH1" s="306" t="s">
        <v>1999</v>
      </c>
      <c r="CI1" s="303"/>
      <c r="CJ1" s="303"/>
      <c r="CK1" s="303"/>
      <c r="CL1" s="305"/>
      <c r="CM1" s="306" t="s">
        <v>2000</v>
      </c>
      <c r="CN1" s="303"/>
      <c r="CO1" s="303"/>
      <c r="CP1" s="305"/>
    </row>
    <row x14ac:dyDescent="0.25" r="2" customHeight="1" ht="18.75">
      <c r="A2" s="6"/>
      <c r="B2" s="3" t="s">
        <v>2004</v>
      </c>
      <c r="C2" s="307" t="s">
        <v>2005</v>
      </c>
      <c r="D2" s="308" t="s">
        <v>102</v>
      </c>
      <c r="E2" s="309" t="s">
        <v>103</v>
      </c>
      <c r="F2" s="310" t="s">
        <v>104</v>
      </c>
      <c r="G2" s="310" t="s">
        <v>105</v>
      </c>
      <c r="H2" s="311" t="s">
        <v>106</v>
      </c>
      <c r="I2" s="309" t="s">
        <v>107</v>
      </c>
      <c r="J2" s="312" t="s">
        <v>108</v>
      </c>
      <c r="K2" s="310" t="s">
        <v>109</v>
      </c>
      <c r="L2" s="313" t="s">
        <v>110</v>
      </c>
      <c r="M2" s="311" t="s">
        <v>111</v>
      </c>
      <c r="N2" s="309" t="s">
        <v>112</v>
      </c>
      <c r="O2" s="310" t="s">
        <v>113</v>
      </c>
      <c r="P2" s="310" t="s">
        <v>114</v>
      </c>
      <c r="Q2" s="311" t="s">
        <v>115</v>
      </c>
      <c r="R2" s="309" t="s">
        <v>116</v>
      </c>
      <c r="S2" s="310" t="s">
        <v>117</v>
      </c>
      <c r="T2" s="310" t="s">
        <v>118</v>
      </c>
      <c r="U2" s="311" t="s">
        <v>119</v>
      </c>
      <c r="V2" s="309" t="s">
        <v>120</v>
      </c>
      <c r="W2" s="310" t="s">
        <v>121</v>
      </c>
      <c r="X2" s="310" t="s">
        <v>122</v>
      </c>
      <c r="Y2" s="311" t="s">
        <v>123</v>
      </c>
      <c r="Z2" s="309" t="s">
        <v>124</v>
      </c>
      <c r="AA2" s="310" t="s">
        <v>125</v>
      </c>
      <c r="AB2" s="314" t="s">
        <v>126</v>
      </c>
      <c r="AC2" s="315" t="s">
        <v>127</v>
      </c>
      <c r="AD2" s="316" t="s">
        <v>128</v>
      </c>
      <c r="AE2" s="317" t="s">
        <v>129</v>
      </c>
      <c r="AF2" s="312" t="s">
        <v>130</v>
      </c>
      <c r="AG2" s="312" t="s">
        <v>131</v>
      </c>
      <c r="AH2" s="316" t="s">
        <v>132</v>
      </c>
      <c r="AI2" s="317" t="s">
        <v>133</v>
      </c>
      <c r="AJ2" s="312" t="s">
        <v>134</v>
      </c>
      <c r="AK2" s="312" t="s">
        <v>135</v>
      </c>
      <c r="AL2" s="315" t="s">
        <v>136</v>
      </c>
      <c r="AM2" s="316" t="s">
        <v>137</v>
      </c>
      <c r="AN2" s="317" t="s">
        <v>138</v>
      </c>
      <c r="AO2" s="312" t="s">
        <v>139</v>
      </c>
      <c r="AP2" s="312" t="s">
        <v>140</v>
      </c>
      <c r="AQ2" s="311" t="s">
        <v>89</v>
      </c>
      <c r="AR2" s="317">
        <f>+"W"&amp;(VALUE(RIGHT(AQ2,2)+1))</f>
      </c>
      <c r="AS2" s="317">
        <f>+"W"&amp;(VALUE(RIGHT(AR2,2)+1))</f>
      </c>
      <c r="AT2" s="312">
        <f>+[1]!COVERWEEKS(EI45,$CP$10:EJ11)</f>
      </c>
      <c r="AU2" s="316">
        <f>+"W"&amp;(VALUE(RIGHT(AT2,2)+1))</f>
      </c>
      <c r="AV2" s="317">
        <f>+"W"&amp;(VALUE(RIGHT(AU2,2)+1))</f>
      </c>
      <c r="AW2" s="317">
        <f>+"W"&amp;(VALUE(RIGHT(AV2,2)+1))</f>
      </c>
      <c r="AX2" s="317">
        <f>+"W"&amp;(VALUE(RIGHT(AW2,2)+1))</f>
      </c>
      <c r="AY2" s="312">
        <f>+"W"&amp;(VALUE(RIGHT(AX2,2)+1))</f>
      </c>
      <c r="AZ2" s="316">
        <f>+"W"&amp;(VALUE(RIGHT(AY2,2)+1))</f>
      </c>
      <c r="BA2" s="317">
        <f>+"W"&amp;(VALUE(RIGHT(AZ2,2)+1))</f>
      </c>
      <c r="BB2" s="317">
        <f>+"W"&amp;(VALUE(RIGHT(BA2,2)+1))</f>
      </c>
      <c r="BC2" s="312">
        <f>+"W"&amp;(VALUE(RIGHT(BB2,2)+1))</f>
      </c>
      <c r="BD2" s="316">
        <f>+"W"&amp;(VALUE(RIGHT(BC2,2)+1))</f>
      </c>
      <c r="BE2" s="317">
        <f>+"W"&amp;(VALUE(RIGHT(BD2,2)+1))</f>
      </c>
      <c r="BF2" s="317">
        <f>+"W"&amp;(VALUE(RIGHT(BE2,2)+1))</f>
      </c>
      <c r="BG2" s="312">
        <f>+"W"&amp;(VALUE(RIGHT(BF2,2)+1))</f>
      </c>
      <c r="BH2" s="316" t="s">
        <v>106</v>
      </c>
      <c r="BI2" s="317" t="s">
        <v>107</v>
      </c>
      <c r="BJ2" s="317" t="s">
        <v>108</v>
      </c>
      <c r="BK2" s="317" t="s">
        <v>109</v>
      </c>
      <c r="BL2" s="310" t="s">
        <v>110</v>
      </c>
      <c r="BM2" s="316" t="s">
        <v>111</v>
      </c>
      <c r="BN2" s="317" t="s">
        <v>112</v>
      </c>
      <c r="BO2" s="317" t="s">
        <v>113</v>
      </c>
      <c r="BP2" s="312" t="s">
        <v>114</v>
      </c>
      <c r="BQ2" s="316">
        <f>+"W"&amp;(VALUE(RIGHT(BP2,1)+1))</f>
      </c>
      <c r="BR2" s="317">
        <f>+"W"&amp;(VALUE(RIGHT(BQ2,2)+1))</f>
      </c>
      <c r="BS2" s="317">
        <f>+"W"&amp;(VALUE(RIGHT(BR2,2)+1))</f>
      </c>
      <c r="BT2" s="312">
        <f>+"W"&amp;(VALUE(RIGHT(BS2,2)+1))</f>
      </c>
      <c r="BU2" s="316">
        <f>+"W"&amp;(VALUE(RIGHT(BT2,2)+1))</f>
      </c>
      <c r="BV2" s="317">
        <f>+"W"&amp;(VALUE(RIGHT(BU2,2)+1))</f>
      </c>
      <c r="BW2" s="317">
        <f>+"W"&amp;(VALUE(RIGHT(BV2,2)+1))</f>
      </c>
      <c r="BX2" s="317">
        <f>+"W"&amp;(VALUE(RIGHT(BW2,2)+1))</f>
      </c>
      <c r="BY2" s="312">
        <f>+"W"&amp;(VALUE(RIGHT(BX2,2)+1))</f>
      </c>
      <c r="BZ2" s="316">
        <f>+"W"&amp;(VALUE(RIGHT(BY2,2)+1))</f>
      </c>
      <c r="CA2" s="317">
        <f>+"W"&amp;(VALUE(RIGHT(BZ2,2)+1))</f>
      </c>
      <c r="CB2" s="317">
        <f>+"W"&amp;(VALUE(RIGHT(CA2,2)+1))</f>
      </c>
      <c r="CC2" s="312">
        <f>+"W"&amp;(VALUE(RIGHT(CB2,2)+1))</f>
      </c>
      <c r="CD2" s="311">
        <f>+"W"&amp;(VALUE(RIGHT(CC2,2)+1))</f>
      </c>
      <c r="CE2" s="309">
        <f>+"W"&amp;(VALUE(RIGHT(CD2,2)+1))</f>
      </c>
      <c r="CF2" s="309">
        <f>+"W"&amp;(VALUE(RIGHT(CE2,2)+1))</f>
      </c>
      <c r="CG2" s="310">
        <f>+"W"&amp;(VALUE(RIGHT(CF2,2)+1))</f>
      </c>
      <c r="CH2" s="316">
        <f>+"W"&amp;(VALUE(RIGHT(CG2,2)+1))</f>
      </c>
      <c r="CI2" s="317">
        <f>+"W"&amp;(VALUE(RIGHT(CH2,2)+1))</f>
      </c>
      <c r="CJ2" s="317">
        <f>+"W"&amp;(VALUE(RIGHT(CI2,2)+1))</f>
      </c>
      <c r="CK2" s="317">
        <f>+"W"&amp;(VALUE(RIGHT(CJ2,2)+1))</f>
      </c>
      <c r="CL2" s="312">
        <f>+"W"&amp;(VALUE(RIGHT(CK2,2)+1))</f>
      </c>
      <c r="CM2" s="316">
        <f>+"W"&amp;(VALUE(RIGHT(CL2,2)+1))</f>
      </c>
      <c r="CN2" s="317">
        <f>+"W"&amp;(VALUE(RIGHT(CM2,2)+1))</f>
      </c>
      <c r="CO2" s="317">
        <f>+"W"&amp;(VALUE(RIGHT(CN2,2)+1))</f>
      </c>
      <c r="CP2" s="312">
        <f>+"W"&amp;(VALUE(RIGHT(CO2,2)+1))</f>
      </c>
    </row>
    <row x14ac:dyDescent="0.25" r="3" customHeight="1" ht="18.75">
      <c r="A3" s="6"/>
      <c r="B3" s="11"/>
      <c r="C3" s="318" t="s">
        <v>2006</v>
      </c>
      <c r="D3" s="319">
        <v>120</v>
      </c>
      <c r="E3" s="286">
        <v>120</v>
      </c>
      <c r="F3" s="286">
        <v>48</v>
      </c>
      <c r="G3" s="320"/>
      <c r="H3" s="319">
        <v>96</v>
      </c>
      <c r="I3" s="286">
        <v>96</v>
      </c>
      <c r="J3" s="286">
        <v>96</v>
      </c>
      <c r="K3" s="286">
        <v>96</v>
      </c>
      <c r="L3" s="320">
        <v>96</v>
      </c>
      <c r="M3" s="319">
        <v>96</v>
      </c>
      <c r="N3" s="286">
        <v>72</v>
      </c>
      <c r="O3" s="286">
        <v>0</v>
      </c>
      <c r="P3" s="320">
        <v>0</v>
      </c>
      <c r="Q3" s="319">
        <v>24</v>
      </c>
      <c r="R3" s="286">
        <v>96</v>
      </c>
      <c r="S3" s="321">
        <f>72-48</f>
      </c>
      <c r="T3" s="320">
        <v>66</v>
      </c>
      <c r="U3" s="322">
        <f>89-48</f>
      </c>
      <c r="V3" s="286">
        <v>89</v>
      </c>
      <c r="W3" s="286">
        <v>89</v>
      </c>
      <c r="X3" s="320">
        <v>89</v>
      </c>
      <c r="Y3" s="319">
        <v>67</v>
      </c>
      <c r="Z3" s="286">
        <v>67</v>
      </c>
      <c r="AA3" s="286">
        <v>67</v>
      </c>
      <c r="AB3" s="286">
        <v>67</v>
      </c>
      <c r="AC3" s="320">
        <v>67</v>
      </c>
      <c r="AD3" s="319">
        <v>113</v>
      </c>
      <c r="AE3" s="286">
        <v>113</v>
      </c>
      <c r="AF3" s="286">
        <v>113</v>
      </c>
      <c r="AG3" s="320">
        <v>113</v>
      </c>
      <c r="AH3" s="319">
        <v>65</v>
      </c>
      <c r="AI3" s="286">
        <v>65</v>
      </c>
      <c r="AJ3" s="286">
        <v>65</v>
      </c>
      <c r="AK3" s="286">
        <v>65</v>
      </c>
      <c r="AL3" s="320">
        <v>65</v>
      </c>
      <c r="AM3" s="319">
        <v>113</v>
      </c>
      <c r="AN3" s="286">
        <v>113</v>
      </c>
      <c r="AO3" s="286">
        <v>113</v>
      </c>
      <c r="AP3" s="320">
        <v>113</v>
      </c>
      <c r="AQ3" s="319">
        <v>110</v>
      </c>
      <c r="AR3" s="286">
        <v>110</v>
      </c>
      <c r="AS3" s="286">
        <v>110</v>
      </c>
      <c r="AT3" s="320">
        <v>110</v>
      </c>
      <c r="AU3" s="319">
        <v>92</v>
      </c>
      <c r="AV3" s="286">
        <v>92</v>
      </c>
      <c r="AW3" s="286">
        <v>92</v>
      </c>
      <c r="AX3" s="286">
        <v>92</v>
      </c>
      <c r="AY3" s="320">
        <v>92</v>
      </c>
      <c r="AZ3" s="319">
        <v>100</v>
      </c>
      <c r="BA3" s="286">
        <v>100</v>
      </c>
      <c r="BB3" s="286">
        <v>100</v>
      </c>
      <c r="BC3" s="320">
        <v>100</v>
      </c>
      <c r="BD3" s="319">
        <v>70</v>
      </c>
      <c r="BE3" s="286">
        <v>70</v>
      </c>
      <c r="BF3" s="286">
        <v>70</v>
      </c>
      <c r="BG3" s="320">
        <v>70</v>
      </c>
      <c r="BH3" s="319">
        <v>74</v>
      </c>
      <c r="BI3" s="286">
        <v>74</v>
      </c>
      <c r="BJ3" s="286">
        <v>74</v>
      </c>
      <c r="BK3" s="286">
        <v>74</v>
      </c>
      <c r="BL3" s="320">
        <v>74</v>
      </c>
      <c r="BM3" s="319">
        <v>88</v>
      </c>
      <c r="BN3" s="286">
        <v>88</v>
      </c>
      <c r="BO3" s="286">
        <v>88</v>
      </c>
      <c r="BP3" s="320">
        <v>88</v>
      </c>
      <c r="BQ3" s="319">
        <v>86</v>
      </c>
      <c r="BR3" s="286">
        <v>86</v>
      </c>
      <c r="BS3" s="286">
        <v>86</v>
      </c>
      <c r="BT3" s="320">
        <v>86</v>
      </c>
      <c r="BU3" s="319">
        <v>64</v>
      </c>
      <c r="BV3" s="286">
        <v>64</v>
      </c>
      <c r="BW3" s="286">
        <v>64</v>
      </c>
      <c r="BX3" s="286">
        <v>64</v>
      </c>
      <c r="BY3" s="320">
        <v>64</v>
      </c>
      <c r="BZ3" s="319">
        <v>83</v>
      </c>
      <c r="CA3" s="286">
        <v>83</v>
      </c>
      <c r="CB3" s="286">
        <v>83</v>
      </c>
      <c r="CC3" s="320">
        <v>83</v>
      </c>
      <c r="CD3" s="319">
        <v>80</v>
      </c>
      <c r="CE3" s="286">
        <v>80</v>
      </c>
      <c r="CF3" s="286">
        <v>80</v>
      </c>
      <c r="CG3" s="320">
        <v>80</v>
      </c>
      <c r="CH3" s="319">
        <v>51</v>
      </c>
      <c r="CI3" s="286">
        <v>51</v>
      </c>
      <c r="CJ3" s="286">
        <v>51</v>
      </c>
      <c r="CK3" s="286">
        <v>51</v>
      </c>
      <c r="CL3" s="320">
        <v>51</v>
      </c>
      <c r="CM3" s="319">
        <v>58</v>
      </c>
      <c r="CN3" s="286">
        <v>58</v>
      </c>
      <c r="CO3" s="286">
        <v>58</v>
      </c>
      <c r="CP3" s="320">
        <v>58</v>
      </c>
    </row>
    <row x14ac:dyDescent="0.25" r="4" customHeight="1" ht="18.75">
      <c r="A4" s="6"/>
      <c r="B4" s="11"/>
      <c r="C4" s="318" t="s">
        <v>2007</v>
      </c>
      <c r="D4" s="323"/>
      <c r="E4" s="286"/>
      <c r="F4" s="286"/>
      <c r="G4" s="320"/>
      <c r="H4" s="319"/>
      <c r="I4" s="286"/>
      <c r="J4" s="290"/>
      <c r="K4" s="286"/>
      <c r="L4" s="320"/>
      <c r="M4" s="319"/>
      <c r="N4" s="286"/>
      <c r="O4" s="286"/>
      <c r="P4" s="320"/>
      <c r="Q4" s="319"/>
      <c r="R4" s="286"/>
      <c r="S4" s="321"/>
      <c r="T4" s="320"/>
      <c r="U4" s="322"/>
      <c r="V4" s="286"/>
      <c r="W4" s="286"/>
      <c r="X4" s="320"/>
      <c r="Y4" s="319"/>
      <c r="Z4" s="286"/>
      <c r="AA4" s="286"/>
      <c r="AB4" s="324"/>
      <c r="AC4" s="325"/>
      <c r="AD4" s="326"/>
      <c r="AE4" s="290"/>
      <c r="AF4" s="290"/>
      <c r="AG4" s="325"/>
      <c r="AH4" s="326"/>
      <c r="AI4" s="290"/>
      <c r="AJ4" s="290"/>
      <c r="AK4" s="290"/>
      <c r="AL4" s="325"/>
      <c r="AM4" s="326"/>
      <c r="AN4" s="290"/>
      <c r="AO4" s="290"/>
      <c r="AP4" s="325"/>
      <c r="AQ4" s="319">
        <v>0</v>
      </c>
      <c r="AR4" s="286">
        <v>0</v>
      </c>
      <c r="AS4" s="286">
        <v>0</v>
      </c>
      <c r="AT4" s="320">
        <v>0</v>
      </c>
      <c r="AU4" s="319">
        <v>0</v>
      </c>
      <c r="AV4" s="286">
        <v>0</v>
      </c>
      <c r="AW4" s="286">
        <v>0</v>
      </c>
      <c r="AX4" s="286">
        <v>0</v>
      </c>
      <c r="AY4" s="320">
        <v>0</v>
      </c>
      <c r="AZ4" s="319">
        <v>0</v>
      </c>
      <c r="BA4" s="286">
        <v>0</v>
      </c>
      <c r="BB4" s="286">
        <v>0</v>
      </c>
      <c r="BC4" s="320">
        <v>0</v>
      </c>
      <c r="BD4" s="319">
        <v>0</v>
      </c>
      <c r="BE4" s="286">
        <v>0</v>
      </c>
      <c r="BF4" s="286">
        <v>0</v>
      </c>
      <c r="BG4" s="320">
        <v>0</v>
      </c>
      <c r="BH4" s="319">
        <v>0</v>
      </c>
      <c r="BI4" s="286">
        <v>0</v>
      </c>
      <c r="BJ4" s="286">
        <v>0</v>
      </c>
      <c r="BK4" s="286">
        <v>0</v>
      </c>
      <c r="BL4" s="320">
        <v>0</v>
      </c>
      <c r="BM4" s="319">
        <v>0</v>
      </c>
      <c r="BN4" s="286">
        <v>0</v>
      </c>
      <c r="BO4" s="286">
        <v>0</v>
      </c>
      <c r="BP4" s="320">
        <v>0</v>
      </c>
      <c r="BQ4" s="319">
        <v>0</v>
      </c>
      <c r="BR4" s="286">
        <v>0</v>
      </c>
      <c r="BS4" s="286">
        <v>0</v>
      </c>
      <c r="BT4" s="320">
        <v>0</v>
      </c>
      <c r="BU4" s="319">
        <v>0</v>
      </c>
      <c r="BV4" s="286">
        <v>0</v>
      </c>
      <c r="BW4" s="286">
        <v>0</v>
      </c>
      <c r="BX4" s="286">
        <v>0</v>
      </c>
      <c r="BY4" s="320">
        <v>0</v>
      </c>
      <c r="BZ4" s="319">
        <v>0</v>
      </c>
      <c r="CA4" s="286">
        <v>0</v>
      </c>
      <c r="CB4" s="286">
        <v>0</v>
      </c>
      <c r="CC4" s="320">
        <v>0</v>
      </c>
      <c r="CD4" s="319">
        <v>0</v>
      </c>
      <c r="CE4" s="286">
        <v>0</v>
      </c>
      <c r="CF4" s="286">
        <v>0</v>
      </c>
      <c r="CG4" s="320">
        <v>0</v>
      </c>
      <c r="CH4" s="319">
        <v>0</v>
      </c>
      <c r="CI4" s="286">
        <v>0</v>
      </c>
      <c r="CJ4" s="286">
        <v>0</v>
      </c>
      <c r="CK4" s="286">
        <v>0</v>
      </c>
      <c r="CL4" s="320">
        <v>0</v>
      </c>
      <c r="CM4" s="326"/>
      <c r="CN4" s="290"/>
      <c r="CO4" s="290"/>
      <c r="CP4" s="325"/>
    </row>
    <row x14ac:dyDescent="0.25" r="5" customHeight="1" ht="18.75">
      <c r="A5" s="6"/>
      <c r="B5" s="11"/>
      <c r="C5" s="318" t="s">
        <v>2008</v>
      </c>
      <c r="D5" s="319">
        <v>96</v>
      </c>
      <c r="E5" s="286">
        <v>72</v>
      </c>
      <c r="F5" s="286">
        <v>24</v>
      </c>
      <c r="G5" s="320"/>
      <c r="H5" s="319">
        <v>76</v>
      </c>
      <c r="I5" s="286">
        <v>76</v>
      </c>
      <c r="J5" s="286">
        <v>76</v>
      </c>
      <c r="K5" s="286">
        <v>76</v>
      </c>
      <c r="L5" s="320">
        <v>76</v>
      </c>
      <c r="M5" s="319">
        <v>72</v>
      </c>
      <c r="N5" s="286">
        <v>72</v>
      </c>
      <c r="O5" s="286">
        <v>72</v>
      </c>
      <c r="P5" s="320">
        <v>24</v>
      </c>
      <c r="Q5" s="319">
        <v>60</v>
      </c>
      <c r="R5" s="286">
        <v>72</v>
      </c>
      <c r="S5" s="286">
        <v>72</v>
      </c>
      <c r="T5" s="320">
        <v>60</v>
      </c>
      <c r="U5" s="319">
        <v>55</v>
      </c>
      <c r="V5" s="286">
        <v>55</v>
      </c>
      <c r="W5" s="286">
        <v>55</v>
      </c>
      <c r="X5" s="320">
        <v>55</v>
      </c>
      <c r="Y5" s="319">
        <v>67</v>
      </c>
      <c r="Z5" s="286">
        <v>67</v>
      </c>
      <c r="AA5" s="286">
        <v>67</v>
      </c>
      <c r="AB5" s="286">
        <v>67</v>
      </c>
      <c r="AC5" s="320">
        <v>67</v>
      </c>
      <c r="AD5" s="319">
        <v>70</v>
      </c>
      <c r="AE5" s="286">
        <v>70</v>
      </c>
      <c r="AF5" s="286">
        <v>70</v>
      </c>
      <c r="AG5" s="320">
        <v>70</v>
      </c>
      <c r="AH5" s="319">
        <v>44</v>
      </c>
      <c r="AI5" s="286">
        <v>44</v>
      </c>
      <c r="AJ5" s="286">
        <v>44</v>
      </c>
      <c r="AK5" s="286">
        <v>44</v>
      </c>
      <c r="AL5" s="320">
        <v>44</v>
      </c>
      <c r="AM5" s="319">
        <v>80</v>
      </c>
      <c r="AN5" s="286">
        <v>80</v>
      </c>
      <c r="AO5" s="286">
        <v>80</v>
      </c>
      <c r="AP5" s="320">
        <v>80</v>
      </c>
      <c r="AQ5" s="319">
        <v>78</v>
      </c>
      <c r="AR5" s="286">
        <v>78</v>
      </c>
      <c r="AS5" s="286">
        <v>78</v>
      </c>
      <c r="AT5" s="320">
        <v>78</v>
      </c>
      <c r="AU5" s="319">
        <v>67</v>
      </c>
      <c r="AV5" s="286">
        <v>67</v>
      </c>
      <c r="AW5" s="286">
        <v>67</v>
      </c>
      <c r="AX5" s="286">
        <v>67</v>
      </c>
      <c r="AY5" s="320">
        <v>67</v>
      </c>
      <c r="AZ5" s="319">
        <v>79</v>
      </c>
      <c r="BA5" s="286">
        <v>79</v>
      </c>
      <c r="BB5" s="286">
        <v>79</v>
      </c>
      <c r="BC5" s="320">
        <v>79</v>
      </c>
      <c r="BD5" s="319">
        <v>57</v>
      </c>
      <c r="BE5" s="286">
        <v>57</v>
      </c>
      <c r="BF5" s="286">
        <v>57</v>
      </c>
      <c r="BG5" s="320">
        <v>57</v>
      </c>
      <c r="BH5" s="319">
        <v>60</v>
      </c>
      <c r="BI5" s="286">
        <v>60</v>
      </c>
      <c r="BJ5" s="286">
        <v>60</v>
      </c>
      <c r="BK5" s="286">
        <v>60</v>
      </c>
      <c r="BL5" s="320">
        <v>60</v>
      </c>
      <c r="BM5" s="319">
        <v>76</v>
      </c>
      <c r="BN5" s="286">
        <v>76</v>
      </c>
      <c r="BO5" s="286">
        <v>76</v>
      </c>
      <c r="BP5" s="320">
        <v>76</v>
      </c>
      <c r="BQ5" s="319">
        <v>72</v>
      </c>
      <c r="BR5" s="286">
        <v>72</v>
      </c>
      <c r="BS5" s="286">
        <v>72</v>
      </c>
      <c r="BT5" s="320">
        <v>72</v>
      </c>
      <c r="BU5" s="319">
        <v>54</v>
      </c>
      <c r="BV5" s="286">
        <v>54</v>
      </c>
      <c r="BW5" s="286">
        <v>54</v>
      </c>
      <c r="BX5" s="286">
        <v>54</v>
      </c>
      <c r="BY5" s="320">
        <v>54</v>
      </c>
      <c r="BZ5" s="319">
        <v>68</v>
      </c>
      <c r="CA5" s="286">
        <v>68</v>
      </c>
      <c r="CB5" s="286">
        <v>68</v>
      </c>
      <c r="CC5" s="320">
        <v>68</v>
      </c>
      <c r="CD5" s="319">
        <v>67</v>
      </c>
      <c r="CE5" s="286">
        <v>67</v>
      </c>
      <c r="CF5" s="286">
        <v>67</v>
      </c>
      <c r="CG5" s="320">
        <v>67</v>
      </c>
      <c r="CH5" s="319">
        <v>40</v>
      </c>
      <c r="CI5" s="286">
        <v>40</v>
      </c>
      <c r="CJ5" s="286">
        <v>40</v>
      </c>
      <c r="CK5" s="286">
        <v>40</v>
      </c>
      <c r="CL5" s="320">
        <v>40</v>
      </c>
      <c r="CM5" s="319">
        <v>72</v>
      </c>
      <c r="CN5" s="286">
        <v>72</v>
      </c>
      <c r="CO5" s="286">
        <v>72</v>
      </c>
      <c r="CP5" s="320">
        <v>72</v>
      </c>
    </row>
    <row x14ac:dyDescent="0.25" r="6" customHeight="1" ht="18.75">
      <c r="A6" s="6"/>
      <c r="B6" s="11"/>
      <c r="C6" s="318" t="s">
        <v>2009</v>
      </c>
      <c r="D6" s="323"/>
      <c r="E6" s="286"/>
      <c r="F6" s="286"/>
      <c r="G6" s="320"/>
      <c r="H6" s="319"/>
      <c r="I6" s="286"/>
      <c r="J6" s="290"/>
      <c r="K6" s="286"/>
      <c r="L6" s="320"/>
      <c r="M6" s="319"/>
      <c r="N6" s="286"/>
      <c r="O6" s="286">
        <v>135</v>
      </c>
      <c r="P6" s="320"/>
      <c r="Q6" s="319">
        <v>0</v>
      </c>
      <c r="R6" s="286"/>
      <c r="S6" s="286"/>
      <c r="T6" s="320"/>
      <c r="U6" s="319">
        <v>0</v>
      </c>
      <c r="V6" s="286">
        <v>0</v>
      </c>
      <c r="W6" s="286">
        <v>0</v>
      </c>
      <c r="X6" s="320">
        <v>0</v>
      </c>
      <c r="Y6" s="319">
        <v>0</v>
      </c>
      <c r="Z6" s="286">
        <v>0</v>
      </c>
      <c r="AA6" s="286">
        <v>0</v>
      </c>
      <c r="AB6" s="286">
        <v>0</v>
      </c>
      <c r="AC6" s="320">
        <v>0</v>
      </c>
      <c r="AD6" s="319">
        <v>0</v>
      </c>
      <c r="AE6" s="286">
        <v>0</v>
      </c>
      <c r="AF6" s="286">
        <v>0</v>
      </c>
      <c r="AG6" s="320">
        <v>0</v>
      </c>
      <c r="AH6" s="319">
        <v>0</v>
      </c>
      <c r="AI6" s="286">
        <v>0</v>
      </c>
      <c r="AJ6" s="286">
        <v>0</v>
      </c>
      <c r="AK6" s="286">
        <v>0</v>
      </c>
      <c r="AL6" s="320">
        <v>0</v>
      </c>
      <c r="AM6" s="319">
        <v>105</v>
      </c>
      <c r="AN6" s="286">
        <v>105</v>
      </c>
      <c r="AO6" s="286">
        <v>105</v>
      </c>
      <c r="AP6" s="320">
        <v>105</v>
      </c>
      <c r="AQ6" s="319">
        <v>20</v>
      </c>
      <c r="AR6" s="286">
        <v>20</v>
      </c>
      <c r="AS6" s="286">
        <v>20</v>
      </c>
      <c r="AT6" s="320">
        <v>20</v>
      </c>
      <c r="AU6" s="319">
        <v>16</v>
      </c>
      <c r="AV6" s="286">
        <v>16</v>
      </c>
      <c r="AW6" s="286">
        <v>16</v>
      </c>
      <c r="AX6" s="286">
        <v>16</v>
      </c>
      <c r="AY6" s="320">
        <v>16</v>
      </c>
      <c r="AZ6" s="319">
        <v>0</v>
      </c>
      <c r="BA6" s="286">
        <v>0</v>
      </c>
      <c r="BB6" s="286">
        <v>0</v>
      </c>
      <c r="BC6" s="320">
        <v>0</v>
      </c>
      <c r="BD6" s="319">
        <v>0</v>
      </c>
      <c r="BE6" s="286">
        <v>0</v>
      </c>
      <c r="BF6" s="286">
        <v>0</v>
      </c>
      <c r="BG6" s="320">
        <v>0</v>
      </c>
      <c r="BH6" s="319">
        <v>0</v>
      </c>
      <c r="BI6" s="286">
        <v>0</v>
      </c>
      <c r="BJ6" s="286">
        <v>0</v>
      </c>
      <c r="BK6" s="286">
        <v>0</v>
      </c>
      <c r="BL6" s="320">
        <v>0</v>
      </c>
      <c r="BM6" s="319">
        <v>0</v>
      </c>
      <c r="BN6" s="286">
        <v>0</v>
      </c>
      <c r="BO6" s="286">
        <v>0</v>
      </c>
      <c r="BP6" s="320">
        <v>0</v>
      </c>
      <c r="BQ6" s="319">
        <v>0</v>
      </c>
      <c r="BR6" s="286">
        <v>0</v>
      </c>
      <c r="BS6" s="286">
        <v>0</v>
      </c>
      <c r="BT6" s="320">
        <v>0</v>
      </c>
      <c r="BU6" s="319">
        <v>0</v>
      </c>
      <c r="BV6" s="286">
        <v>0</v>
      </c>
      <c r="BW6" s="286">
        <v>0</v>
      </c>
      <c r="BX6" s="286">
        <v>0</v>
      </c>
      <c r="BY6" s="320">
        <v>0</v>
      </c>
      <c r="BZ6" s="319">
        <v>0</v>
      </c>
      <c r="CA6" s="286">
        <v>0</v>
      </c>
      <c r="CB6" s="286">
        <v>0</v>
      </c>
      <c r="CC6" s="320">
        <v>0</v>
      </c>
      <c r="CD6" s="319">
        <v>0</v>
      </c>
      <c r="CE6" s="286">
        <v>0</v>
      </c>
      <c r="CF6" s="286">
        <v>0</v>
      </c>
      <c r="CG6" s="320">
        <v>0</v>
      </c>
      <c r="CH6" s="319">
        <v>0</v>
      </c>
      <c r="CI6" s="286">
        <v>0</v>
      </c>
      <c r="CJ6" s="286">
        <v>0</v>
      </c>
      <c r="CK6" s="286">
        <v>0</v>
      </c>
      <c r="CL6" s="320">
        <v>0</v>
      </c>
      <c r="CM6" s="319">
        <v>0</v>
      </c>
      <c r="CN6" s="286">
        <v>0</v>
      </c>
      <c r="CO6" s="286">
        <v>0</v>
      </c>
      <c r="CP6" s="320">
        <v>0</v>
      </c>
    </row>
    <row x14ac:dyDescent="0.25" r="7" customHeight="1" ht="18.75">
      <c r="A7" s="6"/>
      <c r="B7" s="11"/>
      <c r="C7" s="318" t="s">
        <v>2010</v>
      </c>
      <c r="D7" s="323"/>
      <c r="E7" s="286"/>
      <c r="F7" s="286"/>
      <c r="G7" s="320"/>
      <c r="H7" s="319"/>
      <c r="I7" s="286"/>
      <c r="J7" s="290"/>
      <c r="K7" s="286"/>
      <c r="L7" s="320"/>
      <c r="M7" s="319"/>
      <c r="N7" s="286"/>
      <c r="O7" s="286"/>
      <c r="P7" s="320"/>
      <c r="Q7" s="319"/>
      <c r="R7" s="286"/>
      <c r="S7" s="286"/>
      <c r="T7" s="320"/>
      <c r="U7" s="319"/>
      <c r="V7" s="286"/>
      <c r="W7" s="286"/>
      <c r="X7" s="320"/>
      <c r="Y7" s="319"/>
      <c r="Z7" s="286"/>
      <c r="AA7" s="286"/>
      <c r="AB7" s="324"/>
      <c r="AC7" s="325"/>
      <c r="AD7" s="326"/>
      <c r="AE7" s="290"/>
      <c r="AF7" s="290"/>
      <c r="AG7" s="325"/>
      <c r="AH7" s="326"/>
      <c r="AI7" s="290"/>
      <c r="AJ7" s="290"/>
      <c r="AK7" s="290"/>
      <c r="AL7" s="325"/>
      <c r="AM7" s="326"/>
      <c r="AN7" s="290"/>
      <c r="AO7" s="290"/>
      <c r="AP7" s="325"/>
      <c r="AQ7" s="319">
        <v>41</v>
      </c>
      <c r="AR7" s="286">
        <v>41</v>
      </c>
      <c r="AS7" s="286">
        <v>41</v>
      </c>
      <c r="AT7" s="320">
        <v>41</v>
      </c>
      <c r="AU7" s="319">
        <v>43</v>
      </c>
      <c r="AV7" s="286">
        <v>43</v>
      </c>
      <c r="AW7" s="286">
        <v>43</v>
      </c>
      <c r="AX7" s="286">
        <v>43</v>
      </c>
      <c r="AY7" s="320">
        <v>43</v>
      </c>
      <c r="AZ7" s="319">
        <v>0</v>
      </c>
      <c r="BA7" s="286">
        <v>0</v>
      </c>
      <c r="BB7" s="286">
        <v>0</v>
      </c>
      <c r="BC7" s="320">
        <v>0</v>
      </c>
      <c r="BD7" s="319">
        <v>0</v>
      </c>
      <c r="BE7" s="286">
        <v>0</v>
      </c>
      <c r="BF7" s="286">
        <v>0</v>
      </c>
      <c r="BG7" s="320">
        <v>0</v>
      </c>
      <c r="BH7" s="319">
        <v>0</v>
      </c>
      <c r="BI7" s="286">
        <v>0</v>
      </c>
      <c r="BJ7" s="286">
        <v>0</v>
      </c>
      <c r="BK7" s="286">
        <v>0</v>
      </c>
      <c r="BL7" s="320">
        <v>0</v>
      </c>
      <c r="BM7" s="319">
        <v>0</v>
      </c>
      <c r="BN7" s="286">
        <v>0</v>
      </c>
      <c r="BO7" s="286">
        <v>0</v>
      </c>
      <c r="BP7" s="320">
        <v>0</v>
      </c>
      <c r="BQ7" s="319">
        <v>0</v>
      </c>
      <c r="BR7" s="286">
        <v>0</v>
      </c>
      <c r="BS7" s="286">
        <v>0</v>
      </c>
      <c r="BT7" s="320">
        <v>0</v>
      </c>
      <c r="BU7" s="319">
        <v>0</v>
      </c>
      <c r="BV7" s="286">
        <v>0</v>
      </c>
      <c r="BW7" s="286">
        <v>0</v>
      </c>
      <c r="BX7" s="286">
        <v>0</v>
      </c>
      <c r="BY7" s="320">
        <v>0</v>
      </c>
      <c r="BZ7" s="319">
        <v>0</v>
      </c>
      <c r="CA7" s="286">
        <v>0</v>
      </c>
      <c r="CB7" s="286">
        <v>0</v>
      </c>
      <c r="CC7" s="320">
        <v>0</v>
      </c>
      <c r="CD7" s="319">
        <v>0</v>
      </c>
      <c r="CE7" s="286">
        <v>0</v>
      </c>
      <c r="CF7" s="286">
        <v>0</v>
      </c>
      <c r="CG7" s="320">
        <v>0</v>
      </c>
      <c r="CH7" s="319">
        <v>65</v>
      </c>
      <c r="CI7" s="286">
        <v>65</v>
      </c>
      <c r="CJ7" s="286">
        <v>65</v>
      </c>
      <c r="CK7" s="286">
        <v>65</v>
      </c>
      <c r="CL7" s="320">
        <v>65</v>
      </c>
      <c r="CM7" s="319">
        <v>135</v>
      </c>
      <c r="CN7" s="286">
        <v>135</v>
      </c>
      <c r="CO7" s="286">
        <v>135</v>
      </c>
      <c r="CP7" s="320">
        <v>135</v>
      </c>
    </row>
    <row x14ac:dyDescent="0.25" r="8" customHeight="1" ht="18.75">
      <c r="A8" s="6"/>
      <c r="B8" s="11"/>
      <c r="C8" s="318" t="s">
        <v>2011</v>
      </c>
      <c r="D8" s="319">
        <v>72</v>
      </c>
      <c r="E8" s="286">
        <v>48</v>
      </c>
      <c r="F8" s="286">
        <v>48</v>
      </c>
      <c r="G8" s="320"/>
      <c r="H8" s="319"/>
      <c r="I8" s="286">
        <v>48</v>
      </c>
      <c r="J8" s="286">
        <v>72</v>
      </c>
      <c r="K8" s="286">
        <v>72</v>
      </c>
      <c r="L8" s="320">
        <v>48</v>
      </c>
      <c r="M8" s="319">
        <v>24</v>
      </c>
      <c r="N8" s="286"/>
      <c r="O8" s="286"/>
      <c r="P8" s="320">
        <v>24</v>
      </c>
      <c r="Q8" s="319">
        <v>24</v>
      </c>
      <c r="R8" s="286">
        <v>24</v>
      </c>
      <c r="S8" s="286">
        <v>24</v>
      </c>
      <c r="T8" s="320">
        <v>48</v>
      </c>
      <c r="U8" s="319">
        <v>72</v>
      </c>
      <c r="V8" s="286">
        <v>72</v>
      </c>
      <c r="W8" s="286">
        <v>72</v>
      </c>
      <c r="X8" s="320">
        <v>72</v>
      </c>
      <c r="Y8" s="319">
        <v>14</v>
      </c>
      <c r="Z8" s="286">
        <v>14</v>
      </c>
      <c r="AA8" s="286">
        <v>14</v>
      </c>
      <c r="AB8" s="286">
        <v>14</v>
      </c>
      <c r="AC8" s="320">
        <v>14</v>
      </c>
      <c r="AD8" s="319">
        <v>24</v>
      </c>
      <c r="AE8" s="286">
        <v>24</v>
      </c>
      <c r="AF8" s="286">
        <v>24</v>
      </c>
      <c r="AG8" s="320">
        <v>24</v>
      </c>
      <c r="AH8" s="319">
        <v>24</v>
      </c>
      <c r="AI8" s="286">
        <v>24</v>
      </c>
      <c r="AJ8" s="286">
        <v>24</v>
      </c>
      <c r="AK8" s="286">
        <v>24</v>
      </c>
      <c r="AL8" s="320">
        <v>24</v>
      </c>
      <c r="AM8" s="319">
        <v>36</v>
      </c>
      <c r="AN8" s="286">
        <v>36</v>
      </c>
      <c r="AO8" s="286">
        <v>36</v>
      </c>
      <c r="AP8" s="320">
        <v>36</v>
      </c>
      <c r="AQ8" s="319">
        <v>0</v>
      </c>
      <c r="AR8" s="286">
        <v>0</v>
      </c>
      <c r="AS8" s="286">
        <v>0</v>
      </c>
      <c r="AT8" s="320">
        <v>0</v>
      </c>
      <c r="AU8" s="319">
        <v>38</v>
      </c>
      <c r="AV8" s="286">
        <v>38</v>
      </c>
      <c r="AW8" s="286">
        <v>38</v>
      </c>
      <c r="AX8" s="286">
        <v>38</v>
      </c>
      <c r="AY8" s="320">
        <v>38</v>
      </c>
      <c r="AZ8" s="319">
        <v>30</v>
      </c>
      <c r="BA8" s="286">
        <v>30</v>
      </c>
      <c r="BB8" s="286">
        <v>30</v>
      </c>
      <c r="BC8" s="320">
        <v>30</v>
      </c>
      <c r="BD8" s="319">
        <v>18</v>
      </c>
      <c r="BE8" s="286">
        <v>18</v>
      </c>
      <c r="BF8" s="286">
        <v>18</v>
      </c>
      <c r="BG8" s="320">
        <v>18</v>
      </c>
      <c r="BH8" s="319">
        <v>14</v>
      </c>
      <c r="BI8" s="286">
        <v>14</v>
      </c>
      <c r="BJ8" s="286">
        <v>14</v>
      </c>
      <c r="BK8" s="286">
        <v>14</v>
      </c>
      <c r="BL8" s="320">
        <v>14</v>
      </c>
      <c r="BM8" s="319">
        <v>0</v>
      </c>
      <c r="BN8" s="286">
        <v>0</v>
      </c>
      <c r="BO8" s="286">
        <v>0</v>
      </c>
      <c r="BP8" s="320">
        <v>0</v>
      </c>
      <c r="BQ8" s="319">
        <v>0</v>
      </c>
      <c r="BR8" s="286">
        <v>0</v>
      </c>
      <c r="BS8" s="286">
        <v>0</v>
      </c>
      <c r="BT8" s="320">
        <v>0</v>
      </c>
      <c r="BU8" s="319">
        <v>0</v>
      </c>
      <c r="BV8" s="286">
        <v>0</v>
      </c>
      <c r="BW8" s="286">
        <v>0</v>
      </c>
      <c r="BX8" s="286">
        <v>0</v>
      </c>
      <c r="BY8" s="320">
        <v>0</v>
      </c>
      <c r="BZ8" s="319">
        <v>0</v>
      </c>
      <c r="CA8" s="286">
        <v>0</v>
      </c>
      <c r="CB8" s="286">
        <v>0</v>
      </c>
      <c r="CC8" s="320">
        <v>0</v>
      </c>
      <c r="CD8" s="319">
        <v>0</v>
      </c>
      <c r="CE8" s="286">
        <v>0</v>
      </c>
      <c r="CF8" s="286">
        <v>0</v>
      </c>
      <c r="CG8" s="320">
        <v>0</v>
      </c>
      <c r="CH8" s="319">
        <v>0</v>
      </c>
      <c r="CI8" s="286">
        <v>0</v>
      </c>
      <c r="CJ8" s="286">
        <v>0</v>
      </c>
      <c r="CK8" s="286">
        <v>0</v>
      </c>
      <c r="CL8" s="320">
        <v>0</v>
      </c>
      <c r="CM8" s="319">
        <v>0</v>
      </c>
      <c r="CN8" s="286">
        <v>0</v>
      </c>
      <c r="CO8" s="286">
        <v>0</v>
      </c>
      <c r="CP8" s="320">
        <v>0</v>
      </c>
    </row>
    <row x14ac:dyDescent="0.25" r="9" customHeight="1" ht="18.75">
      <c r="A9" s="6"/>
      <c r="B9" s="11"/>
      <c r="C9" s="318" t="s">
        <v>2012</v>
      </c>
      <c r="D9" s="323"/>
      <c r="E9" s="286"/>
      <c r="F9" s="286"/>
      <c r="G9" s="320"/>
      <c r="H9" s="319"/>
      <c r="I9" s="286"/>
      <c r="J9" s="290"/>
      <c r="K9" s="286"/>
      <c r="L9" s="320"/>
      <c r="M9" s="319"/>
      <c r="N9" s="286"/>
      <c r="O9" s="286"/>
      <c r="P9" s="320"/>
      <c r="Q9" s="319"/>
      <c r="R9" s="286"/>
      <c r="S9" s="286"/>
      <c r="T9" s="320"/>
      <c r="U9" s="319"/>
      <c r="V9" s="286"/>
      <c r="W9" s="286"/>
      <c r="X9" s="320"/>
      <c r="Y9" s="319"/>
      <c r="Z9" s="286"/>
      <c r="AA9" s="286"/>
      <c r="AB9" s="324"/>
      <c r="AC9" s="325"/>
      <c r="AD9" s="326"/>
      <c r="AE9" s="290"/>
      <c r="AF9" s="290"/>
      <c r="AG9" s="325"/>
      <c r="AH9" s="326"/>
      <c r="AI9" s="290"/>
      <c r="AJ9" s="290"/>
      <c r="AK9" s="290"/>
      <c r="AL9" s="325"/>
      <c r="AM9" s="326"/>
      <c r="AN9" s="290"/>
      <c r="AO9" s="290"/>
      <c r="AP9" s="325"/>
      <c r="AQ9" s="319">
        <v>36</v>
      </c>
      <c r="AR9" s="286">
        <v>36</v>
      </c>
      <c r="AS9" s="286">
        <v>36</v>
      </c>
      <c r="AT9" s="320">
        <v>36</v>
      </c>
      <c r="AU9" s="319">
        <v>0</v>
      </c>
      <c r="AV9" s="286">
        <v>0</v>
      </c>
      <c r="AW9" s="286">
        <v>0</v>
      </c>
      <c r="AX9" s="286">
        <v>0</v>
      </c>
      <c r="AY9" s="320">
        <v>0</v>
      </c>
      <c r="AZ9" s="319">
        <v>0</v>
      </c>
      <c r="BA9" s="286">
        <v>0</v>
      </c>
      <c r="BB9" s="286">
        <v>0</v>
      </c>
      <c r="BC9" s="320">
        <v>0</v>
      </c>
      <c r="BD9" s="319">
        <v>0</v>
      </c>
      <c r="BE9" s="286">
        <v>0</v>
      </c>
      <c r="BF9" s="286">
        <v>0</v>
      </c>
      <c r="BG9" s="320">
        <v>0</v>
      </c>
      <c r="BH9" s="319">
        <v>0</v>
      </c>
      <c r="BI9" s="286">
        <v>0</v>
      </c>
      <c r="BJ9" s="286">
        <v>0</v>
      </c>
      <c r="BK9" s="286">
        <v>0</v>
      </c>
      <c r="BL9" s="320">
        <v>0</v>
      </c>
      <c r="BM9" s="319">
        <v>18</v>
      </c>
      <c r="BN9" s="286">
        <v>18</v>
      </c>
      <c r="BO9" s="286">
        <v>18</v>
      </c>
      <c r="BP9" s="320">
        <v>18</v>
      </c>
      <c r="BQ9" s="319">
        <v>0</v>
      </c>
      <c r="BR9" s="286">
        <v>0</v>
      </c>
      <c r="BS9" s="286">
        <v>0</v>
      </c>
      <c r="BT9" s="320">
        <v>0</v>
      </c>
      <c r="BU9" s="319">
        <v>0</v>
      </c>
      <c r="BV9" s="286">
        <v>0</v>
      </c>
      <c r="BW9" s="286">
        <v>0</v>
      </c>
      <c r="BX9" s="286">
        <v>0</v>
      </c>
      <c r="BY9" s="320">
        <v>0</v>
      </c>
      <c r="BZ9" s="319">
        <v>0</v>
      </c>
      <c r="CA9" s="286">
        <v>0</v>
      </c>
      <c r="CB9" s="286">
        <v>0</v>
      </c>
      <c r="CC9" s="320">
        <v>0</v>
      </c>
      <c r="CD9" s="319">
        <v>0</v>
      </c>
      <c r="CE9" s="286">
        <v>0</v>
      </c>
      <c r="CF9" s="286">
        <v>0</v>
      </c>
      <c r="CG9" s="320">
        <v>0</v>
      </c>
      <c r="CH9" s="319">
        <v>0</v>
      </c>
      <c r="CI9" s="286">
        <v>0</v>
      </c>
      <c r="CJ9" s="286">
        <v>0</v>
      </c>
      <c r="CK9" s="286">
        <v>0</v>
      </c>
      <c r="CL9" s="320">
        <v>0</v>
      </c>
      <c r="CM9" s="319">
        <v>0</v>
      </c>
      <c r="CN9" s="286">
        <v>0</v>
      </c>
      <c r="CO9" s="286">
        <v>0</v>
      </c>
      <c r="CP9" s="320">
        <v>0</v>
      </c>
    </row>
    <row x14ac:dyDescent="0.25" r="10" customHeight="1" ht="18.75">
      <c r="A10" s="6"/>
      <c r="B10" s="11"/>
      <c r="C10" s="327" t="s">
        <v>2013</v>
      </c>
      <c r="D10" s="328">
        <f>+SUM(D3:D8)</f>
      </c>
      <c r="E10" s="329">
        <f>+SUM(E3:E8)</f>
      </c>
      <c r="F10" s="329">
        <f>+SUM(F3:F8)</f>
      </c>
      <c r="G10" s="330"/>
      <c r="H10" s="328">
        <f>+SUM(H3:H8)</f>
      </c>
      <c r="I10" s="329">
        <f>+SUM(I3:I8)</f>
      </c>
      <c r="J10" s="329">
        <f>+SUM(J3:J8)</f>
      </c>
      <c r="K10" s="329">
        <f>+SUM(K3:K8)</f>
      </c>
      <c r="L10" s="330">
        <f>+SUM(L3:L8)</f>
      </c>
      <c r="M10" s="328">
        <f>+SUM(M3:M8)</f>
      </c>
      <c r="N10" s="329">
        <f>+SUM(N3:N8)</f>
      </c>
      <c r="O10" s="329">
        <f>+SUM(O3:O8)</f>
      </c>
      <c r="P10" s="330">
        <f>+SUM(P3:P8)</f>
      </c>
      <c r="Q10" s="328">
        <f>+SUM(Q3:Q8)</f>
      </c>
      <c r="R10" s="329">
        <f>+SUM(R3:R8)</f>
      </c>
      <c r="S10" s="329">
        <f>+SUM(S3:S8)</f>
      </c>
      <c r="T10" s="330">
        <f>+SUM(T3:T8)</f>
      </c>
      <c r="U10" s="328">
        <f>+SUM(U3:U8)</f>
      </c>
      <c r="V10" s="329">
        <f>+SUM(V3:V9)</f>
      </c>
      <c r="W10" s="329">
        <f>+SUM(W3:W9)</f>
      </c>
      <c r="X10" s="330">
        <f>+SUM(X3:X9)</f>
      </c>
      <c r="Y10" s="328">
        <f>+SUM(Y3:Y9)</f>
      </c>
      <c r="Z10" s="329">
        <f>+SUM(Z3:Z9)</f>
      </c>
      <c r="AA10" s="329">
        <f>+SUM(AA3:AA9)</f>
      </c>
      <c r="AB10" s="329">
        <f>+SUM(AB3:AB9)</f>
      </c>
      <c r="AC10" s="330">
        <f>+SUM(AC3:AC9)</f>
      </c>
      <c r="AD10" s="328">
        <f>+SUM(AD3:AD9)</f>
      </c>
      <c r="AE10" s="329">
        <f>+SUM(AE3:AE9)</f>
      </c>
      <c r="AF10" s="329">
        <f>+SUM(AF3:AF9)</f>
      </c>
      <c r="AG10" s="330">
        <f>+SUM(AG3:AG9)</f>
      </c>
      <c r="AH10" s="328">
        <f>+SUM(AH3:AH9)</f>
      </c>
      <c r="AI10" s="329">
        <f>+SUM(AI3:AI9)</f>
      </c>
      <c r="AJ10" s="329">
        <f>+SUM(AJ3:AJ9)</f>
      </c>
      <c r="AK10" s="329">
        <f>+SUM(AK3:AK9)</f>
      </c>
      <c r="AL10" s="330">
        <f>+SUM(AL3:AL9)</f>
      </c>
      <c r="AM10" s="328">
        <f>+SUM(AM3:AM9)</f>
      </c>
      <c r="AN10" s="329">
        <f>+SUM(AN3:AN9)</f>
      </c>
      <c r="AO10" s="329">
        <f>+SUM(AO3:AO9)</f>
      </c>
      <c r="AP10" s="330">
        <f>+SUM(AP3:AP9)</f>
      </c>
      <c r="AQ10" s="328">
        <f>+SUM(AQ3:AQ9)</f>
      </c>
      <c r="AR10" s="329">
        <f>+SUM(AR3:AR9)</f>
      </c>
      <c r="AS10" s="329">
        <f>+SUM(AS3:AS9)</f>
      </c>
      <c r="AT10" s="330">
        <f>+SUM(AT3:AT9)</f>
      </c>
      <c r="AU10" s="328">
        <f>+SUM(AU3:AU9)</f>
      </c>
      <c r="AV10" s="329">
        <f>+SUM(AV3:AV9)</f>
      </c>
      <c r="AW10" s="329">
        <f>+SUM(AW3:AW9)</f>
      </c>
      <c r="AX10" s="329">
        <f>+SUM(AX3:AX9)</f>
      </c>
      <c r="AY10" s="330">
        <f>+SUM(AY3:AY9)</f>
      </c>
      <c r="AZ10" s="328">
        <f>+SUM(AZ3:AZ9)</f>
      </c>
      <c r="BA10" s="329">
        <f>+SUM(BA3:BA9)</f>
      </c>
      <c r="BB10" s="329">
        <f>+SUM(BB3:BB9)</f>
      </c>
      <c r="BC10" s="330">
        <f>+SUM(BC3:BC9)</f>
      </c>
      <c r="BD10" s="328">
        <f>+SUM(BD3:BD9)</f>
      </c>
      <c r="BE10" s="329">
        <f>+SUM(BE3:BE9)</f>
      </c>
      <c r="BF10" s="329">
        <f>+SUM(BF3:BF9)</f>
      </c>
      <c r="BG10" s="330">
        <f>+SUM(BG3:BG9)</f>
      </c>
      <c r="BH10" s="328">
        <f>+SUM(BH3:BH9)</f>
      </c>
      <c r="BI10" s="329">
        <f>+SUM(BI3:BI9)</f>
      </c>
      <c r="BJ10" s="329">
        <f>+SUM(BJ3:BJ9)</f>
      </c>
      <c r="BK10" s="329">
        <f>+SUM(BK3:BK9)</f>
      </c>
      <c r="BL10" s="330">
        <f>+SUM(BL3:BL9)</f>
      </c>
      <c r="BM10" s="328">
        <f>+SUM(BM3:BM9)</f>
      </c>
      <c r="BN10" s="329">
        <f>+SUM(BN3:BN9)</f>
      </c>
      <c r="BO10" s="329">
        <f>+SUM(BO3:BO9)</f>
      </c>
      <c r="BP10" s="330">
        <f>+SUM(BP3:BP9)</f>
      </c>
      <c r="BQ10" s="328">
        <f>+SUM(BQ3:BQ9)</f>
      </c>
      <c r="BR10" s="329">
        <f>+SUM(BR3:BR9)</f>
      </c>
      <c r="BS10" s="329">
        <f>+SUM(BS3:BS9)</f>
      </c>
      <c r="BT10" s="330">
        <f>+SUM(BT3:BT9)</f>
      </c>
      <c r="BU10" s="328">
        <f>+SUM(BU3:BU9)</f>
      </c>
      <c r="BV10" s="329">
        <f>+SUM(BV3:BV9)</f>
      </c>
      <c r="BW10" s="329">
        <f>+SUM(BW3:BW9)</f>
      </c>
      <c r="BX10" s="329">
        <f>+SUM(BX3:BX9)</f>
      </c>
      <c r="BY10" s="330">
        <f>+SUM(BY3:BY9)</f>
      </c>
      <c r="BZ10" s="328">
        <f>+SUM(BZ3:BZ9)</f>
      </c>
      <c r="CA10" s="329">
        <f>+SUM(CA3:CA9)</f>
      </c>
      <c r="CB10" s="329">
        <f>+SUM(CB3:CB9)</f>
      </c>
      <c r="CC10" s="330">
        <f>+SUM(CC3:CC9)</f>
      </c>
      <c r="CD10" s="328">
        <f>+SUM(CD3:CD9)</f>
      </c>
      <c r="CE10" s="329">
        <f>+SUM(CE3:CE9)</f>
      </c>
      <c r="CF10" s="329">
        <f>+SUM(CF3:CF9)</f>
      </c>
      <c r="CG10" s="330">
        <f>+SUM(CG3:CG9)</f>
      </c>
      <c r="CH10" s="328">
        <f>+SUM(CH3:CH9)</f>
      </c>
      <c r="CI10" s="329">
        <f>+SUM(CI3:CI9)</f>
      </c>
      <c r="CJ10" s="329">
        <f>+SUM(CJ3:CJ9)</f>
      </c>
      <c r="CK10" s="329">
        <f>+SUM(CK3:CK9)</f>
      </c>
      <c r="CL10" s="330">
        <f>+SUM(CL3:CL9)</f>
      </c>
      <c r="CM10" s="328">
        <f>+SUM(CM3:CM9)</f>
      </c>
      <c r="CN10" s="329">
        <f>+SUM(CN3:CN9)</f>
      </c>
      <c r="CO10" s="329">
        <f>+SUM(CO3:CO9)</f>
      </c>
      <c r="CP10" s="330">
        <f>+SUM(CP3:CP9)</f>
      </c>
    </row>
    <row x14ac:dyDescent="0.25" r="11" customHeight="1" ht="18.75">
      <c r="A11" s="6"/>
      <c r="B11" s="331" t="s">
        <v>2014</v>
      </c>
      <c r="C11" s="332">
        <v>188</v>
      </c>
      <c r="D11" s="333"/>
      <c r="E11" s="334">
        <f>+INDEX('Results 3 Silos'!$C$2:$C$2581,MATCH(1,('Stock Projection 3 Silos'!$B35='Results 3 Silos'!$A$2:$A$2581)*('Stock Projection 3 Silos'!E$34='Results 3 Silos'!$E$2:$E$2581)*("unloading"='Results 3 Silos'!$H$2:$H$2581),0),0)-INDEX('Results 3 Silos'!$C$2:$C$2581,MATCH(1,('Stock Projection 3 Silos'!$B35='Results 3 Silos'!$A$2:$A$2581)*('Stock Projection 3 Silos'!E$34='Results 3 Silos'!$E$2:$E$2581)*("loading"='Results 3 Silos'!$H$2:$H$2581),0),0)</f>
      </c>
      <c r="F11" s="334">
        <f>+INDEX('Results 3 Silos'!$C$2:$C$2581,MATCH(1,('Stock Projection 3 Silos'!$B35='Results 3 Silos'!$A$2:$A$2581)*('Stock Projection 3 Silos'!F$34='Results 3 Silos'!$E$2:$E$2581)*("unloading"='Results 3 Silos'!$H$2:$H$2581),0),0)-INDEX('Results 3 Silos'!$C$2:$C$2581,MATCH(1,('Stock Projection 3 Silos'!$B35='Results 3 Silos'!$A$2:$A$2581)*('Stock Projection 3 Silos'!F$34='Results 3 Silos'!$E$2:$E$2581)*("loading"='Results 3 Silos'!$H$2:$H$2581),0),0)</f>
      </c>
      <c r="G11" s="334">
        <f>+INDEX('Results 3 Silos'!$C$2:$C$2581,MATCH(1,('Stock Projection 3 Silos'!$B35='Results 3 Silos'!$A$2:$A$2581)*('Stock Projection 3 Silos'!G$34='Results 3 Silos'!$E$2:$E$2581)*("unloading"='Results 3 Silos'!$H$2:$H$2581),0),0)-INDEX('Results 3 Silos'!$C$2:$C$2581,MATCH(1,('Stock Projection 3 Silos'!$B35='Results 3 Silos'!$A$2:$A$2581)*('Stock Projection 3 Silos'!G$34='Results 3 Silos'!$E$2:$E$2581)*("loading"='Results 3 Silos'!$H$2:$H$2581),0),0)</f>
      </c>
      <c r="H11" s="334">
        <f>+INDEX('Results 3 Silos'!$C$2:$C$2581,MATCH(1,('Stock Projection 3 Silos'!$B35='Results 3 Silos'!$A$2:$A$2581)*('Stock Projection 3 Silos'!H$34='Results 3 Silos'!$E$2:$E$2581)*("unloading"='Results 3 Silos'!$H$2:$H$2581),0),0)-INDEX('Results 3 Silos'!$C$2:$C$2581,MATCH(1,('Stock Projection 3 Silos'!$B35='Results 3 Silos'!$A$2:$A$2581)*('Stock Projection 3 Silos'!H$34='Results 3 Silos'!$E$2:$E$2581)*("loading"='Results 3 Silos'!$H$2:$H$2581),0),0)</f>
      </c>
      <c r="I11" s="334">
        <f>+INDEX('Results 3 Silos'!$C$2:$C$2581,MATCH(1,('Stock Projection 3 Silos'!$B35='Results 3 Silos'!$A$2:$A$2581)*('Stock Projection 3 Silos'!I$34='Results 3 Silos'!$E$2:$E$2581)*("unloading"='Results 3 Silos'!$H$2:$H$2581),0),0)-INDEX('Results 3 Silos'!$C$2:$C$2581,MATCH(1,('Stock Projection 3 Silos'!$B35='Results 3 Silos'!$A$2:$A$2581)*('Stock Projection 3 Silos'!I$34='Results 3 Silos'!$E$2:$E$2581)*("loading"='Results 3 Silos'!$H$2:$H$2581),0),0)</f>
      </c>
      <c r="J11" s="335"/>
      <c r="K11" s="334">
        <f>+INDEX('Results 3 Silos'!$C$2:$C$2581,MATCH(1,('Stock Projection 3 Silos'!$B35='Results 3 Silos'!$A$2:$A$2581)*('Stock Projection 3 Silos'!K$34='Results 3 Silos'!$E$2:$E$2581)*("unloading"='Results 3 Silos'!$H$2:$H$2581),0),0)-INDEX('Results 3 Silos'!$C$2:$C$2581,MATCH(1,('Stock Projection 3 Silos'!$B35='Results 3 Silos'!$A$2:$A$2581)*('Stock Projection 3 Silos'!K$34='Results 3 Silos'!$E$2:$E$2581)*("loading"='Results 3 Silos'!$H$2:$H$2581),0),0)</f>
      </c>
      <c r="L11" s="334">
        <f>+INDEX('Results 3 Silos'!$C$2:$C$2581,MATCH(1,('Stock Projection 3 Silos'!$B35='Results 3 Silos'!$A$2:$A$2581)*('Stock Projection 3 Silos'!L$34='Results 3 Silos'!$E$2:$E$2581)*("unloading"='Results 3 Silos'!$H$2:$H$2581),0),0)-INDEX('Results 3 Silos'!$C$2:$C$2581,MATCH(1,('Stock Projection 3 Silos'!$B35='Results 3 Silos'!$A$2:$A$2581)*('Stock Projection 3 Silos'!L$34='Results 3 Silos'!$E$2:$E$2581)*("loading"='Results 3 Silos'!$H$2:$H$2581),0),0)</f>
      </c>
      <c r="M11" s="334"/>
      <c r="N11" s="334">
        <f>+INDEX('Results 3 Silos'!$C$2:$C$2581,MATCH(1,('Stock Projection 3 Silos'!$B35='Results 3 Silos'!$A$2:$A$2581)*('Stock Projection 3 Silos'!N$34='Results 3 Silos'!$E$2:$E$2581)*("unloading"='Results 3 Silos'!$H$2:$H$2581),0),0)-INDEX('Results 3 Silos'!$C$2:$C$2581,MATCH(1,('Stock Projection 3 Silos'!$B35='Results 3 Silos'!$A$2:$A$2581)*('Stock Projection 3 Silos'!N$34='Results 3 Silos'!$E$2:$E$2581)*("loading"='Results 3 Silos'!$H$2:$H$2581),0),0)</f>
      </c>
      <c r="O11" s="334">
        <f>+INDEX('Results 3 Silos'!$C$2:$C$2581,MATCH(1,('Stock Projection 3 Silos'!$B35='Results 3 Silos'!$A$2:$A$2581)*('Stock Projection 3 Silos'!O$34='Results 3 Silos'!$E$2:$E$2581)*("unloading"='Results 3 Silos'!$H$2:$H$2581),0),0)-INDEX('Results 3 Silos'!$C$2:$C$2581,MATCH(1,('Stock Projection 3 Silos'!$B35='Results 3 Silos'!$A$2:$A$2581)*('Stock Projection 3 Silos'!O$34='Results 3 Silos'!$E$2:$E$2581)*("loading"='Results 3 Silos'!$H$2:$H$2581),0),0)</f>
      </c>
      <c r="P11" s="334">
        <f>+INDEX('Results 3 Silos'!$C$2:$C$2581,MATCH(1,('Stock Projection 3 Silos'!$B35='Results 3 Silos'!$A$2:$A$2581)*('Stock Projection 3 Silos'!P$34='Results 3 Silos'!$E$2:$E$2581)*("unloading"='Results 3 Silos'!$H$2:$H$2581),0),0)-INDEX('Results 3 Silos'!$C$2:$C$2581,MATCH(1,('Stock Projection 3 Silos'!$B35='Results 3 Silos'!$A$2:$A$2581)*('Stock Projection 3 Silos'!P$34='Results 3 Silos'!$E$2:$E$2581)*("loading"='Results 3 Silos'!$H$2:$H$2581),0),0)</f>
      </c>
      <c r="Q11" s="334">
        <f>+INDEX('Results 3 Silos'!$C$2:$C$2581,MATCH(1,('Stock Projection 3 Silos'!$B35='Results 3 Silos'!$A$2:$A$2581)*('Stock Projection 3 Silos'!Q$34='Results 3 Silos'!$E$2:$E$2581)*("unloading"='Results 3 Silos'!$H$2:$H$2581),0),0)-INDEX('Results 3 Silos'!$C$2:$C$2581,MATCH(1,('Stock Projection 3 Silos'!$B35='Results 3 Silos'!$A$2:$A$2581)*('Stock Projection 3 Silos'!Q$34='Results 3 Silos'!$E$2:$E$2581)*("loading"='Results 3 Silos'!$H$2:$H$2581),0),0)</f>
      </c>
      <c r="R11" s="334">
        <f>+INDEX('Results 3 Silos'!$C$2:$C$2581,MATCH(1,('Stock Projection 3 Silos'!$B35='Results 3 Silos'!$A$2:$A$2581)*('Stock Projection 3 Silos'!R$34='Results 3 Silos'!$E$2:$E$2581)*("unloading"='Results 3 Silos'!$H$2:$H$2581),0),0)-INDEX('Results 3 Silos'!$C$2:$C$2581,MATCH(1,('Stock Projection 3 Silos'!$B35='Results 3 Silos'!$A$2:$A$2581)*('Stock Projection 3 Silos'!R$34='Results 3 Silos'!$E$2:$E$2581)*("loading"='Results 3 Silos'!$H$2:$H$2581),0),0)</f>
      </c>
      <c r="S11" s="334">
        <f>+INDEX('Results 3 Silos'!$C$2:$C$2581,MATCH(1,('Stock Projection 3 Silos'!$B35='Results 3 Silos'!$A$2:$A$2581)*('Stock Projection 3 Silos'!S$34='Results 3 Silos'!$E$2:$E$2581)*("unloading"='Results 3 Silos'!$H$2:$H$2581),0),0)-INDEX('Results 3 Silos'!$C$2:$C$2581,MATCH(1,('Stock Projection 3 Silos'!$B35='Results 3 Silos'!$A$2:$A$2581)*('Stock Projection 3 Silos'!S$34='Results 3 Silos'!$E$2:$E$2581)*("loading"='Results 3 Silos'!$H$2:$H$2581),0),0)</f>
      </c>
      <c r="T11" s="334">
        <f>+INDEX('Results 3 Silos'!$C$2:$C$2581,MATCH(1,('Stock Projection 3 Silos'!$B35='Results 3 Silos'!$A$2:$A$2581)*('Stock Projection 3 Silos'!T$34='Results 3 Silos'!$E$2:$E$2581)*("unloading"='Results 3 Silos'!$H$2:$H$2581),0),0)-INDEX('Results 3 Silos'!$C$2:$C$2581,MATCH(1,('Stock Projection 3 Silos'!$B35='Results 3 Silos'!$A$2:$A$2581)*('Stock Projection 3 Silos'!T$34='Results 3 Silos'!$E$2:$E$2581)*("loading"='Results 3 Silos'!$H$2:$H$2581),0),0)</f>
      </c>
      <c r="U11" s="334">
        <f>+INDEX('Results 3 Silos'!$C$2:$C$2581,MATCH(1,('Stock Projection 3 Silos'!$B35='Results 3 Silos'!$A$2:$A$2581)*('Stock Projection 3 Silos'!U$34='Results 3 Silos'!$E$2:$E$2581)*("unloading"='Results 3 Silos'!$H$2:$H$2581),0),0)-INDEX('Results 3 Silos'!$C$2:$C$2581,MATCH(1,('Stock Projection 3 Silos'!$B35='Results 3 Silos'!$A$2:$A$2581)*('Stock Projection 3 Silos'!U$34='Results 3 Silos'!$E$2:$E$2581)*("loading"='Results 3 Silos'!$H$2:$H$2581),0),0)</f>
      </c>
      <c r="V11" s="334"/>
      <c r="W11" s="334"/>
      <c r="X11" s="334"/>
      <c r="Y11" s="334">
        <f>+INDEX('Results 3 Silos'!$C$2:$C$2581,MATCH(1,('Stock Projection 3 Silos'!$B35='Results 3 Silos'!$A$2:$A$2581)*('Stock Projection 3 Silos'!Y$34='Results 3 Silos'!$E$2:$E$2581)*("unloading"='Results 3 Silos'!$H$2:$H$2581),0),0)-INDEX('Results 3 Silos'!$C$2:$C$2581,MATCH(1,('Stock Projection 3 Silos'!$B35='Results 3 Silos'!$A$2:$A$2581)*('Stock Projection 3 Silos'!Y$34='Results 3 Silos'!$E$2:$E$2581)*("loading"='Results 3 Silos'!$H$2:$H$2581),0),0)</f>
      </c>
      <c r="Z11" s="334">
        <f>+INDEX('Results 3 Silos'!$C$2:$C$2581,MATCH(1,('Stock Projection 3 Silos'!$B35='Results 3 Silos'!$A$2:$A$2581)*('Stock Projection 3 Silos'!Z$34='Results 3 Silos'!$E$2:$E$2581)*("unloading"='Results 3 Silos'!$H$2:$H$2581),0),0)-INDEX('Results 3 Silos'!$C$2:$C$2581,MATCH(1,('Stock Projection 3 Silos'!$B35='Results 3 Silos'!$A$2:$A$2581)*('Stock Projection 3 Silos'!Z$34='Results 3 Silos'!$E$2:$E$2581)*("loading"='Results 3 Silos'!$H$2:$H$2581),0),0)</f>
      </c>
      <c r="AA11" s="334">
        <f>+INDEX('Results 3 Silos'!$C$2:$C$2581,MATCH(1,('Stock Projection 3 Silos'!$B35='Results 3 Silos'!$A$2:$A$2581)*('Stock Projection 3 Silos'!AA$34='Results 3 Silos'!$E$2:$E$2581)*("unloading"='Results 3 Silos'!$H$2:$H$2581),0),0)-INDEX('Results 3 Silos'!$C$2:$C$2581,MATCH(1,('Stock Projection 3 Silos'!$B35='Results 3 Silos'!$A$2:$A$2581)*('Stock Projection 3 Silos'!AA$34='Results 3 Silos'!$E$2:$E$2581)*("loading"='Results 3 Silos'!$H$2:$H$2581),0),0)</f>
      </c>
      <c r="AB11" s="334">
        <f>+INDEX('Results 3 Silos'!$C$2:$C$2581,MATCH(1,('Stock Projection 3 Silos'!$B35='Results 3 Silos'!$A$2:$A$2581)*('Stock Projection 3 Silos'!AB$34='Results 3 Silos'!$E$2:$E$2581)*("unloading"='Results 3 Silos'!$H$2:$H$2581),0),0)-INDEX('Results 3 Silos'!$C$2:$C$2581,MATCH(1,('Stock Projection 3 Silos'!$B35='Results 3 Silos'!$A$2:$A$2581)*('Stock Projection 3 Silos'!AB$34='Results 3 Silos'!$E$2:$E$2581)*("loading"='Results 3 Silos'!$H$2:$H$2581),0),0)</f>
      </c>
      <c r="AC11" s="334">
        <f>+INDEX('Results 3 Silos'!$C$2:$C$2581,MATCH(1,('Stock Projection 3 Silos'!$B35='Results 3 Silos'!$A$2:$A$2581)*('Stock Projection 3 Silos'!AC$34='Results 3 Silos'!$E$2:$E$2581)*("unloading"='Results 3 Silos'!$H$2:$H$2581),0),0)-INDEX('Results 3 Silos'!$C$2:$C$2581,MATCH(1,('Stock Projection 3 Silos'!$B35='Results 3 Silos'!$A$2:$A$2581)*('Stock Projection 3 Silos'!AC$34='Results 3 Silos'!$E$2:$E$2581)*("loading"='Results 3 Silos'!$H$2:$H$2581),0),0)</f>
      </c>
      <c r="AD11" s="334">
        <f>+INDEX('Results 3 Silos'!$C$2:$C$2581,MATCH(1,('Stock Projection 3 Silos'!$B35='Results 3 Silos'!$A$2:$A$2581)*('Stock Projection 3 Silos'!AD$34='Results 3 Silos'!$E$2:$E$2581)*("unloading"='Results 3 Silos'!$H$2:$H$2581),0),0)-INDEX('Results 3 Silos'!$C$2:$C$2581,MATCH(1,('Stock Projection 3 Silos'!$B35='Results 3 Silos'!$A$2:$A$2581)*('Stock Projection 3 Silos'!AD$34='Results 3 Silos'!$E$2:$E$2581)*("loading"='Results 3 Silos'!$H$2:$H$2581),0),0)</f>
      </c>
      <c r="AE11" s="334">
        <f>+INDEX('Results 3 Silos'!$C$2:$C$2581,MATCH(1,('Stock Projection 3 Silos'!$B35='Results 3 Silos'!$A$2:$A$2581)*('Stock Projection 3 Silos'!AE$34='Results 3 Silos'!$E$2:$E$2581)*("unloading"='Results 3 Silos'!$H$2:$H$2581),0),0)-INDEX('Results 3 Silos'!$C$2:$C$2581,MATCH(1,('Stock Projection 3 Silos'!$B35='Results 3 Silos'!$A$2:$A$2581)*('Stock Projection 3 Silos'!AE$34='Results 3 Silos'!$E$2:$E$2581)*("loading"='Results 3 Silos'!$H$2:$H$2581),0),0)</f>
      </c>
      <c r="AF11" s="334">
        <f>+INDEX('Results 3 Silos'!$C$2:$C$2581,MATCH(1,('Stock Projection 3 Silos'!$B35='Results 3 Silos'!$A$2:$A$2581)*('Stock Projection 3 Silos'!AF$34='Results 3 Silos'!$E$2:$E$2581)*("unloading"='Results 3 Silos'!$H$2:$H$2581),0),0)-INDEX('Results 3 Silos'!$C$2:$C$2581,MATCH(1,('Stock Projection 3 Silos'!$B35='Results 3 Silos'!$A$2:$A$2581)*('Stock Projection 3 Silos'!AF$34='Results 3 Silos'!$E$2:$E$2581)*("loading"='Results 3 Silos'!$H$2:$H$2581),0),0)</f>
      </c>
      <c r="AG11" s="334">
        <f>+INDEX('Results 3 Silos'!$C$2:$C$2581,MATCH(1,('Stock Projection 3 Silos'!$B35='Results 3 Silos'!$A$2:$A$2581)*('Stock Projection 3 Silos'!AG$34='Results 3 Silos'!$E$2:$E$2581)*("unloading"='Results 3 Silos'!$H$2:$H$2581),0),0)-INDEX('Results 3 Silos'!$C$2:$C$2581,MATCH(1,('Stock Projection 3 Silos'!$B35='Results 3 Silos'!$A$2:$A$2581)*('Stock Projection 3 Silos'!AG$34='Results 3 Silos'!$E$2:$E$2581)*("loading"='Results 3 Silos'!$H$2:$H$2581),0),0)</f>
      </c>
      <c r="AH11" s="334">
        <f>+INDEX('Results 3 Silos'!$C$2:$C$2581,MATCH(1,('Stock Projection 3 Silos'!$B35='Results 3 Silos'!$A$2:$A$2581)*('Stock Projection 3 Silos'!AH$34='Results 3 Silos'!$E$2:$E$2581)*("unloading"='Results 3 Silos'!$H$2:$H$2581),0),0)-INDEX('Results 3 Silos'!$C$2:$C$2581,MATCH(1,('Stock Projection 3 Silos'!$B35='Results 3 Silos'!$A$2:$A$2581)*('Stock Projection 3 Silos'!AH$34='Results 3 Silos'!$E$2:$E$2581)*("loading"='Results 3 Silos'!$H$2:$H$2581),0),0)</f>
      </c>
      <c r="AI11" s="334">
        <f>+INDEX('Results 3 Silos'!$C$2:$C$2581,MATCH(1,('Stock Projection 3 Silos'!$B35='Results 3 Silos'!$A$2:$A$2581)*('Stock Projection 3 Silos'!AI$34='Results 3 Silos'!$E$2:$E$2581)*("unloading"='Results 3 Silos'!$H$2:$H$2581),0),0)-INDEX('Results 3 Silos'!$C$2:$C$2581,MATCH(1,('Stock Projection 3 Silos'!$B35='Results 3 Silos'!$A$2:$A$2581)*('Stock Projection 3 Silos'!AI$34='Results 3 Silos'!$E$2:$E$2581)*("loading"='Results 3 Silos'!$H$2:$H$2581),0),0)</f>
      </c>
      <c r="AJ11" s="334">
        <f>+INDEX('Results 3 Silos'!$C$2:$C$2581,MATCH(1,('Stock Projection 3 Silos'!$B35='Results 3 Silos'!$A$2:$A$2581)*('Stock Projection 3 Silos'!AJ$34='Results 3 Silos'!$E$2:$E$2581)*("unloading"='Results 3 Silos'!$H$2:$H$2581),0),0)-INDEX('Results 3 Silos'!$C$2:$C$2581,MATCH(1,('Stock Projection 3 Silos'!$B35='Results 3 Silos'!$A$2:$A$2581)*('Stock Projection 3 Silos'!AJ$34='Results 3 Silos'!$E$2:$E$2581)*("loading"='Results 3 Silos'!$H$2:$H$2581),0),0)</f>
      </c>
      <c r="AK11" s="334">
        <f>+INDEX('Results 3 Silos'!$C$2:$C$2581,MATCH(1,('Stock Projection 3 Silos'!$B35='Results 3 Silos'!$A$2:$A$2581)*('Stock Projection 3 Silos'!AK$34='Results 3 Silos'!$E$2:$E$2581)*("unloading"='Results 3 Silos'!$H$2:$H$2581),0),0)-INDEX('Results 3 Silos'!$C$2:$C$2581,MATCH(1,('Stock Projection 3 Silos'!$B35='Results 3 Silos'!$A$2:$A$2581)*('Stock Projection 3 Silos'!AK$34='Results 3 Silos'!$E$2:$E$2581)*("loading"='Results 3 Silos'!$H$2:$H$2581),0),0)</f>
      </c>
      <c r="AL11" s="334">
        <f>+INDEX('Results 3 Silos'!$C$2:$C$2581,MATCH(1,('Stock Projection 3 Silos'!$B35='Results 3 Silos'!$A$2:$A$2581)*('Stock Projection 3 Silos'!AL$34='Results 3 Silos'!$E$2:$E$2581)*("unloading"='Results 3 Silos'!$H$2:$H$2581),0),0)-INDEX('Results 3 Silos'!$C$2:$C$2581,MATCH(1,('Stock Projection 3 Silos'!$B35='Results 3 Silos'!$A$2:$A$2581)*('Stock Projection 3 Silos'!AL$34='Results 3 Silos'!$E$2:$E$2581)*("loading"='Results 3 Silos'!$H$2:$H$2581),0),0)</f>
      </c>
      <c r="AM11" s="334">
        <f>+INDEX('Results 3 Silos'!$C$2:$C$2581,MATCH(1,('Stock Projection 3 Silos'!$B35='Results 3 Silos'!$A$2:$A$2581)*('Stock Projection 3 Silos'!AM$34='Results 3 Silos'!$E$2:$E$2581)*("unloading"='Results 3 Silos'!$H$2:$H$2581),0),0)-INDEX('Results 3 Silos'!$C$2:$C$2581,MATCH(1,('Stock Projection 3 Silos'!$B35='Results 3 Silos'!$A$2:$A$2581)*('Stock Projection 3 Silos'!AM$34='Results 3 Silos'!$E$2:$E$2581)*("loading"='Results 3 Silos'!$H$2:$H$2581),0),0)</f>
      </c>
      <c r="AN11" s="334">
        <f>+INDEX('Results 3 Silos'!$C$2:$C$2581,MATCH(1,('Stock Projection 3 Silos'!$B35='Results 3 Silos'!$A$2:$A$2581)*('Stock Projection 3 Silos'!AN$34='Results 3 Silos'!$E$2:$E$2581)*("unloading"='Results 3 Silos'!$H$2:$H$2581),0),0)-INDEX('Results 3 Silos'!$C$2:$C$2581,MATCH(1,('Stock Projection 3 Silos'!$B35='Results 3 Silos'!$A$2:$A$2581)*('Stock Projection 3 Silos'!AN$34='Results 3 Silos'!$E$2:$E$2581)*("loading"='Results 3 Silos'!$H$2:$H$2581),0),0)</f>
      </c>
      <c r="AO11" s="334">
        <f>+INDEX('Results 3 Silos'!$C$2:$C$2581,MATCH(1,('Stock Projection 3 Silos'!$B35='Results 3 Silos'!$A$2:$A$2581)*('Stock Projection 3 Silos'!AO$34='Results 3 Silos'!$E$2:$E$2581)*("unloading"='Results 3 Silos'!$H$2:$H$2581),0),0)-INDEX('Results 3 Silos'!$C$2:$C$2581,MATCH(1,('Stock Projection 3 Silos'!$B35='Results 3 Silos'!$A$2:$A$2581)*('Stock Projection 3 Silos'!AO$34='Results 3 Silos'!$E$2:$E$2581)*("loading"='Results 3 Silos'!$H$2:$H$2581),0),0)</f>
      </c>
      <c r="AP11" s="334">
        <f>+INDEX('Results 3 Silos'!$C$2:$C$2581,MATCH(1,('Stock Projection 3 Silos'!$B35='Results 3 Silos'!$A$2:$A$2581)*('Stock Projection 3 Silos'!AP$34='Results 3 Silos'!$E$2:$E$2581)*("unloading"='Results 3 Silos'!$H$2:$H$2581),0),0)-INDEX('Results 3 Silos'!$C$2:$C$2581,MATCH(1,('Stock Projection 3 Silos'!$B35='Results 3 Silos'!$A$2:$A$2581)*('Stock Projection 3 Silos'!AP$34='Results 3 Silos'!$E$2:$E$2581)*("loading"='Results 3 Silos'!$H$2:$H$2581),0),0)</f>
      </c>
      <c r="AQ11" s="334">
        <f>+INDEX('Results 3 Silos'!$C$2:$C$2581,MATCH(1,('Stock Projection 3 Silos'!$B35='Results 3 Silos'!$A$2:$A$2581)*('Stock Projection 3 Silos'!AQ$34='Results 3 Silos'!$E$2:$E$2581)*("unloading"='Results 3 Silos'!$H$2:$H$2581),0),0)-INDEX('Results 3 Silos'!$C$2:$C$2581,MATCH(1,('Stock Projection 3 Silos'!$B35='Results 3 Silos'!$A$2:$A$2581)*('Stock Projection 3 Silos'!AQ$34='Results 3 Silos'!$E$2:$E$2581)*("loading"='Results 3 Silos'!$H$2:$H$2581),0),0)</f>
      </c>
      <c r="AR11" s="334">
        <f>+INDEX('Results 3 Silos'!$C$2:$C$2581,MATCH(1,('Stock Projection 3 Silos'!$B35='Results 3 Silos'!$A$2:$A$2581)*('Stock Projection 3 Silos'!AR$34='Results 3 Silos'!$E$2:$E$2581)*("unloading"='Results 3 Silos'!$H$2:$H$2581),0),0)-INDEX('Results 3 Silos'!$C$2:$C$2581,MATCH(1,('Stock Projection 3 Silos'!$B35='Results 3 Silos'!$A$2:$A$2581)*('Stock Projection 3 Silos'!AR$34='Results 3 Silos'!$E$2:$E$2581)*("loading"='Results 3 Silos'!$H$2:$H$2581),0),0)</f>
      </c>
      <c r="AS11" s="334">
        <f>+INDEX('Results 3 Silos'!$C$2:$C$2581,MATCH(1,('Stock Projection 3 Silos'!$B35='Results 3 Silos'!$A$2:$A$2581)*('Stock Projection 3 Silos'!AS$34='Results 3 Silos'!$E$2:$E$2581)*("unloading"='Results 3 Silos'!$H$2:$H$2581),0),0)-INDEX('Results 3 Silos'!$C$2:$C$2581,MATCH(1,('Stock Projection 3 Silos'!$B35='Results 3 Silos'!$A$2:$A$2581)*('Stock Projection 3 Silos'!AS$34='Results 3 Silos'!$E$2:$E$2581)*("loading"='Results 3 Silos'!$H$2:$H$2581),0),0)</f>
      </c>
      <c r="AT11" s="334">
        <f>+INDEX('Results 3 Silos'!$C$2:$C$2581,MATCH(1,('Stock Projection 3 Silos'!$B35='Results 3 Silos'!$A$2:$A$2581)*('Stock Projection 3 Silos'!AT$34='Results 3 Silos'!$E$2:$E$2581)*("unloading"='Results 3 Silos'!$H$2:$H$2581),0),0)-INDEX('Results 3 Silos'!$C$2:$C$2581,MATCH(1,('Stock Projection 3 Silos'!$B35='Results 3 Silos'!$A$2:$A$2581)*('Stock Projection 3 Silos'!AT$34='Results 3 Silos'!$E$2:$E$2581)*("loading"='Results 3 Silos'!$H$2:$H$2581),0),0)</f>
      </c>
      <c r="AU11" s="334">
        <f>+INDEX('Results 3 Silos'!$C$2:$C$2581,MATCH(1,('Stock Projection 3 Silos'!$B35='Results 3 Silos'!$A$2:$A$2581)*('Stock Projection 3 Silos'!AU$34='Results 3 Silos'!$E$2:$E$2581)*("unloading"='Results 3 Silos'!$H$2:$H$2581),0),0)-INDEX('Results 3 Silos'!$C$2:$C$2581,MATCH(1,('Stock Projection 3 Silos'!$B35='Results 3 Silos'!$A$2:$A$2581)*('Stock Projection 3 Silos'!AU$34='Results 3 Silos'!$E$2:$E$2581)*("loading"='Results 3 Silos'!$H$2:$H$2581),0),0)</f>
      </c>
      <c r="AV11" s="334">
        <f>+INDEX('Results 3 Silos'!$C$2:$C$2581,MATCH(1,('Stock Projection 3 Silos'!$B35='Results 3 Silos'!$A$2:$A$2581)*('Stock Projection 3 Silos'!AV$34='Results 3 Silos'!$E$2:$E$2581)*("unloading"='Results 3 Silos'!$H$2:$H$2581),0),0)-INDEX('Results 3 Silos'!$C$2:$C$2581,MATCH(1,('Stock Projection 3 Silos'!$B35='Results 3 Silos'!$A$2:$A$2581)*('Stock Projection 3 Silos'!AV$34='Results 3 Silos'!$E$2:$E$2581)*("loading"='Results 3 Silos'!$H$2:$H$2581),0),0)</f>
      </c>
      <c r="AW11" s="334">
        <f>+INDEX('Results 3 Silos'!$C$2:$C$2581,MATCH(1,('Stock Projection 3 Silos'!$B35='Results 3 Silos'!$A$2:$A$2581)*('Stock Projection 3 Silos'!AW$34='Results 3 Silos'!$E$2:$E$2581)*("unloading"='Results 3 Silos'!$H$2:$H$2581),0),0)-INDEX('Results 3 Silos'!$C$2:$C$2581,MATCH(1,('Stock Projection 3 Silos'!$B35='Results 3 Silos'!$A$2:$A$2581)*('Stock Projection 3 Silos'!AW$34='Results 3 Silos'!$E$2:$E$2581)*("loading"='Results 3 Silos'!$H$2:$H$2581),0),0)</f>
      </c>
      <c r="AX11" s="334">
        <f>+INDEX('Results 3 Silos'!$C$2:$C$2581,MATCH(1,('Stock Projection 3 Silos'!$B35='Results 3 Silos'!$A$2:$A$2581)*('Stock Projection 3 Silos'!AX$34='Results 3 Silos'!$E$2:$E$2581)*("unloading"='Results 3 Silos'!$H$2:$H$2581),0),0)-INDEX('Results 3 Silos'!$C$2:$C$2581,MATCH(1,('Stock Projection 3 Silos'!$B35='Results 3 Silos'!$A$2:$A$2581)*('Stock Projection 3 Silos'!AX$34='Results 3 Silos'!$E$2:$E$2581)*("loading"='Results 3 Silos'!$H$2:$H$2581),0),0)</f>
      </c>
      <c r="AY11" s="334">
        <f>+INDEX('Results 3 Silos'!$C$2:$C$2581,MATCH(1,('Stock Projection 3 Silos'!$B35='Results 3 Silos'!$A$2:$A$2581)*('Stock Projection 3 Silos'!AY$34='Results 3 Silos'!$E$2:$E$2581)*("unloading"='Results 3 Silos'!$H$2:$H$2581),0),0)-INDEX('Results 3 Silos'!$C$2:$C$2581,MATCH(1,('Stock Projection 3 Silos'!$B35='Results 3 Silos'!$A$2:$A$2581)*('Stock Projection 3 Silos'!AY$34='Results 3 Silos'!$E$2:$E$2581)*("loading"='Results 3 Silos'!$H$2:$H$2581),0),0)</f>
      </c>
      <c r="AZ11" s="334">
        <f>+INDEX('Results 3 Silos'!$C$2:$C$2581,MATCH(1,('Stock Projection 3 Silos'!$B35='Results 3 Silos'!$A$2:$A$2581)*('Stock Projection 3 Silos'!AZ$34='Results 3 Silos'!$E$2:$E$2581)*("unloading"='Results 3 Silos'!$H$2:$H$2581),0),0)-INDEX('Results 3 Silos'!$C$2:$C$2581,MATCH(1,('Stock Projection 3 Silos'!$B35='Results 3 Silos'!$A$2:$A$2581)*('Stock Projection 3 Silos'!AZ$34='Results 3 Silos'!$E$2:$E$2581)*("loading"='Results 3 Silos'!$H$2:$H$2581),0),0)</f>
      </c>
      <c r="BA11" s="334">
        <f>+INDEX('Results 3 Silos'!$C$2:$C$2581,MATCH(1,('Stock Projection 3 Silos'!$B35='Results 3 Silos'!$A$2:$A$2581)*('Stock Projection 3 Silos'!BA$34='Results 3 Silos'!$E$2:$E$2581)*("unloading"='Results 3 Silos'!$H$2:$H$2581),0),0)-INDEX('Results 3 Silos'!$C$2:$C$2581,MATCH(1,('Stock Projection 3 Silos'!$B35='Results 3 Silos'!$A$2:$A$2581)*('Stock Projection 3 Silos'!BA$34='Results 3 Silos'!$E$2:$E$2581)*("loading"='Results 3 Silos'!$H$2:$H$2581),0),0)</f>
      </c>
      <c r="BB11" s="334">
        <f>+INDEX('Results 3 Silos'!$C$2:$C$2581,MATCH(1,('Stock Projection 3 Silos'!$B35='Results 3 Silos'!$A$2:$A$2581)*('Stock Projection 3 Silos'!BB$34='Results 3 Silos'!$E$2:$E$2581)*("unloading"='Results 3 Silos'!$H$2:$H$2581),0),0)-INDEX('Results 3 Silos'!$C$2:$C$2581,MATCH(1,('Stock Projection 3 Silos'!$B35='Results 3 Silos'!$A$2:$A$2581)*('Stock Projection 3 Silos'!BB$34='Results 3 Silos'!$E$2:$E$2581)*("loading"='Results 3 Silos'!$H$2:$H$2581),0),0)</f>
      </c>
      <c r="BC11" s="334">
        <f>+INDEX('Results 3 Silos'!$C$2:$C$2581,MATCH(1,('Stock Projection 3 Silos'!$B35='Results 3 Silos'!$A$2:$A$2581)*('Stock Projection 3 Silos'!BC$34='Results 3 Silos'!$E$2:$E$2581)*("unloading"='Results 3 Silos'!$H$2:$H$2581),0),0)-INDEX('Results 3 Silos'!$C$2:$C$2581,MATCH(1,('Stock Projection 3 Silos'!$B35='Results 3 Silos'!$A$2:$A$2581)*('Stock Projection 3 Silos'!BC$34='Results 3 Silos'!$E$2:$E$2581)*("loading"='Results 3 Silos'!$H$2:$H$2581),0),0)</f>
      </c>
      <c r="BD11" s="334">
        <f>+INDEX('Results 3 Silos'!$C$2:$C$2581,MATCH(1,('Stock Projection 3 Silos'!$B35='Results 3 Silos'!$A$2:$A$2581)*('Stock Projection 3 Silos'!BD$34='Results 3 Silos'!$E$2:$E$2581)*("unloading"='Results 3 Silos'!$H$2:$H$2581),0),0)-INDEX('Results 3 Silos'!$C$2:$C$2581,MATCH(1,('Stock Projection 3 Silos'!$B35='Results 3 Silos'!$A$2:$A$2581)*('Stock Projection 3 Silos'!BD$34='Results 3 Silos'!$E$2:$E$2581)*("loading"='Results 3 Silos'!$H$2:$H$2581),0),0)</f>
      </c>
      <c r="BE11" s="334">
        <f>+INDEX('Results 3 Silos'!$C$2:$C$2581,MATCH(1,('Stock Projection 3 Silos'!$B35='Results 3 Silos'!$A$2:$A$2581)*('Stock Projection 3 Silos'!BE$34='Results 3 Silos'!$E$2:$E$2581)*("unloading"='Results 3 Silos'!$H$2:$H$2581),0),0)-INDEX('Results 3 Silos'!$C$2:$C$2581,MATCH(1,('Stock Projection 3 Silos'!$B35='Results 3 Silos'!$A$2:$A$2581)*('Stock Projection 3 Silos'!BE$34='Results 3 Silos'!$E$2:$E$2581)*("loading"='Results 3 Silos'!$H$2:$H$2581),0),0)</f>
      </c>
      <c r="BF11" s="334">
        <f>+INDEX('Results 3 Silos'!$C$2:$C$2581,MATCH(1,('Stock Projection 3 Silos'!$B35='Results 3 Silos'!$A$2:$A$2581)*('Stock Projection 3 Silos'!BF$34='Results 3 Silos'!$E$2:$E$2581)*("unloading"='Results 3 Silos'!$H$2:$H$2581),0),0)-INDEX('Results 3 Silos'!$C$2:$C$2581,MATCH(1,('Stock Projection 3 Silos'!$B35='Results 3 Silos'!$A$2:$A$2581)*('Stock Projection 3 Silos'!BF$34='Results 3 Silos'!$E$2:$E$2581)*("loading"='Results 3 Silos'!$H$2:$H$2581),0),0)</f>
      </c>
      <c r="BG11" s="334">
        <f>+INDEX('Results 3 Silos'!$C$2:$C$2581,MATCH(1,('Stock Projection 3 Silos'!$B35='Results 3 Silos'!$A$2:$A$2581)*('Stock Projection 3 Silos'!BG$34='Results 3 Silos'!$E$2:$E$2581)*("unloading"='Results 3 Silos'!$H$2:$H$2581),0),0)-INDEX('Results 3 Silos'!$C$2:$C$2581,MATCH(1,('Stock Projection 3 Silos'!$B35='Results 3 Silos'!$A$2:$A$2581)*('Stock Projection 3 Silos'!BG$34='Results 3 Silos'!$E$2:$E$2581)*("loading"='Results 3 Silos'!$H$2:$H$2581),0),0)</f>
      </c>
      <c r="BH11" s="334">
        <f>+INDEX('Results 3 Silos'!$C$2:$C$2581,MATCH(1,('Stock Projection 3 Silos'!$B35='Results 3 Silos'!$A$2:$A$2581)*('Stock Projection 3 Silos'!BH$34='Results 3 Silos'!$E$2:$E$2581)*("unloading"='Results 3 Silos'!$H$2:$H$2581),0),0)-INDEX('Results 3 Silos'!$C$2:$C$2581,MATCH(1,('Stock Projection 3 Silos'!$B35='Results 3 Silos'!$A$2:$A$2581)*('Stock Projection 3 Silos'!BH$34='Results 3 Silos'!$E$2:$E$2581)*("loading"='Results 3 Silos'!$H$2:$H$2581),0),0)</f>
      </c>
      <c r="BI11" s="334">
        <f>+INDEX('Results 3 Silos'!$C$2:$C$2581,MATCH(1,('Stock Projection 3 Silos'!$B35='Results 3 Silos'!$A$2:$A$2581)*('Stock Projection 3 Silos'!BI$34='Results 3 Silos'!$E$2:$E$2581)*("unloading"='Results 3 Silos'!$H$2:$H$2581),0),0)-INDEX('Results 3 Silos'!$C$2:$C$2581,MATCH(1,('Stock Projection 3 Silos'!$B35='Results 3 Silos'!$A$2:$A$2581)*('Stock Projection 3 Silos'!BI$34='Results 3 Silos'!$E$2:$E$2581)*("loading"='Results 3 Silos'!$H$2:$H$2581),0),0)</f>
      </c>
      <c r="BJ11" s="334">
        <f>+INDEX('Results 3 Silos'!$C$2:$C$2581,MATCH(1,('Stock Projection 3 Silos'!$B35='Results 3 Silos'!$A$2:$A$2581)*('Stock Projection 3 Silos'!BJ$34='Results 3 Silos'!$E$2:$E$2581)*("unloading"='Results 3 Silos'!$H$2:$H$2581),0),0)-INDEX('Results 3 Silos'!$C$2:$C$2581,MATCH(1,('Stock Projection 3 Silos'!$B35='Results 3 Silos'!$A$2:$A$2581)*('Stock Projection 3 Silos'!BJ$34='Results 3 Silos'!$E$2:$E$2581)*("loading"='Results 3 Silos'!$H$2:$H$2581),0),0)</f>
      </c>
      <c r="BK11" s="334">
        <f>+INDEX('Results 3 Silos'!$C$2:$C$2581,MATCH(1,('Stock Projection 3 Silos'!$B35='Results 3 Silos'!$A$2:$A$2581)*('Stock Projection 3 Silos'!BK$34='Results 3 Silos'!$E$2:$E$2581)*("unloading"='Results 3 Silos'!$H$2:$H$2581),0),0)-INDEX('Results 3 Silos'!$C$2:$C$2581,MATCH(1,('Stock Projection 3 Silos'!$B35='Results 3 Silos'!$A$2:$A$2581)*('Stock Projection 3 Silos'!BK$34='Results 3 Silos'!$E$2:$E$2581)*("loading"='Results 3 Silos'!$H$2:$H$2581),0),0)</f>
      </c>
      <c r="BL11" s="334">
        <f>+INDEX('Results 3 Silos'!$C$2:$C$2581,MATCH(1,('Stock Projection 3 Silos'!$B35='Results 3 Silos'!$A$2:$A$2581)*('Stock Projection 3 Silos'!BL$34='Results 3 Silos'!$E$2:$E$2581)*("unloading"='Results 3 Silos'!$H$2:$H$2581),0),0)-INDEX('Results 3 Silos'!$C$2:$C$2581,MATCH(1,('Stock Projection 3 Silos'!$B35='Results 3 Silos'!$A$2:$A$2581)*('Stock Projection 3 Silos'!BL$34='Results 3 Silos'!$E$2:$E$2581)*("loading"='Results 3 Silos'!$H$2:$H$2581),0),0)</f>
      </c>
      <c r="BM11" s="334">
        <f>+INDEX('Results 3 Silos'!$C$2:$C$2581,MATCH(1,('Stock Projection 3 Silos'!$B35='Results 3 Silos'!$A$2:$A$2581)*('Stock Projection 3 Silos'!BM$34='Results 3 Silos'!$E$2:$E$2581)*("unloading"='Results 3 Silos'!$H$2:$H$2581),0),0)-INDEX('Results 3 Silos'!$C$2:$C$2581,MATCH(1,('Stock Projection 3 Silos'!$B35='Results 3 Silos'!$A$2:$A$2581)*('Stock Projection 3 Silos'!BM$34='Results 3 Silos'!$E$2:$E$2581)*("loading"='Results 3 Silos'!$H$2:$H$2581),0),0)</f>
      </c>
      <c r="BN11" s="334">
        <f>+INDEX('Results 3 Silos'!$C$2:$C$2581,MATCH(1,('Stock Projection 3 Silos'!$B35='Results 3 Silos'!$A$2:$A$2581)*('Stock Projection 3 Silos'!BN$34='Results 3 Silos'!$E$2:$E$2581)*("unloading"='Results 3 Silos'!$H$2:$H$2581),0),0)-INDEX('Results 3 Silos'!$C$2:$C$2581,MATCH(1,('Stock Projection 3 Silos'!$B35='Results 3 Silos'!$A$2:$A$2581)*('Stock Projection 3 Silos'!BN$34='Results 3 Silos'!$E$2:$E$2581)*("loading"='Results 3 Silos'!$H$2:$H$2581),0),0)</f>
      </c>
      <c r="BO11" s="334">
        <f>+INDEX('Results 3 Silos'!$C$2:$C$2581,MATCH(1,('Stock Projection 3 Silos'!$B35='Results 3 Silos'!$A$2:$A$2581)*('Stock Projection 3 Silos'!BO$34='Results 3 Silos'!$E$2:$E$2581)*("unloading"='Results 3 Silos'!$H$2:$H$2581),0),0)-INDEX('Results 3 Silos'!$C$2:$C$2581,MATCH(1,('Stock Projection 3 Silos'!$B35='Results 3 Silos'!$A$2:$A$2581)*('Stock Projection 3 Silos'!BO$34='Results 3 Silos'!$E$2:$E$2581)*("loading"='Results 3 Silos'!$H$2:$H$2581),0),0)</f>
      </c>
      <c r="BP11" s="334">
        <f>+INDEX('Results 3 Silos'!$C$2:$C$2581,MATCH(1,('Stock Projection 3 Silos'!$B35='Results 3 Silos'!$A$2:$A$2581)*('Stock Projection 3 Silos'!BP$34='Results 3 Silos'!$E$2:$E$2581)*("unloading"='Results 3 Silos'!$H$2:$H$2581),0),0)-INDEX('Results 3 Silos'!$C$2:$C$2581,MATCH(1,('Stock Projection 3 Silos'!$B35='Results 3 Silos'!$A$2:$A$2581)*('Stock Projection 3 Silos'!BP$34='Results 3 Silos'!$E$2:$E$2581)*("loading"='Results 3 Silos'!$H$2:$H$2581),0),0)</f>
      </c>
      <c r="BQ11" s="334">
        <f>+INDEX('Results 3 Silos'!$C$2:$C$2581,MATCH(1,('Stock Projection 3 Silos'!$B35='Results 3 Silos'!$A$2:$A$2581)*('Stock Projection 3 Silos'!BQ$34='Results 3 Silos'!$E$2:$E$2581)*("unloading"='Results 3 Silos'!$H$2:$H$2581),0),0)-INDEX('Results 3 Silos'!$C$2:$C$2581,MATCH(1,('Stock Projection 3 Silos'!$B35='Results 3 Silos'!$A$2:$A$2581)*('Stock Projection 3 Silos'!BQ$34='Results 3 Silos'!$E$2:$E$2581)*("loading"='Results 3 Silos'!$H$2:$H$2581),0),0)</f>
      </c>
      <c r="BR11" s="334">
        <f>+INDEX('Results 3 Silos'!$C$2:$C$2581,MATCH(1,('Stock Projection 3 Silos'!$B35='Results 3 Silos'!$A$2:$A$2581)*('Stock Projection 3 Silos'!BR$34='Results 3 Silos'!$E$2:$E$2581)*("unloading"='Results 3 Silos'!$H$2:$H$2581),0),0)-INDEX('Results 3 Silos'!$C$2:$C$2581,MATCH(1,('Stock Projection 3 Silos'!$B35='Results 3 Silos'!$A$2:$A$2581)*('Stock Projection 3 Silos'!BR$34='Results 3 Silos'!$E$2:$E$2581)*("loading"='Results 3 Silos'!$H$2:$H$2581),0),0)</f>
      </c>
      <c r="BS11" s="334">
        <f>+INDEX('Results 3 Silos'!$C$2:$C$2581,MATCH(1,('Stock Projection 3 Silos'!$B35='Results 3 Silos'!$A$2:$A$2581)*('Stock Projection 3 Silos'!BS$34='Results 3 Silos'!$E$2:$E$2581)*("unloading"='Results 3 Silos'!$H$2:$H$2581),0),0)-INDEX('Results 3 Silos'!$C$2:$C$2581,MATCH(1,('Stock Projection 3 Silos'!$B35='Results 3 Silos'!$A$2:$A$2581)*('Stock Projection 3 Silos'!BS$34='Results 3 Silos'!$E$2:$E$2581)*("loading"='Results 3 Silos'!$H$2:$H$2581),0),0)</f>
      </c>
      <c r="BT11" s="334">
        <f>+INDEX('Results 3 Silos'!$C$2:$C$2581,MATCH(1,('Stock Projection 3 Silos'!$B35='Results 3 Silos'!$A$2:$A$2581)*('Stock Projection 3 Silos'!BT$34='Results 3 Silos'!$E$2:$E$2581)*("unloading"='Results 3 Silos'!$H$2:$H$2581),0),0)-INDEX('Results 3 Silos'!$C$2:$C$2581,MATCH(1,('Stock Projection 3 Silos'!$B35='Results 3 Silos'!$A$2:$A$2581)*('Stock Projection 3 Silos'!BT$34='Results 3 Silos'!$E$2:$E$2581)*("loading"='Results 3 Silos'!$H$2:$H$2581),0),0)</f>
      </c>
      <c r="BU11" s="334">
        <f>+INDEX('Results 3 Silos'!$C$2:$C$2581,MATCH(1,('Stock Projection 3 Silos'!$B35='Results 3 Silos'!$A$2:$A$2581)*('Stock Projection 3 Silos'!BU$34='Results 3 Silos'!$E$2:$E$2581)*("unloading"='Results 3 Silos'!$H$2:$H$2581),0),0)-INDEX('Results 3 Silos'!$C$2:$C$2581,MATCH(1,('Stock Projection 3 Silos'!$B35='Results 3 Silos'!$A$2:$A$2581)*('Stock Projection 3 Silos'!BU$34='Results 3 Silos'!$E$2:$E$2581)*("loading"='Results 3 Silos'!$H$2:$H$2581),0),0)</f>
      </c>
      <c r="BV11" s="334">
        <f>+INDEX('Results 3 Silos'!$C$2:$C$2581,MATCH(1,('Stock Projection 3 Silos'!$B35='Results 3 Silos'!$A$2:$A$2581)*('Stock Projection 3 Silos'!BV$34='Results 3 Silos'!$E$2:$E$2581)*("unloading"='Results 3 Silos'!$H$2:$H$2581),0),0)-INDEX('Results 3 Silos'!$C$2:$C$2581,MATCH(1,('Stock Projection 3 Silos'!$B35='Results 3 Silos'!$A$2:$A$2581)*('Stock Projection 3 Silos'!BV$34='Results 3 Silos'!$E$2:$E$2581)*("loading"='Results 3 Silos'!$H$2:$H$2581),0),0)</f>
      </c>
      <c r="BW11" s="334">
        <f>+INDEX('Results 3 Silos'!$C$2:$C$2581,MATCH(1,('Stock Projection 3 Silos'!$B35='Results 3 Silos'!$A$2:$A$2581)*('Stock Projection 3 Silos'!BW$34='Results 3 Silos'!$E$2:$E$2581)*("unloading"='Results 3 Silos'!$H$2:$H$2581),0),0)-INDEX('Results 3 Silos'!$C$2:$C$2581,MATCH(1,('Stock Projection 3 Silos'!$B35='Results 3 Silos'!$A$2:$A$2581)*('Stock Projection 3 Silos'!BW$34='Results 3 Silos'!$E$2:$E$2581)*("loading"='Results 3 Silos'!$H$2:$H$2581),0),0)</f>
      </c>
      <c r="BX11" s="334">
        <f>+INDEX('Results 3 Silos'!$C$2:$C$2581,MATCH(1,('Stock Projection 3 Silos'!$B35='Results 3 Silos'!$A$2:$A$2581)*('Stock Projection 3 Silos'!BX$34='Results 3 Silos'!$E$2:$E$2581)*("unloading"='Results 3 Silos'!$H$2:$H$2581),0),0)-INDEX('Results 3 Silos'!$C$2:$C$2581,MATCH(1,('Stock Projection 3 Silos'!$B35='Results 3 Silos'!$A$2:$A$2581)*('Stock Projection 3 Silos'!BX$34='Results 3 Silos'!$E$2:$E$2581)*("loading"='Results 3 Silos'!$H$2:$H$2581),0),0)</f>
      </c>
      <c r="BY11" s="334">
        <f>+INDEX('Results 3 Silos'!$C$2:$C$2581,MATCH(1,('Stock Projection 3 Silos'!$B35='Results 3 Silos'!$A$2:$A$2581)*('Stock Projection 3 Silos'!BY$34='Results 3 Silos'!$E$2:$E$2581)*("unloading"='Results 3 Silos'!$H$2:$H$2581),0),0)-INDEX('Results 3 Silos'!$C$2:$C$2581,MATCH(1,('Stock Projection 3 Silos'!$B35='Results 3 Silos'!$A$2:$A$2581)*('Stock Projection 3 Silos'!BY$34='Results 3 Silos'!$E$2:$E$2581)*("loading"='Results 3 Silos'!$H$2:$H$2581),0),0)</f>
      </c>
      <c r="BZ11" s="334">
        <f>+INDEX('Results 3 Silos'!$C$2:$C$2581,MATCH(1,('Stock Projection 3 Silos'!$B35='Results 3 Silos'!$A$2:$A$2581)*('Stock Projection 3 Silos'!BZ$34='Results 3 Silos'!$E$2:$E$2581)*("unloading"='Results 3 Silos'!$H$2:$H$2581),0),0)-INDEX('Results 3 Silos'!$C$2:$C$2581,MATCH(1,('Stock Projection 3 Silos'!$B35='Results 3 Silos'!$A$2:$A$2581)*('Stock Projection 3 Silos'!BZ$34='Results 3 Silos'!$E$2:$E$2581)*("loading"='Results 3 Silos'!$H$2:$H$2581),0),0)</f>
      </c>
      <c r="CA11" s="334">
        <f>+INDEX('Results 3 Silos'!$C$2:$C$2581,MATCH(1,('Stock Projection 3 Silos'!$B35='Results 3 Silos'!$A$2:$A$2581)*('Stock Projection 3 Silos'!CA$34='Results 3 Silos'!$E$2:$E$2581)*("unloading"='Results 3 Silos'!$H$2:$H$2581),0),0)-INDEX('Results 3 Silos'!$C$2:$C$2581,MATCH(1,('Stock Projection 3 Silos'!$B35='Results 3 Silos'!$A$2:$A$2581)*('Stock Projection 3 Silos'!CA$34='Results 3 Silos'!$E$2:$E$2581)*("loading"='Results 3 Silos'!$H$2:$H$2581),0),0)</f>
      </c>
      <c r="CB11" s="334">
        <f>+INDEX('Results 3 Silos'!$C$2:$C$2581,MATCH(1,('Stock Projection 3 Silos'!$B35='Results 3 Silos'!$A$2:$A$2581)*('Stock Projection 3 Silos'!CB$34='Results 3 Silos'!$E$2:$E$2581)*("unloading"='Results 3 Silos'!$H$2:$H$2581),0),0)-INDEX('Results 3 Silos'!$C$2:$C$2581,MATCH(1,('Stock Projection 3 Silos'!$B35='Results 3 Silos'!$A$2:$A$2581)*('Stock Projection 3 Silos'!CB$34='Results 3 Silos'!$E$2:$E$2581)*("loading"='Results 3 Silos'!$H$2:$H$2581),0),0)</f>
      </c>
      <c r="CC11" s="334">
        <f>+INDEX('Results 3 Silos'!$C$2:$C$2581,MATCH(1,('Stock Projection 3 Silos'!$B35='Results 3 Silos'!$A$2:$A$2581)*('Stock Projection 3 Silos'!CC$34='Results 3 Silos'!$E$2:$E$2581)*("unloading"='Results 3 Silos'!$H$2:$H$2581),0),0)-INDEX('Results 3 Silos'!$C$2:$C$2581,MATCH(1,('Stock Projection 3 Silos'!$B35='Results 3 Silos'!$A$2:$A$2581)*('Stock Projection 3 Silos'!CC$34='Results 3 Silos'!$E$2:$E$2581)*("loading"='Results 3 Silos'!$H$2:$H$2581),0),0)</f>
      </c>
      <c r="CD11" s="334">
        <f>+INDEX('Results 3 Silos'!$C$2:$C$2581,MATCH(1,('Stock Projection 3 Silos'!$B35='Results 3 Silos'!$A$2:$A$2581)*('Stock Projection 3 Silos'!CD$34='Results 3 Silos'!$E$2:$E$2581)*("unloading"='Results 3 Silos'!$H$2:$H$2581),0),0)-INDEX('Results 3 Silos'!$C$2:$C$2581,MATCH(1,('Stock Projection 3 Silos'!$B35='Results 3 Silos'!$A$2:$A$2581)*('Stock Projection 3 Silos'!CD$34='Results 3 Silos'!$E$2:$E$2581)*("loading"='Results 3 Silos'!$H$2:$H$2581),0),0)</f>
      </c>
      <c r="CE11" s="334">
        <f>+INDEX('Results 3 Silos'!$C$2:$C$2581,MATCH(1,('Stock Projection 3 Silos'!$B35='Results 3 Silos'!$A$2:$A$2581)*('Stock Projection 3 Silos'!CE$34='Results 3 Silos'!$E$2:$E$2581)*("unloading"='Results 3 Silos'!$H$2:$H$2581),0),0)-INDEX('Results 3 Silos'!$C$2:$C$2581,MATCH(1,('Stock Projection 3 Silos'!$B35='Results 3 Silos'!$A$2:$A$2581)*('Stock Projection 3 Silos'!CE$34='Results 3 Silos'!$E$2:$E$2581)*("loading"='Results 3 Silos'!$H$2:$H$2581),0),0)</f>
      </c>
      <c r="CF11" s="334">
        <f>+INDEX('Results 3 Silos'!$C$2:$C$2581,MATCH(1,('Stock Projection 3 Silos'!$B35='Results 3 Silos'!$A$2:$A$2581)*('Stock Projection 3 Silos'!CF$34='Results 3 Silos'!$E$2:$E$2581)*("unloading"='Results 3 Silos'!$H$2:$H$2581),0),0)-INDEX('Results 3 Silos'!$C$2:$C$2581,MATCH(1,('Stock Projection 3 Silos'!$B35='Results 3 Silos'!$A$2:$A$2581)*('Stock Projection 3 Silos'!CF$34='Results 3 Silos'!$E$2:$E$2581)*("loading"='Results 3 Silos'!$H$2:$H$2581),0),0)</f>
      </c>
      <c r="CG11" s="334">
        <f>+INDEX('Results 3 Silos'!$C$2:$C$2581,MATCH(1,('Stock Projection 3 Silos'!$B35='Results 3 Silos'!$A$2:$A$2581)*('Stock Projection 3 Silos'!CG$34='Results 3 Silos'!$E$2:$E$2581)*("unloading"='Results 3 Silos'!$H$2:$H$2581),0),0)-INDEX('Results 3 Silos'!$C$2:$C$2581,MATCH(1,('Stock Projection 3 Silos'!$B35='Results 3 Silos'!$A$2:$A$2581)*('Stock Projection 3 Silos'!CG$34='Results 3 Silos'!$E$2:$E$2581)*("loading"='Results 3 Silos'!$H$2:$H$2581),0),0)</f>
      </c>
      <c r="CH11" s="334">
        <f>+INDEX('Results 3 Silos'!$C$2:$C$2581,MATCH(1,('Stock Projection 3 Silos'!$B35='Results 3 Silos'!$A$2:$A$2581)*('Stock Projection 3 Silos'!CH$34='Results 3 Silos'!$E$2:$E$2581)*("unloading"='Results 3 Silos'!$H$2:$H$2581),0),0)-INDEX('Results 3 Silos'!$C$2:$C$2581,MATCH(1,('Stock Projection 3 Silos'!$B35='Results 3 Silos'!$A$2:$A$2581)*('Stock Projection 3 Silos'!CH$34='Results 3 Silos'!$E$2:$E$2581)*("loading"='Results 3 Silos'!$H$2:$H$2581),0),0)</f>
      </c>
      <c r="CI11" s="334">
        <f>+INDEX('Results 3 Silos'!$C$2:$C$2581,MATCH(1,('Stock Projection 3 Silos'!$B35='Results 3 Silos'!$A$2:$A$2581)*('Stock Projection 3 Silos'!CI$34='Results 3 Silos'!$E$2:$E$2581)*("unloading"='Results 3 Silos'!$H$2:$H$2581),0),0)-INDEX('Results 3 Silos'!$C$2:$C$2581,MATCH(1,('Stock Projection 3 Silos'!$B35='Results 3 Silos'!$A$2:$A$2581)*('Stock Projection 3 Silos'!CI$34='Results 3 Silos'!$E$2:$E$2581)*("loading"='Results 3 Silos'!$H$2:$H$2581),0),0)</f>
      </c>
      <c r="CJ11" s="334">
        <f>+INDEX('Results 3 Silos'!$C$2:$C$2581,MATCH(1,('Stock Projection 3 Silos'!$B35='Results 3 Silos'!$A$2:$A$2581)*('Stock Projection 3 Silos'!CJ$34='Results 3 Silos'!$E$2:$E$2581)*("unloading"='Results 3 Silos'!$H$2:$H$2581),0),0)-INDEX('Results 3 Silos'!$C$2:$C$2581,MATCH(1,('Stock Projection 3 Silos'!$B35='Results 3 Silos'!$A$2:$A$2581)*('Stock Projection 3 Silos'!CJ$34='Results 3 Silos'!$E$2:$E$2581)*("loading"='Results 3 Silos'!$H$2:$H$2581),0),0)</f>
      </c>
      <c r="CK11" s="334">
        <f>+INDEX('Results 3 Silos'!$C$2:$C$2581,MATCH(1,('Stock Projection 3 Silos'!$B35='Results 3 Silos'!$A$2:$A$2581)*('Stock Projection 3 Silos'!CK$34='Results 3 Silos'!$E$2:$E$2581)*("unloading"='Results 3 Silos'!$H$2:$H$2581),0),0)-INDEX('Results 3 Silos'!$C$2:$C$2581,MATCH(1,('Stock Projection 3 Silos'!$B35='Results 3 Silos'!$A$2:$A$2581)*('Stock Projection 3 Silos'!CK$34='Results 3 Silos'!$E$2:$E$2581)*("loading"='Results 3 Silos'!$H$2:$H$2581),0),0)</f>
      </c>
      <c r="CL11" s="334">
        <f>+INDEX('Results 3 Silos'!$C$2:$C$2581,MATCH(1,('Stock Projection 3 Silos'!$B35='Results 3 Silos'!$A$2:$A$2581)*('Stock Projection 3 Silos'!CL$34='Results 3 Silos'!$E$2:$E$2581)*("unloading"='Results 3 Silos'!$H$2:$H$2581),0),0)-INDEX('Results 3 Silos'!$C$2:$C$2581,MATCH(1,('Stock Projection 3 Silos'!$B35='Results 3 Silos'!$A$2:$A$2581)*('Stock Projection 3 Silos'!CL$34='Results 3 Silos'!$E$2:$E$2581)*("loading"='Results 3 Silos'!$H$2:$H$2581),0),0)</f>
      </c>
      <c r="CM11" s="334">
        <f>+INDEX('Results 3 Silos'!$C$2:$C$2581,MATCH(1,('Stock Projection 3 Silos'!$B35='Results 3 Silos'!$A$2:$A$2581)*('Stock Projection 3 Silos'!CM$34='Results 3 Silos'!$E$2:$E$2581)*("unloading"='Results 3 Silos'!$H$2:$H$2581),0),0)-INDEX('Results 3 Silos'!$C$2:$C$2581,MATCH(1,('Stock Projection 3 Silos'!$B35='Results 3 Silos'!$A$2:$A$2581)*('Stock Projection 3 Silos'!CM$34='Results 3 Silos'!$E$2:$E$2581)*("loading"='Results 3 Silos'!$H$2:$H$2581),0),0)</f>
      </c>
      <c r="CN11" s="334">
        <f>+INDEX('Results 3 Silos'!$C$2:$C$2581,MATCH(1,('Stock Projection 3 Silos'!$B35='Results 3 Silos'!$A$2:$A$2581)*('Stock Projection 3 Silos'!CN$34='Results 3 Silos'!$E$2:$E$2581)*("unloading"='Results 3 Silos'!$H$2:$H$2581),0),0)-INDEX('Results 3 Silos'!$C$2:$C$2581,MATCH(1,('Stock Projection 3 Silos'!$B35='Results 3 Silos'!$A$2:$A$2581)*('Stock Projection 3 Silos'!CN$34='Results 3 Silos'!$E$2:$E$2581)*("loading"='Results 3 Silos'!$H$2:$H$2581),0),0)</f>
      </c>
      <c r="CO11" s="334">
        <f>+INDEX('Results 3 Silos'!$C$2:$C$2581,MATCH(1,('Stock Projection 3 Silos'!$B35='Results 3 Silos'!$A$2:$A$2581)*('Stock Projection 3 Silos'!CO$34='Results 3 Silos'!$E$2:$E$2581)*("unloading"='Results 3 Silos'!$H$2:$H$2581),0),0)-INDEX('Results 3 Silos'!$C$2:$C$2581,MATCH(1,('Stock Projection 3 Silos'!$B35='Results 3 Silos'!$A$2:$A$2581)*('Stock Projection 3 Silos'!CO$34='Results 3 Silos'!$E$2:$E$2581)*("loading"='Results 3 Silos'!$H$2:$H$2581),0),0)</f>
      </c>
      <c r="CP11" s="336">
        <f>+INDEX('Results 3 Silos'!$C$2:$C$2581,MATCH(1,('Stock Projection 3 Silos'!$B35='Results 3 Silos'!$A$2:$A$2581)*('Stock Projection 3 Silos'!CP$34='Results 3 Silos'!$E$2:$E$2581)*("unloading"='Results 3 Silos'!$H$2:$H$2581),0),0)-INDEX('Results 3 Silos'!$C$2:$C$2581,MATCH(1,('Stock Projection 3 Silos'!$B35='Results 3 Silos'!$A$2:$A$2581)*('Stock Projection 3 Silos'!CP$34='Results 3 Silos'!$E$2:$E$2581)*("loading"='Results 3 Silos'!$H$2:$H$2581),0),0)</f>
      </c>
    </row>
    <row x14ac:dyDescent="0.25" r="12" customHeight="1" ht="18.75">
      <c r="A12" s="6"/>
      <c r="B12" s="337"/>
      <c r="C12" s="338">
        <v>190</v>
      </c>
      <c r="D12" s="339"/>
      <c r="E12" s="340">
        <f>+INDEX('Results 3 Silos'!$C$2:$C$2581,MATCH(1,('Stock Projection 3 Silos'!$B36='Results 3 Silos'!$A$2:$A$2581)*('Stock Projection 3 Silos'!E$34='Results 3 Silos'!$E$2:$E$2581)*("unloading"='Results 3 Silos'!$H$2:$H$2581),0),0)-INDEX('Results 3 Silos'!$C$2:$C$2581,MATCH(1,('Stock Projection 3 Silos'!$B36='Results 3 Silos'!$A$2:$A$2581)*('Stock Projection 3 Silos'!E$34='Results 3 Silos'!$E$2:$E$2581)*("loading"='Results 3 Silos'!$H$2:$H$2581),0),0)</f>
      </c>
      <c r="F12" s="340">
        <f>+INDEX('Results 3 Silos'!$C$2:$C$2581,MATCH(1,('Stock Projection 3 Silos'!$B36='Results 3 Silos'!$A$2:$A$2581)*('Stock Projection 3 Silos'!F$34='Results 3 Silos'!$E$2:$E$2581)*("unloading"='Results 3 Silos'!$H$2:$H$2581),0),0)-INDEX('Results 3 Silos'!$C$2:$C$2581,MATCH(1,('Stock Projection 3 Silos'!$B36='Results 3 Silos'!$A$2:$A$2581)*('Stock Projection 3 Silos'!F$34='Results 3 Silos'!$E$2:$E$2581)*("loading"='Results 3 Silos'!$H$2:$H$2581),0),0)</f>
      </c>
      <c r="G12" s="340">
        <f>+INDEX('Results 3 Silos'!$C$2:$C$2581,MATCH(1,('Stock Projection 3 Silos'!$B36='Results 3 Silos'!$A$2:$A$2581)*('Stock Projection 3 Silos'!G$34='Results 3 Silos'!$E$2:$E$2581)*("unloading"='Results 3 Silos'!$H$2:$H$2581),0),0)-INDEX('Results 3 Silos'!$C$2:$C$2581,MATCH(1,('Stock Projection 3 Silos'!$B36='Results 3 Silos'!$A$2:$A$2581)*('Stock Projection 3 Silos'!G$34='Results 3 Silos'!$E$2:$E$2581)*("loading"='Results 3 Silos'!$H$2:$H$2581),0),0)</f>
      </c>
      <c r="H12" s="340">
        <f>+INDEX('Results 3 Silos'!$C$2:$C$2581,MATCH(1,('Stock Projection 3 Silos'!$B36='Results 3 Silos'!$A$2:$A$2581)*('Stock Projection 3 Silos'!H$34='Results 3 Silos'!$E$2:$E$2581)*("unloading"='Results 3 Silos'!$H$2:$H$2581),0),0)-INDEX('Results 3 Silos'!$C$2:$C$2581,MATCH(1,('Stock Projection 3 Silos'!$B36='Results 3 Silos'!$A$2:$A$2581)*('Stock Projection 3 Silos'!H$34='Results 3 Silos'!$E$2:$E$2581)*("loading"='Results 3 Silos'!$H$2:$H$2581),0),0)</f>
      </c>
      <c r="I12" s="340">
        <f>+INDEX('Results 3 Silos'!$C$2:$C$2581,MATCH(1,('Stock Projection 3 Silos'!$B36='Results 3 Silos'!$A$2:$A$2581)*('Stock Projection 3 Silos'!I$34='Results 3 Silos'!$E$2:$E$2581)*("unloading"='Results 3 Silos'!$H$2:$H$2581),0),0)-INDEX('Results 3 Silos'!$C$2:$C$2581,MATCH(1,('Stock Projection 3 Silos'!$B36='Results 3 Silos'!$A$2:$A$2581)*('Stock Projection 3 Silos'!I$34='Results 3 Silos'!$E$2:$E$2581)*("loading"='Results 3 Silos'!$H$2:$H$2581),0),0)</f>
      </c>
      <c r="J12" s="341"/>
      <c r="K12" s="340">
        <f>+INDEX('Results 3 Silos'!$C$2:$C$2581,MATCH(1,('Stock Projection 3 Silos'!$B36='Results 3 Silos'!$A$2:$A$2581)*('Stock Projection 3 Silos'!K$34='Results 3 Silos'!$E$2:$E$2581)*("unloading"='Results 3 Silos'!$H$2:$H$2581),0),0)-INDEX('Results 3 Silos'!$C$2:$C$2581,MATCH(1,('Stock Projection 3 Silos'!$B36='Results 3 Silos'!$A$2:$A$2581)*('Stock Projection 3 Silos'!K$34='Results 3 Silos'!$E$2:$E$2581)*("loading"='Results 3 Silos'!$H$2:$H$2581),0),0)</f>
      </c>
      <c r="L12" s="340">
        <f>+INDEX('Results 3 Silos'!$C$2:$C$2581,MATCH(1,('Stock Projection 3 Silos'!$B36='Results 3 Silos'!$A$2:$A$2581)*('Stock Projection 3 Silos'!L$34='Results 3 Silos'!$E$2:$E$2581)*("unloading"='Results 3 Silos'!$H$2:$H$2581),0),0)-INDEX('Results 3 Silos'!$C$2:$C$2581,MATCH(1,('Stock Projection 3 Silos'!$B36='Results 3 Silos'!$A$2:$A$2581)*('Stock Projection 3 Silos'!L$34='Results 3 Silos'!$E$2:$E$2581)*("loading"='Results 3 Silos'!$H$2:$H$2581),0),0)</f>
      </c>
      <c r="M12" s="340"/>
      <c r="N12" s="340">
        <f>+INDEX('Results 3 Silos'!$C$2:$C$2581,MATCH(1,('Stock Projection 3 Silos'!$B36='Results 3 Silos'!$A$2:$A$2581)*('Stock Projection 3 Silos'!N$34='Results 3 Silos'!$E$2:$E$2581)*("unloading"='Results 3 Silos'!$H$2:$H$2581),0),0)-INDEX('Results 3 Silos'!$C$2:$C$2581,MATCH(1,('Stock Projection 3 Silos'!$B36='Results 3 Silos'!$A$2:$A$2581)*('Stock Projection 3 Silos'!N$34='Results 3 Silos'!$E$2:$E$2581)*("loading"='Results 3 Silos'!$H$2:$H$2581),0),0)</f>
      </c>
      <c r="O12" s="340">
        <f>+INDEX('Results 3 Silos'!$C$2:$C$2581,MATCH(1,('Stock Projection 3 Silos'!$B36='Results 3 Silos'!$A$2:$A$2581)*('Stock Projection 3 Silos'!O$34='Results 3 Silos'!$E$2:$E$2581)*("unloading"='Results 3 Silos'!$H$2:$H$2581),0),0)-INDEX('Results 3 Silos'!$C$2:$C$2581,MATCH(1,('Stock Projection 3 Silos'!$B36='Results 3 Silos'!$A$2:$A$2581)*('Stock Projection 3 Silos'!O$34='Results 3 Silos'!$E$2:$E$2581)*("loading"='Results 3 Silos'!$H$2:$H$2581),0),0)</f>
      </c>
      <c r="P12" s="340">
        <f>+INDEX('Results 3 Silos'!$C$2:$C$2581,MATCH(1,('Stock Projection 3 Silos'!$B36='Results 3 Silos'!$A$2:$A$2581)*('Stock Projection 3 Silos'!P$34='Results 3 Silos'!$E$2:$E$2581)*("unloading"='Results 3 Silos'!$H$2:$H$2581),0),0)-INDEX('Results 3 Silos'!$C$2:$C$2581,MATCH(1,('Stock Projection 3 Silos'!$B36='Results 3 Silos'!$A$2:$A$2581)*('Stock Projection 3 Silos'!P$34='Results 3 Silos'!$E$2:$E$2581)*("loading"='Results 3 Silos'!$H$2:$H$2581),0),0)</f>
      </c>
      <c r="Q12" s="340">
        <f>+INDEX('Results 3 Silos'!$C$2:$C$2581,MATCH(1,('Stock Projection 3 Silos'!$B36='Results 3 Silos'!$A$2:$A$2581)*('Stock Projection 3 Silos'!Q$34='Results 3 Silos'!$E$2:$E$2581)*("unloading"='Results 3 Silos'!$H$2:$H$2581),0),0)-INDEX('Results 3 Silos'!$C$2:$C$2581,MATCH(1,('Stock Projection 3 Silos'!$B36='Results 3 Silos'!$A$2:$A$2581)*('Stock Projection 3 Silos'!Q$34='Results 3 Silos'!$E$2:$E$2581)*("loading"='Results 3 Silos'!$H$2:$H$2581),0),0)</f>
      </c>
      <c r="R12" s="340">
        <f>+INDEX('Results 3 Silos'!$C$2:$C$2581,MATCH(1,('Stock Projection 3 Silos'!$B36='Results 3 Silos'!$A$2:$A$2581)*('Stock Projection 3 Silos'!R$34='Results 3 Silos'!$E$2:$E$2581)*("unloading"='Results 3 Silos'!$H$2:$H$2581),0),0)-INDEX('Results 3 Silos'!$C$2:$C$2581,MATCH(1,('Stock Projection 3 Silos'!$B36='Results 3 Silos'!$A$2:$A$2581)*('Stock Projection 3 Silos'!R$34='Results 3 Silos'!$E$2:$E$2581)*("loading"='Results 3 Silos'!$H$2:$H$2581),0),0)</f>
      </c>
      <c r="S12" s="340">
        <f>+INDEX('Results 3 Silos'!$C$2:$C$2581,MATCH(1,('Stock Projection 3 Silos'!$B36='Results 3 Silos'!$A$2:$A$2581)*('Stock Projection 3 Silos'!S$34='Results 3 Silos'!$E$2:$E$2581)*("unloading"='Results 3 Silos'!$H$2:$H$2581),0),0)-INDEX('Results 3 Silos'!$C$2:$C$2581,MATCH(1,('Stock Projection 3 Silos'!$B36='Results 3 Silos'!$A$2:$A$2581)*('Stock Projection 3 Silos'!S$34='Results 3 Silos'!$E$2:$E$2581)*("loading"='Results 3 Silos'!$H$2:$H$2581),0),0)</f>
      </c>
      <c r="T12" s="340">
        <f>+INDEX('Results 3 Silos'!$C$2:$C$2581,MATCH(1,('Stock Projection 3 Silos'!$B36='Results 3 Silos'!$A$2:$A$2581)*('Stock Projection 3 Silos'!T$34='Results 3 Silos'!$E$2:$E$2581)*("unloading"='Results 3 Silos'!$H$2:$H$2581),0),0)-INDEX('Results 3 Silos'!$C$2:$C$2581,MATCH(1,('Stock Projection 3 Silos'!$B36='Results 3 Silos'!$A$2:$A$2581)*('Stock Projection 3 Silos'!T$34='Results 3 Silos'!$E$2:$E$2581)*("loading"='Results 3 Silos'!$H$2:$H$2581),0),0)</f>
      </c>
      <c r="U12" s="340">
        <f>+INDEX('Results 3 Silos'!$C$2:$C$2581,MATCH(1,('Stock Projection 3 Silos'!$B36='Results 3 Silos'!$A$2:$A$2581)*('Stock Projection 3 Silos'!U$34='Results 3 Silos'!$E$2:$E$2581)*("unloading"='Results 3 Silos'!$H$2:$H$2581),0),0)-INDEX('Results 3 Silos'!$C$2:$C$2581,MATCH(1,('Stock Projection 3 Silos'!$B36='Results 3 Silos'!$A$2:$A$2581)*('Stock Projection 3 Silos'!U$34='Results 3 Silos'!$E$2:$E$2581)*("loading"='Results 3 Silos'!$H$2:$H$2581),0),0)</f>
      </c>
      <c r="V12" s="340"/>
      <c r="W12" s="340"/>
      <c r="X12" s="340"/>
      <c r="Y12" s="340">
        <f>+INDEX('Results 3 Silos'!$C$2:$C$2581,MATCH(1,('Stock Projection 3 Silos'!$B36='Results 3 Silos'!$A$2:$A$2581)*('Stock Projection 3 Silos'!Y$34='Results 3 Silos'!$E$2:$E$2581)*("unloading"='Results 3 Silos'!$H$2:$H$2581),0),0)-INDEX('Results 3 Silos'!$C$2:$C$2581,MATCH(1,('Stock Projection 3 Silos'!$B36='Results 3 Silos'!$A$2:$A$2581)*('Stock Projection 3 Silos'!Y$34='Results 3 Silos'!$E$2:$E$2581)*("loading"='Results 3 Silos'!$H$2:$H$2581),0),0)</f>
      </c>
      <c r="Z12" s="340">
        <f>+INDEX('Results 3 Silos'!$C$2:$C$2581,MATCH(1,('Stock Projection 3 Silos'!$B36='Results 3 Silos'!$A$2:$A$2581)*('Stock Projection 3 Silos'!Z$34='Results 3 Silos'!$E$2:$E$2581)*("unloading"='Results 3 Silos'!$H$2:$H$2581),0),0)-INDEX('Results 3 Silos'!$C$2:$C$2581,MATCH(1,('Stock Projection 3 Silos'!$B36='Results 3 Silos'!$A$2:$A$2581)*('Stock Projection 3 Silos'!Z$34='Results 3 Silos'!$E$2:$E$2581)*("loading"='Results 3 Silos'!$H$2:$H$2581),0),0)</f>
      </c>
      <c r="AA12" s="340">
        <f>+INDEX('Results 3 Silos'!$C$2:$C$2581,MATCH(1,('Stock Projection 3 Silos'!$B36='Results 3 Silos'!$A$2:$A$2581)*('Stock Projection 3 Silos'!AA$34='Results 3 Silos'!$E$2:$E$2581)*("unloading"='Results 3 Silos'!$H$2:$H$2581),0),0)-INDEX('Results 3 Silos'!$C$2:$C$2581,MATCH(1,('Stock Projection 3 Silos'!$B36='Results 3 Silos'!$A$2:$A$2581)*('Stock Projection 3 Silos'!AA$34='Results 3 Silos'!$E$2:$E$2581)*("loading"='Results 3 Silos'!$H$2:$H$2581),0),0)</f>
      </c>
      <c r="AB12" s="340">
        <f>+INDEX('Results 3 Silos'!$C$2:$C$2581,MATCH(1,('Stock Projection 3 Silos'!$B36='Results 3 Silos'!$A$2:$A$2581)*('Stock Projection 3 Silos'!AB$34='Results 3 Silos'!$E$2:$E$2581)*("unloading"='Results 3 Silos'!$H$2:$H$2581),0),0)-INDEX('Results 3 Silos'!$C$2:$C$2581,MATCH(1,('Stock Projection 3 Silos'!$B36='Results 3 Silos'!$A$2:$A$2581)*('Stock Projection 3 Silos'!AB$34='Results 3 Silos'!$E$2:$E$2581)*("loading"='Results 3 Silos'!$H$2:$H$2581),0),0)</f>
      </c>
      <c r="AC12" s="340">
        <f>+INDEX('Results 3 Silos'!$C$2:$C$2581,MATCH(1,('Stock Projection 3 Silos'!$B36='Results 3 Silos'!$A$2:$A$2581)*('Stock Projection 3 Silos'!AC$34='Results 3 Silos'!$E$2:$E$2581)*("unloading"='Results 3 Silos'!$H$2:$H$2581),0),0)-INDEX('Results 3 Silos'!$C$2:$C$2581,MATCH(1,('Stock Projection 3 Silos'!$B36='Results 3 Silos'!$A$2:$A$2581)*('Stock Projection 3 Silos'!AC$34='Results 3 Silos'!$E$2:$E$2581)*("loading"='Results 3 Silos'!$H$2:$H$2581),0),0)</f>
      </c>
      <c r="AD12" s="340">
        <f>+INDEX('Results 3 Silos'!$C$2:$C$2581,MATCH(1,('Stock Projection 3 Silos'!$B36='Results 3 Silos'!$A$2:$A$2581)*('Stock Projection 3 Silos'!AD$34='Results 3 Silos'!$E$2:$E$2581)*("unloading"='Results 3 Silos'!$H$2:$H$2581),0),0)-INDEX('Results 3 Silos'!$C$2:$C$2581,MATCH(1,('Stock Projection 3 Silos'!$B36='Results 3 Silos'!$A$2:$A$2581)*('Stock Projection 3 Silos'!AD$34='Results 3 Silos'!$E$2:$E$2581)*("loading"='Results 3 Silos'!$H$2:$H$2581),0),0)</f>
      </c>
      <c r="AE12" s="340">
        <f>+INDEX('Results 3 Silos'!$C$2:$C$2581,MATCH(1,('Stock Projection 3 Silos'!$B36='Results 3 Silos'!$A$2:$A$2581)*('Stock Projection 3 Silos'!AE$34='Results 3 Silos'!$E$2:$E$2581)*("unloading"='Results 3 Silos'!$H$2:$H$2581),0),0)-INDEX('Results 3 Silos'!$C$2:$C$2581,MATCH(1,('Stock Projection 3 Silos'!$B36='Results 3 Silos'!$A$2:$A$2581)*('Stock Projection 3 Silos'!AE$34='Results 3 Silos'!$E$2:$E$2581)*("loading"='Results 3 Silos'!$H$2:$H$2581),0),0)</f>
      </c>
      <c r="AF12" s="340">
        <f>+INDEX('Results 3 Silos'!$C$2:$C$2581,MATCH(1,('Stock Projection 3 Silos'!$B36='Results 3 Silos'!$A$2:$A$2581)*('Stock Projection 3 Silos'!AF$34='Results 3 Silos'!$E$2:$E$2581)*("unloading"='Results 3 Silos'!$H$2:$H$2581),0),0)-INDEX('Results 3 Silos'!$C$2:$C$2581,MATCH(1,('Stock Projection 3 Silos'!$B36='Results 3 Silos'!$A$2:$A$2581)*('Stock Projection 3 Silos'!AF$34='Results 3 Silos'!$E$2:$E$2581)*("loading"='Results 3 Silos'!$H$2:$H$2581),0),0)</f>
      </c>
      <c r="AG12" s="340">
        <f>+INDEX('Results 3 Silos'!$C$2:$C$2581,MATCH(1,('Stock Projection 3 Silos'!$B36='Results 3 Silos'!$A$2:$A$2581)*('Stock Projection 3 Silos'!AG$34='Results 3 Silos'!$E$2:$E$2581)*("unloading"='Results 3 Silos'!$H$2:$H$2581),0),0)-INDEX('Results 3 Silos'!$C$2:$C$2581,MATCH(1,('Stock Projection 3 Silos'!$B36='Results 3 Silos'!$A$2:$A$2581)*('Stock Projection 3 Silos'!AG$34='Results 3 Silos'!$E$2:$E$2581)*("loading"='Results 3 Silos'!$H$2:$H$2581),0),0)</f>
      </c>
      <c r="AH12" s="340">
        <f>+INDEX('Results 3 Silos'!$C$2:$C$2581,MATCH(1,('Stock Projection 3 Silos'!$B36='Results 3 Silos'!$A$2:$A$2581)*('Stock Projection 3 Silos'!AH$34='Results 3 Silos'!$E$2:$E$2581)*("unloading"='Results 3 Silos'!$H$2:$H$2581),0),0)-INDEX('Results 3 Silos'!$C$2:$C$2581,MATCH(1,('Stock Projection 3 Silos'!$B36='Results 3 Silos'!$A$2:$A$2581)*('Stock Projection 3 Silos'!AH$34='Results 3 Silos'!$E$2:$E$2581)*("loading"='Results 3 Silos'!$H$2:$H$2581),0),0)</f>
      </c>
      <c r="AI12" s="340">
        <f>+INDEX('Results 3 Silos'!$C$2:$C$2581,MATCH(1,('Stock Projection 3 Silos'!$B36='Results 3 Silos'!$A$2:$A$2581)*('Stock Projection 3 Silos'!AI$34='Results 3 Silos'!$E$2:$E$2581)*("unloading"='Results 3 Silos'!$H$2:$H$2581),0),0)-INDEX('Results 3 Silos'!$C$2:$C$2581,MATCH(1,('Stock Projection 3 Silos'!$B36='Results 3 Silos'!$A$2:$A$2581)*('Stock Projection 3 Silos'!AI$34='Results 3 Silos'!$E$2:$E$2581)*("loading"='Results 3 Silos'!$H$2:$H$2581),0),0)</f>
      </c>
      <c r="AJ12" s="340">
        <f>+INDEX('Results 3 Silos'!$C$2:$C$2581,MATCH(1,('Stock Projection 3 Silos'!$B36='Results 3 Silos'!$A$2:$A$2581)*('Stock Projection 3 Silos'!AJ$34='Results 3 Silos'!$E$2:$E$2581)*("unloading"='Results 3 Silos'!$H$2:$H$2581),0),0)-INDEX('Results 3 Silos'!$C$2:$C$2581,MATCH(1,('Stock Projection 3 Silos'!$B36='Results 3 Silos'!$A$2:$A$2581)*('Stock Projection 3 Silos'!AJ$34='Results 3 Silos'!$E$2:$E$2581)*("loading"='Results 3 Silos'!$H$2:$H$2581),0),0)</f>
      </c>
      <c r="AK12" s="340">
        <f>+INDEX('Results 3 Silos'!$C$2:$C$2581,MATCH(1,('Stock Projection 3 Silos'!$B36='Results 3 Silos'!$A$2:$A$2581)*('Stock Projection 3 Silos'!AK$34='Results 3 Silos'!$E$2:$E$2581)*("unloading"='Results 3 Silos'!$H$2:$H$2581),0),0)-INDEX('Results 3 Silos'!$C$2:$C$2581,MATCH(1,('Stock Projection 3 Silos'!$B36='Results 3 Silos'!$A$2:$A$2581)*('Stock Projection 3 Silos'!AK$34='Results 3 Silos'!$E$2:$E$2581)*("loading"='Results 3 Silos'!$H$2:$H$2581),0),0)</f>
      </c>
      <c r="AL12" s="340">
        <f>+INDEX('Results 3 Silos'!$C$2:$C$2581,MATCH(1,('Stock Projection 3 Silos'!$B36='Results 3 Silos'!$A$2:$A$2581)*('Stock Projection 3 Silos'!AL$34='Results 3 Silos'!$E$2:$E$2581)*("unloading"='Results 3 Silos'!$H$2:$H$2581),0),0)-INDEX('Results 3 Silos'!$C$2:$C$2581,MATCH(1,('Stock Projection 3 Silos'!$B36='Results 3 Silos'!$A$2:$A$2581)*('Stock Projection 3 Silos'!AL$34='Results 3 Silos'!$E$2:$E$2581)*("loading"='Results 3 Silos'!$H$2:$H$2581),0),0)</f>
      </c>
      <c r="AM12" s="340">
        <f>+INDEX('Results 3 Silos'!$C$2:$C$2581,MATCH(1,('Stock Projection 3 Silos'!$B36='Results 3 Silos'!$A$2:$A$2581)*('Stock Projection 3 Silos'!AM$34='Results 3 Silos'!$E$2:$E$2581)*("unloading"='Results 3 Silos'!$H$2:$H$2581),0),0)-INDEX('Results 3 Silos'!$C$2:$C$2581,MATCH(1,('Stock Projection 3 Silos'!$B36='Results 3 Silos'!$A$2:$A$2581)*('Stock Projection 3 Silos'!AM$34='Results 3 Silos'!$E$2:$E$2581)*("loading"='Results 3 Silos'!$H$2:$H$2581),0),0)</f>
      </c>
      <c r="AN12" s="340">
        <f>+INDEX('Results 3 Silos'!$C$2:$C$2581,MATCH(1,('Stock Projection 3 Silos'!$B36='Results 3 Silos'!$A$2:$A$2581)*('Stock Projection 3 Silos'!AN$34='Results 3 Silos'!$E$2:$E$2581)*("unloading"='Results 3 Silos'!$H$2:$H$2581),0),0)-INDEX('Results 3 Silos'!$C$2:$C$2581,MATCH(1,('Stock Projection 3 Silos'!$B36='Results 3 Silos'!$A$2:$A$2581)*('Stock Projection 3 Silos'!AN$34='Results 3 Silos'!$E$2:$E$2581)*("loading"='Results 3 Silos'!$H$2:$H$2581),0),0)</f>
      </c>
      <c r="AO12" s="340">
        <f>+INDEX('Results 3 Silos'!$C$2:$C$2581,MATCH(1,('Stock Projection 3 Silos'!$B36='Results 3 Silos'!$A$2:$A$2581)*('Stock Projection 3 Silos'!AO$34='Results 3 Silos'!$E$2:$E$2581)*("unloading"='Results 3 Silos'!$H$2:$H$2581),0),0)-INDEX('Results 3 Silos'!$C$2:$C$2581,MATCH(1,('Stock Projection 3 Silos'!$B36='Results 3 Silos'!$A$2:$A$2581)*('Stock Projection 3 Silos'!AO$34='Results 3 Silos'!$E$2:$E$2581)*("loading"='Results 3 Silos'!$H$2:$H$2581),0),0)</f>
      </c>
      <c r="AP12" s="340">
        <f>+INDEX('Results 3 Silos'!$C$2:$C$2581,MATCH(1,('Stock Projection 3 Silos'!$B36='Results 3 Silos'!$A$2:$A$2581)*('Stock Projection 3 Silos'!AP$34='Results 3 Silos'!$E$2:$E$2581)*("unloading"='Results 3 Silos'!$H$2:$H$2581),0),0)-INDEX('Results 3 Silos'!$C$2:$C$2581,MATCH(1,('Stock Projection 3 Silos'!$B36='Results 3 Silos'!$A$2:$A$2581)*('Stock Projection 3 Silos'!AP$34='Results 3 Silos'!$E$2:$E$2581)*("loading"='Results 3 Silos'!$H$2:$H$2581),0),0)</f>
      </c>
      <c r="AQ12" s="340">
        <f>+INDEX('Results 3 Silos'!$C$2:$C$2581,MATCH(1,('Stock Projection 3 Silos'!$B36='Results 3 Silos'!$A$2:$A$2581)*('Stock Projection 3 Silos'!AQ$34='Results 3 Silos'!$E$2:$E$2581)*("unloading"='Results 3 Silos'!$H$2:$H$2581),0),0)-INDEX('Results 3 Silos'!$C$2:$C$2581,MATCH(1,('Stock Projection 3 Silos'!$B36='Results 3 Silos'!$A$2:$A$2581)*('Stock Projection 3 Silos'!AQ$34='Results 3 Silos'!$E$2:$E$2581)*("loading"='Results 3 Silos'!$H$2:$H$2581),0),0)</f>
      </c>
      <c r="AR12" s="340">
        <f>+INDEX('Results 3 Silos'!$C$2:$C$2581,MATCH(1,('Stock Projection 3 Silos'!$B36='Results 3 Silos'!$A$2:$A$2581)*('Stock Projection 3 Silos'!AR$34='Results 3 Silos'!$E$2:$E$2581)*("unloading"='Results 3 Silos'!$H$2:$H$2581),0),0)-INDEX('Results 3 Silos'!$C$2:$C$2581,MATCH(1,('Stock Projection 3 Silos'!$B36='Results 3 Silos'!$A$2:$A$2581)*('Stock Projection 3 Silos'!AR$34='Results 3 Silos'!$E$2:$E$2581)*("loading"='Results 3 Silos'!$H$2:$H$2581),0),0)</f>
      </c>
      <c r="AS12" s="340">
        <f>+INDEX('Results 3 Silos'!$C$2:$C$2581,MATCH(1,('Stock Projection 3 Silos'!$B36='Results 3 Silos'!$A$2:$A$2581)*('Stock Projection 3 Silos'!AS$34='Results 3 Silos'!$E$2:$E$2581)*("unloading"='Results 3 Silos'!$H$2:$H$2581),0),0)-INDEX('Results 3 Silos'!$C$2:$C$2581,MATCH(1,('Stock Projection 3 Silos'!$B36='Results 3 Silos'!$A$2:$A$2581)*('Stock Projection 3 Silos'!AS$34='Results 3 Silos'!$E$2:$E$2581)*("loading"='Results 3 Silos'!$H$2:$H$2581),0),0)</f>
      </c>
      <c r="AT12" s="340">
        <f>+INDEX('Results 3 Silos'!$C$2:$C$2581,MATCH(1,('Stock Projection 3 Silos'!$B36='Results 3 Silos'!$A$2:$A$2581)*('Stock Projection 3 Silos'!AT$34='Results 3 Silos'!$E$2:$E$2581)*("unloading"='Results 3 Silos'!$H$2:$H$2581),0),0)-INDEX('Results 3 Silos'!$C$2:$C$2581,MATCH(1,('Stock Projection 3 Silos'!$B36='Results 3 Silos'!$A$2:$A$2581)*('Stock Projection 3 Silos'!AT$34='Results 3 Silos'!$E$2:$E$2581)*("loading"='Results 3 Silos'!$H$2:$H$2581),0),0)</f>
      </c>
      <c r="AU12" s="340">
        <f>+INDEX('Results 3 Silos'!$C$2:$C$2581,MATCH(1,('Stock Projection 3 Silos'!$B36='Results 3 Silos'!$A$2:$A$2581)*('Stock Projection 3 Silos'!AU$34='Results 3 Silos'!$E$2:$E$2581)*("unloading"='Results 3 Silos'!$H$2:$H$2581),0),0)-INDEX('Results 3 Silos'!$C$2:$C$2581,MATCH(1,('Stock Projection 3 Silos'!$B36='Results 3 Silos'!$A$2:$A$2581)*('Stock Projection 3 Silos'!AU$34='Results 3 Silos'!$E$2:$E$2581)*("loading"='Results 3 Silos'!$H$2:$H$2581),0),0)</f>
      </c>
      <c r="AV12" s="340">
        <f>+INDEX('Results 3 Silos'!$C$2:$C$2581,MATCH(1,('Stock Projection 3 Silos'!$B36='Results 3 Silos'!$A$2:$A$2581)*('Stock Projection 3 Silos'!AV$34='Results 3 Silos'!$E$2:$E$2581)*("unloading"='Results 3 Silos'!$H$2:$H$2581),0),0)-INDEX('Results 3 Silos'!$C$2:$C$2581,MATCH(1,('Stock Projection 3 Silos'!$B36='Results 3 Silos'!$A$2:$A$2581)*('Stock Projection 3 Silos'!AV$34='Results 3 Silos'!$E$2:$E$2581)*("loading"='Results 3 Silos'!$H$2:$H$2581),0),0)</f>
      </c>
      <c r="AW12" s="340">
        <f>+INDEX('Results 3 Silos'!$C$2:$C$2581,MATCH(1,('Stock Projection 3 Silos'!$B36='Results 3 Silos'!$A$2:$A$2581)*('Stock Projection 3 Silos'!AW$34='Results 3 Silos'!$E$2:$E$2581)*("unloading"='Results 3 Silos'!$H$2:$H$2581),0),0)-INDEX('Results 3 Silos'!$C$2:$C$2581,MATCH(1,('Stock Projection 3 Silos'!$B36='Results 3 Silos'!$A$2:$A$2581)*('Stock Projection 3 Silos'!AW$34='Results 3 Silos'!$E$2:$E$2581)*("loading"='Results 3 Silos'!$H$2:$H$2581),0),0)</f>
      </c>
      <c r="AX12" s="340">
        <f>+INDEX('Results 3 Silos'!$C$2:$C$2581,MATCH(1,('Stock Projection 3 Silos'!$B36='Results 3 Silos'!$A$2:$A$2581)*('Stock Projection 3 Silos'!AX$34='Results 3 Silos'!$E$2:$E$2581)*("unloading"='Results 3 Silos'!$H$2:$H$2581),0),0)-INDEX('Results 3 Silos'!$C$2:$C$2581,MATCH(1,('Stock Projection 3 Silos'!$B36='Results 3 Silos'!$A$2:$A$2581)*('Stock Projection 3 Silos'!AX$34='Results 3 Silos'!$E$2:$E$2581)*("loading"='Results 3 Silos'!$H$2:$H$2581),0),0)</f>
      </c>
      <c r="AY12" s="340">
        <f>+INDEX('Results 3 Silos'!$C$2:$C$2581,MATCH(1,('Stock Projection 3 Silos'!$B36='Results 3 Silos'!$A$2:$A$2581)*('Stock Projection 3 Silos'!AY$34='Results 3 Silos'!$E$2:$E$2581)*("unloading"='Results 3 Silos'!$H$2:$H$2581),0),0)-INDEX('Results 3 Silos'!$C$2:$C$2581,MATCH(1,('Stock Projection 3 Silos'!$B36='Results 3 Silos'!$A$2:$A$2581)*('Stock Projection 3 Silos'!AY$34='Results 3 Silos'!$E$2:$E$2581)*("loading"='Results 3 Silos'!$H$2:$H$2581),0),0)</f>
      </c>
      <c r="AZ12" s="340">
        <f>+INDEX('Results 3 Silos'!$C$2:$C$2581,MATCH(1,('Stock Projection 3 Silos'!$B36='Results 3 Silos'!$A$2:$A$2581)*('Stock Projection 3 Silos'!AZ$34='Results 3 Silos'!$E$2:$E$2581)*("unloading"='Results 3 Silos'!$H$2:$H$2581),0),0)-INDEX('Results 3 Silos'!$C$2:$C$2581,MATCH(1,('Stock Projection 3 Silos'!$B36='Results 3 Silos'!$A$2:$A$2581)*('Stock Projection 3 Silos'!AZ$34='Results 3 Silos'!$E$2:$E$2581)*("loading"='Results 3 Silos'!$H$2:$H$2581),0),0)</f>
      </c>
      <c r="BA12" s="340">
        <f>+INDEX('Results 3 Silos'!$C$2:$C$2581,MATCH(1,('Stock Projection 3 Silos'!$B36='Results 3 Silos'!$A$2:$A$2581)*('Stock Projection 3 Silos'!BA$34='Results 3 Silos'!$E$2:$E$2581)*("unloading"='Results 3 Silos'!$H$2:$H$2581),0),0)-INDEX('Results 3 Silos'!$C$2:$C$2581,MATCH(1,('Stock Projection 3 Silos'!$B36='Results 3 Silos'!$A$2:$A$2581)*('Stock Projection 3 Silos'!BA$34='Results 3 Silos'!$E$2:$E$2581)*("loading"='Results 3 Silos'!$H$2:$H$2581),0),0)</f>
      </c>
      <c r="BB12" s="340">
        <f>+INDEX('Results 3 Silos'!$C$2:$C$2581,MATCH(1,('Stock Projection 3 Silos'!$B36='Results 3 Silos'!$A$2:$A$2581)*('Stock Projection 3 Silos'!BB$34='Results 3 Silos'!$E$2:$E$2581)*("unloading"='Results 3 Silos'!$H$2:$H$2581),0),0)-INDEX('Results 3 Silos'!$C$2:$C$2581,MATCH(1,('Stock Projection 3 Silos'!$B36='Results 3 Silos'!$A$2:$A$2581)*('Stock Projection 3 Silos'!BB$34='Results 3 Silos'!$E$2:$E$2581)*("loading"='Results 3 Silos'!$H$2:$H$2581),0),0)</f>
      </c>
      <c r="BC12" s="340">
        <f>+INDEX('Results 3 Silos'!$C$2:$C$2581,MATCH(1,('Stock Projection 3 Silos'!$B36='Results 3 Silos'!$A$2:$A$2581)*('Stock Projection 3 Silos'!BC$34='Results 3 Silos'!$E$2:$E$2581)*("unloading"='Results 3 Silos'!$H$2:$H$2581),0),0)-INDEX('Results 3 Silos'!$C$2:$C$2581,MATCH(1,('Stock Projection 3 Silos'!$B36='Results 3 Silos'!$A$2:$A$2581)*('Stock Projection 3 Silos'!BC$34='Results 3 Silos'!$E$2:$E$2581)*("loading"='Results 3 Silos'!$H$2:$H$2581),0),0)</f>
      </c>
      <c r="BD12" s="340">
        <f>+INDEX('Results 3 Silos'!$C$2:$C$2581,MATCH(1,('Stock Projection 3 Silos'!$B36='Results 3 Silos'!$A$2:$A$2581)*('Stock Projection 3 Silos'!BD$34='Results 3 Silos'!$E$2:$E$2581)*("unloading"='Results 3 Silos'!$H$2:$H$2581),0),0)-INDEX('Results 3 Silos'!$C$2:$C$2581,MATCH(1,('Stock Projection 3 Silos'!$B36='Results 3 Silos'!$A$2:$A$2581)*('Stock Projection 3 Silos'!BD$34='Results 3 Silos'!$E$2:$E$2581)*("loading"='Results 3 Silos'!$H$2:$H$2581),0),0)</f>
      </c>
      <c r="BE12" s="340">
        <f>+INDEX('Results 3 Silos'!$C$2:$C$2581,MATCH(1,('Stock Projection 3 Silos'!$B36='Results 3 Silos'!$A$2:$A$2581)*('Stock Projection 3 Silos'!BE$34='Results 3 Silos'!$E$2:$E$2581)*("unloading"='Results 3 Silos'!$H$2:$H$2581),0),0)-INDEX('Results 3 Silos'!$C$2:$C$2581,MATCH(1,('Stock Projection 3 Silos'!$B36='Results 3 Silos'!$A$2:$A$2581)*('Stock Projection 3 Silos'!BE$34='Results 3 Silos'!$E$2:$E$2581)*("loading"='Results 3 Silos'!$H$2:$H$2581),0),0)</f>
      </c>
      <c r="BF12" s="340">
        <f>+INDEX('Results 3 Silos'!$C$2:$C$2581,MATCH(1,('Stock Projection 3 Silos'!$B36='Results 3 Silos'!$A$2:$A$2581)*('Stock Projection 3 Silos'!BF$34='Results 3 Silos'!$E$2:$E$2581)*("unloading"='Results 3 Silos'!$H$2:$H$2581),0),0)-INDEX('Results 3 Silos'!$C$2:$C$2581,MATCH(1,('Stock Projection 3 Silos'!$B36='Results 3 Silos'!$A$2:$A$2581)*('Stock Projection 3 Silos'!BF$34='Results 3 Silos'!$E$2:$E$2581)*("loading"='Results 3 Silos'!$H$2:$H$2581),0),0)</f>
      </c>
      <c r="BG12" s="340">
        <f>+INDEX('Results 3 Silos'!$C$2:$C$2581,MATCH(1,('Stock Projection 3 Silos'!$B36='Results 3 Silos'!$A$2:$A$2581)*('Stock Projection 3 Silos'!BG$34='Results 3 Silos'!$E$2:$E$2581)*("unloading"='Results 3 Silos'!$H$2:$H$2581),0),0)-INDEX('Results 3 Silos'!$C$2:$C$2581,MATCH(1,('Stock Projection 3 Silos'!$B36='Results 3 Silos'!$A$2:$A$2581)*('Stock Projection 3 Silos'!BG$34='Results 3 Silos'!$E$2:$E$2581)*("loading"='Results 3 Silos'!$H$2:$H$2581),0),0)</f>
      </c>
      <c r="BH12" s="340">
        <f>+INDEX('Results 3 Silos'!$C$2:$C$2581,MATCH(1,('Stock Projection 3 Silos'!$B36='Results 3 Silos'!$A$2:$A$2581)*('Stock Projection 3 Silos'!BH$34='Results 3 Silos'!$E$2:$E$2581)*("unloading"='Results 3 Silos'!$H$2:$H$2581),0),0)-INDEX('Results 3 Silos'!$C$2:$C$2581,MATCH(1,('Stock Projection 3 Silos'!$B36='Results 3 Silos'!$A$2:$A$2581)*('Stock Projection 3 Silos'!BH$34='Results 3 Silos'!$E$2:$E$2581)*("loading"='Results 3 Silos'!$H$2:$H$2581),0),0)</f>
      </c>
      <c r="BI12" s="340">
        <f>+INDEX('Results 3 Silos'!$C$2:$C$2581,MATCH(1,('Stock Projection 3 Silos'!$B36='Results 3 Silos'!$A$2:$A$2581)*('Stock Projection 3 Silos'!BI$34='Results 3 Silos'!$E$2:$E$2581)*("unloading"='Results 3 Silos'!$H$2:$H$2581),0),0)-INDEX('Results 3 Silos'!$C$2:$C$2581,MATCH(1,('Stock Projection 3 Silos'!$B36='Results 3 Silos'!$A$2:$A$2581)*('Stock Projection 3 Silos'!BI$34='Results 3 Silos'!$E$2:$E$2581)*("loading"='Results 3 Silos'!$H$2:$H$2581),0),0)</f>
      </c>
      <c r="BJ12" s="340">
        <f>+INDEX('Results 3 Silos'!$C$2:$C$2581,MATCH(1,('Stock Projection 3 Silos'!$B36='Results 3 Silos'!$A$2:$A$2581)*('Stock Projection 3 Silos'!BJ$34='Results 3 Silos'!$E$2:$E$2581)*("unloading"='Results 3 Silos'!$H$2:$H$2581),0),0)-INDEX('Results 3 Silos'!$C$2:$C$2581,MATCH(1,('Stock Projection 3 Silos'!$B36='Results 3 Silos'!$A$2:$A$2581)*('Stock Projection 3 Silos'!BJ$34='Results 3 Silos'!$E$2:$E$2581)*("loading"='Results 3 Silos'!$H$2:$H$2581),0),0)</f>
      </c>
      <c r="BK12" s="340">
        <f>+INDEX('Results 3 Silos'!$C$2:$C$2581,MATCH(1,('Stock Projection 3 Silos'!$B36='Results 3 Silos'!$A$2:$A$2581)*('Stock Projection 3 Silos'!BK$34='Results 3 Silos'!$E$2:$E$2581)*("unloading"='Results 3 Silos'!$H$2:$H$2581),0),0)-INDEX('Results 3 Silos'!$C$2:$C$2581,MATCH(1,('Stock Projection 3 Silos'!$B36='Results 3 Silos'!$A$2:$A$2581)*('Stock Projection 3 Silos'!BK$34='Results 3 Silos'!$E$2:$E$2581)*("loading"='Results 3 Silos'!$H$2:$H$2581),0),0)</f>
      </c>
      <c r="BL12" s="340">
        <f>+INDEX('Results 3 Silos'!$C$2:$C$2581,MATCH(1,('Stock Projection 3 Silos'!$B36='Results 3 Silos'!$A$2:$A$2581)*('Stock Projection 3 Silos'!BL$34='Results 3 Silos'!$E$2:$E$2581)*("unloading"='Results 3 Silos'!$H$2:$H$2581),0),0)-INDEX('Results 3 Silos'!$C$2:$C$2581,MATCH(1,('Stock Projection 3 Silos'!$B36='Results 3 Silos'!$A$2:$A$2581)*('Stock Projection 3 Silos'!BL$34='Results 3 Silos'!$E$2:$E$2581)*("loading"='Results 3 Silos'!$H$2:$H$2581),0),0)</f>
      </c>
      <c r="BM12" s="340">
        <f>+INDEX('Results 3 Silos'!$C$2:$C$2581,MATCH(1,('Stock Projection 3 Silos'!$B36='Results 3 Silos'!$A$2:$A$2581)*('Stock Projection 3 Silos'!BM$34='Results 3 Silos'!$E$2:$E$2581)*("unloading"='Results 3 Silos'!$H$2:$H$2581),0),0)-INDEX('Results 3 Silos'!$C$2:$C$2581,MATCH(1,('Stock Projection 3 Silos'!$B36='Results 3 Silos'!$A$2:$A$2581)*('Stock Projection 3 Silos'!BM$34='Results 3 Silos'!$E$2:$E$2581)*("loading"='Results 3 Silos'!$H$2:$H$2581),0),0)</f>
      </c>
      <c r="BN12" s="340">
        <f>+INDEX('Results 3 Silos'!$C$2:$C$2581,MATCH(1,('Stock Projection 3 Silos'!$B36='Results 3 Silos'!$A$2:$A$2581)*('Stock Projection 3 Silos'!BN$34='Results 3 Silos'!$E$2:$E$2581)*("unloading"='Results 3 Silos'!$H$2:$H$2581),0),0)-INDEX('Results 3 Silos'!$C$2:$C$2581,MATCH(1,('Stock Projection 3 Silos'!$B36='Results 3 Silos'!$A$2:$A$2581)*('Stock Projection 3 Silos'!BN$34='Results 3 Silos'!$E$2:$E$2581)*("loading"='Results 3 Silos'!$H$2:$H$2581),0),0)</f>
      </c>
      <c r="BO12" s="340">
        <f>+INDEX('Results 3 Silos'!$C$2:$C$2581,MATCH(1,('Stock Projection 3 Silos'!$B36='Results 3 Silos'!$A$2:$A$2581)*('Stock Projection 3 Silos'!BO$34='Results 3 Silos'!$E$2:$E$2581)*("unloading"='Results 3 Silos'!$H$2:$H$2581),0),0)-INDEX('Results 3 Silos'!$C$2:$C$2581,MATCH(1,('Stock Projection 3 Silos'!$B36='Results 3 Silos'!$A$2:$A$2581)*('Stock Projection 3 Silos'!BO$34='Results 3 Silos'!$E$2:$E$2581)*("loading"='Results 3 Silos'!$H$2:$H$2581),0),0)</f>
      </c>
      <c r="BP12" s="340">
        <f>+INDEX('Results 3 Silos'!$C$2:$C$2581,MATCH(1,('Stock Projection 3 Silos'!$B36='Results 3 Silos'!$A$2:$A$2581)*('Stock Projection 3 Silos'!BP$34='Results 3 Silos'!$E$2:$E$2581)*("unloading"='Results 3 Silos'!$H$2:$H$2581),0),0)-INDEX('Results 3 Silos'!$C$2:$C$2581,MATCH(1,('Stock Projection 3 Silos'!$B36='Results 3 Silos'!$A$2:$A$2581)*('Stock Projection 3 Silos'!BP$34='Results 3 Silos'!$E$2:$E$2581)*("loading"='Results 3 Silos'!$H$2:$H$2581),0),0)</f>
      </c>
      <c r="BQ12" s="340">
        <f>+INDEX('Results 3 Silos'!$C$2:$C$2581,MATCH(1,('Stock Projection 3 Silos'!$B36='Results 3 Silos'!$A$2:$A$2581)*('Stock Projection 3 Silos'!BQ$34='Results 3 Silos'!$E$2:$E$2581)*("unloading"='Results 3 Silos'!$H$2:$H$2581),0),0)-INDEX('Results 3 Silos'!$C$2:$C$2581,MATCH(1,('Stock Projection 3 Silos'!$B36='Results 3 Silos'!$A$2:$A$2581)*('Stock Projection 3 Silos'!BQ$34='Results 3 Silos'!$E$2:$E$2581)*("loading"='Results 3 Silos'!$H$2:$H$2581),0),0)</f>
      </c>
      <c r="BR12" s="340">
        <f>+INDEX('Results 3 Silos'!$C$2:$C$2581,MATCH(1,('Stock Projection 3 Silos'!$B36='Results 3 Silos'!$A$2:$A$2581)*('Stock Projection 3 Silos'!BR$34='Results 3 Silos'!$E$2:$E$2581)*("unloading"='Results 3 Silos'!$H$2:$H$2581),0),0)-INDEX('Results 3 Silos'!$C$2:$C$2581,MATCH(1,('Stock Projection 3 Silos'!$B36='Results 3 Silos'!$A$2:$A$2581)*('Stock Projection 3 Silos'!BR$34='Results 3 Silos'!$E$2:$E$2581)*("loading"='Results 3 Silos'!$H$2:$H$2581),0),0)</f>
      </c>
      <c r="BS12" s="340">
        <f>+INDEX('Results 3 Silos'!$C$2:$C$2581,MATCH(1,('Stock Projection 3 Silos'!$B36='Results 3 Silos'!$A$2:$A$2581)*('Stock Projection 3 Silos'!BS$34='Results 3 Silos'!$E$2:$E$2581)*("unloading"='Results 3 Silos'!$H$2:$H$2581),0),0)-INDEX('Results 3 Silos'!$C$2:$C$2581,MATCH(1,('Stock Projection 3 Silos'!$B36='Results 3 Silos'!$A$2:$A$2581)*('Stock Projection 3 Silos'!BS$34='Results 3 Silos'!$E$2:$E$2581)*("loading"='Results 3 Silos'!$H$2:$H$2581),0),0)</f>
      </c>
      <c r="BT12" s="340">
        <f>+INDEX('Results 3 Silos'!$C$2:$C$2581,MATCH(1,('Stock Projection 3 Silos'!$B36='Results 3 Silos'!$A$2:$A$2581)*('Stock Projection 3 Silos'!BT$34='Results 3 Silos'!$E$2:$E$2581)*("unloading"='Results 3 Silos'!$H$2:$H$2581),0),0)-INDEX('Results 3 Silos'!$C$2:$C$2581,MATCH(1,('Stock Projection 3 Silos'!$B36='Results 3 Silos'!$A$2:$A$2581)*('Stock Projection 3 Silos'!BT$34='Results 3 Silos'!$E$2:$E$2581)*("loading"='Results 3 Silos'!$H$2:$H$2581),0),0)</f>
      </c>
      <c r="BU12" s="340">
        <f>+INDEX('Results 3 Silos'!$C$2:$C$2581,MATCH(1,('Stock Projection 3 Silos'!$B36='Results 3 Silos'!$A$2:$A$2581)*('Stock Projection 3 Silos'!BU$34='Results 3 Silos'!$E$2:$E$2581)*("unloading"='Results 3 Silos'!$H$2:$H$2581),0),0)-INDEX('Results 3 Silos'!$C$2:$C$2581,MATCH(1,('Stock Projection 3 Silos'!$B36='Results 3 Silos'!$A$2:$A$2581)*('Stock Projection 3 Silos'!BU$34='Results 3 Silos'!$E$2:$E$2581)*("loading"='Results 3 Silos'!$H$2:$H$2581),0),0)</f>
      </c>
      <c r="BV12" s="340">
        <f>+INDEX('Results 3 Silos'!$C$2:$C$2581,MATCH(1,('Stock Projection 3 Silos'!$B36='Results 3 Silos'!$A$2:$A$2581)*('Stock Projection 3 Silos'!BV$34='Results 3 Silos'!$E$2:$E$2581)*("unloading"='Results 3 Silos'!$H$2:$H$2581),0),0)-INDEX('Results 3 Silos'!$C$2:$C$2581,MATCH(1,('Stock Projection 3 Silos'!$B36='Results 3 Silos'!$A$2:$A$2581)*('Stock Projection 3 Silos'!BV$34='Results 3 Silos'!$E$2:$E$2581)*("loading"='Results 3 Silos'!$H$2:$H$2581),0),0)</f>
      </c>
      <c r="BW12" s="340">
        <f>+INDEX('Results 3 Silos'!$C$2:$C$2581,MATCH(1,('Stock Projection 3 Silos'!$B36='Results 3 Silos'!$A$2:$A$2581)*('Stock Projection 3 Silos'!BW$34='Results 3 Silos'!$E$2:$E$2581)*("unloading"='Results 3 Silos'!$H$2:$H$2581),0),0)-INDEX('Results 3 Silos'!$C$2:$C$2581,MATCH(1,('Stock Projection 3 Silos'!$B36='Results 3 Silos'!$A$2:$A$2581)*('Stock Projection 3 Silos'!BW$34='Results 3 Silos'!$E$2:$E$2581)*("loading"='Results 3 Silos'!$H$2:$H$2581),0),0)</f>
      </c>
      <c r="BX12" s="340">
        <f>+INDEX('Results 3 Silos'!$C$2:$C$2581,MATCH(1,('Stock Projection 3 Silos'!$B36='Results 3 Silos'!$A$2:$A$2581)*('Stock Projection 3 Silos'!BX$34='Results 3 Silos'!$E$2:$E$2581)*("unloading"='Results 3 Silos'!$H$2:$H$2581),0),0)-INDEX('Results 3 Silos'!$C$2:$C$2581,MATCH(1,('Stock Projection 3 Silos'!$B36='Results 3 Silos'!$A$2:$A$2581)*('Stock Projection 3 Silos'!BX$34='Results 3 Silos'!$E$2:$E$2581)*("loading"='Results 3 Silos'!$H$2:$H$2581),0),0)</f>
      </c>
      <c r="BY12" s="340">
        <f>+INDEX('Results 3 Silos'!$C$2:$C$2581,MATCH(1,('Stock Projection 3 Silos'!$B36='Results 3 Silos'!$A$2:$A$2581)*('Stock Projection 3 Silos'!BY$34='Results 3 Silos'!$E$2:$E$2581)*("unloading"='Results 3 Silos'!$H$2:$H$2581),0),0)-INDEX('Results 3 Silos'!$C$2:$C$2581,MATCH(1,('Stock Projection 3 Silos'!$B36='Results 3 Silos'!$A$2:$A$2581)*('Stock Projection 3 Silos'!BY$34='Results 3 Silos'!$E$2:$E$2581)*("loading"='Results 3 Silos'!$H$2:$H$2581),0),0)</f>
      </c>
      <c r="BZ12" s="340">
        <f>+INDEX('Results 3 Silos'!$C$2:$C$2581,MATCH(1,('Stock Projection 3 Silos'!$B36='Results 3 Silos'!$A$2:$A$2581)*('Stock Projection 3 Silos'!BZ$34='Results 3 Silos'!$E$2:$E$2581)*("unloading"='Results 3 Silos'!$H$2:$H$2581),0),0)-INDEX('Results 3 Silos'!$C$2:$C$2581,MATCH(1,('Stock Projection 3 Silos'!$B36='Results 3 Silos'!$A$2:$A$2581)*('Stock Projection 3 Silos'!BZ$34='Results 3 Silos'!$E$2:$E$2581)*("loading"='Results 3 Silos'!$H$2:$H$2581),0),0)</f>
      </c>
      <c r="CA12" s="340">
        <f>+INDEX('Results 3 Silos'!$C$2:$C$2581,MATCH(1,('Stock Projection 3 Silos'!$B36='Results 3 Silos'!$A$2:$A$2581)*('Stock Projection 3 Silos'!CA$34='Results 3 Silos'!$E$2:$E$2581)*("unloading"='Results 3 Silos'!$H$2:$H$2581),0),0)-INDEX('Results 3 Silos'!$C$2:$C$2581,MATCH(1,('Stock Projection 3 Silos'!$B36='Results 3 Silos'!$A$2:$A$2581)*('Stock Projection 3 Silos'!CA$34='Results 3 Silos'!$E$2:$E$2581)*("loading"='Results 3 Silos'!$H$2:$H$2581),0),0)</f>
      </c>
      <c r="CB12" s="340">
        <f>+INDEX('Results 3 Silos'!$C$2:$C$2581,MATCH(1,('Stock Projection 3 Silos'!$B36='Results 3 Silos'!$A$2:$A$2581)*('Stock Projection 3 Silos'!CB$34='Results 3 Silos'!$E$2:$E$2581)*("unloading"='Results 3 Silos'!$H$2:$H$2581),0),0)-INDEX('Results 3 Silos'!$C$2:$C$2581,MATCH(1,('Stock Projection 3 Silos'!$B36='Results 3 Silos'!$A$2:$A$2581)*('Stock Projection 3 Silos'!CB$34='Results 3 Silos'!$E$2:$E$2581)*("loading"='Results 3 Silos'!$H$2:$H$2581),0),0)</f>
      </c>
      <c r="CC12" s="340">
        <f>+INDEX('Results 3 Silos'!$C$2:$C$2581,MATCH(1,('Stock Projection 3 Silos'!$B36='Results 3 Silos'!$A$2:$A$2581)*('Stock Projection 3 Silos'!CC$34='Results 3 Silos'!$E$2:$E$2581)*("unloading"='Results 3 Silos'!$H$2:$H$2581),0),0)-INDEX('Results 3 Silos'!$C$2:$C$2581,MATCH(1,('Stock Projection 3 Silos'!$B36='Results 3 Silos'!$A$2:$A$2581)*('Stock Projection 3 Silos'!CC$34='Results 3 Silos'!$E$2:$E$2581)*("loading"='Results 3 Silos'!$H$2:$H$2581),0),0)</f>
      </c>
      <c r="CD12" s="340">
        <f>+INDEX('Results 3 Silos'!$C$2:$C$2581,MATCH(1,('Stock Projection 3 Silos'!$B36='Results 3 Silos'!$A$2:$A$2581)*('Stock Projection 3 Silos'!CD$34='Results 3 Silos'!$E$2:$E$2581)*("unloading"='Results 3 Silos'!$H$2:$H$2581),0),0)-INDEX('Results 3 Silos'!$C$2:$C$2581,MATCH(1,('Stock Projection 3 Silos'!$B36='Results 3 Silos'!$A$2:$A$2581)*('Stock Projection 3 Silos'!CD$34='Results 3 Silos'!$E$2:$E$2581)*("loading"='Results 3 Silos'!$H$2:$H$2581),0),0)</f>
      </c>
      <c r="CE12" s="340">
        <f>+INDEX('Results 3 Silos'!$C$2:$C$2581,MATCH(1,('Stock Projection 3 Silos'!$B36='Results 3 Silos'!$A$2:$A$2581)*('Stock Projection 3 Silos'!CE$34='Results 3 Silos'!$E$2:$E$2581)*("unloading"='Results 3 Silos'!$H$2:$H$2581),0),0)-INDEX('Results 3 Silos'!$C$2:$C$2581,MATCH(1,('Stock Projection 3 Silos'!$B36='Results 3 Silos'!$A$2:$A$2581)*('Stock Projection 3 Silos'!CE$34='Results 3 Silos'!$E$2:$E$2581)*("loading"='Results 3 Silos'!$H$2:$H$2581),0),0)</f>
      </c>
      <c r="CF12" s="340">
        <f>+INDEX('Results 3 Silos'!$C$2:$C$2581,MATCH(1,('Stock Projection 3 Silos'!$B36='Results 3 Silos'!$A$2:$A$2581)*('Stock Projection 3 Silos'!CF$34='Results 3 Silos'!$E$2:$E$2581)*("unloading"='Results 3 Silos'!$H$2:$H$2581),0),0)-INDEX('Results 3 Silos'!$C$2:$C$2581,MATCH(1,('Stock Projection 3 Silos'!$B36='Results 3 Silos'!$A$2:$A$2581)*('Stock Projection 3 Silos'!CF$34='Results 3 Silos'!$E$2:$E$2581)*("loading"='Results 3 Silos'!$H$2:$H$2581),0),0)</f>
      </c>
      <c r="CG12" s="340">
        <f>+INDEX('Results 3 Silos'!$C$2:$C$2581,MATCH(1,('Stock Projection 3 Silos'!$B36='Results 3 Silos'!$A$2:$A$2581)*('Stock Projection 3 Silos'!CG$34='Results 3 Silos'!$E$2:$E$2581)*("unloading"='Results 3 Silos'!$H$2:$H$2581),0),0)-INDEX('Results 3 Silos'!$C$2:$C$2581,MATCH(1,('Stock Projection 3 Silos'!$B36='Results 3 Silos'!$A$2:$A$2581)*('Stock Projection 3 Silos'!CG$34='Results 3 Silos'!$E$2:$E$2581)*("loading"='Results 3 Silos'!$H$2:$H$2581),0),0)</f>
      </c>
      <c r="CH12" s="340">
        <f>+INDEX('Results 3 Silos'!$C$2:$C$2581,MATCH(1,('Stock Projection 3 Silos'!$B36='Results 3 Silos'!$A$2:$A$2581)*('Stock Projection 3 Silos'!CH$34='Results 3 Silos'!$E$2:$E$2581)*("unloading"='Results 3 Silos'!$H$2:$H$2581),0),0)-INDEX('Results 3 Silos'!$C$2:$C$2581,MATCH(1,('Stock Projection 3 Silos'!$B36='Results 3 Silos'!$A$2:$A$2581)*('Stock Projection 3 Silos'!CH$34='Results 3 Silos'!$E$2:$E$2581)*("loading"='Results 3 Silos'!$H$2:$H$2581),0),0)</f>
      </c>
      <c r="CI12" s="340">
        <f>+INDEX('Results 3 Silos'!$C$2:$C$2581,MATCH(1,('Stock Projection 3 Silos'!$B36='Results 3 Silos'!$A$2:$A$2581)*('Stock Projection 3 Silos'!CI$34='Results 3 Silos'!$E$2:$E$2581)*("unloading"='Results 3 Silos'!$H$2:$H$2581),0),0)-INDEX('Results 3 Silos'!$C$2:$C$2581,MATCH(1,('Stock Projection 3 Silos'!$B36='Results 3 Silos'!$A$2:$A$2581)*('Stock Projection 3 Silos'!CI$34='Results 3 Silos'!$E$2:$E$2581)*("loading"='Results 3 Silos'!$H$2:$H$2581),0),0)</f>
      </c>
      <c r="CJ12" s="340">
        <f>+INDEX('Results 3 Silos'!$C$2:$C$2581,MATCH(1,('Stock Projection 3 Silos'!$B36='Results 3 Silos'!$A$2:$A$2581)*('Stock Projection 3 Silos'!CJ$34='Results 3 Silos'!$E$2:$E$2581)*("unloading"='Results 3 Silos'!$H$2:$H$2581),0),0)-INDEX('Results 3 Silos'!$C$2:$C$2581,MATCH(1,('Stock Projection 3 Silos'!$B36='Results 3 Silos'!$A$2:$A$2581)*('Stock Projection 3 Silos'!CJ$34='Results 3 Silos'!$E$2:$E$2581)*("loading"='Results 3 Silos'!$H$2:$H$2581),0),0)</f>
      </c>
      <c r="CK12" s="340">
        <f>+INDEX('Results 3 Silos'!$C$2:$C$2581,MATCH(1,('Stock Projection 3 Silos'!$B36='Results 3 Silos'!$A$2:$A$2581)*('Stock Projection 3 Silos'!CK$34='Results 3 Silos'!$E$2:$E$2581)*("unloading"='Results 3 Silos'!$H$2:$H$2581),0),0)-INDEX('Results 3 Silos'!$C$2:$C$2581,MATCH(1,('Stock Projection 3 Silos'!$B36='Results 3 Silos'!$A$2:$A$2581)*('Stock Projection 3 Silos'!CK$34='Results 3 Silos'!$E$2:$E$2581)*("loading"='Results 3 Silos'!$H$2:$H$2581),0),0)</f>
      </c>
      <c r="CL12" s="340">
        <f>+INDEX('Results 3 Silos'!$C$2:$C$2581,MATCH(1,('Stock Projection 3 Silos'!$B36='Results 3 Silos'!$A$2:$A$2581)*('Stock Projection 3 Silos'!CL$34='Results 3 Silos'!$E$2:$E$2581)*("unloading"='Results 3 Silos'!$H$2:$H$2581),0),0)-INDEX('Results 3 Silos'!$C$2:$C$2581,MATCH(1,('Stock Projection 3 Silos'!$B36='Results 3 Silos'!$A$2:$A$2581)*('Stock Projection 3 Silos'!CL$34='Results 3 Silos'!$E$2:$E$2581)*("loading"='Results 3 Silos'!$H$2:$H$2581),0),0)</f>
      </c>
      <c r="CM12" s="340">
        <f>+INDEX('Results 3 Silos'!$C$2:$C$2581,MATCH(1,('Stock Projection 3 Silos'!$B36='Results 3 Silos'!$A$2:$A$2581)*('Stock Projection 3 Silos'!CM$34='Results 3 Silos'!$E$2:$E$2581)*("unloading"='Results 3 Silos'!$H$2:$H$2581),0),0)-INDEX('Results 3 Silos'!$C$2:$C$2581,MATCH(1,('Stock Projection 3 Silos'!$B36='Results 3 Silos'!$A$2:$A$2581)*('Stock Projection 3 Silos'!CM$34='Results 3 Silos'!$E$2:$E$2581)*("loading"='Results 3 Silos'!$H$2:$H$2581),0),0)</f>
      </c>
      <c r="CN12" s="340">
        <f>+INDEX('Results 3 Silos'!$C$2:$C$2581,MATCH(1,('Stock Projection 3 Silos'!$B36='Results 3 Silos'!$A$2:$A$2581)*('Stock Projection 3 Silos'!CN$34='Results 3 Silos'!$E$2:$E$2581)*("unloading"='Results 3 Silos'!$H$2:$H$2581),0),0)-INDEX('Results 3 Silos'!$C$2:$C$2581,MATCH(1,('Stock Projection 3 Silos'!$B36='Results 3 Silos'!$A$2:$A$2581)*('Stock Projection 3 Silos'!CN$34='Results 3 Silos'!$E$2:$E$2581)*("loading"='Results 3 Silos'!$H$2:$H$2581),0),0)</f>
      </c>
      <c r="CO12" s="340">
        <f>+INDEX('Results 3 Silos'!$C$2:$C$2581,MATCH(1,('Stock Projection 3 Silos'!$B36='Results 3 Silos'!$A$2:$A$2581)*('Stock Projection 3 Silos'!CO$34='Results 3 Silos'!$E$2:$E$2581)*("unloading"='Results 3 Silos'!$H$2:$H$2581),0),0)-INDEX('Results 3 Silos'!$C$2:$C$2581,MATCH(1,('Stock Projection 3 Silos'!$B36='Results 3 Silos'!$A$2:$A$2581)*('Stock Projection 3 Silos'!CO$34='Results 3 Silos'!$E$2:$E$2581)*("loading"='Results 3 Silos'!$H$2:$H$2581),0),0)</f>
      </c>
      <c r="CP12" s="342">
        <f>+INDEX('Results 3 Silos'!$C$2:$C$2581,MATCH(1,('Stock Projection 3 Silos'!$B36='Results 3 Silos'!$A$2:$A$2581)*('Stock Projection 3 Silos'!CP$34='Results 3 Silos'!$E$2:$E$2581)*("unloading"='Results 3 Silos'!$H$2:$H$2581),0),0)-INDEX('Results 3 Silos'!$C$2:$C$2581,MATCH(1,('Stock Projection 3 Silos'!$B36='Results 3 Silos'!$A$2:$A$2581)*('Stock Projection 3 Silos'!CP$34='Results 3 Silos'!$E$2:$E$2581)*("loading"='Results 3 Silos'!$H$2:$H$2581),0),0)</f>
      </c>
    </row>
    <row x14ac:dyDescent="0.25" r="13" customHeight="1" ht="18.75">
      <c r="A13" s="6"/>
      <c r="B13" s="337"/>
      <c r="C13" s="338">
        <v>191</v>
      </c>
      <c r="D13" s="339"/>
      <c r="E13" s="340">
        <f>+INDEX('Results 3 Silos'!$C$2:$C$2581,MATCH(1,('Stock Projection 3 Silos'!$B37='Results 3 Silos'!$A$2:$A$2581)*('Stock Projection 3 Silos'!E$34='Results 3 Silos'!$E$2:$E$2581)*("unloading"='Results 3 Silos'!$H$2:$H$2581),0),0)-INDEX('Results 3 Silos'!$C$2:$C$2581,MATCH(1,('Stock Projection 3 Silos'!$B37='Results 3 Silos'!$A$2:$A$2581)*('Stock Projection 3 Silos'!E$34='Results 3 Silos'!$E$2:$E$2581)*("loading"='Results 3 Silos'!$H$2:$H$2581),0),0)</f>
      </c>
      <c r="F13" s="340">
        <f>+INDEX('Results 3 Silos'!$C$2:$C$2581,MATCH(1,('Stock Projection 3 Silos'!$B37='Results 3 Silos'!$A$2:$A$2581)*('Stock Projection 3 Silos'!F$34='Results 3 Silos'!$E$2:$E$2581)*("unloading"='Results 3 Silos'!$H$2:$H$2581),0),0)-INDEX('Results 3 Silos'!$C$2:$C$2581,MATCH(1,('Stock Projection 3 Silos'!$B37='Results 3 Silos'!$A$2:$A$2581)*('Stock Projection 3 Silos'!F$34='Results 3 Silos'!$E$2:$E$2581)*("loading"='Results 3 Silos'!$H$2:$H$2581),0),0)</f>
      </c>
      <c r="G13" s="340">
        <f>+INDEX('Results 3 Silos'!$C$2:$C$2581,MATCH(1,('Stock Projection 3 Silos'!$B37='Results 3 Silos'!$A$2:$A$2581)*('Stock Projection 3 Silos'!G$34='Results 3 Silos'!$E$2:$E$2581)*("unloading"='Results 3 Silos'!$H$2:$H$2581),0),0)-INDEX('Results 3 Silos'!$C$2:$C$2581,MATCH(1,('Stock Projection 3 Silos'!$B37='Results 3 Silos'!$A$2:$A$2581)*('Stock Projection 3 Silos'!G$34='Results 3 Silos'!$E$2:$E$2581)*("loading"='Results 3 Silos'!$H$2:$H$2581),0),0)</f>
      </c>
      <c r="H13" s="340">
        <f>+INDEX('Results 3 Silos'!$C$2:$C$2581,MATCH(1,('Stock Projection 3 Silos'!$B37='Results 3 Silos'!$A$2:$A$2581)*('Stock Projection 3 Silos'!H$34='Results 3 Silos'!$E$2:$E$2581)*("unloading"='Results 3 Silos'!$H$2:$H$2581),0),0)-INDEX('Results 3 Silos'!$C$2:$C$2581,MATCH(1,('Stock Projection 3 Silos'!$B37='Results 3 Silos'!$A$2:$A$2581)*('Stock Projection 3 Silos'!H$34='Results 3 Silos'!$E$2:$E$2581)*("loading"='Results 3 Silos'!$H$2:$H$2581),0),0)</f>
      </c>
      <c r="I13" s="340">
        <f>+INDEX('Results 3 Silos'!$C$2:$C$2581,MATCH(1,('Stock Projection 3 Silos'!$B37='Results 3 Silos'!$A$2:$A$2581)*('Stock Projection 3 Silos'!I$34='Results 3 Silos'!$E$2:$E$2581)*("unloading"='Results 3 Silos'!$H$2:$H$2581),0),0)-INDEX('Results 3 Silos'!$C$2:$C$2581,MATCH(1,('Stock Projection 3 Silos'!$B37='Results 3 Silos'!$A$2:$A$2581)*('Stock Projection 3 Silos'!I$34='Results 3 Silos'!$E$2:$E$2581)*("loading"='Results 3 Silos'!$H$2:$H$2581),0),0)</f>
      </c>
      <c r="J13" s="341"/>
      <c r="K13" s="340">
        <f>+INDEX('Results 3 Silos'!$C$2:$C$2581,MATCH(1,('Stock Projection 3 Silos'!$B37='Results 3 Silos'!$A$2:$A$2581)*('Stock Projection 3 Silos'!K$34='Results 3 Silos'!$E$2:$E$2581)*("unloading"='Results 3 Silos'!$H$2:$H$2581),0),0)-INDEX('Results 3 Silos'!$C$2:$C$2581,MATCH(1,('Stock Projection 3 Silos'!$B37='Results 3 Silos'!$A$2:$A$2581)*('Stock Projection 3 Silos'!K$34='Results 3 Silos'!$E$2:$E$2581)*("loading"='Results 3 Silos'!$H$2:$H$2581),0),0)</f>
      </c>
      <c r="L13" s="340">
        <f>+INDEX('Results 3 Silos'!$C$2:$C$2581,MATCH(1,('Stock Projection 3 Silos'!$B37='Results 3 Silos'!$A$2:$A$2581)*('Stock Projection 3 Silos'!L$34='Results 3 Silos'!$E$2:$E$2581)*("unloading"='Results 3 Silos'!$H$2:$H$2581),0),0)-INDEX('Results 3 Silos'!$C$2:$C$2581,MATCH(1,('Stock Projection 3 Silos'!$B37='Results 3 Silos'!$A$2:$A$2581)*('Stock Projection 3 Silos'!L$34='Results 3 Silos'!$E$2:$E$2581)*("loading"='Results 3 Silos'!$H$2:$H$2581),0),0)</f>
      </c>
      <c r="M13" s="340"/>
      <c r="N13" s="340">
        <f>+INDEX('Results 3 Silos'!$C$2:$C$2581,MATCH(1,('Stock Projection 3 Silos'!$B37='Results 3 Silos'!$A$2:$A$2581)*('Stock Projection 3 Silos'!N$34='Results 3 Silos'!$E$2:$E$2581)*("unloading"='Results 3 Silos'!$H$2:$H$2581),0),0)-INDEX('Results 3 Silos'!$C$2:$C$2581,MATCH(1,('Stock Projection 3 Silos'!$B37='Results 3 Silos'!$A$2:$A$2581)*('Stock Projection 3 Silos'!N$34='Results 3 Silos'!$E$2:$E$2581)*("loading"='Results 3 Silos'!$H$2:$H$2581),0),0)</f>
      </c>
      <c r="O13" s="340">
        <f>+INDEX('Results 3 Silos'!$C$2:$C$2581,MATCH(1,('Stock Projection 3 Silos'!$B37='Results 3 Silos'!$A$2:$A$2581)*('Stock Projection 3 Silos'!O$34='Results 3 Silos'!$E$2:$E$2581)*("unloading"='Results 3 Silos'!$H$2:$H$2581),0),0)-INDEX('Results 3 Silos'!$C$2:$C$2581,MATCH(1,('Stock Projection 3 Silos'!$B37='Results 3 Silos'!$A$2:$A$2581)*('Stock Projection 3 Silos'!O$34='Results 3 Silos'!$E$2:$E$2581)*("loading"='Results 3 Silos'!$H$2:$H$2581),0),0)</f>
      </c>
      <c r="P13" s="340">
        <f>+INDEX('Results 3 Silos'!$C$2:$C$2581,MATCH(1,('Stock Projection 3 Silos'!$B37='Results 3 Silos'!$A$2:$A$2581)*('Stock Projection 3 Silos'!P$34='Results 3 Silos'!$E$2:$E$2581)*("unloading"='Results 3 Silos'!$H$2:$H$2581),0),0)-INDEX('Results 3 Silos'!$C$2:$C$2581,MATCH(1,('Stock Projection 3 Silos'!$B37='Results 3 Silos'!$A$2:$A$2581)*('Stock Projection 3 Silos'!P$34='Results 3 Silos'!$E$2:$E$2581)*("loading"='Results 3 Silos'!$H$2:$H$2581),0),0)</f>
      </c>
      <c r="Q13" s="340">
        <f>+INDEX('Results 3 Silos'!$C$2:$C$2581,MATCH(1,('Stock Projection 3 Silos'!$B37='Results 3 Silos'!$A$2:$A$2581)*('Stock Projection 3 Silos'!Q$34='Results 3 Silos'!$E$2:$E$2581)*("unloading"='Results 3 Silos'!$H$2:$H$2581),0),0)-INDEX('Results 3 Silos'!$C$2:$C$2581,MATCH(1,('Stock Projection 3 Silos'!$B37='Results 3 Silos'!$A$2:$A$2581)*('Stock Projection 3 Silos'!Q$34='Results 3 Silos'!$E$2:$E$2581)*("loading"='Results 3 Silos'!$H$2:$H$2581),0),0)</f>
      </c>
      <c r="R13" s="340">
        <f>+INDEX('Results 3 Silos'!$C$2:$C$2581,MATCH(1,('Stock Projection 3 Silos'!$B37='Results 3 Silos'!$A$2:$A$2581)*('Stock Projection 3 Silos'!R$34='Results 3 Silos'!$E$2:$E$2581)*("unloading"='Results 3 Silos'!$H$2:$H$2581),0),0)-INDEX('Results 3 Silos'!$C$2:$C$2581,MATCH(1,('Stock Projection 3 Silos'!$B37='Results 3 Silos'!$A$2:$A$2581)*('Stock Projection 3 Silos'!R$34='Results 3 Silos'!$E$2:$E$2581)*("loading"='Results 3 Silos'!$H$2:$H$2581),0),0)</f>
      </c>
      <c r="S13" s="340">
        <f>+INDEX('Results 3 Silos'!$C$2:$C$2581,MATCH(1,('Stock Projection 3 Silos'!$B37='Results 3 Silos'!$A$2:$A$2581)*('Stock Projection 3 Silos'!S$34='Results 3 Silos'!$E$2:$E$2581)*("unloading"='Results 3 Silos'!$H$2:$H$2581),0),0)-INDEX('Results 3 Silos'!$C$2:$C$2581,MATCH(1,('Stock Projection 3 Silos'!$B37='Results 3 Silos'!$A$2:$A$2581)*('Stock Projection 3 Silos'!S$34='Results 3 Silos'!$E$2:$E$2581)*("loading"='Results 3 Silos'!$H$2:$H$2581),0),0)</f>
      </c>
      <c r="T13" s="340">
        <f>+INDEX('Results 3 Silos'!$C$2:$C$2581,MATCH(1,('Stock Projection 3 Silos'!$B37='Results 3 Silos'!$A$2:$A$2581)*('Stock Projection 3 Silos'!T$34='Results 3 Silos'!$E$2:$E$2581)*("unloading"='Results 3 Silos'!$H$2:$H$2581),0),0)-INDEX('Results 3 Silos'!$C$2:$C$2581,MATCH(1,('Stock Projection 3 Silos'!$B37='Results 3 Silos'!$A$2:$A$2581)*('Stock Projection 3 Silos'!T$34='Results 3 Silos'!$E$2:$E$2581)*("loading"='Results 3 Silos'!$H$2:$H$2581),0),0)</f>
      </c>
      <c r="U13" s="340">
        <f>+INDEX('Results 3 Silos'!$C$2:$C$2581,MATCH(1,('Stock Projection 3 Silos'!$B37='Results 3 Silos'!$A$2:$A$2581)*('Stock Projection 3 Silos'!U$34='Results 3 Silos'!$E$2:$E$2581)*("unloading"='Results 3 Silos'!$H$2:$H$2581),0),0)-INDEX('Results 3 Silos'!$C$2:$C$2581,MATCH(1,('Stock Projection 3 Silos'!$B37='Results 3 Silos'!$A$2:$A$2581)*('Stock Projection 3 Silos'!U$34='Results 3 Silos'!$E$2:$E$2581)*("loading"='Results 3 Silos'!$H$2:$H$2581),0),0)</f>
      </c>
      <c r="V13" s="340"/>
      <c r="W13" s="340"/>
      <c r="X13" s="340"/>
      <c r="Y13" s="340">
        <f>+INDEX('Results 3 Silos'!$C$2:$C$2581,MATCH(1,('Stock Projection 3 Silos'!$B37='Results 3 Silos'!$A$2:$A$2581)*('Stock Projection 3 Silos'!Y$34='Results 3 Silos'!$E$2:$E$2581)*("unloading"='Results 3 Silos'!$H$2:$H$2581),0),0)-INDEX('Results 3 Silos'!$C$2:$C$2581,MATCH(1,('Stock Projection 3 Silos'!$B37='Results 3 Silos'!$A$2:$A$2581)*('Stock Projection 3 Silos'!Y$34='Results 3 Silos'!$E$2:$E$2581)*("loading"='Results 3 Silos'!$H$2:$H$2581),0),0)</f>
      </c>
      <c r="Z13" s="340">
        <f>+INDEX('Results 3 Silos'!$C$2:$C$2581,MATCH(1,('Stock Projection 3 Silos'!$B37='Results 3 Silos'!$A$2:$A$2581)*('Stock Projection 3 Silos'!Z$34='Results 3 Silos'!$E$2:$E$2581)*("unloading"='Results 3 Silos'!$H$2:$H$2581),0),0)-INDEX('Results 3 Silos'!$C$2:$C$2581,MATCH(1,('Stock Projection 3 Silos'!$B37='Results 3 Silos'!$A$2:$A$2581)*('Stock Projection 3 Silos'!Z$34='Results 3 Silos'!$E$2:$E$2581)*("loading"='Results 3 Silos'!$H$2:$H$2581),0),0)</f>
      </c>
      <c r="AA13" s="340">
        <f>+INDEX('Results 3 Silos'!$C$2:$C$2581,MATCH(1,('Stock Projection 3 Silos'!$B37='Results 3 Silos'!$A$2:$A$2581)*('Stock Projection 3 Silos'!AA$34='Results 3 Silos'!$E$2:$E$2581)*("unloading"='Results 3 Silos'!$H$2:$H$2581),0),0)-INDEX('Results 3 Silos'!$C$2:$C$2581,MATCH(1,('Stock Projection 3 Silos'!$B37='Results 3 Silos'!$A$2:$A$2581)*('Stock Projection 3 Silos'!AA$34='Results 3 Silos'!$E$2:$E$2581)*("loading"='Results 3 Silos'!$H$2:$H$2581),0),0)</f>
      </c>
      <c r="AB13" s="340">
        <f>+INDEX('Results 3 Silos'!$C$2:$C$2581,MATCH(1,('Stock Projection 3 Silos'!$B37='Results 3 Silos'!$A$2:$A$2581)*('Stock Projection 3 Silos'!AB$34='Results 3 Silos'!$E$2:$E$2581)*("unloading"='Results 3 Silos'!$H$2:$H$2581),0),0)-INDEX('Results 3 Silos'!$C$2:$C$2581,MATCH(1,('Stock Projection 3 Silos'!$B37='Results 3 Silos'!$A$2:$A$2581)*('Stock Projection 3 Silos'!AB$34='Results 3 Silos'!$E$2:$E$2581)*("loading"='Results 3 Silos'!$H$2:$H$2581),0),0)</f>
      </c>
      <c r="AC13" s="340">
        <f>+INDEX('Results 3 Silos'!$C$2:$C$2581,MATCH(1,('Stock Projection 3 Silos'!$B37='Results 3 Silos'!$A$2:$A$2581)*('Stock Projection 3 Silos'!AC$34='Results 3 Silos'!$E$2:$E$2581)*("unloading"='Results 3 Silos'!$H$2:$H$2581),0),0)-INDEX('Results 3 Silos'!$C$2:$C$2581,MATCH(1,('Stock Projection 3 Silos'!$B37='Results 3 Silos'!$A$2:$A$2581)*('Stock Projection 3 Silos'!AC$34='Results 3 Silos'!$E$2:$E$2581)*("loading"='Results 3 Silos'!$H$2:$H$2581),0),0)</f>
      </c>
      <c r="AD13" s="340">
        <f>+INDEX('Results 3 Silos'!$C$2:$C$2581,MATCH(1,('Stock Projection 3 Silos'!$B37='Results 3 Silos'!$A$2:$A$2581)*('Stock Projection 3 Silos'!AD$34='Results 3 Silos'!$E$2:$E$2581)*("unloading"='Results 3 Silos'!$H$2:$H$2581),0),0)-INDEX('Results 3 Silos'!$C$2:$C$2581,MATCH(1,('Stock Projection 3 Silos'!$B37='Results 3 Silos'!$A$2:$A$2581)*('Stock Projection 3 Silos'!AD$34='Results 3 Silos'!$E$2:$E$2581)*("loading"='Results 3 Silos'!$H$2:$H$2581),0),0)</f>
      </c>
      <c r="AE13" s="343">
        <v>0</v>
      </c>
      <c r="AF13" s="340">
        <v>0</v>
      </c>
      <c r="AG13" s="340">
        <v>0</v>
      </c>
      <c r="AH13" s="340">
        <v>0</v>
      </c>
      <c r="AI13" s="340">
        <v>0</v>
      </c>
      <c r="AJ13" s="340">
        <v>0</v>
      </c>
      <c r="AK13" s="340">
        <v>0</v>
      </c>
      <c r="AL13" s="340">
        <v>0</v>
      </c>
      <c r="AM13" s="340">
        <v>0</v>
      </c>
      <c r="AN13" s="340">
        <v>0</v>
      </c>
      <c r="AO13" s="340">
        <v>0</v>
      </c>
      <c r="AP13" s="340">
        <v>0</v>
      </c>
      <c r="AQ13" s="340">
        <v>0</v>
      </c>
      <c r="AR13" s="340">
        <v>0</v>
      </c>
      <c r="AS13" s="340">
        <v>0</v>
      </c>
      <c r="AT13" s="340">
        <v>0</v>
      </c>
      <c r="AU13" s="340">
        <v>0</v>
      </c>
      <c r="AV13" s="340">
        <v>0</v>
      </c>
      <c r="AW13" s="340">
        <v>0</v>
      </c>
      <c r="AX13" s="340">
        <v>0</v>
      </c>
      <c r="AY13" s="340">
        <v>0</v>
      </c>
      <c r="AZ13" s="340">
        <v>0</v>
      </c>
      <c r="BA13" s="340">
        <v>0</v>
      </c>
      <c r="BB13" s="340">
        <v>0</v>
      </c>
      <c r="BC13" s="340">
        <v>0</v>
      </c>
      <c r="BD13" s="340">
        <v>0</v>
      </c>
      <c r="BE13" s="340">
        <v>0</v>
      </c>
      <c r="BF13" s="340">
        <v>0</v>
      </c>
      <c r="BG13" s="340">
        <v>0</v>
      </c>
      <c r="BH13" s="340">
        <v>0</v>
      </c>
      <c r="BI13" s="340">
        <v>0</v>
      </c>
      <c r="BJ13" s="340">
        <v>0</v>
      </c>
      <c r="BK13" s="340">
        <v>0</v>
      </c>
      <c r="BL13" s="340">
        <v>0</v>
      </c>
      <c r="BM13" s="340">
        <v>0</v>
      </c>
      <c r="BN13" s="340">
        <v>0</v>
      </c>
      <c r="BO13" s="340">
        <v>0</v>
      </c>
      <c r="BP13" s="340">
        <v>0</v>
      </c>
      <c r="BQ13" s="340">
        <v>0</v>
      </c>
      <c r="BR13" s="340">
        <v>0</v>
      </c>
      <c r="BS13" s="340">
        <v>0</v>
      </c>
      <c r="BT13" s="340">
        <v>0</v>
      </c>
      <c r="BU13" s="340">
        <v>0</v>
      </c>
      <c r="BV13" s="340">
        <v>0</v>
      </c>
      <c r="BW13" s="340">
        <v>0</v>
      </c>
      <c r="BX13" s="340">
        <v>0</v>
      </c>
      <c r="BY13" s="340">
        <v>0</v>
      </c>
      <c r="BZ13" s="340">
        <v>0</v>
      </c>
      <c r="CA13" s="340">
        <v>0</v>
      </c>
      <c r="CB13" s="340">
        <v>0</v>
      </c>
      <c r="CC13" s="340">
        <v>0</v>
      </c>
      <c r="CD13" s="340">
        <v>0</v>
      </c>
      <c r="CE13" s="340">
        <v>0</v>
      </c>
      <c r="CF13" s="340">
        <v>0</v>
      </c>
      <c r="CG13" s="340">
        <v>0</v>
      </c>
      <c r="CH13" s="340">
        <v>0</v>
      </c>
      <c r="CI13" s="340">
        <v>0</v>
      </c>
      <c r="CJ13" s="340">
        <v>0</v>
      </c>
      <c r="CK13" s="340">
        <v>0</v>
      </c>
      <c r="CL13" s="340">
        <v>0</v>
      </c>
      <c r="CM13" s="340">
        <v>0</v>
      </c>
      <c r="CN13" s="340">
        <v>0</v>
      </c>
      <c r="CO13" s="340">
        <v>0</v>
      </c>
      <c r="CP13" s="342">
        <v>0</v>
      </c>
    </row>
    <row x14ac:dyDescent="0.25" r="14" customHeight="1" ht="18.75">
      <c r="A14" s="6"/>
      <c r="B14" s="344"/>
      <c r="C14" s="345">
        <v>89</v>
      </c>
      <c r="D14" s="346"/>
      <c r="E14" s="347"/>
      <c r="F14" s="347"/>
      <c r="G14" s="347"/>
      <c r="H14" s="347"/>
      <c r="I14" s="347"/>
      <c r="J14" s="348"/>
      <c r="K14" s="347"/>
      <c r="L14" s="347"/>
      <c r="M14" s="347"/>
      <c r="N14" s="347"/>
      <c r="O14" s="347"/>
      <c r="P14" s="347"/>
      <c r="Q14" s="347"/>
      <c r="R14" s="347"/>
      <c r="S14" s="347"/>
      <c r="T14" s="347"/>
      <c r="U14" s="347"/>
      <c r="V14" s="347"/>
      <c r="W14" s="347"/>
      <c r="X14" s="347"/>
      <c r="Y14" s="347">
        <f>+INDEX('Results 3 Silos'!$C$2:$C$2581,MATCH(1,('Stock Projection 3 Silos'!$B38='Results 3 Silos'!$A$2:$A$2581)*('Stock Projection 3 Silos'!Y$34='Results 3 Silos'!$E$2:$E$2581)*("unloading"='Results 3 Silos'!$H$2:$H$2581),0),0)-INDEX('Results 3 Silos'!$C$2:$C$2581,MATCH(1,('Stock Projection 3 Silos'!$B38='Results 3 Silos'!$A$2:$A$2581)*('Stock Projection 3 Silos'!Y$34='Results 3 Silos'!$E$2:$E$2581)*("loading"='Results 3 Silos'!$H$2:$H$2581),0),0)</f>
      </c>
      <c r="Z14" s="347">
        <f>+INDEX('Results 3 Silos'!$C$2:$C$2581,MATCH(1,('Stock Projection 3 Silos'!$B38='Results 3 Silos'!$A$2:$A$2581)*('Stock Projection 3 Silos'!Z$34='Results 3 Silos'!$E$2:$E$2581)*("unloading"='Results 3 Silos'!$H$2:$H$2581),0),0)-INDEX('Results 3 Silos'!$C$2:$C$2581,MATCH(1,('Stock Projection 3 Silos'!$B38='Results 3 Silos'!$A$2:$A$2581)*('Stock Projection 3 Silos'!Z$34='Results 3 Silos'!$E$2:$E$2581)*("loading"='Results 3 Silos'!$H$2:$H$2581),0),0)</f>
      </c>
      <c r="AA14" s="347">
        <f>+INDEX('Results 3 Silos'!$C$2:$C$2581,MATCH(1,('Stock Projection 3 Silos'!$B38='Results 3 Silos'!$A$2:$A$2581)*('Stock Projection 3 Silos'!AA$34='Results 3 Silos'!$E$2:$E$2581)*("unloading"='Results 3 Silos'!$H$2:$H$2581),0),0)-INDEX('Results 3 Silos'!$C$2:$C$2581,MATCH(1,('Stock Projection 3 Silos'!$B38='Results 3 Silos'!$A$2:$A$2581)*('Stock Projection 3 Silos'!AA$34='Results 3 Silos'!$E$2:$E$2581)*("loading"='Results 3 Silos'!$H$2:$H$2581),0),0)</f>
      </c>
      <c r="AB14" s="347">
        <f>+INDEX('Results 3 Silos'!$C$2:$C$2581,MATCH(1,('Stock Projection 3 Silos'!$B38='Results 3 Silos'!$A$2:$A$2581)*('Stock Projection 3 Silos'!AB$34='Results 3 Silos'!$E$2:$E$2581)*("unloading"='Results 3 Silos'!$H$2:$H$2581),0),0)-INDEX('Results 3 Silos'!$C$2:$C$2581,MATCH(1,('Stock Projection 3 Silos'!$B38='Results 3 Silos'!$A$2:$A$2581)*('Stock Projection 3 Silos'!AB$34='Results 3 Silos'!$E$2:$E$2581)*("loading"='Results 3 Silos'!$H$2:$H$2581),0),0)</f>
      </c>
      <c r="AC14" s="347">
        <f>+INDEX('Results 3 Silos'!$C$2:$C$2581,MATCH(1,('Stock Projection 3 Silos'!$B38='Results 3 Silos'!$A$2:$A$2581)*('Stock Projection 3 Silos'!AC$34='Results 3 Silos'!$E$2:$E$2581)*("unloading"='Results 3 Silos'!$H$2:$H$2581),0),0)-INDEX('Results 3 Silos'!$C$2:$C$2581,MATCH(1,('Stock Projection 3 Silos'!$B38='Results 3 Silos'!$A$2:$A$2581)*('Stock Projection 3 Silos'!AC$34='Results 3 Silos'!$E$2:$E$2581)*("loading"='Results 3 Silos'!$H$2:$H$2581),0),0)</f>
      </c>
      <c r="AD14" s="347">
        <f>+INDEX('Results 3 Silos'!$C$2:$C$2581,MATCH(1,('Stock Projection 3 Silos'!$B38='Results 3 Silos'!$A$2:$A$2581)*('Stock Projection 3 Silos'!AD$34='Results 3 Silos'!$E$2:$E$2581)*("unloading"='Results 3 Silos'!$H$2:$H$2581),0),0)-INDEX('Results 3 Silos'!$C$2:$C$2581,MATCH(1,('Stock Projection 3 Silos'!$B38='Results 3 Silos'!$A$2:$A$2581)*('Stock Projection 3 Silos'!AD$34='Results 3 Silos'!$E$2:$E$2581)*("loading"='Results 3 Silos'!$H$2:$H$2581),0),0)</f>
      </c>
      <c r="AE14" s="347">
        <f>+INDEX('Results 3 Silos'!$C$2:$C$2581,MATCH(1,('Stock Projection 3 Silos'!$B38='Results 3 Silos'!$A$2:$A$2581)*('Stock Projection 3 Silos'!AE$34='Results 3 Silos'!$E$2:$E$2581)*("unloading"='Results 3 Silos'!$H$2:$H$2581),0),0)-INDEX('Results 3 Silos'!$C$2:$C$2581,MATCH(1,('Stock Projection 3 Silos'!$B38='Results 3 Silos'!$A$2:$A$2581)*('Stock Projection 3 Silos'!AE$34='Results 3 Silos'!$E$2:$E$2581)*("loading"='Results 3 Silos'!$H$2:$H$2581),0),0)</f>
      </c>
      <c r="AF14" s="347">
        <f>+INDEX('Results 3 Silos'!$C$2:$C$2581,MATCH(1,('Stock Projection 3 Silos'!$B38='Results 3 Silos'!$A$2:$A$2581)*('Stock Projection 3 Silos'!AF$34='Results 3 Silos'!$E$2:$E$2581)*("unloading"='Results 3 Silos'!$H$2:$H$2581),0),0)-INDEX('Results 3 Silos'!$C$2:$C$2581,MATCH(1,('Stock Projection 3 Silos'!$B38='Results 3 Silos'!$A$2:$A$2581)*('Stock Projection 3 Silos'!AF$34='Results 3 Silos'!$E$2:$E$2581)*("loading"='Results 3 Silos'!$H$2:$H$2581),0),0)</f>
      </c>
      <c r="AG14" s="347">
        <f>+INDEX('Results 3 Silos'!$C$2:$C$2581,MATCH(1,('Stock Projection 3 Silos'!$B38='Results 3 Silos'!$A$2:$A$2581)*('Stock Projection 3 Silos'!AG$34='Results 3 Silos'!$E$2:$E$2581)*("unloading"='Results 3 Silos'!$H$2:$H$2581),0),0)-INDEX('Results 3 Silos'!$C$2:$C$2581,MATCH(1,('Stock Projection 3 Silos'!$B38='Results 3 Silos'!$A$2:$A$2581)*('Stock Projection 3 Silos'!AG$34='Results 3 Silos'!$E$2:$E$2581)*("loading"='Results 3 Silos'!$H$2:$H$2581),0),0)</f>
      </c>
      <c r="AH14" s="347">
        <f>+INDEX('Results 3 Silos'!$C$2:$C$2581,MATCH(1,('Stock Projection 3 Silos'!$B38='Results 3 Silos'!$A$2:$A$2581)*('Stock Projection 3 Silos'!AH$34='Results 3 Silos'!$E$2:$E$2581)*("unloading"='Results 3 Silos'!$H$2:$H$2581),0),0)-INDEX('Results 3 Silos'!$C$2:$C$2581,MATCH(1,('Stock Projection 3 Silos'!$B38='Results 3 Silos'!$A$2:$A$2581)*('Stock Projection 3 Silos'!AH$34='Results 3 Silos'!$E$2:$E$2581)*("loading"='Results 3 Silos'!$H$2:$H$2581),0),0)</f>
      </c>
      <c r="AI14" s="347">
        <f>+INDEX('Results 3 Silos'!$C$2:$C$2581,MATCH(1,('Stock Projection 3 Silos'!$B38='Results 3 Silos'!$A$2:$A$2581)*('Stock Projection 3 Silos'!AI$34='Results 3 Silos'!$E$2:$E$2581)*("unloading"='Results 3 Silos'!$H$2:$H$2581),0),0)-INDEX('Results 3 Silos'!$C$2:$C$2581,MATCH(1,('Stock Projection 3 Silos'!$B38='Results 3 Silos'!$A$2:$A$2581)*('Stock Projection 3 Silos'!AI$34='Results 3 Silos'!$E$2:$E$2581)*("loading"='Results 3 Silos'!$H$2:$H$2581),0),0)</f>
      </c>
      <c r="AJ14" s="347">
        <f>+INDEX('Results 3 Silos'!$C$2:$C$2581,MATCH(1,('Stock Projection 3 Silos'!$B38='Results 3 Silos'!$A$2:$A$2581)*('Stock Projection 3 Silos'!AJ$34='Results 3 Silos'!$E$2:$E$2581)*("unloading"='Results 3 Silos'!$H$2:$H$2581),0),0)-INDEX('Results 3 Silos'!$C$2:$C$2581,MATCH(1,('Stock Projection 3 Silos'!$B38='Results 3 Silos'!$A$2:$A$2581)*('Stock Projection 3 Silos'!AJ$34='Results 3 Silos'!$E$2:$E$2581)*("loading"='Results 3 Silos'!$H$2:$H$2581),0),0)</f>
      </c>
      <c r="AK14" s="347">
        <f>+INDEX('Results 3 Silos'!$C$2:$C$2581,MATCH(1,('Stock Projection 3 Silos'!$B38='Results 3 Silos'!$A$2:$A$2581)*('Stock Projection 3 Silos'!AK$34='Results 3 Silos'!$E$2:$E$2581)*("unloading"='Results 3 Silos'!$H$2:$H$2581),0),0)-INDEX('Results 3 Silos'!$C$2:$C$2581,MATCH(1,('Stock Projection 3 Silos'!$B38='Results 3 Silos'!$A$2:$A$2581)*('Stock Projection 3 Silos'!AK$34='Results 3 Silos'!$E$2:$E$2581)*("loading"='Results 3 Silos'!$H$2:$H$2581),0),0)</f>
      </c>
      <c r="AL14" s="347">
        <f>+INDEX('Results 3 Silos'!$C$2:$C$2581,MATCH(1,('Stock Projection 3 Silos'!$B38='Results 3 Silos'!$A$2:$A$2581)*('Stock Projection 3 Silos'!AL$34='Results 3 Silos'!$E$2:$E$2581)*("unloading"='Results 3 Silos'!$H$2:$H$2581),0),0)-INDEX('Results 3 Silos'!$C$2:$C$2581,MATCH(1,('Stock Projection 3 Silos'!$B38='Results 3 Silos'!$A$2:$A$2581)*('Stock Projection 3 Silos'!AL$34='Results 3 Silos'!$E$2:$E$2581)*("loading"='Results 3 Silos'!$H$2:$H$2581),0),0)</f>
      </c>
      <c r="AM14" s="347">
        <f>+INDEX('Results 3 Silos'!$C$2:$C$2581,MATCH(1,('Stock Projection 3 Silos'!$B38='Results 3 Silos'!$A$2:$A$2581)*('Stock Projection 3 Silos'!AM$34='Results 3 Silos'!$E$2:$E$2581)*("unloading"='Results 3 Silos'!$H$2:$H$2581),0),0)-INDEX('Results 3 Silos'!$C$2:$C$2581,MATCH(1,('Stock Projection 3 Silos'!$B38='Results 3 Silos'!$A$2:$A$2581)*('Stock Projection 3 Silos'!AM$34='Results 3 Silos'!$E$2:$E$2581)*("loading"='Results 3 Silos'!$H$2:$H$2581),0),0)</f>
      </c>
      <c r="AN14" s="347">
        <f>+INDEX('Results 3 Silos'!$C$2:$C$2581,MATCH(1,('Stock Projection 3 Silos'!$B38='Results 3 Silos'!$A$2:$A$2581)*('Stock Projection 3 Silos'!AN$34='Results 3 Silos'!$E$2:$E$2581)*("unloading"='Results 3 Silos'!$H$2:$H$2581),0),0)-INDEX('Results 3 Silos'!$C$2:$C$2581,MATCH(1,('Stock Projection 3 Silos'!$B38='Results 3 Silos'!$A$2:$A$2581)*('Stock Projection 3 Silos'!AN$34='Results 3 Silos'!$E$2:$E$2581)*("loading"='Results 3 Silos'!$H$2:$H$2581),0),0)</f>
      </c>
      <c r="AO14" s="347">
        <f>+INDEX('Results 3 Silos'!$C$2:$C$2581,MATCH(1,('Stock Projection 3 Silos'!$B38='Results 3 Silos'!$A$2:$A$2581)*('Stock Projection 3 Silos'!AO$34='Results 3 Silos'!$E$2:$E$2581)*("unloading"='Results 3 Silos'!$H$2:$H$2581),0),0)-INDEX('Results 3 Silos'!$C$2:$C$2581,MATCH(1,('Stock Projection 3 Silos'!$B38='Results 3 Silos'!$A$2:$A$2581)*('Stock Projection 3 Silos'!AO$34='Results 3 Silos'!$E$2:$E$2581)*("loading"='Results 3 Silos'!$H$2:$H$2581),0),0)</f>
      </c>
      <c r="AP14" s="347">
        <f>+INDEX('Results 3 Silos'!$C$2:$C$2581,MATCH(1,('Stock Projection 3 Silos'!$B38='Results 3 Silos'!$A$2:$A$2581)*('Stock Projection 3 Silos'!AP$34='Results 3 Silos'!$E$2:$E$2581)*("unloading"='Results 3 Silos'!$H$2:$H$2581),0),0)-INDEX('Results 3 Silos'!$C$2:$C$2581,MATCH(1,('Stock Projection 3 Silos'!$B38='Results 3 Silos'!$A$2:$A$2581)*('Stock Projection 3 Silos'!AP$34='Results 3 Silos'!$E$2:$E$2581)*("loading"='Results 3 Silos'!$H$2:$H$2581),0),0)</f>
      </c>
      <c r="AQ14" s="347">
        <f>+INDEX('Results 3 Silos'!$C$2:$C$2581,MATCH(1,('Stock Projection 3 Silos'!$B38='Results 3 Silos'!$A$2:$A$2581)*('Stock Projection 3 Silos'!AQ$34='Results 3 Silos'!$E$2:$E$2581)*("unloading"='Results 3 Silos'!$H$2:$H$2581),0),0)-INDEX('Results 3 Silos'!$C$2:$C$2581,MATCH(1,('Stock Projection 3 Silos'!$B38='Results 3 Silos'!$A$2:$A$2581)*('Stock Projection 3 Silos'!AQ$34='Results 3 Silos'!$E$2:$E$2581)*("loading"='Results 3 Silos'!$H$2:$H$2581),0),0)</f>
      </c>
      <c r="AR14" s="347">
        <f>+INDEX('Results 3 Silos'!$C$2:$C$2581,MATCH(1,('Stock Projection 3 Silos'!$B38='Results 3 Silos'!$A$2:$A$2581)*('Stock Projection 3 Silos'!AR$34='Results 3 Silos'!$E$2:$E$2581)*("unloading"='Results 3 Silos'!$H$2:$H$2581),0),0)-INDEX('Results 3 Silos'!$C$2:$C$2581,MATCH(1,('Stock Projection 3 Silos'!$B38='Results 3 Silos'!$A$2:$A$2581)*('Stock Projection 3 Silos'!AR$34='Results 3 Silos'!$E$2:$E$2581)*("loading"='Results 3 Silos'!$H$2:$H$2581),0),0)</f>
      </c>
      <c r="AS14" s="347">
        <f>+INDEX('Results 3 Silos'!$C$2:$C$2581,MATCH(1,('Stock Projection 3 Silos'!$B38='Results 3 Silos'!$A$2:$A$2581)*('Stock Projection 3 Silos'!AS$34='Results 3 Silos'!$E$2:$E$2581)*("unloading"='Results 3 Silos'!$H$2:$H$2581),0),0)-INDEX('Results 3 Silos'!$C$2:$C$2581,MATCH(1,('Stock Projection 3 Silos'!$B38='Results 3 Silos'!$A$2:$A$2581)*('Stock Projection 3 Silos'!AS$34='Results 3 Silos'!$E$2:$E$2581)*("loading"='Results 3 Silos'!$H$2:$H$2581),0),0)</f>
      </c>
      <c r="AT14" s="347">
        <f>+INDEX('Results 3 Silos'!$C$2:$C$2581,MATCH(1,('Stock Projection 3 Silos'!$B38='Results 3 Silos'!$A$2:$A$2581)*('Stock Projection 3 Silos'!AT$34='Results 3 Silos'!$E$2:$E$2581)*("unloading"='Results 3 Silos'!$H$2:$H$2581),0),0)-INDEX('Results 3 Silos'!$C$2:$C$2581,MATCH(1,('Stock Projection 3 Silos'!$B38='Results 3 Silos'!$A$2:$A$2581)*('Stock Projection 3 Silos'!AT$34='Results 3 Silos'!$E$2:$E$2581)*("loading"='Results 3 Silos'!$H$2:$H$2581),0),0)</f>
      </c>
      <c r="AU14" s="347">
        <f>+INDEX('Results 3 Silos'!$C$2:$C$2581,MATCH(1,('Stock Projection 3 Silos'!$B38='Results 3 Silos'!$A$2:$A$2581)*('Stock Projection 3 Silos'!AU$34='Results 3 Silos'!$E$2:$E$2581)*("unloading"='Results 3 Silos'!$H$2:$H$2581),0),0)-INDEX('Results 3 Silos'!$C$2:$C$2581,MATCH(1,('Stock Projection 3 Silos'!$B38='Results 3 Silos'!$A$2:$A$2581)*('Stock Projection 3 Silos'!AU$34='Results 3 Silos'!$E$2:$E$2581)*("loading"='Results 3 Silos'!$H$2:$H$2581),0),0)</f>
      </c>
      <c r="AV14" s="347">
        <f>+INDEX('Results 3 Silos'!$C$2:$C$2581,MATCH(1,('Stock Projection 3 Silos'!$B38='Results 3 Silos'!$A$2:$A$2581)*('Stock Projection 3 Silos'!AV$34='Results 3 Silos'!$E$2:$E$2581)*("unloading"='Results 3 Silos'!$H$2:$H$2581),0),0)-INDEX('Results 3 Silos'!$C$2:$C$2581,MATCH(1,('Stock Projection 3 Silos'!$B38='Results 3 Silos'!$A$2:$A$2581)*('Stock Projection 3 Silos'!AV$34='Results 3 Silos'!$E$2:$E$2581)*("loading"='Results 3 Silos'!$H$2:$H$2581),0),0)</f>
      </c>
      <c r="AW14" s="347">
        <f>+INDEX('Results 3 Silos'!$C$2:$C$2581,MATCH(1,('Stock Projection 3 Silos'!$B38='Results 3 Silos'!$A$2:$A$2581)*('Stock Projection 3 Silos'!AW$34='Results 3 Silos'!$E$2:$E$2581)*("unloading"='Results 3 Silos'!$H$2:$H$2581),0),0)-INDEX('Results 3 Silos'!$C$2:$C$2581,MATCH(1,('Stock Projection 3 Silos'!$B38='Results 3 Silos'!$A$2:$A$2581)*('Stock Projection 3 Silos'!AW$34='Results 3 Silos'!$E$2:$E$2581)*("loading"='Results 3 Silos'!$H$2:$H$2581),0),0)</f>
      </c>
      <c r="AX14" s="347">
        <f>+INDEX('Results 3 Silos'!$C$2:$C$2581,MATCH(1,('Stock Projection 3 Silos'!$B38='Results 3 Silos'!$A$2:$A$2581)*('Stock Projection 3 Silos'!AX$34='Results 3 Silos'!$E$2:$E$2581)*("unloading"='Results 3 Silos'!$H$2:$H$2581),0),0)-INDEX('Results 3 Silos'!$C$2:$C$2581,MATCH(1,('Stock Projection 3 Silos'!$B38='Results 3 Silos'!$A$2:$A$2581)*('Stock Projection 3 Silos'!AX$34='Results 3 Silos'!$E$2:$E$2581)*("loading"='Results 3 Silos'!$H$2:$H$2581),0),0)</f>
      </c>
      <c r="AY14" s="347">
        <f>+INDEX('Results 3 Silos'!$C$2:$C$2581,MATCH(1,('Stock Projection 3 Silos'!$B38='Results 3 Silos'!$A$2:$A$2581)*('Stock Projection 3 Silos'!AY$34='Results 3 Silos'!$E$2:$E$2581)*("unloading"='Results 3 Silos'!$H$2:$H$2581),0),0)-INDEX('Results 3 Silos'!$C$2:$C$2581,MATCH(1,('Stock Projection 3 Silos'!$B38='Results 3 Silos'!$A$2:$A$2581)*('Stock Projection 3 Silos'!AY$34='Results 3 Silos'!$E$2:$E$2581)*("loading"='Results 3 Silos'!$H$2:$H$2581),0),0)</f>
      </c>
      <c r="AZ14" s="347">
        <f>+INDEX('Results 3 Silos'!$C$2:$C$2581,MATCH(1,('Stock Projection 3 Silos'!$B38='Results 3 Silos'!$A$2:$A$2581)*('Stock Projection 3 Silos'!AZ$34='Results 3 Silos'!$E$2:$E$2581)*("unloading"='Results 3 Silos'!$H$2:$H$2581),0),0)-INDEX('Results 3 Silos'!$C$2:$C$2581,MATCH(1,('Stock Projection 3 Silos'!$B38='Results 3 Silos'!$A$2:$A$2581)*('Stock Projection 3 Silos'!AZ$34='Results 3 Silos'!$E$2:$E$2581)*("loading"='Results 3 Silos'!$H$2:$H$2581),0),0)</f>
      </c>
      <c r="BA14" s="347">
        <f>+INDEX('Results 3 Silos'!$C$2:$C$2581,MATCH(1,('Stock Projection 3 Silos'!$B38='Results 3 Silos'!$A$2:$A$2581)*('Stock Projection 3 Silos'!BA$34='Results 3 Silos'!$E$2:$E$2581)*("unloading"='Results 3 Silos'!$H$2:$H$2581),0),0)-INDEX('Results 3 Silos'!$C$2:$C$2581,MATCH(1,('Stock Projection 3 Silos'!$B38='Results 3 Silos'!$A$2:$A$2581)*('Stock Projection 3 Silos'!BA$34='Results 3 Silos'!$E$2:$E$2581)*("loading"='Results 3 Silos'!$H$2:$H$2581),0),0)</f>
      </c>
      <c r="BB14" s="347">
        <f>+INDEX('Results 3 Silos'!$C$2:$C$2581,MATCH(1,('Stock Projection 3 Silos'!$B38='Results 3 Silos'!$A$2:$A$2581)*('Stock Projection 3 Silos'!BB$34='Results 3 Silos'!$E$2:$E$2581)*("unloading"='Results 3 Silos'!$H$2:$H$2581),0),0)-INDEX('Results 3 Silos'!$C$2:$C$2581,MATCH(1,('Stock Projection 3 Silos'!$B38='Results 3 Silos'!$A$2:$A$2581)*('Stock Projection 3 Silos'!BB$34='Results 3 Silos'!$E$2:$E$2581)*("loading"='Results 3 Silos'!$H$2:$H$2581),0),0)</f>
      </c>
      <c r="BC14" s="347">
        <f>+INDEX('Results 3 Silos'!$C$2:$C$2581,MATCH(1,('Stock Projection 3 Silos'!$B38='Results 3 Silos'!$A$2:$A$2581)*('Stock Projection 3 Silos'!BC$34='Results 3 Silos'!$E$2:$E$2581)*("unloading"='Results 3 Silos'!$H$2:$H$2581),0),0)-INDEX('Results 3 Silos'!$C$2:$C$2581,MATCH(1,('Stock Projection 3 Silos'!$B38='Results 3 Silos'!$A$2:$A$2581)*('Stock Projection 3 Silos'!BC$34='Results 3 Silos'!$E$2:$E$2581)*("loading"='Results 3 Silos'!$H$2:$H$2581),0),0)</f>
      </c>
      <c r="BD14" s="347">
        <f>+INDEX('Results 3 Silos'!$C$2:$C$2581,MATCH(1,('Stock Projection 3 Silos'!$B38='Results 3 Silos'!$A$2:$A$2581)*('Stock Projection 3 Silos'!BD$34='Results 3 Silos'!$E$2:$E$2581)*("unloading"='Results 3 Silos'!$H$2:$H$2581),0),0)-INDEX('Results 3 Silos'!$C$2:$C$2581,MATCH(1,('Stock Projection 3 Silos'!$B38='Results 3 Silos'!$A$2:$A$2581)*('Stock Projection 3 Silos'!BD$34='Results 3 Silos'!$E$2:$E$2581)*("loading"='Results 3 Silos'!$H$2:$H$2581),0),0)</f>
      </c>
      <c r="BE14" s="347">
        <f>+INDEX('Results 3 Silos'!$C$2:$C$2581,MATCH(1,('Stock Projection 3 Silos'!$B38='Results 3 Silos'!$A$2:$A$2581)*('Stock Projection 3 Silos'!BE$34='Results 3 Silos'!$E$2:$E$2581)*("unloading"='Results 3 Silos'!$H$2:$H$2581),0),0)-INDEX('Results 3 Silos'!$C$2:$C$2581,MATCH(1,('Stock Projection 3 Silos'!$B38='Results 3 Silos'!$A$2:$A$2581)*('Stock Projection 3 Silos'!BE$34='Results 3 Silos'!$E$2:$E$2581)*("loading"='Results 3 Silos'!$H$2:$H$2581),0),0)</f>
      </c>
      <c r="BF14" s="347">
        <f>+INDEX('Results 3 Silos'!$C$2:$C$2581,MATCH(1,('Stock Projection 3 Silos'!$B38='Results 3 Silos'!$A$2:$A$2581)*('Stock Projection 3 Silos'!BF$34='Results 3 Silos'!$E$2:$E$2581)*("unloading"='Results 3 Silos'!$H$2:$H$2581),0),0)-INDEX('Results 3 Silos'!$C$2:$C$2581,MATCH(1,('Stock Projection 3 Silos'!$B38='Results 3 Silos'!$A$2:$A$2581)*('Stock Projection 3 Silos'!BF$34='Results 3 Silos'!$E$2:$E$2581)*("loading"='Results 3 Silos'!$H$2:$H$2581),0),0)</f>
      </c>
      <c r="BG14" s="347">
        <f>+INDEX('Results 3 Silos'!$C$2:$C$2581,MATCH(1,('Stock Projection 3 Silos'!$B38='Results 3 Silos'!$A$2:$A$2581)*('Stock Projection 3 Silos'!BG$34='Results 3 Silos'!$E$2:$E$2581)*("unloading"='Results 3 Silos'!$H$2:$H$2581),0),0)-INDEX('Results 3 Silos'!$C$2:$C$2581,MATCH(1,('Stock Projection 3 Silos'!$B38='Results 3 Silos'!$A$2:$A$2581)*('Stock Projection 3 Silos'!BG$34='Results 3 Silos'!$E$2:$E$2581)*("loading"='Results 3 Silos'!$H$2:$H$2581),0),0)</f>
      </c>
      <c r="BH14" s="347">
        <f>+INDEX('Results 3 Silos'!$C$2:$C$2581,MATCH(1,('Stock Projection 3 Silos'!$B38='Results 3 Silos'!$A$2:$A$2581)*('Stock Projection 3 Silos'!BH$34='Results 3 Silos'!$E$2:$E$2581)*("unloading"='Results 3 Silos'!$H$2:$H$2581),0),0)-INDEX('Results 3 Silos'!$C$2:$C$2581,MATCH(1,('Stock Projection 3 Silos'!$B38='Results 3 Silos'!$A$2:$A$2581)*('Stock Projection 3 Silos'!BH$34='Results 3 Silos'!$E$2:$E$2581)*("loading"='Results 3 Silos'!$H$2:$H$2581),0),0)</f>
      </c>
      <c r="BI14" s="347">
        <f>+INDEX('Results 3 Silos'!$C$2:$C$2581,MATCH(1,('Stock Projection 3 Silos'!$B38='Results 3 Silos'!$A$2:$A$2581)*('Stock Projection 3 Silos'!BI$34='Results 3 Silos'!$E$2:$E$2581)*("unloading"='Results 3 Silos'!$H$2:$H$2581),0),0)-INDEX('Results 3 Silos'!$C$2:$C$2581,MATCH(1,('Stock Projection 3 Silos'!$B38='Results 3 Silos'!$A$2:$A$2581)*('Stock Projection 3 Silos'!BI$34='Results 3 Silos'!$E$2:$E$2581)*("loading"='Results 3 Silos'!$H$2:$H$2581),0),0)</f>
      </c>
      <c r="BJ14" s="347">
        <f>+INDEX('Results 3 Silos'!$C$2:$C$2581,MATCH(1,('Stock Projection 3 Silos'!$B38='Results 3 Silos'!$A$2:$A$2581)*('Stock Projection 3 Silos'!BJ$34='Results 3 Silos'!$E$2:$E$2581)*("unloading"='Results 3 Silos'!$H$2:$H$2581),0),0)-INDEX('Results 3 Silos'!$C$2:$C$2581,MATCH(1,('Stock Projection 3 Silos'!$B38='Results 3 Silos'!$A$2:$A$2581)*('Stock Projection 3 Silos'!BJ$34='Results 3 Silos'!$E$2:$E$2581)*("loading"='Results 3 Silos'!$H$2:$H$2581),0),0)</f>
      </c>
      <c r="BK14" s="347">
        <f>+INDEX('Results 3 Silos'!$C$2:$C$2581,MATCH(1,('Stock Projection 3 Silos'!$B38='Results 3 Silos'!$A$2:$A$2581)*('Stock Projection 3 Silos'!BK$34='Results 3 Silos'!$E$2:$E$2581)*("unloading"='Results 3 Silos'!$H$2:$H$2581),0),0)-INDEX('Results 3 Silos'!$C$2:$C$2581,MATCH(1,('Stock Projection 3 Silos'!$B38='Results 3 Silos'!$A$2:$A$2581)*('Stock Projection 3 Silos'!BK$34='Results 3 Silos'!$E$2:$E$2581)*("loading"='Results 3 Silos'!$H$2:$H$2581),0),0)</f>
      </c>
      <c r="BL14" s="347">
        <f>+INDEX('Results 3 Silos'!$C$2:$C$2581,MATCH(1,('Stock Projection 3 Silos'!$B38='Results 3 Silos'!$A$2:$A$2581)*('Stock Projection 3 Silos'!BL$34='Results 3 Silos'!$E$2:$E$2581)*("unloading"='Results 3 Silos'!$H$2:$H$2581),0),0)-INDEX('Results 3 Silos'!$C$2:$C$2581,MATCH(1,('Stock Projection 3 Silos'!$B38='Results 3 Silos'!$A$2:$A$2581)*('Stock Projection 3 Silos'!BL$34='Results 3 Silos'!$E$2:$E$2581)*("loading"='Results 3 Silos'!$H$2:$H$2581),0),0)</f>
      </c>
      <c r="BM14" s="347">
        <f>+INDEX('Results 3 Silos'!$C$2:$C$2581,MATCH(1,('Stock Projection 3 Silos'!$B38='Results 3 Silos'!$A$2:$A$2581)*('Stock Projection 3 Silos'!BM$34='Results 3 Silos'!$E$2:$E$2581)*("unloading"='Results 3 Silos'!$H$2:$H$2581),0),0)-INDEX('Results 3 Silos'!$C$2:$C$2581,MATCH(1,('Stock Projection 3 Silos'!$B38='Results 3 Silos'!$A$2:$A$2581)*('Stock Projection 3 Silos'!BM$34='Results 3 Silos'!$E$2:$E$2581)*("loading"='Results 3 Silos'!$H$2:$H$2581),0),0)</f>
      </c>
      <c r="BN14" s="347">
        <f>+INDEX('Results 3 Silos'!$C$2:$C$2581,MATCH(1,('Stock Projection 3 Silos'!$B38='Results 3 Silos'!$A$2:$A$2581)*('Stock Projection 3 Silos'!BN$34='Results 3 Silos'!$E$2:$E$2581)*("unloading"='Results 3 Silos'!$H$2:$H$2581),0),0)-INDEX('Results 3 Silos'!$C$2:$C$2581,MATCH(1,('Stock Projection 3 Silos'!$B38='Results 3 Silos'!$A$2:$A$2581)*('Stock Projection 3 Silos'!BN$34='Results 3 Silos'!$E$2:$E$2581)*("loading"='Results 3 Silos'!$H$2:$H$2581),0),0)</f>
      </c>
      <c r="BO14" s="347">
        <f>+INDEX('Results 3 Silos'!$C$2:$C$2581,MATCH(1,('Stock Projection 3 Silos'!$B38='Results 3 Silos'!$A$2:$A$2581)*('Stock Projection 3 Silos'!BO$34='Results 3 Silos'!$E$2:$E$2581)*("unloading"='Results 3 Silos'!$H$2:$H$2581),0),0)-INDEX('Results 3 Silos'!$C$2:$C$2581,MATCH(1,('Stock Projection 3 Silos'!$B38='Results 3 Silos'!$A$2:$A$2581)*('Stock Projection 3 Silos'!BO$34='Results 3 Silos'!$E$2:$E$2581)*("loading"='Results 3 Silos'!$H$2:$H$2581),0),0)</f>
      </c>
      <c r="BP14" s="347">
        <f>+INDEX('Results 3 Silos'!$C$2:$C$2581,MATCH(1,('Stock Projection 3 Silos'!$B38='Results 3 Silos'!$A$2:$A$2581)*('Stock Projection 3 Silos'!BP$34='Results 3 Silos'!$E$2:$E$2581)*("unloading"='Results 3 Silos'!$H$2:$H$2581),0),0)-INDEX('Results 3 Silos'!$C$2:$C$2581,MATCH(1,('Stock Projection 3 Silos'!$B38='Results 3 Silos'!$A$2:$A$2581)*('Stock Projection 3 Silos'!BP$34='Results 3 Silos'!$E$2:$E$2581)*("loading"='Results 3 Silos'!$H$2:$H$2581),0),0)</f>
      </c>
      <c r="BQ14" s="347">
        <f>+INDEX('Results 3 Silos'!$C$2:$C$2581,MATCH(1,('Stock Projection 3 Silos'!$B38='Results 3 Silos'!$A$2:$A$2581)*('Stock Projection 3 Silos'!BQ$34='Results 3 Silos'!$E$2:$E$2581)*("unloading"='Results 3 Silos'!$H$2:$H$2581),0),0)-INDEX('Results 3 Silos'!$C$2:$C$2581,MATCH(1,('Stock Projection 3 Silos'!$B38='Results 3 Silos'!$A$2:$A$2581)*('Stock Projection 3 Silos'!BQ$34='Results 3 Silos'!$E$2:$E$2581)*("loading"='Results 3 Silos'!$H$2:$H$2581),0),0)</f>
      </c>
      <c r="BR14" s="347">
        <f>+INDEX('Results 3 Silos'!$C$2:$C$2581,MATCH(1,('Stock Projection 3 Silos'!$B38='Results 3 Silos'!$A$2:$A$2581)*('Stock Projection 3 Silos'!BR$34='Results 3 Silos'!$E$2:$E$2581)*("unloading"='Results 3 Silos'!$H$2:$H$2581),0),0)-INDEX('Results 3 Silos'!$C$2:$C$2581,MATCH(1,('Stock Projection 3 Silos'!$B38='Results 3 Silos'!$A$2:$A$2581)*('Stock Projection 3 Silos'!BR$34='Results 3 Silos'!$E$2:$E$2581)*("loading"='Results 3 Silos'!$H$2:$H$2581),0),0)</f>
      </c>
      <c r="BS14" s="347">
        <f>+INDEX('Results 3 Silos'!$C$2:$C$2581,MATCH(1,('Stock Projection 3 Silos'!$B38='Results 3 Silos'!$A$2:$A$2581)*('Stock Projection 3 Silos'!BS$34='Results 3 Silos'!$E$2:$E$2581)*("unloading"='Results 3 Silos'!$H$2:$H$2581),0),0)-INDEX('Results 3 Silos'!$C$2:$C$2581,MATCH(1,('Stock Projection 3 Silos'!$B38='Results 3 Silos'!$A$2:$A$2581)*('Stock Projection 3 Silos'!BS$34='Results 3 Silos'!$E$2:$E$2581)*("loading"='Results 3 Silos'!$H$2:$H$2581),0),0)</f>
      </c>
      <c r="BT14" s="347">
        <f>+INDEX('Results 3 Silos'!$C$2:$C$2581,MATCH(1,('Stock Projection 3 Silos'!$B38='Results 3 Silos'!$A$2:$A$2581)*('Stock Projection 3 Silos'!BT$34='Results 3 Silos'!$E$2:$E$2581)*("unloading"='Results 3 Silos'!$H$2:$H$2581),0),0)-INDEX('Results 3 Silos'!$C$2:$C$2581,MATCH(1,('Stock Projection 3 Silos'!$B38='Results 3 Silos'!$A$2:$A$2581)*('Stock Projection 3 Silos'!BT$34='Results 3 Silos'!$E$2:$E$2581)*("loading"='Results 3 Silos'!$H$2:$H$2581),0),0)</f>
      </c>
      <c r="BU14" s="347">
        <f>+INDEX('Results 3 Silos'!$C$2:$C$2581,MATCH(1,('Stock Projection 3 Silos'!$B38='Results 3 Silos'!$A$2:$A$2581)*('Stock Projection 3 Silos'!BU$34='Results 3 Silos'!$E$2:$E$2581)*("unloading"='Results 3 Silos'!$H$2:$H$2581),0),0)-INDEX('Results 3 Silos'!$C$2:$C$2581,MATCH(1,('Stock Projection 3 Silos'!$B38='Results 3 Silos'!$A$2:$A$2581)*('Stock Projection 3 Silos'!BU$34='Results 3 Silos'!$E$2:$E$2581)*("loading"='Results 3 Silos'!$H$2:$H$2581),0),0)</f>
      </c>
      <c r="BV14" s="347">
        <f>+INDEX('Results 3 Silos'!$C$2:$C$2581,MATCH(1,('Stock Projection 3 Silos'!$B38='Results 3 Silos'!$A$2:$A$2581)*('Stock Projection 3 Silos'!BV$34='Results 3 Silos'!$E$2:$E$2581)*("unloading"='Results 3 Silos'!$H$2:$H$2581),0),0)-INDEX('Results 3 Silos'!$C$2:$C$2581,MATCH(1,('Stock Projection 3 Silos'!$B38='Results 3 Silos'!$A$2:$A$2581)*('Stock Projection 3 Silos'!BV$34='Results 3 Silos'!$E$2:$E$2581)*("loading"='Results 3 Silos'!$H$2:$H$2581),0),0)</f>
      </c>
      <c r="BW14" s="347">
        <f>+INDEX('Results 3 Silos'!$C$2:$C$2581,MATCH(1,('Stock Projection 3 Silos'!$B38='Results 3 Silos'!$A$2:$A$2581)*('Stock Projection 3 Silos'!BW$34='Results 3 Silos'!$E$2:$E$2581)*("unloading"='Results 3 Silos'!$H$2:$H$2581),0),0)-INDEX('Results 3 Silos'!$C$2:$C$2581,MATCH(1,('Stock Projection 3 Silos'!$B38='Results 3 Silos'!$A$2:$A$2581)*('Stock Projection 3 Silos'!BW$34='Results 3 Silos'!$E$2:$E$2581)*("loading"='Results 3 Silos'!$H$2:$H$2581),0),0)</f>
      </c>
      <c r="BX14" s="347">
        <f>+INDEX('Results 3 Silos'!$C$2:$C$2581,MATCH(1,('Stock Projection 3 Silos'!$B38='Results 3 Silos'!$A$2:$A$2581)*('Stock Projection 3 Silos'!BX$34='Results 3 Silos'!$E$2:$E$2581)*("unloading"='Results 3 Silos'!$H$2:$H$2581),0),0)-INDEX('Results 3 Silos'!$C$2:$C$2581,MATCH(1,('Stock Projection 3 Silos'!$B38='Results 3 Silos'!$A$2:$A$2581)*('Stock Projection 3 Silos'!BX$34='Results 3 Silos'!$E$2:$E$2581)*("loading"='Results 3 Silos'!$H$2:$H$2581),0),0)</f>
      </c>
      <c r="BY14" s="347">
        <f>+INDEX('Results 3 Silos'!$C$2:$C$2581,MATCH(1,('Stock Projection 3 Silos'!$B38='Results 3 Silos'!$A$2:$A$2581)*('Stock Projection 3 Silos'!BY$34='Results 3 Silos'!$E$2:$E$2581)*("unloading"='Results 3 Silos'!$H$2:$H$2581),0),0)-INDEX('Results 3 Silos'!$C$2:$C$2581,MATCH(1,('Stock Projection 3 Silos'!$B38='Results 3 Silos'!$A$2:$A$2581)*('Stock Projection 3 Silos'!BY$34='Results 3 Silos'!$E$2:$E$2581)*("loading"='Results 3 Silos'!$H$2:$H$2581),0),0)</f>
      </c>
      <c r="BZ14" s="347">
        <f>+INDEX('Results 3 Silos'!$C$2:$C$2581,MATCH(1,('Stock Projection 3 Silos'!$B38='Results 3 Silos'!$A$2:$A$2581)*('Stock Projection 3 Silos'!BZ$34='Results 3 Silos'!$E$2:$E$2581)*("unloading"='Results 3 Silos'!$H$2:$H$2581),0),0)-INDEX('Results 3 Silos'!$C$2:$C$2581,MATCH(1,('Stock Projection 3 Silos'!$B38='Results 3 Silos'!$A$2:$A$2581)*('Stock Projection 3 Silos'!BZ$34='Results 3 Silos'!$E$2:$E$2581)*("loading"='Results 3 Silos'!$H$2:$H$2581),0),0)</f>
      </c>
      <c r="CA14" s="347">
        <f>+INDEX('Results 3 Silos'!$C$2:$C$2581,MATCH(1,('Stock Projection 3 Silos'!$B38='Results 3 Silos'!$A$2:$A$2581)*('Stock Projection 3 Silos'!CA$34='Results 3 Silos'!$E$2:$E$2581)*("unloading"='Results 3 Silos'!$H$2:$H$2581),0),0)-INDEX('Results 3 Silos'!$C$2:$C$2581,MATCH(1,('Stock Projection 3 Silos'!$B38='Results 3 Silos'!$A$2:$A$2581)*('Stock Projection 3 Silos'!CA$34='Results 3 Silos'!$E$2:$E$2581)*("loading"='Results 3 Silos'!$H$2:$H$2581),0),0)</f>
      </c>
      <c r="CB14" s="347">
        <f>+INDEX('Results 3 Silos'!$C$2:$C$2581,MATCH(1,('Stock Projection 3 Silos'!$B38='Results 3 Silos'!$A$2:$A$2581)*('Stock Projection 3 Silos'!CB$34='Results 3 Silos'!$E$2:$E$2581)*("unloading"='Results 3 Silos'!$H$2:$H$2581),0),0)-INDEX('Results 3 Silos'!$C$2:$C$2581,MATCH(1,('Stock Projection 3 Silos'!$B38='Results 3 Silos'!$A$2:$A$2581)*('Stock Projection 3 Silos'!CB$34='Results 3 Silos'!$E$2:$E$2581)*("loading"='Results 3 Silos'!$H$2:$H$2581),0),0)</f>
      </c>
      <c r="CC14" s="347">
        <f>+INDEX('Results 3 Silos'!$C$2:$C$2581,MATCH(1,('Stock Projection 3 Silos'!$B38='Results 3 Silos'!$A$2:$A$2581)*('Stock Projection 3 Silos'!CC$34='Results 3 Silos'!$E$2:$E$2581)*("unloading"='Results 3 Silos'!$H$2:$H$2581),0),0)-INDEX('Results 3 Silos'!$C$2:$C$2581,MATCH(1,('Stock Projection 3 Silos'!$B38='Results 3 Silos'!$A$2:$A$2581)*('Stock Projection 3 Silos'!CC$34='Results 3 Silos'!$E$2:$E$2581)*("loading"='Results 3 Silos'!$H$2:$H$2581),0),0)</f>
      </c>
      <c r="CD14" s="347">
        <f>+INDEX('Results 3 Silos'!$C$2:$C$2581,MATCH(1,('Stock Projection 3 Silos'!$B38='Results 3 Silos'!$A$2:$A$2581)*('Stock Projection 3 Silos'!CD$34='Results 3 Silos'!$E$2:$E$2581)*("unloading"='Results 3 Silos'!$H$2:$H$2581),0),0)-INDEX('Results 3 Silos'!$C$2:$C$2581,MATCH(1,('Stock Projection 3 Silos'!$B38='Results 3 Silos'!$A$2:$A$2581)*('Stock Projection 3 Silos'!CD$34='Results 3 Silos'!$E$2:$E$2581)*("loading"='Results 3 Silos'!$H$2:$H$2581),0),0)</f>
      </c>
      <c r="CE14" s="347">
        <f>+INDEX('Results 3 Silos'!$C$2:$C$2581,MATCH(1,('Stock Projection 3 Silos'!$B38='Results 3 Silos'!$A$2:$A$2581)*('Stock Projection 3 Silos'!CE$34='Results 3 Silos'!$E$2:$E$2581)*("unloading"='Results 3 Silos'!$H$2:$H$2581),0),0)-INDEX('Results 3 Silos'!$C$2:$C$2581,MATCH(1,('Stock Projection 3 Silos'!$B38='Results 3 Silos'!$A$2:$A$2581)*('Stock Projection 3 Silos'!CE$34='Results 3 Silos'!$E$2:$E$2581)*("loading"='Results 3 Silos'!$H$2:$H$2581),0),0)</f>
      </c>
      <c r="CF14" s="347">
        <f>+INDEX('Results 3 Silos'!$C$2:$C$2581,MATCH(1,('Stock Projection 3 Silos'!$B38='Results 3 Silos'!$A$2:$A$2581)*('Stock Projection 3 Silos'!CF$34='Results 3 Silos'!$E$2:$E$2581)*("unloading"='Results 3 Silos'!$H$2:$H$2581),0),0)-INDEX('Results 3 Silos'!$C$2:$C$2581,MATCH(1,('Stock Projection 3 Silos'!$B38='Results 3 Silos'!$A$2:$A$2581)*('Stock Projection 3 Silos'!CF$34='Results 3 Silos'!$E$2:$E$2581)*("loading"='Results 3 Silos'!$H$2:$H$2581),0),0)</f>
      </c>
      <c r="CG14" s="347">
        <f>+INDEX('Results 3 Silos'!$C$2:$C$2581,MATCH(1,('Stock Projection 3 Silos'!$B38='Results 3 Silos'!$A$2:$A$2581)*('Stock Projection 3 Silos'!CG$34='Results 3 Silos'!$E$2:$E$2581)*("unloading"='Results 3 Silos'!$H$2:$H$2581),0),0)-INDEX('Results 3 Silos'!$C$2:$C$2581,MATCH(1,('Stock Projection 3 Silos'!$B38='Results 3 Silos'!$A$2:$A$2581)*('Stock Projection 3 Silos'!CG$34='Results 3 Silos'!$E$2:$E$2581)*("loading"='Results 3 Silos'!$H$2:$H$2581),0),0)</f>
      </c>
      <c r="CH14" s="347">
        <f>+INDEX('Results 3 Silos'!$C$2:$C$2581,MATCH(1,('Stock Projection 3 Silos'!$B38='Results 3 Silos'!$A$2:$A$2581)*('Stock Projection 3 Silos'!CH$34='Results 3 Silos'!$E$2:$E$2581)*("unloading"='Results 3 Silos'!$H$2:$H$2581),0),0)-INDEX('Results 3 Silos'!$C$2:$C$2581,MATCH(1,('Stock Projection 3 Silos'!$B38='Results 3 Silos'!$A$2:$A$2581)*('Stock Projection 3 Silos'!CH$34='Results 3 Silos'!$E$2:$E$2581)*("loading"='Results 3 Silos'!$H$2:$H$2581),0),0)</f>
      </c>
      <c r="CI14" s="347">
        <f>+INDEX('Results 3 Silos'!$C$2:$C$2581,MATCH(1,('Stock Projection 3 Silos'!$B38='Results 3 Silos'!$A$2:$A$2581)*('Stock Projection 3 Silos'!CI$34='Results 3 Silos'!$E$2:$E$2581)*("unloading"='Results 3 Silos'!$H$2:$H$2581),0),0)-INDEX('Results 3 Silos'!$C$2:$C$2581,MATCH(1,('Stock Projection 3 Silos'!$B38='Results 3 Silos'!$A$2:$A$2581)*('Stock Projection 3 Silos'!CI$34='Results 3 Silos'!$E$2:$E$2581)*("loading"='Results 3 Silos'!$H$2:$H$2581),0),0)</f>
      </c>
      <c r="CJ14" s="347">
        <f>+INDEX('Results 3 Silos'!$C$2:$C$2581,MATCH(1,('Stock Projection 3 Silos'!$B38='Results 3 Silos'!$A$2:$A$2581)*('Stock Projection 3 Silos'!CJ$34='Results 3 Silos'!$E$2:$E$2581)*("unloading"='Results 3 Silos'!$H$2:$H$2581),0),0)-INDEX('Results 3 Silos'!$C$2:$C$2581,MATCH(1,('Stock Projection 3 Silos'!$B38='Results 3 Silos'!$A$2:$A$2581)*('Stock Projection 3 Silos'!CJ$34='Results 3 Silos'!$E$2:$E$2581)*("loading"='Results 3 Silos'!$H$2:$H$2581),0),0)</f>
      </c>
      <c r="CK14" s="347">
        <f>+INDEX('Results 3 Silos'!$C$2:$C$2581,MATCH(1,('Stock Projection 3 Silos'!$B38='Results 3 Silos'!$A$2:$A$2581)*('Stock Projection 3 Silos'!CK$34='Results 3 Silos'!$E$2:$E$2581)*("unloading"='Results 3 Silos'!$H$2:$H$2581),0),0)-INDEX('Results 3 Silos'!$C$2:$C$2581,MATCH(1,('Stock Projection 3 Silos'!$B38='Results 3 Silos'!$A$2:$A$2581)*('Stock Projection 3 Silos'!CK$34='Results 3 Silos'!$E$2:$E$2581)*("loading"='Results 3 Silos'!$H$2:$H$2581),0),0)</f>
      </c>
      <c r="CL14" s="347">
        <f>+INDEX('Results 3 Silos'!$C$2:$C$2581,MATCH(1,('Stock Projection 3 Silos'!$B38='Results 3 Silos'!$A$2:$A$2581)*('Stock Projection 3 Silos'!CL$34='Results 3 Silos'!$E$2:$E$2581)*("unloading"='Results 3 Silos'!$H$2:$H$2581),0),0)-INDEX('Results 3 Silos'!$C$2:$C$2581,MATCH(1,('Stock Projection 3 Silos'!$B38='Results 3 Silos'!$A$2:$A$2581)*('Stock Projection 3 Silos'!CL$34='Results 3 Silos'!$E$2:$E$2581)*("loading"='Results 3 Silos'!$H$2:$H$2581),0),0)</f>
      </c>
      <c r="CM14" s="347">
        <f>+INDEX('Results 3 Silos'!$C$2:$C$2581,MATCH(1,('Stock Projection 3 Silos'!$B38='Results 3 Silos'!$A$2:$A$2581)*('Stock Projection 3 Silos'!CM$34='Results 3 Silos'!$E$2:$E$2581)*("unloading"='Results 3 Silos'!$H$2:$H$2581),0),0)-INDEX('Results 3 Silos'!$C$2:$C$2581,MATCH(1,('Stock Projection 3 Silos'!$B38='Results 3 Silos'!$A$2:$A$2581)*('Stock Projection 3 Silos'!CM$34='Results 3 Silos'!$E$2:$E$2581)*("loading"='Results 3 Silos'!$H$2:$H$2581),0),0)</f>
      </c>
      <c r="CN14" s="347">
        <f>+INDEX('Results 3 Silos'!$C$2:$C$2581,MATCH(1,('Stock Projection 3 Silos'!$B38='Results 3 Silos'!$A$2:$A$2581)*('Stock Projection 3 Silos'!CN$34='Results 3 Silos'!$E$2:$E$2581)*("unloading"='Results 3 Silos'!$H$2:$H$2581),0),0)-INDEX('Results 3 Silos'!$C$2:$C$2581,MATCH(1,('Stock Projection 3 Silos'!$B38='Results 3 Silos'!$A$2:$A$2581)*('Stock Projection 3 Silos'!CN$34='Results 3 Silos'!$E$2:$E$2581)*("loading"='Results 3 Silos'!$H$2:$H$2581),0),0)</f>
      </c>
      <c r="CO14" s="347">
        <f>+INDEX('Results 3 Silos'!$C$2:$C$2581,MATCH(1,('Stock Projection 3 Silos'!$B38='Results 3 Silos'!$A$2:$A$2581)*('Stock Projection 3 Silos'!CO$34='Results 3 Silos'!$E$2:$E$2581)*("unloading"='Results 3 Silos'!$H$2:$H$2581),0),0)-INDEX('Results 3 Silos'!$C$2:$C$2581,MATCH(1,('Stock Projection 3 Silos'!$B38='Results 3 Silos'!$A$2:$A$2581)*('Stock Projection 3 Silos'!CO$34='Results 3 Silos'!$E$2:$E$2581)*("loading"='Results 3 Silos'!$H$2:$H$2581),0),0)</f>
      </c>
      <c r="CP14" s="349">
        <f>+INDEX('Results 3 Silos'!$C$2:$C$2581,MATCH(1,('Stock Projection 3 Silos'!$B38='Results 3 Silos'!$A$2:$A$2581)*('Stock Projection 3 Silos'!CP$34='Results 3 Silos'!$E$2:$E$2581)*("unloading"='Results 3 Silos'!$H$2:$H$2581),0),0)-INDEX('Results 3 Silos'!$C$2:$C$2581,MATCH(1,('Stock Projection 3 Silos'!$B38='Results 3 Silos'!$A$2:$A$2581)*('Stock Projection 3 Silos'!CP$34='Results 3 Silos'!$E$2:$E$2581)*("loading"='Results 3 Silos'!$H$2:$H$2581),0),0)</f>
      </c>
    </row>
    <row x14ac:dyDescent="0.25" r="15" customHeight="1" ht="18.75">
      <c r="A15" s="6"/>
      <c r="B15" s="11"/>
      <c r="C15" s="350" t="s">
        <v>2015</v>
      </c>
      <c r="D15" s="351"/>
      <c r="E15" s="352">
        <f>+E10+SUM(E11:E13)</f>
      </c>
      <c r="F15" s="352">
        <f>+F10+SUM(F11:F13)</f>
      </c>
      <c r="G15" s="352">
        <f>+G10+SUM(G11:G13)</f>
      </c>
      <c r="H15" s="352">
        <f>+H10+SUM(H11:H13)</f>
      </c>
      <c r="I15" s="352">
        <f>+I10+SUM(I11:I13)</f>
      </c>
      <c r="J15" s="352">
        <f>+J10+SUM(J11:J13)</f>
      </c>
      <c r="K15" s="352">
        <f>+K10+SUM(K11:K13)</f>
      </c>
      <c r="L15" s="352">
        <f>+L10+SUM(L11:L13)</f>
      </c>
      <c r="M15" s="352"/>
      <c r="N15" s="352">
        <f>+N10+SUM(N11:N13)</f>
      </c>
      <c r="O15" s="352">
        <f>+O10+SUM(O11:O13)</f>
      </c>
      <c r="P15" s="352">
        <f>+P10+SUM(P11:P13)</f>
      </c>
      <c r="Q15" s="352">
        <f>+Q10+SUM(Q11:Q13)</f>
      </c>
      <c r="R15" s="352">
        <f>+R10+SUM(R11:R13)</f>
      </c>
      <c r="S15" s="352">
        <f>+S10+SUM(S11:S13)</f>
      </c>
      <c r="T15" s="352">
        <f>+T10+SUM(T11:T13)</f>
      </c>
      <c r="U15" s="352">
        <f>+U10+SUM(U11:U13)</f>
      </c>
      <c r="V15" s="352"/>
      <c r="W15" s="352"/>
      <c r="X15" s="352"/>
      <c r="Y15" s="352">
        <f>+Y10+SUM(Y11:Y14)</f>
      </c>
      <c r="Z15" s="352">
        <f>+Z10+SUM(Z11:Z14)</f>
      </c>
      <c r="AA15" s="352">
        <f>+AA10+SUM(AA11:AA14)</f>
      </c>
      <c r="AB15" s="352">
        <f>+AB10+SUM(AB11:AB14)</f>
      </c>
      <c r="AC15" s="352">
        <f>+AC10+SUM(AC11:AC14)</f>
      </c>
      <c r="AD15" s="352">
        <f>+AD10+SUM(AD11:AD14)</f>
      </c>
      <c r="AE15" s="352">
        <f>+AE10+SUM(AE11:AE14)</f>
      </c>
      <c r="AF15" s="352">
        <f>+AF10+SUM(AF11:AF14)</f>
      </c>
      <c r="AG15" s="352">
        <f>+AG10+SUM(AG11:AG14)</f>
      </c>
      <c r="AH15" s="352">
        <f>+AH10+SUM(AH11:AH14)</f>
      </c>
      <c r="AI15" s="352">
        <f>+AI10+SUM(AI11:AI14)</f>
      </c>
      <c r="AJ15" s="352">
        <f>+AJ10+SUM(AJ11:AJ14)</f>
      </c>
      <c r="AK15" s="352">
        <f>+AK10+SUM(AK11:AK14)</f>
      </c>
      <c r="AL15" s="352">
        <f>+AL10+SUM(AL11:AL14)</f>
      </c>
      <c r="AM15" s="352">
        <f>+AM10+SUM(AM11:AM14)</f>
      </c>
      <c r="AN15" s="352">
        <f>+AN10+SUM(AN11:AN14)</f>
      </c>
      <c r="AO15" s="352">
        <f>+AO10+SUM(AO11:AO14)</f>
      </c>
      <c r="AP15" s="353">
        <f>+AP10+SUM(AP11:AP14)</f>
      </c>
      <c r="AQ15" s="354">
        <f>+AQ10+SUM(AQ11:AQ14)</f>
      </c>
      <c r="AR15" s="352">
        <f>+AR10+SUM(AR11:AR14)</f>
      </c>
      <c r="AS15" s="352">
        <f>+AS10+SUM(AS11:AS14)</f>
      </c>
      <c r="AT15" s="353">
        <f>+AT10+SUM(AT11:AT14)</f>
      </c>
      <c r="AU15" s="354">
        <f>+AU10+SUM(AU11:AU14)</f>
      </c>
      <c r="AV15" s="352">
        <f>+AV10+SUM(AV11:AV14)</f>
      </c>
      <c r="AW15" s="352">
        <f>+AW10+SUM(AW11:AW14)</f>
      </c>
      <c r="AX15" s="352">
        <f>+AX10+SUM(AX11:AX14)</f>
      </c>
      <c r="AY15" s="353">
        <f>+AY10+SUM(AY11:AY14)</f>
      </c>
      <c r="AZ15" s="354">
        <f>+AZ10+SUM(AZ11:AZ14)</f>
      </c>
      <c r="BA15" s="352">
        <f>+BA10+SUM(BA11:BA14)</f>
      </c>
      <c r="BB15" s="352">
        <f>+BB10+SUM(BB11:BB14)</f>
      </c>
      <c r="BC15" s="353">
        <f>+BC10+SUM(BC11:BC14)</f>
      </c>
      <c r="BD15" s="354">
        <f>+BD10+SUM(BD11:BD14)</f>
      </c>
      <c r="BE15" s="352">
        <f>+BE10+SUM(BE11:BE14)</f>
      </c>
      <c r="BF15" s="352">
        <f>+BF10+SUM(BF11:BF14)</f>
      </c>
      <c r="BG15" s="353">
        <f>+BG10+SUM(BG11:BG14)</f>
      </c>
      <c r="BH15" s="354">
        <f>+BH10+SUM(BH11:BH14)</f>
      </c>
      <c r="BI15" s="352">
        <f>+BI10+SUM(BI11:BI14)</f>
      </c>
      <c r="BJ15" s="352">
        <f>+BJ10+SUM(BJ11:BJ14)</f>
      </c>
      <c r="BK15" s="352">
        <f>+BK10+SUM(BK11:BK14)</f>
      </c>
      <c r="BL15" s="353">
        <f>+BL10+SUM(BL11:BL14)</f>
      </c>
      <c r="BM15" s="354">
        <f>+BM10+SUM(BM11:BM14)</f>
      </c>
      <c r="BN15" s="352">
        <f>+BN10+SUM(BN11:BN14)</f>
      </c>
      <c r="BO15" s="352">
        <f>+BO10+SUM(BO11:BO14)</f>
      </c>
      <c r="BP15" s="353">
        <f>+BP10+SUM(BP11:BP14)</f>
      </c>
      <c r="BQ15" s="354">
        <f>+BQ10+SUM(BQ11:BQ14)</f>
      </c>
      <c r="BR15" s="352">
        <f>+BR10+SUM(BR11:BR14)</f>
      </c>
      <c r="BS15" s="352">
        <f>+BS10+SUM(BS11:BS14)</f>
      </c>
      <c r="BT15" s="353">
        <f>+BT10+SUM(BT11:BT14)</f>
      </c>
      <c r="BU15" s="354">
        <f>+BU10+SUM(BU11:BU14)</f>
      </c>
      <c r="BV15" s="352">
        <f>+BV10+SUM(BV11:BV14)</f>
      </c>
      <c r="BW15" s="352">
        <f>+BW10+SUM(BW11:BW14)</f>
      </c>
      <c r="BX15" s="352">
        <f>+BX10+SUM(BX11:BX14)</f>
      </c>
      <c r="BY15" s="353">
        <f>+BY10+SUM(BY11:BY14)</f>
      </c>
      <c r="BZ15" s="354">
        <f>+BZ10+SUM(BZ11:BZ14)</f>
      </c>
      <c r="CA15" s="352">
        <f>+CA10+SUM(CA11:CA14)</f>
      </c>
      <c r="CB15" s="352">
        <f>+CB10+SUM(CB11:CB14)</f>
      </c>
      <c r="CC15" s="353">
        <f>+CC10+SUM(CC11:CC14)</f>
      </c>
      <c r="CD15" s="354">
        <f>+CD10+SUM(CD11:CD14)</f>
      </c>
      <c r="CE15" s="352">
        <f>+CE10+SUM(CE11:CE14)</f>
      </c>
      <c r="CF15" s="352">
        <f>+CF10+SUM(CF11:CF14)</f>
      </c>
      <c r="CG15" s="353">
        <f>+CG10+SUM(CG11:CG14)</f>
      </c>
      <c r="CH15" s="354">
        <f>+CH10+SUM(CH11:CH14)</f>
      </c>
      <c r="CI15" s="352">
        <f>+CI10+SUM(CI11:CI14)</f>
      </c>
      <c r="CJ15" s="352">
        <f>+CJ10+SUM(CJ11:CJ14)</f>
      </c>
      <c r="CK15" s="352">
        <f>+CK10+SUM(CK11:CK14)</f>
      </c>
      <c r="CL15" s="353">
        <f>+CL10+SUM(CL11:CL14)</f>
      </c>
      <c r="CM15" s="354">
        <f>+CM10+SUM(CM11:CM14)</f>
      </c>
      <c r="CN15" s="352">
        <f>+CN10+SUM(CN11:CN14)</f>
      </c>
      <c r="CO15" s="352">
        <f>+CO10+SUM(CO11:CO14)</f>
      </c>
      <c r="CP15" s="353">
        <f>+CP10+SUM(CP11:CP14)</f>
      </c>
    </row>
    <row x14ac:dyDescent="0.25" r="16" customHeight="1" ht="18.75">
      <c r="A16" s="6"/>
      <c r="B16" s="3" t="s">
        <v>2016</v>
      </c>
      <c r="C16" s="11"/>
      <c r="D16" s="355"/>
      <c r="E16" s="11"/>
      <c r="F16" s="11"/>
      <c r="G16" s="11"/>
      <c r="H16" s="11"/>
      <c r="I16" s="11"/>
      <c r="J16" s="356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2"/>
      <c r="Z16" s="11"/>
      <c r="AA16" s="11"/>
      <c r="AB16" s="357"/>
      <c r="AC16" s="356"/>
      <c r="AD16" s="356"/>
      <c r="AE16" s="356"/>
      <c r="AF16" s="356"/>
      <c r="AG16" s="356"/>
      <c r="AH16" s="356"/>
      <c r="AI16" s="356"/>
      <c r="AJ16" s="356"/>
      <c r="AK16" s="356"/>
      <c r="AL16" s="356"/>
      <c r="AM16" s="356"/>
      <c r="AN16" s="356"/>
      <c r="AO16" s="356"/>
      <c r="AP16" s="356"/>
      <c r="AQ16" s="11"/>
      <c r="AR16" s="356"/>
      <c r="AS16" s="356"/>
      <c r="AT16" s="356"/>
      <c r="AU16" s="356"/>
      <c r="AV16" s="356"/>
      <c r="AW16" s="356"/>
      <c r="AX16" s="356"/>
      <c r="AY16" s="356"/>
      <c r="AZ16" s="356"/>
      <c r="BA16" s="356"/>
      <c r="BB16" s="356"/>
      <c r="BC16" s="356"/>
      <c r="BD16" s="356"/>
      <c r="BE16" s="356"/>
      <c r="BF16" s="356"/>
      <c r="BG16" s="356"/>
      <c r="BH16" s="356"/>
      <c r="BI16" s="356"/>
      <c r="BJ16" s="356"/>
      <c r="BK16" s="356"/>
      <c r="BL16" s="11"/>
      <c r="BM16" s="356"/>
      <c r="BN16" s="356"/>
      <c r="BO16" s="356"/>
      <c r="BP16" s="356"/>
      <c r="BQ16" s="356"/>
      <c r="BR16" s="356"/>
      <c r="BS16" s="356"/>
      <c r="BT16" s="356"/>
      <c r="BU16" s="356"/>
      <c r="BV16" s="356"/>
      <c r="BW16" s="356"/>
      <c r="BX16" s="356"/>
      <c r="BY16" s="356"/>
      <c r="BZ16" s="356"/>
      <c r="CA16" s="356"/>
      <c r="CB16" s="356"/>
      <c r="CC16" s="356"/>
      <c r="CD16" s="11"/>
      <c r="CE16" s="11"/>
      <c r="CF16" s="11"/>
      <c r="CG16" s="11"/>
      <c r="CH16" s="356"/>
      <c r="CI16" s="356"/>
      <c r="CJ16" s="356"/>
      <c r="CK16" s="356"/>
      <c r="CL16" s="356"/>
      <c r="CM16" s="356"/>
      <c r="CN16" s="356"/>
      <c r="CO16" s="356"/>
      <c r="CP16" s="356"/>
    </row>
    <row x14ac:dyDescent="0.25" r="17" customHeight="1" ht="18.75">
      <c r="A17" s="6"/>
      <c r="B17" s="11"/>
      <c r="C17" s="358" t="s">
        <v>2017</v>
      </c>
      <c r="D17" s="359">
        <f>+HLOOKUP(D2,'Loading from CAN'!I4:BS32,29,0)*19.4</f>
      </c>
      <c r="E17" s="360">
        <f>+HLOOKUP(E2,'Loading from CAN'!J4:BS32,29,0)*19.4</f>
      </c>
      <c r="F17" s="360">
        <f>+HLOOKUP(F2,'Loading from CAN'!K4:BS32,29,0)*19.4</f>
      </c>
      <c r="G17" s="361">
        <f>+HLOOKUP(G2,'Loading from CAN'!L4:BS32,29,0)*19.4</f>
      </c>
      <c r="H17" s="359">
        <f>+HLOOKUP(H2,'Loading from CAN'!M4:BT32,29,0)*19.4</f>
      </c>
      <c r="I17" s="360">
        <f>+HLOOKUP(I2,'Loading from CAN'!N4:BU32,29,0)*19.4</f>
      </c>
      <c r="J17" s="360">
        <v>252.2</v>
      </c>
      <c r="K17" s="362">
        <f>+HLOOKUP(K2,'Loading from CAN'!P4:BW32,29,0)*19.4</f>
      </c>
      <c r="L17" s="361">
        <f>+HLOOKUP(L2,'Loading from CAN'!Q4:BX32,29,0)*19.4</f>
      </c>
      <c r="M17" s="363">
        <f>+HLOOKUP(M2,'Loading from CAN'!R4:BY32,29,0)*19.4</f>
      </c>
      <c r="N17" s="362">
        <f>+HLOOKUP(N2,'Loading from CAN'!S4:BZ32,29,0)*19.4</f>
      </c>
      <c r="O17" s="360">
        <f>+HLOOKUP(O2,'Loading from CAN'!T4:CA32,29,0)*19.4</f>
      </c>
      <c r="P17" s="364">
        <f>+HLOOKUP(P2,'Loading from CAN'!U4:CB32,29,0)*19.4</f>
      </c>
      <c r="Q17" s="359">
        <f>+HLOOKUP(Q2,'Loading from CAN'!V4:CC32,29,0)*19.4</f>
      </c>
      <c r="R17" s="362">
        <f>+HLOOKUP(R2,'Loading from CAN'!W4:CD32,29,0)*19.4</f>
      </c>
      <c r="S17" s="360">
        <f>+HLOOKUP(S2,'Loading from CAN'!X4:CE32,29,0)*19.4</f>
      </c>
      <c r="T17" s="364">
        <f>+HLOOKUP(T2,'Loading from CAN'!Y4:CF32,29,0)*19.4</f>
      </c>
      <c r="U17" s="359">
        <f>+HLOOKUP(U2,'Loading from CAN'!Z4:CG32,29,0)*19.4</f>
      </c>
      <c r="V17" s="362">
        <f>+HLOOKUP(V2,'Loading from CAN'!AA4:CH32,29,0)*19.4</f>
      </c>
      <c r="W17" s="360">
        <f>+HLOOKUP(W2,'Loading from CAN'!AB4:CI32,29,0)*19.4</f>
      </c>
      <c r="X17" s="364">
        <f>+HLOOKUP(X2,'Loading from CAN'!AC4:CJ32,29,0)*19.4</f>
      </c>
      <c r="Y17" s="359">
        <f>+HLOOKUP(Y2,'Loading from CAN'!AD4:CK32,29,0)*19.4</f>
      </c>
      <c r="Z17" s="360">
        <f>+HLOOKUP(Z2,'Loading from CAN'!AE4:CL32,29,0)*19.4</f>
      </c>
      <c r="AA17" s="360">
        <f>+HLOOKUP(AA2,'Loading from CAN'!AF4:CM32,29,0)*19.4</f>
      </c>
      <c r="AB17" s="360">
        <f>+HLOOKUP(AB2,'Loading from CAN'!AG4:CN32,29,0)*19.4</f>
      </c>
      <c r="AC17" s="364">
        <f>+HLOOKUP(AC2,'Loading from CAN'!AH4:CO32,29,0)*19.4</f>
      </c>
      <c r="AD17" s="359">
        <f>+HLOOKUP(AD2,'Loading from CAN'!AI4:CP32,29,0)*19.4</f>
      </c>
      <c r="AE17" s="360">
        <f>+HLOOKUP(AE2,'Loading from CAN'!AJ4:CQ32,29,0)*19.4</f>
      </c>
      <c r="AF17" s="360">
        <f>+HLOOKUP(AF2,'Loading from CAN'!AK4:CR32,29,0)*19.4</f>
      </c>
      <c r="AG17" s="364">
        <f>+HLOOKUP(AG2,'Loading from CAN'!AL4:CS32,29,0)*19.4</f>
      </c>
      <c r="AH17" s="359">
        <f>+HLOOKUP(AH2,'Loading from CAN'!AM4:CT32,29,0)*19.4</f>
      </c>
      <c r="AI17" s="360">
        <f>+HLOOKUP(AI2,'Loading from CAN'!AN4:CU32,29,0)*19.4</f>
      </c>
      <c r="AJ17" s="360">
        <f>+HLOOKUP(AJ2,'Loading from CAN'!AO4:CV32,29,0)*19.4</f>
      </c>
      <c r="AK17" s="360">
        <f>+HLOOKUP(AK2,'Loading from CAN'!AP4:CW32,29,0)*19.4</f>
      </c>
      <c r="AL17" s="361">
        <f>+HLOOKUP(AL2,'Loading from CAN'!AQ4:CX32,29,0)*19.4</f>
      </c>
      <c r="AM17" s="360">
        <f>+HLOOKUP(AM2,'Loading from CAN'!AR4:CY32,29,0)*19.4</f>
      </c>
      <c r="AN17" s="360">
        <f>+HLOOKUP(AN2,'Loading from CAN'!AS4:CZ32,29,0)*19.4</f>
      </c>
      <c r="AO17" s="360">
        <f>+HLOOKUP(AO2,'Loading from CAN'!AT4:DA32,29,0)*19.4</f>
      </c>
      <c r="AP17" s="364">
        <f>+HLOOKUP(AP2,'Loading from CAN'!AU4:DB32,29,0)*19.4</f>
      </c>
      <c r="AQ17" s="360">
        <f>+HLOOKUP(AQ2,'Loading from CAN'!AV4:DC32,29,0)*19.4</f>
      </c>
      <c r="AR17" s="360">
        <f>+HLOOKUP(AR2,'Loading from CAN'!AW4:DD32,29,0)*19.4</f>
      </c>
      <c r="AS17" s="360">
        <f>+HLOOKUP(AS2,'Loading from CAN'!AX4:DE32,29,0)*19.4</f>
      </c>
      <c r="AT17" s="364">
        <f>+HLOOKUP(AT2,'Loading from CAN'!AY4:DF32,29,0)*19.4</f>
      </c>
      <c r="AU17" s="359">
        <f>+HLOOKUP(AU2,'Loading from CAN'!AZ4:DG32,29,0)*19.4</f>
      </c>
      <c r="AV17" s="360">
        <f>+HLOOKUP(AV2,'Loading from CAN'!BA4:DH32,29,0)*19.4</f>
      </c>
      <c r="AW17" s="360">
        <f>+HLOOKUP(AW2,'Loading from CAN'!BB4:DI32,29,0)*19.4</f>
      </c>
      <c r="AX17" s="360">
        <f>+HLOOKUP(AX2,'Loading from CAN'!BC4:DJ32,29,0)*19.4</f>
      </c>
      <c r="AY17" s="364">
        <f>+HLOOKUP(AY2,'Loading from CAN'!BD4:DK32,29,0)*19.4</f>
      </c>
      <c r="AZ17" s="360">
        <f>+HLOOKUP(AZ2,'Loading from CAN'!BE4:DL32,29,0)*19.4</f>
      </c>
      <c r="BA17" s="360">
        <f>+HLOOKUP(BA2,'Loading from CAN'!BF4:DM32,29,0)*19.4</f>
      </c>
      <c r="BB17" s="360">
        <f>+HLOOKUP(BB2,'Loading from CAN'!BG4:DN32,29,0)*19.4</f>
      </c>
      <c r="BC17" s="364">
        <f>+HLOOKUP(BC2,'Loading from CAN'!BH4:DO32,29,0)*19.4</f>
      </c>
      <c r="BD17" s="360">
        <f>+HLOOKUP(BD2,'Loading from CAN'!BI4:DP32,29,0)*19.4</f>
      </c>
      <c r="BE17" s="360">
        <f>+HLOOKUP(BE2,'Loading from CAN'!BJ4:DQ32,29,0)*19.4</f>
      </c>
      <c r="BF17" s="360">
        <f>+HLOOKUP(BF2,'Loading from CAN'!BK4:DR32,29,0)*19.4</f>
      </c>
      <c r="BG17" s="361">
        <f>+HLOOKUP(BG2,'Loading from CAN'!BL4:DS32,29,0)*19.4</f>
      </c>
      <c r="BH17" s="359">
        <f>+HLOOKUP(BH2,'Loading from CAN'!BM4:DT32,29,0)*19.4</f>
      </c>
      <c r="BI17" s="360">
        <f>+HLOOKUP(BI2,'Loading from CAN'!BN4:DU32,29,0)*19.4</f>
      </c>
      <c r="BJ17" s="360">
        <f>+HLOOKUP(BJ2,'Loading from CAN'!BO4:DV32,29,0)*19.4</f>
      </c>
      <c r="BK17" s="360">
        <f>+HLOOKUP(BK2,'Loading from CAN'!BP4:DW32,29,0)*19.4</f>
      </c>
      <c r="BL17" s="364">
        <f>+HLOOKUP(BL2,'Loading from CAN'!BQ4:DX32,29,0)*19.4</f>
      </c>
      <c r="BM17" s="360">
        <f>+HLOOKUP(BM2,'Loading from CAN'!BR4:DY32,29,0)*19.4</f>
      </c>
      <c r="BN17" s="360">
        <f>+HLOOKUP(BN2,'Loading from CAN'!BS4:DZ32,29,0)*19.4</f>
      </c>
      <c r="BO17" s="360">
        <f>+HLOOKUP(BO2,'Loading from CAN'!BT4:EA32,29,0)*19.4</f>
      </c>
      <c r="BP17" s="364">
        <f>+HLOOKUP(BP2,'Loading from CAN'!BU4:EB32,29,0)*19.4</f>
      </c>
      <c r="BQ17" s="360">
        <f>+HLOOKUP(BQ2,'Loading from CAN'!BV4:EC32,29,0)*19.4</f>
      </c>
      <c r="BR17" s="360">
        <f>+HLOOKUP(BR2,'Loading from CAN'!BW4:ED32,29,0)*19.4</f>
      </c>
      <c r="BS17" s="360">
        <f>+HLOOKUP(BS2,'Loading from CAN'!BX4:EE32,29,0)*19.4</f>
      </c>
      <c r="BT17" s="364">
        <f>+HLOOKUP(BT2,'Loading from CAN'!BY4:EF32,29,0)*19.4</f>
      </c>
      <c r="BU17" s="359">
        <f>+HLOOKUP(BU2,'Loading from CAN'!BZ4:EG32,29,0)*19.4</f>
      </c>
      <c r="BV17" s="360">
        <f>+HLOOKUP(BV2,'Loading from CAN'!CA4:EH32,29,0)*19.4</f>
      </c>
      <c r="BW17" s="360">
        <f>+HLOOKUP(BW2,'Loading from CAN'!CB4:EI32,29,0)*19.4</f>
      </c>
      <c r="BX17" s="360">
        <f>+HLOOKUP(BX2,'Loading from CAN'!CC4:EJ32,29,0)*19.4</f>
      </c>
      <c r="BY17" s="361">
        <f>+HLOOKUP(BY2,'Loading from CAN'!CD4:EK32,29,0)*19.4</f>
      </c>
      <c r="BZ17" s="362">
        <f>+HLOOKUP(BZ2,'Loading from CAN'!CE4:EL32,29,0)*19.4</f>
      </c>
      <c r="CA17" s="362">
        <f>+HLOOKUP(CA2,'Loading from CAN'!CF4:EM32,29,0)*19.4</f>
      </c>
      <c r="CB17" s="362">
        <f>+HLOOKUP(CB2,'Loading from CAN'!CG4:EN32,29,0)*19.4</f>
      </c>
      <c r="CC17" s="364">
        <f>+HLOOKUP(CC2,'Loading from CAN'!CH4:EO32,29,0)*19.4</f>
      </c>
      <c r="CD17" s="360">
        <f>+HLOOKUP(CD2,'Loading from CAN'!CI4:EP32,29,0)*19.4</f>
      </c>
      <c r="CE17" s="360">
        <f>+HLOOKUP(CE2,'Loading from CAN'!CJ4:EQ32,29,0)*19.4</f>
      </c>
      <c r="CF17" s="360">
        <f>+HLOOKUP(CF2,'Loading from CAN'!CK4:ER32,29,0)*19.4</f>
      </c>
      <c r="CG17" s="364">
        <f>+HLOOKUP(CG2,'Loading from CAN'!CL4:ES32,29,0)*19.4</f>
      </c>
      <c r="CH17" s="359">
        <f>+HLOOKUP(CH2,'Loading from CAN'!CM4:ET32,29,0)*19.4</f>
      </c>
      <c r="CI17" s="360">
        <f>+HLOOKUP(CI2,'Loading from CAN'!CN4:EU32,29,0)*19.4</f>
      </c>
      <c r="CJ17" s="360">
        <f>+HLOOKUP(CJ2,'Loading from CAN'!CO4:EV32,29,0)*19.4</f>
      </c>
      <c r="CK17" s="360">
        <f>+HLOOKUP(CK2,'Loading from CAN'!CP4:EW32,29,0)*19.4</f>
      </c>
      <c r="CL17" s="361">
        <f>+HLOOKUP(CL2,'Loading from CAN'!CQ4:EX32,29,0)*19.4</f>
      </c>
      <c r="CM17" s="360">
        <f>+HLOOKUP(CM2,'Loading from CAN'!CR4:EY32,29,0)*19.4</f>
      </c>
      <c r="CN17" s="360">
        <f>+HLOOKUP(CN2,'Loading from CAN'!CS4:EZ32,29,0)*19.4</f>
      </c>
      <c r="CO17" s="360">
        <f>+HLOOKUP(CO2,'Loading from CAN'!CT4:FA32,29,0)*19.4</f>
      </c>
      <c r="CP17" s="364">
        <f>+HLOOKUP(CP2,'Loading from CAN'!CU4:FB32,29,0)*19.4</f>
      </c>
    </row>
    <row x14ac:dyDescent="0.25" r="18" customHeight="1" ht="18.75">
      <c r="A18" s="6"/>
      <c r="B18" s="11"/>
      <c r="C18" s="358" t="s">
        <v>2018</v>
      </c>
      <c r="D18" s="365"/>
      <c r="E18" s="11"/>
      <c r="F18" s="11"/>
      <c r="G18" s="366"/>
      <c r="H18" s="319"/>
      <c r="I18" s="286"/>
      <c r="J18" s="290"/>
      <c r="K18" s="286"/>
      <c r="L18" s="320"/>
      <c r="M18" s="319"/>
      <c r="N18" s="286"/>
      <c r="O18" s="286"/>
      <c r="P18" s="320"/>
      <c r="Q18" s="319"/>
      <c r="R18" s="286"/>
      <c r="S18" s="286"/>
      <c r="T18" s="320"/>
      <c r="U18" s="319"/>
      <c r="V18" s="286"/>
      <c r="W18" s="286"/>
      <c r="X18" s="320"/>
      <c r="Y18" s="319"/>
      <c r="Z18" s="286"/>
      <c r="AA18" s="286"/>
      <c r="AB18" s="324"/>
      <c r="AC18" s="325"/>
      <c r="AD18" s="326">
        <f>+Y17</f>
      </c>
      <c r="AE18" s="290">
        <f>+Z17</f>
      </c>
      <c r="AF18" s="290">
        <f>+AA17</f>
      </c>
      <c r="AG18" s="325">
        <f>+AB17</f>
      </c>
      <c r="AH18" s="326">
        <f>+AC17</f>
      </c>
      <c r="AI18" s="290">
        <f>+AD17</f>
      </c>
      <c r="AJ18" s="290">
        <f>+AE17</f>
      </c>
      <c r="AK18" s="290">
        <f>+AF17</f>
      </c>
      <c r="AL18" s="325">
        <f>+AG17</f>
      </c>
      <c r="AM18" s="290">
        <f>+AH17</f>
      </c>
      <c r="AN18" s="290">
        <f>+AI17</f>
      </c>
      <c r="AO18" s="290">
        <f>+AJ17</f>
      </c>
      <c r="AP18" s="325">
        <f>+AK17</f>
      </c>
      <c r="AQ18" s="286">
        <f>+AL17</f>
      </c>
      <c r="AR18" s="290">
        <f>+AM17</f>
      </c>
      <c r="AS18" s="290">
        <f>+AN17</f>
      </c>
      <c r="AT18" s="325">
        <f>+AO17</f>
      </c>
      <c r="AU18" s="326">
        <f>+AP17</f>
      </c>
      <c r="AV18" s="290">
        <f>+AQ17</f>
      </c>
      <c r="AW18" s="290">
        <f>+AR17</f>
      </c>
      <c r="AX18" s="290">
        <f>+AS17</f>
      </c>
      <c r="AY18" s="325">
        <f>+AT17</f>
      </c>
      <c r="AZ18" s="290">
        <f>+AU17</f>
      </c>
      <c r="BA18" s="290">
        <f>+AV17</f>
      </c>
      <c r="BB18" s="290">
        <f>+AW17</f>
      </c>
      <c r="BC18" s="325">
        <f>+AX17</f>
      </c>
      <c r="BD18" s="290">
        <f>+AY17</f>
      </c>
      <c r="BE18" s="290">
        <f>+AZ17</f>
      </c>
      <c r="BF18" s="290">
        <f>+BA17</f>
      </c>
      <c r="BG18" s="325">
        <f>+BB17</f>
      </c>
      <c r="BH18" s="326">
        <f>+BC17</f>
      </c>
      <c r="BI18" s="290">
        <f>+BD17</f>
      </c>
      <c r="BJ18" s="290">
        <f>+BE17</f>
      </c>
      <c r="BK18" s="290">
        <f>+BF17</f>
      </c>
      <c r="BL18" s="320">
        <f>+BG17</f>
      </c>
      <c r="BM18" s="290">
        <f>+BH17</f>
      </c>
      <c r="BN18" s="290">
        <f>+BI17</f>
      </c>
      <c r="BO18" s="290">
        <f>+BJ17</f>
      </c>
      <c r="BP18" s="325">
        <f>+BK17</f>
      </c>
      <c r="BQ18" s="290">
        <f>+BL17</f>
      </c>
      <c r="BR18" s="290">
        <f>+BM17</f>
      </c>
      <c r="BS18" s="290">
        <f>+BN17</f>
      </c>
      <c r="BT18" s="325">
        <f>+BO17</f>
      </c>
      <c r="BU18" s="326">
        <f>+BP17</f>
      </c>
      <c r="BV18" s="290">
        <f>+BQ17</f>
      </c>
      <c r="BW18" s="290">
        <f>+BR17</f>
      </c>
      <c r="BX18" s="290">
        <f>+BS17</f>
      </c>
      <c r="BY18" s="325">
        <f>+BT17</f>
      </c>
      <c r="BZ18" s="290">
        <f>+BU17</f>
      </c>
      <c r="CA18" s="290">
        <f>+BV17</f>
      </c>
      <c r="CB18" s="290">
        <f>+BW17</f>
      </c>
      <c r="CC18" s="325">
        <f>+BX17</f>
      </c>
      <c r="CD18" s="286">
        <f>+BY17</f>
      </c>
      <c r="CE18" s="286">
        <f>+BZ17</f>
      </c>
      <c r="CF18" s="286">
        <f>+CA17</f>
      </c>
      <c r="CG18" s="320">
        <f>+CB17</f>
      </c>
      <c r="CH18" s="326">
        <f>+CC17</f>
      </c>
      <c r="CI18" s="290">
        <f>+CD17</f>
      </c>
      <c r="CJ18" s="290">
        <f>+CE17</f>
      </c>
      <c r="CK18" s="290">
        <f>+CF17</f>
      </c>
      <c r="CL18" s="325">
        <f>+CG17</f>
      </c>
      <c r="CM18" s="290">
        <f>+CH17</f>
      </c>
      <c r="CN18" s="290">
        <f>+CI17</f>
      </c>
      <c r="CO18" s="290">
        <f>+CJ17</f>
      </c>
      <c r="CP18" s="325">
        <f>+CK17</f>
      </c>
    </row>
    <row x14ac:dyDescent="0.25" r="19" customHeight="1" ht="18.75">
      <c r="A19" s="6"/>
      <c r="B19" s="11"/>
      <c r="C19" s="367" t="s">
        <v>2019</v>
      </c>
      <c r="D19" s="319">
        <f>+SUMIFS('In transit'!$M:$M,'In transit'!$AA:$AA,"In Transit",'In transit'!$Z:$Z,'Stock Projection 3 Silos'!D$2)+SUMIFS('In transit'!$M:$M,'In transit'!$AA:$AA,"Arrived",'In transit'!$Z:$Z,'Stock Projection 3 Silos'!D$2)</f>
      </c>
      <c r="E19" s="286">
        <f>+SUMIFS('In transit'!$M:$M,'In transit'!$AA:$AA,"In Transit",'In transit'!$Z:$Z,'Stock Projection 3 Silos'!E$2)+SUMIFS('In transit'!$M:$M,'In transit'!$AA:$AA,"Arrived",'In transit'!$Z:$Z,'Stock Projection 3 Silos'!E$2)</f>
      </c>
      <c r="F19" s="286">
        <f>+SUMIFS('In transit'!$M:$M,'In transit'!$AA:$AA,"In Transit",'In transit'!$Z:$Z,'Stock Projection 3 Silos'!F$2)+SUMIFS('In transit'!$M:$M,'In transit'!$AA:$AA,"Arrived",'In transit'!$Z:$Z,'Stock Projection 3 Silos'!F$2)</f>
      </c>
      <c r="G19" s="320">
        <f>+SUMIFS('In transit'!$M:$M,'In transit'!$AA:$AA,"In Transit",'In transit'!$Z:$Z,'Stock Projection 3 Silos'!G$2)+SUMIFS('In transit'!$M:$M,'In transit'!$AA:$AA,"Arrived",'In transit'!$Z:$Z,'Stock Projection 3 Silos'!G$2)</f>
      </c>
      <c r="H19" s="319">
        <f>+SUMIFS('In transit'!$M:$M,'In transit'!$AA:$AA,"In Transit",'In transit'!$Z:$Z,'Stock Projection 3 Silos'!H$2)+SUMIFS('In transit'!$M:$M,'In transit'!$AA:$AA,"Arrived",'In transit'!$Z:$Z,'Stock Projection 3 Silos'!H$2)</f>
      </c>
      <c r="I19" s="286">
        <f>+SUMIFS('In transit'!$M:$M,'In transit'!$AA:$AA,"In Transit",'In transit'!$Z:$Z,'Stock Projection 3 Silos'!I$2)+SUMIFS('In transit'!$M:$M,'In transit'!$AA:$AA,"Arrived",'In transit'!$Z:$Z,'Stock Projection 3 Silos'!I$2)</f>
      </c>
      <c r="J19" s="286">
        <f>+SUMIFS('In transit'!$M:$M,'In transit'!$AA:$AA,"In Transit",'In transit'!$Z:$Z,'Stock Projection 3 Silos'!J$2)+SUMIFS('In transit'!$M:$M,'In transit'!$AA:$AA,"Arrived",'In transit'!$Z:$Z,'Stock Projection 3 Silos'!J$2)</f>
      </c>
      <c r="K19" s="286">
        <f>+SUMIFS('In transit'!$M:$M,'In transit'!$AA:$AA,"In Transit",'In transit'!$Z:$Z,'Stock Projection 3 Silos'!K$2)+SUMIFS('In transit'!$M:$M,'In transit'!$AA:$AA,"Arrived",'In transit'!$Z:$Z,'Stock Projection 3 Silos'!K$2)</f>
      </c>
      <c r="L19" s="320">
        <f>+SUMIFS('In transit'!$M:$M,'In transit'!$AA:$AA,"In Transit",'In transit'!$Z:$Z,'Stock Projection 3 Silos'!L$2)+SUMIFS('In transit'!$M:$M,'In transit'!$AA:$AA,"Arrived",'In transit'!$Z:$Z,'Stock Projection 3 Silos'!L$2)</f>
      </c>
      <c r="M19" s="319">
        <f>+SUMIFS('In transit'!$M:$M,'In transit'!$AA:$AA,"In Transit",'In transit'!$Z:$Z,'Stock Projection 3 Silos'!M$2)+SUMIFS('In transit'!$M:$M,'In transit'!$AA:$AA,"Arrived",'In transit'!$Z:$Z,'Stock Projection 3 Silos'!M$2)</f>
      </c>
      <c r="N19" s="286">
        <f>+SUMIFS('In transit'!$M:$M,'In transit'!$AA:$AA,"In Transit",'In transit'!$Z:$Z,'Stock Projection 3 Silos'!N$2)+SUMIFS('In transit'!$M:$M,'In transit'!$AA:$AA,"Arrived",'In transit'!$Z:$Z,'Stock Projection 3 Silos'!N$2)</f>
      </c>
      <c r="O19" s="286">
        <f>+SUMIFS('In transit'!$M:$M,'In transit'!$AA:$AA,"In Transit",'In transit'!$Z:$Z,'Stock Projection 3 Silos'!O$2)+SUMIFS('In transit'!$M:$M,'In transit'!$AA:$AA,"Arrived",'In transit'!$Z:$Z,'Stock Projection 3 Silos'!O$2)</f>
      </c>
      <c r="P19" s="320">
        <f>+SUMIFS('In transit'!$M:$M,'In transit'!$AA:$AA,"In Transit",'In transit'!$Z:$Z,'Stock Projection 3 Silos'!P$2)+SUMIFS('In transit'!$M:$M,'In transit'!$AA:$AA,"Arrived",'In transit'!$Z:$Z,'Stock Projection 3 Silos'!P$2)</f>
      </c>
      <c r="Q19" s="319">
        <f>+SUMIFS('In transit'!$M:$M,'In transit'!$AA:$AA,"In Transit",'In transit'!$Z:$Z,'Stock Projection 3 Silos'!Q$2)+SUMIFS('In transit'!$M:$M,'In transit'!$AA:$AA,"Arrived",'In transit'!$Z:$Z,'Stock Projection 3 Silos'!Q$2)</f>
      </c>
      <c r="R19" s="286">
        <f>+SUMIFS('In transit'!$M:$M,'In transit'!$AA:$AA,"In Transit",'In transit'!$Z:$Z,'Stock Projection 3 Silos'!R$2)+SUMIFS('In transit'!$M:$M,'In transit'!$AA:$AA,"Arrived",'In transit'!$Z:$Z,'Stock Projection 3 Silos'!R$2)</f>
      </c>
      <c r="S19" s="286">
        <f>+SUMIFS('In transit'!$M:$M,'In transit'!$AA:$AA,"In Transit",'In transit'!$Z:$Z,'Stock Projection 3 Silos'!S$2)+SUMIFS('In transit'!$M:$M,'In transit'!$AA:$AA,"Arrived",'In transit'!$Z:$Z,'Stock Projection 3 Silos'!S$2)</f>
      </c>
      <c r="T19" s="320">
        <f>+SUMIFS('In transit'!$M:$M,'In transit'!$AA:$AA,"In Transit",'In transit'!$Z:$Z,'Stock Projection 3 Silos'!T$2)+SUMIFS('In transit'!$M:$M,'In transit'!$AA:$AA,"Arrived",'In transit'!$Z:$Z,'Stock Projection 3 Silos'!T$2)</f>
      </c>
      <c r="U19" s="319">
        <f>+SUMIFS('In transit'!$M:$M,'In transit'!$AA:$AA,"In Transit",'In transit'!$Z:$Z,'Stock Projection 3 Silos'!U$2)+SUMIFS('In transit'!$M:$M,'In transit'!$AA:$AA,"Arrived",'In transit'!$Z:$Z,'Stock Projection 3 Silos'!U$2)</f>
      </c>
      <c r="V19" s="286">
        <f>+SUMIFS('In transit'!$M:$M,'In transit'!$AA:$AA,"In Transit",'In transit'!$Z:$Z,'Stock Projection 3 Silos'!V$2)+SUMIFS('In transit'!$M:$M,'In transit'!$AA:$AA,"Arrived",'In transit'!$Z:$Z,'Stock Projection 3 Silos'!V$2)</f>
      </c>
      <c r="W19" s="286"/>
      <c r="X19" s="320"/>
      <c r="Y19" s="326">
        <f>+SUMIFS('In transit'!$M:$M,'In transit'!$AA:$AA,"In Transit",'In transit'!$Z:$Z,'Stock Projection 3 Silos'!Y$2)+SUMIFS('In transit'!$M:$M,'In transit'!$AA:$AA,"Arrived",'In transit'!$Z:$Z,'Stock Projection 3 Silos'!Y$2)</f>
      </c>
      <c r="Z19" s="290">
        <f>+SUMIFS('In transit'!$M:$M,'In transit'!$AA:$AA,"In Transit",'In transit'!$Z:$Z,'Stock Projection 3 Silos'!Z$2)+SUMIFS('In transit'!$M:$M,'In transit'!$AA:$AA,"Arrived",'In transit'!$Z:$Z,'Stock Projection 3 Silos'!Z$2)</f>
      </c>
      <c r="AA19" s="286">
        <f>+SUMIFS('In transit'!$M:$M,'In transit'!$AA:$AA,"In Transit",'In transit'!$Z:$Z,'Stock Projection 3 Silos'!AA$2)+SUMIFS('In transit'!$M:$M,'In transit'!$AA:$AA,"Arrived",'In transit'!$Z:$Z,'Stock Projection 3 Silos'!AA$2)</f>
      </c>
      <c r="AB19" s="286">
        <f>+SUMIFS('In transit'!$M:$M,'In transit'!$AA:$AA,"In Transit",'In transit'!$Z:$Z,'Stock Projection 3 Silos'!AB$2)+SUMIFS('In transit'!$M:$M,'In transit'!$AA:$AA,"Arrived",'In transit'!$Z:$Z,'Stock Projection 3 Silos'!AB$2)</f>
      </c>
      <c r="AC19" s="325">
        <f>+SUMIFS('In transit'!$M:$M,'In transit'!$AA:$AA,"In Transit",'In transit'!$Z:$Z,'Stock Projection 3 Silos'!AC$2)+SUMIFS('In transit'!$M:$M,'In transit'!$AA:$AA,"Arrived",'In transit'!$Z:$Z,'Stock Projection 3 Silos'!AC$2)</f>
      </c>
      <c r="AD19" s="319">
        <f>+SUMIFS('In transit'!$M:$M,'In transit'!$AA:$AA,"In Transit",'In transit'!$Z:$Z,'Stock Projection 3 Silos'!AD$2)+SUMIFS('In transit'!$M:$M,'In transit'!$AA:$AA,"Arrived",'In transit'!$Z:$Z,'Stock Projection 3 Silos'!AD$2)</f>
      </c>
      <c r="AE19" s="286">
        <f>+SUMIFS('In transit'!$M:$M,'In transit'!$AA:$AA,"In Transit",'In transit'!$Z:$Z,'Stock Projection 3 Silos'!AE$2)+SUMIFS('In transit'!$M:$M,'In transit'!$AA:$AA,"Arrived",'In transit'!$Z:$Z,'Stock Projection 3 Silos'!AE$2)</f>
      </c>
      <c r="AF19" s="286">
        <f>+SUMIFS('In transit'!$M:$M,'In transit'!$AA:$AA,"In Transit",'In transit'!$Z:$Z,'Stock Projection 3 Silos'!AF$2)+SUMIFS('In transit'!$M:$M,'In transit'!$AA:$AA,"Arrived",'In transit'!$Z:$Z,'Stock Projection 3 Silos'!AF$2)</f>
      </c>
      <c r="AG19" s="320">
        <f>+SUMIFS('In transit'!$M:$M,'In transit'!$AA:$AA,"In Transit",'In transit'!$Z:$Z,'Stock Projection 3 Silos'!AG$2)+SUMIFS('In transit'!$M:$M,'In transit'!$AA:$AA,"Arrived",'In transit'!$Z:$Z,'Stock Projection 3 Silos'!AG$2)</f>
      </c>
      <c r="AH19" s="319">
        <f>+SUMIFS('In transit'!$M:$M,'In transit'!$AA:$AA,"In Transit",'In transit'!$Z:$Z,'Stock Projection 3 Silos'!AH$2)+SUMIFS('In transit'!$M:$M,'In transit'!$AA:$AA,"Arrived",'In transit'!$Z:$Z,'Stock Projection 3 Silos'!AH$2)</f>
      </c>
      <c r="AI19" s="286">
        <f>+SUMIFS('In transit'!$M:$M,'In transit'!$AA:$AA,"In Transit",'In transit'!$Z:$Z,'Stock Projection 3 Silos'!AI$2)+SUMIFS('In transit'!$M:$M,'In transit'!$AA:$AA,"Arrived",'In transit'!$Z:$Z,'Stock Projection 3 Silos'!AI$2)</f>
      </c>
      <c r="AJ19" s="286">
        <f>+SUMIFS('In transit'!$M:$M,'In transit'!$AA:$AA,"In Transit",'In transit'!$Z:$Z,'Stock Projection 3 Silos'!AJ$2)+SUMIFS('In transit'!$M:$M,'In transit'!$AA:$AA,"Arrived",'In transit'!$Z:$Z,'Stock Projection 3 Silos'!AJ$2)</f>
      </c>
      <c r="AK19" s="286">
        <f>+SUMIFS('In transit'!$M:$M,'In transit'!$AA:$AA,"In Transit",'In transit'!$Z:$Z,'Stock Projection 3 Silos'!AK$2)+SUMIFS('In transit'!$M:$M,'In transit'!$AA:$AA,"Arrived",'In transit'!$Z:$Z,'Stock Projection 3 Silos'!AK$2)</f>
      </c>
      <c r="AL19" s="320">
        <f>+SUMIFS('In transit'!$M:$M,'In transit'!$AA:$AA,"In Transit",'In transit'!$Z:$Z,'Stock Projection 3 Silos'!AL$2)+SUMIFS('In transit'!$M:$M,'In transit'!$AA:$AA,"Arrived",'In transit'!$Z:$Z,'Stock Projection 3 Silos'!AL$2)</f>
      </c>
      <c r="AM19" s="286">
        <f>+SUMIFS('In transit'!$M:$M,'In transit'!$AA:$AA,"In Transit",'In transit'!$Z:$Z,'Stock Projection 3 Silos'!AM$2)+SUMIFS('In transit'!$M:$M,'In transit'!$AA:$AA,"Arrived",'In transit'!$Z:$Z,'Stock Projection 3 Silos'!AM$2)</f>
      </c>
      <c r="AN19" s="286">
        <f>+SUMIFS('In transit'!$M:$M,'In transit'!$AA:$AA,"In Transit",'In transit'!$Z:$Z,'Stock Projection 3 Silos'!AN$2)+SUMIFS('In transit'!$M:$M,'In transit'!$AA:$AA,"Arrived",'In transit'!$Z:$Z,'Stock Projection 3 Silos'!AN$2)</f>
      </c>
      <c r="AO19" s="286">
        <f>+SUMIFS('In transit'!$M:$M,'In transit'!$AA:$AA,"In Transit",'In transit'!$Z:$Z,'Stock Projection 3 Silos'!AO$2)+SUMIFS('In transit'!$M:$M,'In transit'!$AA:$AA,"Arrived",'In transit'!$Z:$Z,'Stock Projection 3 Silos'!AO$2)</f>
      </c>
      <c r="AP19" s="320">
        <f>+SUMIFS('In transit'!$M:$M,'In transit'!$AA:$AA,"In Transit",'In transit'!$Z:$Z,'Stock Projection 3 Silos'!AP$2)+SUMIFS('In transit'!$M:$M,'In transit'!$AA:$AA,"Arrived",'In transit'!$Z:$Z,'Stock Projection 3 Silos'!AP$2)</f>
      </c>
      <c r="AQ19" s="286">
        <f>+SUMIFS('In transit'!$M:$M,'In transit'!$AA:$AA,"In Transit",'In transit'!$Z:$Z,'Stock Projection 3 Silos'!AQ$2)+SUMIFS('In transit'!$M:$M,'In transit'!$AA:$AA,"Arrived",'In transit'!$Z:$Z,'Stock Projection 3 Silos'!AQ$2)</f>
      </c>
      <c r="AR19" s="286">
        <f>+SUMIFS('In transit'!$M:$M,'In transit'!$AA:$AA,"In Transit",'In transit'!$Z:$Z,'Stock Projection 3 Silos'!AR$2)+SUMIFS('In transit'!$M:$M,'In transit'!$AA:$AA,"Arrived",'In transit'!$Z:$Z,'Stock Projection 3 Silos'!AR$2)</f>
      </c>
      <c r="AS19" s="286">
        <f>+SUMIFS('In transit'!$M:$M,'In transit'!$AA:$AA,"In Transit",'In transit'!$Z:$Z,'Stock Projection 3 Silos'!AS$2)+SUMIFS('In transit'!$M:$M,'In transit'!$AA:$AA,"Arrived",'In transit'!$Z:$Z,'Stock Projection 3 Silos'!AS$2)</f>
      </c>
      <c r="AT19" s="320">
        <f>+SUMIFS('In transit'!$M:$M,'In transit'!$AA:$AA,"In Transit",'In transit'!$Z:$Z,'Stock Projection 3 Silos'!AT$2)+SUMIFS('In transit'!$M:$M,'In transit'!$AA:$AA,"Arrived",'In transit'!$Z:$Z,'Stock Projection 3 Silos'!AT$2)</f>
      </c>
      <c r="AU19" s="319">
        <f>+SUMIFS('In transit'!$M:$M,'In transit'!$AA:$AA,"In Transit",'In transit'!$Z:$Z,'Stock Projection 3 Silos'!AU$2)+SUMIFS('In transit'!$M:$M,'In transit'!$AA:$AA,"Arrived",'In transit'!$Z:$Z,'Stock Projection 3 Silos'!AU$2)</f>
      </c>
      <c r="AV19" s="286">
        <f>+SUMIFS('In transit'!$M:$M,'In transit'!$AA:$AA,"In Transit",'In transit'!$Z:$Z,'Stock Projection 3 Silos'!AV$2)+SUMIFS('In transit'!$M:$M,'In transit'!$AA:$AA,"Arrived",'In transit'!$Z:$Z,'Stock Projection 3 Silos'!AV$2)</f>
      </c>
      <c r="AW19" s="286">
        <f>+SUMIFS('In transit'!$M:$M,'In transit'!$AA:$AA,"In Transit",'In transit'!$Z:$Z,'Stock Projection 3 Silos'!AW$2)+SUMIFS('In transit'!$M:$M,'In transit'!$AA:$AA,"Arrived",'In transit'!$Z:$Z,'Stock Projection 3 Silos'!AW$2)</f>
      </c>
      <c r="AX19" s="286">
        <f>+SUMIFS('In transit'!$M:$M,'In transit'!$AA:$AA,"In Transit",'In transit'!$Z:$Z,'Stock Projection 3 Silos'!AX$2)+SUMIFS('In transit'!$M:$M,'In transit'!$AA:$AA,"Arrived",'In transit'!$Z:$Z,'Stock Projection 3 Silos'!AX$2)</f>
      </c>
      <c r="AY19" s="320">
        <f>+SUMIFS('In transit'!$M:$M,'In transit'!$AA:$AA,"In Transit",'In transit'!$Z:$Z,'Stock Projection 3 Silos'!AY$2)+SUMIFS('In transit'!$M:$M,'In transit'!$AA:$AA,"Arrived",'In transit'!$Z:$Z,'Stock Projection 3 Silos'!AY$2)</f>
      </c>
      <c r="AZ19" s="286">
        <f>+SUMIFS('In transit'!$M:$M,'In transit'!$AA:$AA,"In Transit",'In transit'!$Z:$Z,'Stock Projection 3 Silos'!AZ$2)+SUMIFS('In transit'!$M:$M,'In transit'!$AA:$AA,"Arrived",'In transit'!$Z:$Z,'Stock Projection 3 Silos'!AZ$2)</f>
      </c>
      <c r="BA19" s="286">
        <f>+SUMIFS('In transit'!$M:$M,'In transit'!$AA:$AA,"In Transit",'In transit'!$Z:$Z,'Stock Projection 3 Silos'!BA$2)+SUMIFS('In transit'!$M:$M,'In transit'!$AA:$AA,"Arrived",'In transit'!$Z:$Z,'Stock Projection 3 Silos'!BA$2)</f>
      </c>
      <c r="BB19" s="286">
        <f>+SUMIFS('In transit'!$M:$M,'In transit'!$AA:$AA,"In Transit",'In transit'!$Z:$Z,'Stock Projection 3 Silos'!BB$2)+SUMIFS('In transit'!$M:$M,'In transit'!$AA:$AA,"Arrived",'In transit'!$Z:$Z,'Stock Projection 3 Silos'!BB$2)</f>
      </c>
      <c r="BC19" s="320">
        <f>+SUMIFS('In transit'!$M:$M,'In transit'!$AA:$AA,"In Transit",'In transit'!$Z:$Z,'Stock Projection 3 Silos'!BC$2)+SUMIFS('In transit'!$M:$M,'In transit'!$AA:$AA,"Arrived",'In transit'!$Z:$Z,'Stock Projection 3 Silos'!BC$2)</f>
      </c>
      <c r="BD19" s="286">
        <f>+SUMIFS('In transit'!$M:$M,'In transit'!$AA:$AA,"In Transit",'In transit'!$Z:$Z,'Stock Projection 3 Silos'!BD$2)+SUMIFS('In transit'!$M:$M,'In transit'!$AA:$AA,"Arrived",'In transit'!$Z:$Z,'Stock Projection 3 Silos'!BD$2)</f>
      </c>
      <c r="BE19" s="286">
        <f>+SUMIFS('In transit'!$M:$M,'In transit'!$AA:$AA,"In Transit",'In transit'!$Z:$Z,'Stock Projection 3 Silos'!BE$2)+SUMIFS('In transit'!$M:$M,'In transit'!$AA:$AA,"Arrived",'In transit'!$Z:$Z,'Stock Projection 3 Silos'!BE$2)</f>
      </c>
      <c r="BF19" s="286">
        <f>+SUMIFS('In transit'!$M:$M,'In transit'!$AA:$AA,"In Transit",'In transit'!$Z:$Z,'Stock Projection 3 Silos'!BF$2)+SUMIFS('In transit'!$M:$M,'In transit'!$AA:$AA,"Arrived",'In transit'!$Z:$Z,'Stock Projection 3 Silos'!BF$2)</f>
      </c>
      <c r="BG19" s="320">
        <f>+SUMIFS('In transit'!$M:$M,'In transit'!$AA:$AA,"In Transit",'In transit'!$Z:$Z,'Stock Projection 3 Silos'!BG$2)+SUMIFS('In transit'!$M:$M,'In transit'!$AA:$AA,"Arrived",'In transit'!$Z:$Z,'Stock Projection 3 Silos'!BG$2)</f>
      </c>
      <c r="BH19" s="319">
        <f>+SUMIFS('In transit'!$M:$M,'In transit'!$AA:$AA,"In Transit",'In transit'!$Z:$Z,'Stock Projection 3 Silos'!BH$2)+SUMIFS('In transit'!$M:$M,'In transit'!$AA:$AA,"Arrived",'In transit'!$Z:$Z,'Stock Projection 3 Silos'!BH$2)</f>
      </c>
      <c r="BI19" s="286">
        <f>+SUMIFS('In transit'!$M:$M,'In transit'!$AA:$AA,"In Transit",'In transit'!$Z:$Z,'Stock Projection 3 Silos'!BI$2)+SUMIFS('In transit'!$M:$M,'In transit'!$AA:$AA,"Arrived",'In transit'!$Z:$Z,'Stock Projection 3 Silos'!BI$2)</f>
      </c>
      <c r="BJ19" s="286">
        <f>+SUMIFS('In transit'!$M:$M,'In transit'!$AA:$AA,"In Transit",'In transit'!$Z:$Z,'Stock Projection 3 Silos'!BJ$2)+SUMIFS('In transit'!$M:$M,'In transit'!$AA:$AA,"Arrived",'In transit'!$Z:$Z,'Stock Projection 3 Silos'!BJ$2)</f>
      </c>
      <c r="BK19" s="286">
        <f>+SUMIFS('In transit'!$M:$M,'In transit'!$AA:$AA,"In Transit",'In transit'!$Z:$Z,'Stock Projection 3 Silos'!BK$2)+SUMIFS('In transit'!$M:$M,'In transit'!$AA:$AA,"Arrived",'In transit'!$Z:$Z,'Stock Projection 3 Silos'!BK$2)</f>
      </c>
      <c r="BL19" s="320">
        <f>+SUMIFS('In transit'!$M:$M,'In transit'!$AA:$AA,"In Transit",'In transit'!$Z:$Z,'Stock Projection 3 Silos'!BL$2)+SUMIFS('In transit'!$M:$M,'In transit'!$AA:$AA,"Arrived",'In transit'!$Z:$Z,'Stock Projection 3 Silos'!BL$2)</f>
      </c>
      <c r="BM19" s="286">
        <f>+SUMIFS('In transit'!$M:$M,'In transit'!$AA:$AA,"In Transit",'In transit'!$Z:$Z,'Stock Projection 3 Silos'!BM$2)+SUMIFS('In transit'!$M:$M,'In transit'!$AA:$AA,"Arrived",'In transit'!$Z:$Z,'Stock Projection 3 Silos'!BM$2)</f>
      </c>
      <c r="BN19" s="286">
        <f>+SUMIFS('In transit'!$M:$M,'In transit'!$AA:$AA,"In Transit",'In transit'!$Z:$Z,'Stock Projection 3 Silos'!BN$2)+SUMIFS('In transit'!$M:$M,'In transit'!$AA:$AA,"Arrived",'In transit'!$Z:$Z,'Stock Projection 3 Silos'!BN$2)</f>
      </c>
      <c r="BO19" s="286">
        <f>+SUMIFS('In transit'!$M:$M,'In transit'!$AA:$AA,"In Transit",'In transit'!$Z:$Z,'Stock Projection 3 Silos'!BO$2)+SUMIFS('In transit'!$M:$M,'In transit'!$AA:$AA,"Arrived",'In transit'!$Z:$Z,'Stock Projection 3 Silos'!BO$2)</f>
      </c>
      <c r="BP19" s="320">
        <f>+SUMIFS('In transit'!$M:$M,'In transit'!$AA:$AA,"In Transit",'In transit'!$Z:$Z,'Stock Projection 3 Silos'!BP$2)+SUMIFS('In transit'!$M:$M,'In transit'!$AA:$AA,"Arrived",'In transit'!$Z:$Z,'Stock Projection 3 Silos'!BP$2)</f>
      </c>
      <c r="BQ19" s="286">
        <f>+SUMIFS('In transit'!$M:$M,'In transit'!$AA:$AA,"In Transit",'In transit'!$Z:$Z,'Stock Projection 3 Silos'!BQ$2)+SUMIFS('In transit'!$M:$M,'In transit'!$AA:$AA,"Arrived",'In transit'!$Z:$Z,'Stock Projection 3 Silos'!BQ$2)</f>
      </c>
      <c r="BR19" s="286">
        <f>+SUMIFS('In transit'!$M:$M,'In transit'!$AA:$AA,"In Transit",'In transit'!$Z:$Z,'Stock Projection 3 Silos'!BR$2)+SUMIFS('In transit'!$M:$M,'In transit'!$AA:$AA,"Arrived",'In transit'!$Z:$Z,'Stock Projection 3 Silos'!BR$2)</f>
      </c>
      <c r="BS19" s="286">
        <f>+SUMIFS('In transit'!$M:$M,'In transit'!$AA:$AA,"In Transit",'In transit'!$Z:$Z,'Stock Projection 3 Silos'!BS$2)+SUMIFS('In transit'!$M:$M,'In transit'!$AA:$AA,"Arrived",'In transit'!$Z:$Z,'Stock Projection 3 Silos'!BS$2)</f>
      </c>
      <c r="BT19" s="320">
        <f>+SUMIFS('In transit'!$M:$M,'In transit'!$AA:$AA,"In Transit",'In transit'!$Z:$Z,'Stock Projection 3 Silos'!BT$2)+SUMIFS('In transit'!$M:$M,'In transit'!$AA:$AA,"Arrived",'In transit'!$Z:$Z,'Stock Projection 3 Silos'!BT$2)</f>
      </c>
      <c r="BU19" s="319">
        <f>+SUMIFS('In transit'!$M:$M,'In transit'!$AA:$AA,"In Transit",'In transit'!$Z:$Z,'Stock Projection 3 Silos'!BU$2)+SUMIFS('In transit'!$M:$M,'In transit'!$AA:$AA,"Arrived",'In transit'!$Z:$Z,'Stock Projection 3 Silos'!BU$2)</f>
      </c>
      <c r="BV19" s="286">
        <f>+SUMIFS('In transit'!$M:$M,'In transit'!$AA:$AA,"In Transit",'In transit'!$Z:$Z,'Stock Projection 3 Silos'!BV$2)+SUMIFS('In transit'!$M:$M,'In transit'!$AA:$AA,"Arrived",'In transit'!$Z:$Z,'Stock Projection 3 Silos'!BV$2)</f>
      </c>
      <c r="BW19" s="286">
        <f>+SUMIFS('In transit'!$M:$M,'In transit'!$AA:$AA,"In Transit",'In transit'!$Z:$Z,'Stock Projection 3 Silos'!BW$2)+SUMIFS('In transit'!$M:$M,'In transit'!$AA:$AA,"Arrived",'In transit'!$Z:$Z,'Stock Projection 3 Silos'!BW$2)</f>
      </c>
      <c r="BX19" s="286">
        <v>0</v>
      </c>
      <c r="BY19" s="320">
        <v>0</v>
      </c>
      <c r="BZ19" s="286">
        <v>0</v>
      </c>
      <c r="CA19" s="286">
        <v>0</v>
      </c>
      <c r="CB19" s="286">
        <v>0</v>
      </c>
      <c r="CC19" s="320">
        <v>0</v>
      </c>
      <c r="CD19" s="286">
        <f>+SUMIFS('In transit'!$M:$M,'In transit'!$AA:$AA,"In Transit",'In transit'!$Z:$Z,'Stock Projection 3 Silos'!CD$2)+SUMIFS('In transit'!$M:$M,'In transit'!$AA:$AA,"Arrived",'In transit'!$Z:$Z,'Stock Projection 3 Silos'!CD$2)</f>
      </c>
      <c r="CE19" s="286">
        <f>+SUMIFS('In transit'!$M:$M,'In transit'!$AA:$AA,"In Transit",'In transit'!$Z:$Z,'Stock Projection 3 Silos'!CE$2)+SUMIFS('In transit'!$M:$M,'In transit'!$AA:$AA,"Arrived",'In transit'!$Z:$Z,'Stock Projection 3 Silos'!CE$2)</f>
      </c>
      <c r="CF19" s="286">
        <f>+SUMIFS('In transit'!$M:$M,'In transit'!$AA:$AA,"In Transit",'In transit'!$Z:$Z,'Stock Projection 3 Silos'!CF$2)+SUMIFS('In transit'!$M:$M,'In transit'!$AA:$AA,"Arrived",'In transit'!$Z:$Z,'Stock Projection 3 Silos'!CF$2)</f>
      </c>
      <c r="CG19" s="320">
        <f>+SUMIFS('In transit'!$M:$M,'In transit'!$AA:$AA,"In Transit",'In transit'!$Z:$Z,'Stock Projection 3 Silos'!CG$2)+SUMIFS('In transit'!$M:$M,'In transit'!$AA:$AA,"Arrived",'In transit'!$Z:$Z,'Stock Projection 3 Silos'!CG$2)</f>
      </c>
      <c r="CH19" s="319">
        <f>+SUMIFS('In transit'!$M:$M,'In transit'!$AA:$AA,"In Transit",'In transit'!$Z:$Z,'Stock Projection 3 Silos'!CH$2)+SUMIFS('In transit'!$M:$M,'In transit'!$AA:$AA,"Arrived",'In transit'!$Z:$Z,'Stock Projection 3 Silos'!CH$2)</f>
      </c>
      <c r="CI19" s="286">
        <f>+SUMIFS('In transit'!$M:$M,'In transit'!$AA:$AA,"In Transit",'In transit'!$Z:$Z,'Stock Projection 3 Silos'!CI$2)+SUMIFS('In transit'!$M:$M,'In transit'!$AA:$AA,"Arrived",'In transit'!$Z:$Z,'Stock Projection 3 Silos'!CI$2)</f>
      </c>
      <c r="CJ19" s="286">
        <f>+SUMIFS('In transit'!$M:$M,'In transit'!$AA:$AA,"In Transit",'In transit'!$Z:$Z,'Stock Projection 3 Silos'!CJ$2)+SUMIFS('In transit'!$M:$M,'In transit'!$AA:$AA,"Arrived",'In transit'!$Z:$Z,'Stock Projection 3 Silos'!CJ$2)</f>
      </c>
      <c r="CK19" s="286">
        <f>+SUMIFS('In transit'!$M:$M,'In transit'!$AA:$AA,"In Transit",'In transit'!$Z:$Z,'Stock Projection 3 Silos'!CK$2)+SUMIFS('In transit'!$M:$M,'In transit'!$AA:$AA,"Arrived",'In transit'!$Z:$Z,'Stock Projection 3 Silos'!CK$2)</f>
      </c>
      <c r="CL19" s="320">
        <f>+SUMIFS('In transit'!$M:$M,'In transit'!$AA:$AA,"In Transit",'In transit'!$Z:$Z,'Stock Projection 3 Silos'!CL$2)+SUMIFS('In transit'!$M:$M,'In transit'!$AA:$AA,"Arrived",'In transit'!$Z:$Z,'Stock Projection 3 Silos'!CL$2)</f>
      </c>
      <c r="CM19" s="286">
        <f>+SUMIFS('In transit'!$M:$M,'In transit'!$AA:$AA,"In Transit",'In transit'!$Z:$Z,'Stock Projection 3 Silos'!CM$2)+SUMIFS('In transit'!$M:$M,'In transit'!$AA:$AA,"Arrived",'In transit'!$Z:$Z,'Stock Projection 3 Silos'!CM$2)</f>
      </c>
      <c r="CN19" s="286">
        <f>+SUMIFS('In transit'!$M:$M,'In transit'!$AA:$AA,"In Transit",'In transit'!$Z:$Z,'Stock Projection 3 Silos'!CN$2)+SUMIFS('In transit'!$M:$M,'In transit'!$AA:$AA,"Arrived",'In transit'!$Z:$Z,'Stock Projection 3 Silos'!CN$2)</f>
      </c>
      <c r="CO19" s="286">
        <f>+SUMIFS('In transit'!$M:$M,'In transit'!$AA:$AA,"In Transit",'In transit'!$Z:$Z,'Stock Projection 3 Silos'!CO$2)+SUMIFS('In transit'!$M:$M,'In transit'!$AA:$AA,"Arrived",'In transit'!$Z:$Z,'Stock Projection 3 Silos'!CO$2)</f>
      </c>
      <c r="CP19" s="320">
        <f>+SUMIFS('In transit'!$M:$M,'In transit'!$AA:$AA,"In Transit",'In transit'!$Z:$Z,'Stock Projection 3 Silos'!CP$2)+SUMIFS('In transit'!$M:$M,'In transit'!$AA:$AA,"Arrived",'In transit'!$Z:$Z,'Stock Projection 3 Silos'!CP$2)</f>
      </c>
    </row>
    <row x14ac:dyDescent="0.25" r="20" customHeight="1" ht="18.75">
      <c r="A20" s="6"/>
      <c r="B20" s="11"/>
      <c r="C20" s="367" t="s">
        <v>2020</v>
      </c>
      <c r="D20" s="319">
        <v>194</v>
      </c>
      <c r="E20" s="11"/>
      <c r="F20" s="286"/>
      <c r="G20" s="320"/>
      <c r="H20" s="319"/>
      <c r="I20" s="286"/>
      <c r="J20" s="290">
        <v>349.2</v>
      </c>
      <c r="K20" s="286"/>
      <c r="L20" s="320"/>
      <c r="M20" s="319"/>
      <c r="N20" s="286"/>
      <c r="O20" s="286"/>
      <c r="P20" s="320"/>
      <c r="Q20" s="319"/>
      <c r="R20" s="286"/>
      <c r="S20" s="286"/>
      <c r="T20" s="320"/>
      <c r="U20" s="319"/>
      <c r="V20" s="286"/>
      <c r="W20" s="286"/>
      <c r="X20" s="320"/>
      <c r="Y20" s="319"/>
      <c r="Z20" s="286"/>
      <c r="AA20" s="286"/>
      <c r="AB20" s="324"/>
      <c r="AC20" s="325"/>
      <c r="AD20" s="326"/>
      <c r="AE20" s="290"/>
      <c r="AF20" s="290"/>
      <c r="AG20" s="325"/>
      <c r="AH20" s="326"/>
      <c r="AI20" s="290"/>
      <c r="AJ20" s="290"/>
      <c r="AK20" s="290"/>
      <c r="AL20" s="325"/>
      <c r="AM20" s="290"/>
      <c r="AN20" s="290"/>
      <c r="AO20" s="290"/>
      <c r="AP20" s="325"/>
      <c r="AQ20" s="286"/>
      <c r="AR20" s="290"/>
      <c r="AS20" s="290"/>
      <c r="AT20" s="325"/>
      <c r="AU20" s="326"/>
      <c r="AV20" s="290"/>
      <c r="AW20" s="290"/>
      <c r="AX20" s="290"/>
      <c r="AY20" s="325"/>
      <c r="AZ20" s="290"/>
      <c r="BA20" s="290"/>
      <c r="BB20" s="290"/>
      <c r="BC20" s="325"/>
      <c r="BD20" s="290"/>
      <c r="BE20" s="290"/>
      <c r="BF20" s="290"/>
      <c r="BG20" s="325"/>
      <c r="BH20" s="326"/>
      <c r="BI20" s="290"/>
      <c r="BJ20" s="290"/>
      <c r="BK20" s="290"/>
      <c r="BL20" s="320"/>
      <c r="BM20" s="290"/>
      <c r="BN20" s="290"/>
      <c r="BO20" s="290"/>
      <c r="BP20" s="325"/>
      <c r="BQ20" s="290"/>
      <c r="BR20" s="290"/>
      <c r="BS20" s="290"/>
      <c r="BT20" s="325"/>
      <c r="BU20" s="326"/>
      <c r="BV20" s="290" t="s">
        <v>2021</v>
      </c>
      <c r="BW20" s="290" t="s">
        <v>2022</v>
      </c>
      <c r="BX20" s="290"/>
      <c r="BY20" s="325" t="s">
        <v>2023</v>
      </c>
      <c r="BZ20" s="290" t="s">
        <v>2024</v>
      </c>
      <c r="CA20" s="290"/>
      <c r="CB20" s="290"/>
      <c r="CC20" s="325"/>
      <c r="CD20" s="286"/>
      <c r="CE20" s="286"/>
      <c r="CF20" s="286"/>
      <c r="CG20" s="320"/>
      <c r="CH20" s="326"/>
      <c r="CI20" s="290"/>
      <c r="CJ20" s="290"/>
      <c r="CK20" s="290"/>
      <c r="CL20" s="325"/>
      <c r="CM20" s="290"/>
      <c r="CN20" s="290"/>
      <c r="CO20" s="290"/>
      <c r="CP20" s="325"/>
    </row>
    <row x14ac:dyDescent="0.25" r="21" customHeight="1" ht="18.75">
      <c r="A21" s="6"/>
      <c r="B21" s="11"/>
      <c r="C21" s="367" t="s">
        <v>2025</v>
      </c>
      <c r="D21" s="368">
        <v>174.6</v>
      </c>
      <c r="E21" s="369"/>
      <c r="F21" s="369"/>
      <c r="G21" s="370"/>
      <c r="H21" s="371"/>
      <c r="I21" s="369"/>
      <c r="J21" s="369">
        <v>194</v>
      </c>
      <c r="K21" s="369"/>
      <c r="L21" s="370"/>
      <c r="M21" s="371"/>
      <c r="N21" s="369"/>
      <c r="O21" s="369"/>
      <c r="P21" s="370"/>
      <c r="Q21" s="371"/>
      <c r="R21" s="369"/>
      <c r="S21" s="369"/>
      <c r="T21" s="370"/>
      <c r="U21" s="371"/>
      <c r="V21" s="369"/>
      <c r="W21" s="369"/>
      <c r="X21" s="370"/>
      <c r="Y21" s="371"/>
      <c r="Z21" s="369"/>
      <c r="AA21" s="369"/>
      <c r="AB21" s="372"/>
      <c r="AC21" s="373"/>
      <c r="AD21" s="368"/>
      <c r="AE21" s="374"/>
      <c r="AF21" s="374"/>
      <c r="AG21" s="373"/>
      <c r="AH21" s="368"/>
      <c r="AI21" s="374"/>
      <c r="AJ21" s="374"/>
      <c r="AK21" s="374"/>
      <c r="AL21" s="373"/>
      <c r="AM21" s="374"/>
      <c r="AN21" s="374"/>
      <c r="AO21" s="374"/>
      <c r="AP21" s="373"/>
      <c r="AQ21" s="369"/>
      <c r="AR21" s="374"/>
      <c r="AS21" s="374"/>
      <c r="AT21" s="373"/>
      <c r="AU21" s="368"/>
      <c r="AV21" s="374"/>
      <c r="AW21" s="374"/>
      <c r="AX21" s="374"/>
      <c r="AY21" s="373"/>
      <c r="AZ21" s="374"/>
      <c r="BA21" s="374"/>
      <c r="BB21" s="374"/>
      <c r="BC21" s="373"/>
      <c r="BD21" s="374"/>
      <c r="BE21" s="374"/>
      <c r="BF21" s="374"/>
      <c r="BG21" s="373"/>
      <c r="BH21" s="368"/>
      <c r="BI21" s="374"/>
      <c r="BJ21" s="374"/>
      <c r="BK21" s="374"/>
      <c r="BL21" s="370"/>
      <c r="BM21" s="374"/>
      <c r="BN21" s="374"/>
      <c r="BO21" s="374"/>
      <c r="BP21" s="373"/>
      <c r="BQ21" s="374"/>
      <c r="BR21" s="374"/>
      <c r="BS21" s="374"/>
      <c r="BT21" s="373"/>
      <c r="BU21" s="368"/>
      <c r="BV21" s="374" t="s">
        <v>2026</v>
      </c>
      <c r="BW21" s="374" t="s">
        <v>2027</v>
      </c>
      <c r="BX21" s="374"/>
      <c r="BY21" s="373" t="s">
        <v>2028</v>
      </c>
      <c r="BZ21" s="374" t="s">
        <v>2029</v>
      </c>
      <c r="CA21" s="374"/>
      <c r="CB21" s="374"/>
      <c r="CC21" s="373"/>
      <c r="CD21" s="369"/>
      <c r="CE21" s="369"/>
      <c r="CF21" s="369"/>
      <c r="CG21" s="370"/>
      <c r="CH21" s="368"/>
      <c r="CI21" s="374"/>
      <c r="CJ21" s="374"/>
      <c r="CK21" s="374"/>
      <c r="CL21" s="373"/>
      <c r="CM21" s="374"/>
      <c r="CN21" s="374"/>
      <c r="CO21" s="374"/>
      <c r="CP21" s="373"/>
    </row>
    <row x14ac:dyDescent="0.25" r="22" customHeight="1" ht="18.75">
      <c r="A22" s="6"/>
      <c r="B22" s="286"/>
      <c r="C22" s="327" t="s">
        <v>2030</v>
      </c>
      <c r="D22" s="375">
        <f>+SUM(D18:D21)</f>
      </c>
      <c r="E22" s="329">
        <f>+SUM(E18:E21)</f>
      </c>
      <c r="F22" s="329">
        <f>+SUM(F18:F21)</f>
      </c>
      <c r="G22" s="330">
        <f>+SUM(G18:G21)</f>
      </c>
      <c r="H22" s="328">
        <f>+SUM(H18:H21)</f>
      </c>
      <c r="I22" s="329">
        <f>+SUM(I18:I21)</f>
      </c>
      <c r="J22" s="376">
        <f>+SUM(J18:J21)</f>
      </c>
      <c r="K22" s="329">
        <f>+SUM(K18:K21)</f>
      </c>
      <c r="L22" s="330">
        <f>+SUM(L18:L21)</f>
      </c>
      <c r="M22" s="328">
        <f>+SUM(M18:M21)</f>
      </c>
      <c r="N22" s="329">
        <f>+SUM(N18:N21)</f>
      </c>
      <c r="O22" s="329">
        <f>+SUM(O18:O21)</f>
      </c>
      <c r="P22" s="330">
        <f>+SUM(P18:P21)</f>
      </c>
      <c r="Q22" s="328">
        <f>+SUM(Q18:Q21)</f>
      </c>
      <c r="R22" s="329">
        <f>+SUM(R18:R21)</f>
      </c>
      <c r="S22" s="329">
        <f>+SUM(S18:S21)</f>
      </c>
      <c r="T22" s="330">
        <f>+SUM(T18:T21)</f>
      </c>
      <c r="U22" s="328">
        <f>+SUM(U18:U21)</f>
      </c>
      <c r="V22" s="329">
        <f>+SUM(V18:V21)</f>
      </c>
      <c r="W22" s="329"/>
      <c r="X22" s="330"/>
      <c r="Y22" s="375">
        <f>+SUM(Y18:Y21)</f>
      </c>
      <c r="Z22" s="376">
        <f>+SUM(Z18:Z21)</f>
      </c>
      <c r="AA22" s="329">
        <f>+SUM(AA18:AA21)</f>
      </c>
      <c r="AB22" s="329">
        <f>+SUM(AB18:AB21)</f>
      </c>
      <c r="AC22" s="377">
        <f>+SUM(AC18:AC21)</f>
      </c>
      <c r="AD22" s="375">
        <f>+SUM(AD18:AD21)</f>
      </c>
      <c r="AE22" s="376">
        <f>+SUM(AE18:AE21)</f>
      </c>
      <c r="AF22" s="376">
        <f>+SUM(AF18:AF21)</f>
      </c>
      <c r="AG22" s="377">
        <f>+SUM(AG18:AG21)</f>
      </c>
      <c r="AH22" s="375">
        <f>+SUM(AH18:AH21)</f>
      </c>
      <c r="AI22" s="376">
        <f>+SUM(AI18:AI21)</f>
      </c>
      <c r="AJ22" s="376">
        <f>+SUM(AJ18:AJ21)</f>
      </c>
      <c r="AK22" s="376">
        <f>+SUM(AK18:AK21)</f>
      </c>
      <c r="AL22" s="377">
        <f>+SUM(AL18:AL21)</f>
      </c>
      <c r="AM22" s="375">
        <f>+SUM(AM18:AM21)</f>
      </c>
      <c r="AN22" s="376">
        <f>+SUM(AN18:AN21)</f>
      </c>
      <c r="AO22" s="376">
        <f>+SUM(AO18:AO21)</f>
      </c>
      <c r="AP22" s="377">
        <f>+SUM(AP18:AP21)</f>
      </c>
      <c r="AQ22" s="328">
        <f>+SUM(AQ18:AQ21)</f>
      </c>
      <c r="AR22" s="376">
        <f>+SUM(AR18:AR21)</f>
      </c>
      <c r="AS22" s="376">
        <f>+SUM(AS18:AS21)</f>
      </c>
      <c r="AT22" s="377">
        <f>+SUM(AT18:AT21)</f>
      </c>
      <c r="AU22" s="375">
        <f>+SUM(AU18:AU21)</f>
      </c>
      <c r="AV22" s="376">
        <f>+SUM(AV18:AV21)</f>
      </c>
      <c r="AW22" s="376">
        <f>+SUM(AW18:AW21)</f>
      </c>
      <c r="AX22" s="376">
        <f>+SUM(AX18:AX21)</f>
      </c>
      <c r="AY22" s="377">
        <f>+SUM(AY18:AY21)</f>
      </c>
      <c r="AZ22" s="375">
        <f>+SUM(AZ18:AZ21)</f>
      </c>
      <c r="BA22" s="376">
        <f>+SUM(BA18:BA21)</f>
      </c>
      <c r="BB22" s="376">
        <f>+SUM(BB18:BB21)</f>
      </c>
      <c r="BC22" s="377">
        <f>+SUM(BC18:BC21)</f>
      </c>
      <c r="BD22" s="375">
        <f>+SUM(BD18:BD21)</f>
      </c>
      <c r="BE22" s="376">
        <f>+SUM(BE18:BE21)</f>
      </c>
      <c r="BF22" s="376">
        <f>+SUM(BF18:BF21)</f>
      </c>
      <c r="BG22" s="377">
        <f>+SUM(BG18:BG21)</f>
      </c>
      <c r="BH22" s="375">
        <f>+SUM(BH18:BH21)</f>
      </c>
      <c r="BI22" s="376">
        <f>+SUM(BI18:BI21)</f>
      </c>
      <c r="BJ22" s="376">
        <f>+SUM(BJ18:BJ21)</f>
      </c>
      <c r="BK22" s="376">
        <f>+SUM(BK18:BK21)</f>
      </c>
      <c r="BL22" s="330">
        <f>+SUM(BL18:BL21)</f>
      </c>
      <c r="BM22" s="375">
        <f>+SUM(BM18:BM21)</f>
      </c>
      <c r="BN22" s="376">
        <f>+SUM(BN18:BN21)</f>
      </c>
      <c r="BO22" s="376">
        <f>+SUM(BO18:BO21)</f>
      </c>
      <c r="BP22" s="377">
        <f>+SUM(BP18:BP21)</f>
      </c>
      <c r="BQ22" s="375">
        <f>+SUM(BQ18:BQ21)</f>
      </c>
      <c r="BR22" s="376">
        <f>+SUM(BR18:BR21)</f>
      </c>
      <c r="BS22" s="376">
        <f>+SUM(BS18:BS21)</f>
      </c>
      <c r="BT22" s="377">
        <f>+SUM(BT18:BT21)</f>
      </c>
      <c r="BU22" s="375">
        <f>+SUM(BU18:BU21)</f>
      </c>
      <c r="BV22" s="376">
        <f>+SUM(BV18:BV21)</f>
      </c>
      <c r="BW22" s="376">
        <f>+SUM(BW18:BW21)</f>
      </c>
      <c r="BX22" s="376">
        <f>+SUM(BX18:BX21)</f>
      </c>
      <c r="BY22" s="377">
        <f>+SUM(BY18:BY21)</f>
      </c>
      <c r="BZ22" s="375">
        <f>+SUM(BZ18:BZ21)</f>
      </c>
      <c r="CA22" s="376">
        <f>+SUM(CA18:CA21)</f>
      </c>
      <c r="CB22" s="376">
        <f>+SUM(CB18:CB21)</f>
      </c>
      <c r="CC22" s="377">
        <f>+SUM(CC18:CC21)</f>
      </c>
      <c r="CD22" s="328">
        <f>+SUM(CD18:CD21)</f>
      </c>
      <c r="CE22" s="329">
        <f>+SUM(CE18:CE21)</f>
      </c>
      <c r="CF22" s="329">
        <f>+SUM(CF18:CF21)</f>
      </c>
      <c r="CG22" s="330">
        <f>+SUM(CG18:CG21)</f>
      </c>
      <c r="CH22" s="375">
        <f>+SUM(CH18:CH21)</f>
      </c>
      <c r="CI22" s="376">
        <f>+SUM(CI18:CI21)</f>
      </c>
      <c r="CJ22" s="376">
        <f>+SUM(CJ18:CJ21)</f>
      </c>
      <c r="CK22" s="376">
        <f>+SUM(CK18:CK21)</f>
      </c>
      <c r="CL22" s="377">
        <f>+SUM(CL18:CL21)</f>
      </c>
      <c r="CM22" s="375">
        <f>+SUM(CM18:CM21)</f>
      </c>
      <c r="CN22" s="376">
        <f>+SUM(CN18:CN21)</f>
      </c>
      <c r="CO22" s="376">
        <f>+SUM(CO18:CO21)</f>
      </c>
      <c r="CP22" s="377">
        <f>+SUM(CP18:CP21)</f>
      </c>
    </row>
    <row x14ac:dyDescent="0.25" r="23" customHeight="1" ht="18.75">
      <c r="A23" s="6"/>
      <c r="B23" s="331" t="s">
        <v>2031</v>
      </c>
      <c r="C23" s="332">
        <v>188</v>
      </c>
      <c r="D23" s="333"/>
      <c r="E23" s="334">
        <f>+INDEX('Results 3 Silos'!$C$2:$C$2581,MATCH(1,('Stock Projection 3 Silos'!$B35='Results 3 Silos'!$A$2:$A$2581)*('Stock Projection 3 Silos'!E$34='Results 3 Silos'!$E$2:$E$2581)*("loading"='Results 3 Silos'!$H$2:$H$2581),0),0)-INDEX('Results 3 Silos'!$C$2:$C$2581,MATCH(1,('Stock Projection 3 Silos'!$B35='Results 3 Silos'!$A$2:$A$2581)*(('Stock Projection 3 Silos'!E$34-1)='Results 3 Silos'!$E$2:$E$2581)*("unloading"='Results 3 Silos'!$H$2:$H$2581),0),0)</f>
      </c>
      <c r="F23" s="334">
        <f>+INDEX('Results 3 Silos'!$C$2:$C$2581,MATCH(1,('Stock Projection 3 Silos'!$B35='Results 3 Silos'!$A$2:$A$2581)*('Stock Projection 3 Silos'!F$34='Results 3 Silos'!$E$2:$E$2581)*("loading"='Results 3 Silos'!$H$2:$H$2581),0),0)-INDEX('Results 3 Silos'!$C$2:$C$2581,MATCH(1,('Stock Projection 3 Silos'!$B35='Results 3 Silos'!$A$2:$A$2581)*(('Stock Projection 3 Silos'!F$34-1)='Results 3 Silos'!$E$2:$E$2581)*("unloading"='Results 3 Silos'!$H$2:$H$2581),0),0)</f>
      </c>
      <c r="G23" s="334">
        <f>+INDEX('Results 3 Silos'!$C$2:$C$2581,MATCH(1,('Stock Projection 3 Silos'!$B35='Results 3 Silos'!$A$2:$A$2581)*('Stock Projection 3 Silos'!G$34='Results 3 Silos'!$E$2:$E$2581)*("loading"='Results 3 Silos'!$H$2:$H$2581),0),0)-INDEX('Results 3 Silos'!$C$2:$C$2581,MATCH(1,('Stock Projection 3 Silos'!$B35='Results 3 Silos'!$A$2:$A$2581)*(('Stock Projection 3 Silos'!G$34-1)='Results 3 Silos'!$E$2:$E$2581)*("unloading"='Results 3 Silos'!$H$2:$H$2581),0),0)</f>
      </c>
      <c r="H23" s="334">
        <f>+INDEX('Results 3 Silos'!$C$2:$C$2581,MATCH(1,('Stock Projection 3 Silos'!$B35='Results 3 Silos'!$A$2:$A$2581)*('Stock Projection 3 Silos'!H$34='Results 3 Silos'!$E$2:$E$2581)*("loading"='Results 3 Silos'!$H$2:$H$2581),0),0)-INDEX('Results 3 Silos'!$C$2:$C$2581,MATCH(1,('Stock Projection 3 Silos'!$B35='Results 3 Silos'!$A$2:$A$2581)*((G$34)='Results 3 Silos'!$E$2:$E$2581)*("unloading"='Results 3 Silos'!$H$2:$H$2581),0),0)</f>
      </c>
      <c r="I23" s="334">
        <f>+INDEX('Results 3 Silos'!$C$2:$C$2581,MATCH(1,('Stock Projection 3 Silos'!$B35='Results 3 Silos'!$A$2:$A$2581)*('Stock Projection 3 Silos'!I$34='Results 3 Silos'!$E$2:$E$2581)*("loading"='Results 3 Silos'!$H$2:$H$2581),0),0)-INDEX('Results 3 Silos'!$C$2:$C$2581,MATCH(1,('Stock Projection 3 Silos'!$B35='Results 3 Silos'!$A$2:$A$2581)*(('Stock Projection 3 Silos'!I$34-1)='Results 3 Silos'!$E$2:$E$2581)*("unloading"='Results 3 Silos'!$H$2:$H$2581),0),0)</f>
      </c>
      <c r="J23" s="335"/>
      <c r="K23" s="334">
        <f>+INDEX('Results 3 Silos'!$C$2:$C$2581,MATCH(1,('Stock Projection 3 Silos'!$B35='Results 3 Silos'!$A$2:$A$2581)*('Stock Projection 3 Silos'!K$34='Results 3 Silos'!$E$2:$E$2581)*("loading"='Results 3 Silos'!$H$2:$H$2581),0),0)-INDEX('Results 3 Silos'!$C$2:$C$2581,MATCH(1,('Stock Projection 3 Silos'!$B35='Results 3 Silos'!$A$2:$A$2581)*(('Stock Projection 3 Silos'!K$34-1)='Results 3 Silos'!$E$2:$E$2581)*("unloading"='Results 3 Silos'!$H$2:$H$2581),0),0)</f>
      </c>
      <c r="L23" s="334">
        <f>+INDEX('Results 3 Silos'!$C$2:$C$2581,MATCH(1,('Stock Projection 3 Silos'!$B35='Results 3 Silos'!$A$2:$A$2581)*('Stock Projection 3 Silos'!L$34='Results 3 Silos'!$E$2:$E$2581)*("loading"='Results 3 Silos'!$H$2:$H$2581),0),0)-INDEX('Results 3 Silos'!$C$2:$C$2581,MATCH(1,('Stock Projection 3 Silos'!$B35='Results 3 Silos'!$A$2:$A$2581)*(('Stock Projection 3 Silos'!L$34-1)='Results 3 Silos'!$E$2:$E$2581)*("unloading"='Results 3 Silos'!$H$2:$H$2581),0),0)</f>
      </c>
      <c r="M23" s="334"/>
      <c r="N23" s="334">
        <f>+INDEX('Results 3 Silos'!$C$2:$C$2581,MATCH(1,('Stock Projection 3 Silos'!$B35='Results 3 Silos'!$A$2:$A$2581)*('Stock Projection 3 Silos'!N$34='Results 3 Silos'!$E$2:$E$2581)*("loading"='Results 3 Silos'!$H$2:$H$2581),0),0)-INDEX('Results 3 Silos'!$C$2:$C$2581,MATCH(1,('Stock Projection 3 Silos'!$B35='Results 3 Silos'!$A$2:$A$2581)*(('Stock Projection 3 Silos'!N$34-1)='Results 3 Silos'!$E$2:$E$2581)*("unloading"='Results 3 Silos'!$H$2:$H$2581),0),0)</f>
      </c>
      <c r="O23" s="334">
        <f>+INDEX('Results 3 Silos'!$C$2:$C$2581,MATCH(1,('Stock Projection 3 Silos'!$B35='Results 3 Silos'!$A$2:$A$2581)*('Stock Projection 3 Silos'!O$34='Results 3 Silos'!$E$2:$E$2581)*("loading"='Results 3 Silos'!$H$2:$H$2581),0),0)-INDEX('Results 3 Silos'!$C$2:$C$2581,MATCH(1,('Stock Projection 3 Silos'!$B35='Results 3 Silos'!$A$2:$A$2581)*(('Stock Projection 3 Silos'!O$34-1)='Results 3 Silos'!$E$2:$E$2581)*("unloading"='Results 3 Silos'!$H$2:$H$2581),0),0)</f>
      </c>
      <c r="P23" s="334"/>
      <c r="Q23" s="334">
        <f>+INDEX('Results 3 Silos'!$C$2:$C$2581,MATCH(1,('Stock Projection 3 Silos'!$B35='Results 3 Silos'!$A$2:$A$2581)*('Stock Projection 3 Silos'!Q$34='Results 3 Silos'!$E$2:$E$2581)*("loading"='Results 3 Silos'!$H$2:$H$2581),0),0)-INDEX('Results 3 Silos'!$C$2:$C$2581,MATCH(1,('Stock Projection 3 Silos'!$B35='Results 3 Silos'!$A$2:$A$2581)*(('Stock Projection 3 Silos'!Q$34-1)='Results 3 Silos'!$E$2:$E$2581)*("unloading"='Results 3 Silos'!$H$2:$H$2581),0),0)</f>
      </c>
      <c r="R23" s="334"/>
      <c r="S23" s="334">
        <f>+INDEX('Results 3 Silos'!$C$2:$C$2581,MATCH(1,('Stock Projection 3 Silos'!$B35='Results 3 Silos'!$A$2:$A$2581)*('Stock Projection 3 Silos'!S$34='Results 3 Silos'!$E$2:$E$2581)*("loading"='Results 3 Silos'!$H$2:$H$2581),0),0)-INDEX('Results 3 Silos'!$C$2:$C$2581,MATCH(1,('Stock Projection 3 Silos'!$B35='Results 3 Silos'!$A$2:$A$2581)*(('Stock Projection 3 Silos'!S$34-1)='Results 3 Silos'!$E$2:$E$2581)*("unloading"='Results 3 Silos'!$H$2:$H$2581),0),0)</f>
      </c>
      <c r="T23" s="334">
        <f>+INDEX('Results 3 Silos'!$C$2:$C$2581,MATCH(1,('Stock Projection 3 Silos'!$B35='Results 3 Silos'!$A$2:$A$2581)*('Stock Projection 3 Silos'!T$34='Results 3 Silos'!$E$2:$E$2581)*("loading"='Results 3 Silos'!$H$2:$H$2581),0),0)-INDEX('Results 3 Silos'!$C$2:$C$2581,MATCH(1,('Stock Projection 3 Silos'!$B35='Results 3 Silos'!$A$2:$A$2581)*(('Stock Projection 3 Silos'!T$34-1)='Results 3 Silos'!$E$2:$E$2581)*("unloading"='Results 3 Silos'!$H$2:$H$2581),0),0)</f>
      </c>
      <c r="U23" s="334">
        <f>+INDEX('Results 3 Silos'!$C$2:$C$2581,MATCH(1,('Stock Projection 3 Silos'!$B35='Results 3 Silos'!$A$2:$A$2581)*('Stock Projection 3 Silos'!U$34='Results 3 Silos'!$E$2:$E$2581)*("loading"='Results 3 Silos'!$H$2:$H$2581),0),0)-INDEX('Results 3 Silos'!$C$2:$C$2581,MATCH(1,('Stock Projection 3 Silos'!$B35='Results 3 Silos'!$A$2:$A$2581)*(('Stock Projection 3 Silos'!U$34-1)='Results 3 Silos'!$E$2:$E$2581)*("unloading"='Results 3 Silos'!$H$2:$H$2581),0),0)</f>
      </c>
      <c r="V23" s="334"/>
      <c r="W23" s="334"/>
      <c r="X23" s="334"/>
      <c r="Y23" s="334">
        <f>+INDEX('Results 3 Silos'!$C$2:$C$2581,MATCH(1,('Stock Projection 3 Silos'!$B35='Results 3 Silos'!$A$2:$A$2581)*('Stock Projection 3 Silos'!Y$34='Results 3 Silos'!$E$2:$E$2581)*("loading"='Results 3 Silos'!$H$2:$H$2581),0),0)-INDEX('Results 3 Silos'!$C$2:$C$2581,MATCH(1,('Stock Projection 3 Silos'!$B35='Results 3 Silos'!$A$2:$A$2581)*(('Stock Projection 3 Silos'!X$34)='Results 3 Silos'!$E$2:$E$2581)*("unloading"='Results 3 Silos'!$H$2:$H$2581),0),0)</f>
      </c>
      <c r="Z23" s="334">
        <f>+INDEX('Results 3 Silos'!$C$2:$C$2581,MATCH(1,('Stock Projection 3 Silos'!$B35='Results 3 Silos'!$A$2:$A$2581)*('Stock Projection 3 Silos'!Z$34='Results 3 Silos'!$E$2:$E$2581)*("loading"='Results 3 Silos'!$H$2:$H$2581),0),0)-INDEX('Results 3 Silos'!$C$2:$C$2581,MATCH(1,('Stock Projection 3 Silos'!$B35='Results 3 Silos'!$A$2:$A$2581)*(('Stock Projection 3 Silos'!Y$34)='Results 3 Silos'!$E$2:$E$2581)*("unloading"='Results 3 Silos'!$H$2:$H$2581),0),0)</f>
      </c>
      <c r="AA23" s="334">
        <f>+INDEX('Results 3 Silos'!$C$2:$C$2581,MATCH(1,('Stock Projection 3 Silos'!$B35='Results 3 Silos'!$A$2:$A$2581)*('Stock Projection 3 Silos'!AA$34='Results 3 Silos'!$E$2:$E$2581)*("loading"='Results 3 Silos'!$H$2:$H$2581),0),0)-INDEX('Results 3 Silos'!$C$2:$C$2581,MATCH(1,('Stock Projection 3 Silos'!$B35='Results 3 Silos'!$A$2:$A$2581)*(('Stock Projection 3 Silos'!Z$34)='Results 3 Silos'!$E$2:$E$2581)*("unloading"='Results 3 Silos'!$H$2:$H$2581),0),0)</f>
      </c>
      <c r="AB23" s="334">
        <f>+INDEX('Results 3 Silos'!$C$2:$C$2581,MATCH(1,('Stock Projection 3 Silos'!$B35='Results 3 Silos'!$A$2:$A$2581)*('Stock Projection 3 Silos'!AB$34='Results 3 Silos'!$E$2:$E$2581)*("loading"='Results 3 Silos'!$H$2:$H$2581),0),0)-INDEX('Results 3 Silos'!$C$2:$C$2581,MATCH(1,('Stock Projection 3 Silos'!$B35='Results 3 Silos'!$A$2:$A$2581)*(('Stock Projection 3 Silos'!AA$34)='Results 3 Silos'!$E$2:$E$2581)*("unloading"='Results 3 Silos'!$H$2:$H$2581),0),0)</f>
      </c>
      <c r="AC23" s="335">
        <f>+INDEX('Results 3 Silos'!$C$2:$C$2581,MATCH(1,('Stock Projection 3 Silos'!$B35='Results 3 Silos'!$A$2:$A$2581)*('Stock Projection 3 Silos'!AC$34='Results 3 Silos'!$E$2:$E$2581)*("loading"='Results 3 Silos'!$H$2:$H$2581),0),0)-INDEX('Results 3 Silos'!$C$2:$C$2581,MATCH(1,('Stock Projection 3 Silos'!$B35='Results 3 Silos'!$A$2:$A$2581)*(('Stock Projection 3 Silos'!AB$34)='Results 3 Silos'!$E$2:$E$2581)*("unloading"='Results 3 Silos'!$H$2:$H$2581),0),0)</f>
      </c>
      <c r="AD23" s="335">
        <f>+INDEX('Results 3 Silos'!$C$2:$C$2581,MATCH(1,('Stock Projection 3 Silos'!$B35='Results 3 Silos'!$A$2:$A$2581)*('Stock Projection 3 Silos'!AD$34='Results 3 Silos'!$E$2:$E$2581)*("loading"='Results 3 Silos'!$H$2:$H$2581),0),0)-INDEX('Results 3 Silos'!$C$2:$C$2581,MATCH(1,('Stock Projection 3 Silos'!$B35='Results 3 Silos'!$A$2:$A$2581)*(('Stock Projection 3 Silos'!AC$34)='Results 3 Silos'!$E$2:$E$2581)*("unloading"='Results 3 Silos'!$H$2:$H$2581),0),0)</f>
      </c>
      <c r="AE23" s="335">
        <f>+INDEX('Results 3 Silos'!$C$2:$C$2581,MATCH(1,('Stock Projection 3 Silos'!$B35='Results 3 Silos'!$A$2:$A$2581)*('Stock Projection 3 Silos'!AE$34='Results 3 Silos'!$E$2:$E$2581)*("loading"='Results 3 Silos'!$H$2:$H$2581),0),0)-INDEX('Results 3 Silos'!$C$2:$C$2581,MATCH(1,('Stock Projection 3 Silos'!$B35='Results 3 Silos'!$A$2:$A$2581)*(('Stock Projection 3 Silos'!AD$34)='Results 3 Silos'!$E$2:$E$2581)*("unloading"='Results 3 Silos'!$H$2:$H$2581),0),0)</f>
      </c>
      <c r="AF23" s="334">
        <f>+INDEX('Results 3 Silos'!$C$2:$C$2581,MATCH(1,('Stock Projection 3 Silos'!$B35='Results 3 Silos'!$A$2:$A$2581)*('Stock Projection 3 Silos'!AF$34='Results 3 Silos'!$E$2:$E$2581)*("loading"='Results 3 Silos'!$H$2:$H$2581),0),0)-INDEX('Results 3 Silos'!$C$2:$C$2581,MATCH(1,('Stock Projection 3 Silos'!$B35='Results 3 Silos'!$A$2:$A$2581)*(('Stock Projection 3 Silos'!AE$34)='Results 3 Silos'!$E$2:$E$2581)*("unloading"='Results 3 Silos'!$H$2:$H$2581),0),0)</f>
      </c>
      <c r="AG23" s="334">
        <f>+INDEX('Results 3 Silos'!$C$2:$C$2581,MATCH(1,('Stock Projection 3 Silos'!$B35='Results 3 Silos'!$A$2:$A$2581)*('Stock Projection 3 Silos'!AG$34='Results 3 Silos'!$E$2:$E$2581)*("loading"='Results 3 Silos'!$H$2:$H$2581),0),0)-INDEX('Results 3 Silos'!$C$2:$C$2581,MATCH(1,('Stock Projection 3 Silos'!$B35='Results 3 Silos'!$A$2:$A$2581)*(('Stock Projection 3 Silos'!AF$34)='Results 3 Silos'!$E$2:$E$2581)*("unloading"='Results 3 Silos'!$H$2:$H$2581),0),0)</f>
      </c>
      <c r="AH23" s="335">
        <f>+INDEX('Results 3 Silos'!$C$2:$C$2581,MATCH(1,('Stock Projection 3 Silos'!$B35='Results 3 Silos'!$A$2:$A$2581)*('Stock Projection 3 Silos'!AH$34='Results 3 Silos'!$E$2:$E$2581)*("loading"='Results 3 Silos'!$H$2:$H$2581),0),0)-INDEX('Results 3 Silos'!$C$2:$C$2581,MATCH(1,('Stock Projection 3 Silos'!$B35='Results 3 Silos'!$A$2:$A$2581)*(('Stock Projection 3 Silos'!AG$34)='Results 3 Silos'!$E$2:$E$2581)*("unloading"='Results 3 Silos'!$H$2:$H$2581),0),0)</f>
      </c>
      <c r="AI23" s="335">
        <f>+INDEX('Results 3 Silos'!$C$2:$C$2581,MATCH(1,('Stock Projection 3 Silos'!$B35='Results 3 Silos'!$A$2:$A$2581)*('Stock Projection 3 Silos'!AI$34='Results 3 Silos'!$E$2:$E$2581)*("loading"='Results 3 Silos'!$H$2:$H$2581),0),0)-INDEX('Results 3 Silos'!$C$2:$C$2581,MATCH(1,('Stock Projection 3 Silos'!$B35='Results 3 Silos'!$A$2:$A$2581)*(('Stock Projection 3 Silos'!AH$34)='Results 3 Silos'!$E$2:$E$2581)*("unloading"='Results 3 Silos'!$H$2:$H$2581),0),0)</f>
      </c>
      <c r="AJ23" s="335">
        <f>+INDEX('Results 3 Silos'!$C$2:$C$2581,MATCH(1,('Stock Projection 3 Silos'!$B35='Results 3 Silos'!$A$2:$A$2581)*('Stock Projection 3 Silos'!AJ$34='Results 3 Silos'!$E$2:$E$2581)*("loading"='Results 3 Silos'!$H$2:$H$2581),0),0)-INDEX('Results 3 Silos'!$C$2:$C$2581,MATCH(1,('Stock Projection 3 Silos'!$B35='Results 3 Silos'!$A$2:$A$2581)*(('Stock Projection 3 Silos'!AI$34)='Results 3 Silos'!$E$2:$E$2581)*("unloading"='Results 3 Silos'!$H$2:$H$2581),0),0)</f>
      </c>
      <c r="AK23" s="334">
        <f>+INDEX('Results 3 Silos'!$C$2:$C$2581,MATCH(1,('Stock Projection 3 Silos'!$B35='Results 3 Silos'!$A$2:$A$2581)*('Stock Projection 3 Silos'!AK$34='Results 3 Silos'!$E$2:$E$2581)*("loading"='Results 3 Silos'!$H$2:$H$2581),0),0)-INDEX('Results 3 Silos'!$C$2:$C$2581,MATCH(1,('Stock Projection 3 Silos'!$B35='Results 3 Silos'!$A$2:$A$2581)*(('Stock Projection 3 Silos'!AJ$34)='Results 3 Silos'!$E$2:$E$2581)*("unloading"='Results 3 Silos'!$H$2:$H$2581),0),0)</f>
      </c>
      <c r="AL23" s="334">
        <f>+INDEX('Results 3 Silos'!$C$2:$C$2581,MATCH(1,('Stock Projection 3 Silos'!$B35='Results 3 Silos'!$A$2:$A$2581)*('Stock Projection 3 Silos'!AL$34='Results 3 Silos'!$E$2:$E$2581)*("loading"='Results 3 Silos'!$H$2:$H$2581),0),0)-INDEX('Results 3 Silos'!$C$2:$C$2581,MATCH(1,('Stock Projection 3 Silos'!$B35='Results 3 Silos'!$A$2:$A$2581)*(('Stock Projection 3 Silos'!AK$34)='Results 3 Silos'!$E$2:$E$2581)*("unloading"='Results 3 Silos'!$H$2:$H$2581),0),0)</f>
      </c>
      <c r="AM23" s="334">
        <f>+INDEX('Results 3 Silos'!$C$2:$C$2581,MATCH(1,('Stock Projection 3 Silos'!$B35='Results 3 Silos'!$A$2:$A$2581)*('Stock Projection 3 Silos'!AM$34='Results 3 Silos'!$E$2:$E$2581)*("loading"='Results 3 Silos'!$H$2:$H$2581),0),0)-INDEX('Results 3 Silos'!$C$2:$C$2581,MATCH(1,('Stock Projection 3 Silos'!$B35='Results 3 Silos'!$A$2:$A$2581)*(('Stock Projection 3 Silos'!AL$34)='Results 3 Silos'!$E$2:$E$2581)*("unloading"='Results 3 Silos'!$H$2:$H$2581),0),0)</f>
      </c>
      <c r="AN23" s="334">
        <f>+INDEX('Results 3 Silos'!$C$2:$C$2581,MATCH(1,('Stock Projection 3 Silos'!$B35='Results 3 Silos'!$A$2:$A$2581)*('Stock Projection 3 Silos'!AN$34='Results 3 Silos'!$E$2:$E$2581)*("loading"='Results 3 Silos'!$H$2:$H$2581),0),0)-INDEX('Results 3 Silos'!$C$2:$C$2581,MATCH(1,('Stock Projection 3 Silos'!$B35='Results 3 Silos'!$A$2:$A$2581)*(('Stock Projection 3 Silos'!AM$34)='Results 3 Silos'!$E$2:$E$2581)*("unloading"='Results 3 Silos'!$H$2:$H$2581),0),0)</f>
      </c>
      <c r="AO23" s="334">
        <f>+INDEX('Results 3 Silos'!$C$2:$C$2581,MATCH(1,('Stock Projection 3 Silos'!$B35='Results 3 Silos'!$A$2:$A$2581)*('Stock Projection 3 Silos'!AO$34='Results 3 Silos'!$E$2:$E$2581)*("loading"='Results 3 Silos'!$H$2:$H$2581),0),0)-INDEX('Results 3 Silos'!$C$2:$C$2581,MATCH(1,('Stock Projection 3 Silos'!$B35='Results 3 Silos'!$A$2:$A$2581)*(('Stock Projection 3 Silos'!AN$34)='Results 3 Silos'!$E$2:$E$2581)*("unloading"='Results 3 Silos'!$H$2:$H$2581),0),0)</f>
      </c>
      <c r="AP23" s="334">
        <f>+INDEX('Results 3 Silos'!$C$2:$C$2581,MATCH(1,('Stock Projection 3 Silos'!$B35='Results 3 Silos'!$A$2:$A$2581)*('Stock Projection 3 Silos'!AP$34='Results 3 Silos'!$E$2:$E$2581)*("loading"='Results 3 Silos'!$H$2:$H$2581),0),0)-INDEX('Results 3 Silos'!$C$2:$C$2581,MATCH(1,('Stock Projection 3 Silos'!$B35='Results 3 Silos'!$A$2:$A$2581)*(('Stock Projection 3 Silos'!AO$34)='Results 3 Silos'!$E$2:$E$2581)*("unloading"='Results 3 Silos'!$H$2:$H$2581),0),0)</f>
      </c>
      <c r="AQ23" s="334">
        <f>+INDEX('Results 3 Silos'!$C$2:$C$2581,MATCH(1,('Stock Projection 3 Silos'!$B35='Results 3 Silos'!$A$2:$A$2581)*('Stock Projection 3 Silos'!AQ$34='Results 3 Silos'!$E$2:$E$2581)*("loading"='Results 3 Silos'!$H$2:$H$2581),0),0)-INDEX('Results 3 Silos'!$C$2:$C$2581,MATCH(1,('Stock Projection 3 Silos'!$B35='Results 3 Silos'!$A$2:$A$2581)*(('Stock Projection 3 Silos'!AP$34)='Results 3 Silos'!$E$2:$E$2581)*("unloading"='Results 3 Silos'!$H$2:$H$2581),0),0)</f>
      </c>
      <c r="AR23" s="334">
        <f>+INDEX('Results 3 Silos'!$C$2:$C$2581,MATCH(1,('Stock Projection 3 Silos'!$B35='Results 3 Silos'!$A$2:$A$2581)*('Stock Projection 3 Silos'!AR$34='Results 3 Silos'!$E$2:$E$2581)*("loading"='Results 3 Silos'!$H$2:$H$2581),0),0)-INDEX('Results 3 Silos'!$C$2:$C$2581,MATCH(1,('Stock Projection 3 Silos'!$B35='Results 3 Silos'!$A$2:$A$2581)*(('Stock Projection 3 Silos'!AQ$34)='Results 3 Silos'!$E$2:$E$2581)*("unloading"='Results 3 Silos'!$H$2:$H$2581),0),0)</f>
      </c>
      <c r="AS23" s="334">
        <f>+INDEX('Results 3 Silos'!$C$2:$C$2581,MATCH(1,('Stock Projection 3 Silos'!$B35='Results 3 Silos'!$A$2:$A$2581)*('Stock Projection 3 Silos'!AS$34='Results 3 Silos'!$E$2:$E$2581)*("loading"='Results 3 Silos'!$H$2:$H$2581),0),0)-INDEX('Results 3 Silos'!$C$2:$C$2581,MATCH(1,('Stock Projection 3 Silos'!$B35='Results 3 Silos'!$A$2:$A$2581)*(('Stock Projection 3 Silos'!AR$34)='Results 3 Silos'!$E$2:$E$2581)*("unloading"='Results 3 Silos'!$H$2:$H$2581),0),0)</f>
      </c>
      <c r="AT23" s="334">
        <f>+INDEX('Results 3 Silos'!$C$2:$C$2581,MATCH(1,('Stock Projection 3 Silos'!$B35='Results 3 Silos'!$A$2:$A$2581)*('Stock Projection 3 Silos'!AT$34='Results 3 Silos'!$E$2:$E$2581)*("loading"='Results 3 Silos'!$H$2:$H$2581),0),0)-INDEX('Results 3 Silos'!$C$2:$C$2581,MATCH(1,('Stock Projection 3 Silos'!$B35='Results 3 Silos'!$A$2:$A$2581)*(('Stock Projection 3 Silos'!AS$34)='Results 3 Silos'!$E$2:$E$2581)*("unloading"='Results 3 Silos'!$H$2:$H$2581),0),0)</f>
      </c>
      <c r="AU23" s="335">
        <f>+INDEX('Results 3 Silos'!$C$2:$C$2581,MATCH(1,('Stock Projection 3 Silos'!$B35='Results 3 Silos'!$A$2:$A$2581)*('Stock Projection 3 Silos'!AU$34='Results 3 Silos'!$E$2:$E$2581)*("loading"='Results 3 Silos'!$H$2:$H$2581),0),0)-INDEX('Results 3 Silos'!$C$2:$C$2581,MATCH(1,('Stock Projection 3 Silos'!$B35='Results 3 Silos'!$A$2:$A$2581)*(('Stock Projection 3 Silos'!AT$34)='Results 3 Silos'!$E$2:$E$2581)*("unloading"='Results 3 Silos'!$H$2:$H$2581),0),0)</f>
      </c>
      <c r="AV23" s="335">
        <f>+INDEX('Results 3 Silos'!$C$2:$C$2581,MATCH(1,('Stock Projection 3 Silos'!$B35='Results 3 Silos'!$A$2:$A$2581)*('Stock Projection 3 Silos'!AV$34='Results 3 Silos'!$E$2:$E$2581)*("loading"='Results 3 Silos'!$H$2:$H$2581),0),0)-INDEX('Results 3 Silos'!$C$2:$C$2581,MATCH(1,('Stock Projection 3 Silos'!$B35='Results 3 Silos'!$A$2:$A$2581)*(('Stock Projection 3 Silos'!AU$34)='Results 3 Silos'!$E$2:$E$2581)*("unloading"='Results 3 Silos'!$H$2:$H$2581),0),0)</f>
      </c>
      <c r="AW23" s="335">
        <f>+INDEX('Results 3 Silos'!$C$2:$C$2581,MATCH(1,('Stock Projection 3 Silos'!$B35='Results 3 Silos'!$A$2:$A$2581)*('Stock Projection 3 Silos'!AW$34='Results 3 Silos'!$E$2:$E$2581)*("loading"='Results 3 Silos'!$H$2:$H$2581),0),0)-INDEX('Results 3 Silos'!$C$2:$C$2581,MATCH(1,('Stock Projection 3 Silos'!$B35='Results 3 Silos'!$A$2:$A$2581)*(('Stock Projection 3 Silos'!AV$34)='Results 3 Silos'!$E$2:$E$2581)*("unloading"='Results 3 Silos'!$H$2:$H$2581),0),0)</f>
      </c>
      <c r="AX23" s="334">
        <f>+INDEX('Results 3 Silos'!$C$2:$C$2581,MATCH(1,('Stock Projection 3 Silos'!$B35='Results 3 Silos'!$A$2:$A$2581)*('Stock Projection 3 Silos'!AX$34='Results 3 Silos'!$E$2:$E$2581)*("loading"='Results 3 Silos'!$H$2:$H$2581),0),0)-INDEX('Results 3 Silos'!$C$2:$C$2581,MATCH(1,('Stock Projection 3 Silos'!$B35='Results 3 Silos'!$A$2:$A$2581)*(('Stock Projection 3 Silos'!AW$34)='Results 3 Silos'!$E$2:$E$2581)*("unloading"='Results 3 Silos'!$H$2:$H$2581),0),0)</f>
      </c>
      <c r="AY23" s="334">
        <f>+INDEX('Results 3 Silos'!$C$2:$C$2581,MATCH(1,('Stock Projection 3 Silos'!$B35='Results 3 Silos'!$A$2:$A$2581)*('Stock Projection 3 Silos'!AY$34='Results 3 Silos'!$E$2:$E$2581)*("loading"='Results 3 Silos'!$H$2:$H$2581),0),0)-INDEX('Results 3 Silos'!$C$2:$C$2581,MATCH(1,('Stock Projection 3 Silos'!$B35='Results 3 Silos'!$A$2:$A$2581)*(('Stock Projection 3 Silos'!AX$34)='Results 3 Silos'!$E$2:$E$2581)*("unloading"='Results 3 Silos'!$H$2:$H$2581),0),0)</f>
      </c>
      <c r="AZ23" s="334">
        <f>+INDEX('Results 3 Silos'!$C$2:$C$2581,MATCH(1,('Stock Projection 3 Silos'!$B35='Results 3 Silos'!$A$2:$A$2581)*('Stock Projection 3 Silos'!AZ$34='Results 3 Silos'!$E$2:$E$2581)*("loading"='Results 3 Silos'!$H$2:$H$2581),0),0)-INDEX('Results 3 Silos'!$C$2:$C$2581,MATCH(1,('Stock Projection 3 Silos'!$B35='Results 3 Silos'!$A$2:$A$2581)*(('Stock Projection 3 Silos'!AY$34)='Results 3 Silos'!$E$2:$E$2581)*("unloading"='Results 3 Silos'!$H$2:$H$2581),0),0)</f>
      </c>
      <c r="BA23" s="334">
        <f>+INDEX('Results 3 Silos'!$C$2:$C$2581,MATCH(1,('Stock Projection 3 Silos'!$B35='Results 3 Silos'!$A$2:$A$2581)*('Stock Projection 3 Silos'!BA$34='Results 3 Silos'!$E$2:$E$2581)*("loading"='Results 3 Silos'!$H$2:$H$2581),0),0)-INDEX('Results 3 Silos'!$C$2:$C$2581,MATCH(1,('Stock Projection 3 Silos'!$B35='Results 3 Silos'!$A$2:$A$2581)*(('Stock Projection 3 Silos'!AZ$34)='Results 3 Silos'!$E$2:$E$2581)*("unloading"='Results 3 Silos'!$H$2:$H$2581),0),0)</f>
      </c>
      <c r="BB23" s="334">
        <f>+INDEX('Results 3 Silos'!$C$2:$C$2581,MATCH(1,('Stock Projection 3 Silos'!$B35='Results 3 Silos'!$A$2:$A$2581)*('Stock Projection 3 Silos'!BB$34='Results 3 Silos'!$E$2:$E$2581)*("loading"='Results 3 Silos'!$H$2:$H$2581),0),0)-INDEX('Results 3 Silos'!$C$2:$C$2581,MATCH(1,('Stock Projection 3 Silos'!$B35='Results 3 Silos'!$A$2:$A$2581)*(('Stock Projection 3 Silos'!BA$34)='Results 3 Silos'!$E$2:$E$2581)*("unloading"='Results 3 Silos'!$H$2:$H$2581),0),0)</f>
      </c>
      <c r="BC23" s="334">
        <f>+INDEX('Results 3 Silos'!$C$2:$C$2581,MATCH(1,('Stock Projection 3 Silos'!$B35='Results 3 Silos'!$A$2:$A$2581)*('Stock Projection 3 Silos'!BC$34='Results 3 Silos'!$E$2:$E$2581)*("loading"='Results 3 Silos'!$H$2:$H$2581),0),0)-INDEX('Results 3 Silos'!$C$2:$C$2581,MATCH(1,('Stock Projection 3 Silos'!$B35='Results 3 Silos'!$A$2:$A$2581)*(('Stock Projection 3 Silos'!BB$34)='Results 3 Silos'!$E$2:$E$2581)*("unloading"='Results 3 Silos'!$H$2:$H$2581),0),0)</f>
      </c>
      <c r="BD23" s="335">
        <f>+INDEX('Results 3 Silos'!$C$2:$C$2581,MATCH(1,('Stock Projection 3 Silos'!$B35='Results 3 Silos'!$A$2:$A$2581)*('Stock Projection 3 Silos'!BD$34='Results 3 Silos'!$E$2:$E$2581)*("loading"='Results 3 Silos'!$H$2:$H$2581),0),0)-INDEX('Results 3 Silos'!$C$2:$C$2581,MATCH(1,('Stock Projection 3 Silos'!$B35='Results 3 Silos'!$A$2:$A$2581)*(('Stock Projection 3 Silos'!BC$34)='Results 3 Silos'!$E$2:$E$2581)*("unloading"='Results 3 Silos'!$H$2:$H$2581),0),0)</f>
      </c>
      <c r="BE23" s="335">
        <f>+INDEX('Results 3 Silos'!$C$2:$C$2581,MATCH(1,('Stock Projection 3 Silos'!$B35='Results 3 Silos'!$A$2:$A$2581)*('Stock Projection 3 Silos'!BE$34='Results 3 Silos'!$E$2:$E$2581)*("loading"='Results 3 Silos'!$H$2:$H$2581),0),0)-INDEX('Results 3 Silos'!$C$2:$C$2581,MATCH(1,('Stock Projection 3 Silos'!$B35='Results 3 Silos'!$A$2:$A$2581)*(('Stock Projection 3 Silos'!BD$34)='Results 3 Silos'!$E$2:$E$2581)*("unloading"='Results 3 Silos'!$H$2:$H$2581),0),0)</f>
      </c>
      <c r="BF23" s="335">
        <f>+INDEX('Results 3 Silos'!$C$2:$C$2581,MATCH(1,('Stock Projection 3 Silos'!$B35='Results 3 Silos'!$A$2:$A$2581)*('Stock Projection 3 Silos'!BF$34='Results 3 Silos'!$E$2:$E$2581)*("loading"='Results 3 Silos'!$H$2:$H$2581),0),0)-INDEX('Results 3 Silos'!$C$2:$C$2581,MATCH(1,('Stock Projection 3 Silos'!$B35='Results 3 Silos'!$A$2:$A$2581)*(('Stock Projection 3 Silos'!BE$34)='Results 3 Silos'!$E$2:$E$2581)*("unloading"='Results 3 Silos'!$H$2:$H$2581),0),0)</f>
      </c>
      <c r="BG23" s="334">
        <f>+INDEX('Results 3 Silos'!$C$2:$C$2581,MATCH(1,('Stock Projection 3 Silos'!$B35='Results 3 Silos'!$A$2:$A$2581)*('Stock Projection 3 Silos'!BG$34='Results 3 Silos'!$E$2:$E$2581)*("loading"='Results 3 Silos'!$H$2:$H$2581),0),0)-INDEX('Results 3 Silos'!$C$2:$C$2581,MATCH(1,('Stock Projection 3 Silos'!$B35='Results 3 Silos'!$A$2:$A$2581)*(('Stock Projection 3 Silos'!BF$34)='Results 3 Silos'!$E$2:$E$2581)*("unloading"='Results 3 Silos'!$H$2:$H$2581),0),0)</f>
      </c>
      <c r="BH23" s="334">
        <f>+INDEX('Results 3 Silos'!$C$2:$C$2581,MATCH(1,('Stock Projection 3 Silos'!$B35='Results 3 Silos'!$A$2:$A$2581)*('Stock Projection 3 Silos'!BH$34='Results 3 Silos'!$E$2:$E$2581)*("loading"='Results 3 Silos'!$H$2:$H$2581),0),0)-INDEX('Results 3 Silos'!$C$2:$C$2581,MATCH(1,('Stock Projection 3 Silos'!$B35='Results 3 Silos'!$A$2:$A$2581)*(('Stock Projection 3 Silos'!BG$34)='Results 3 Silos'!$E$2:$E$2581)*("unloading"='Results 3 Silos'!$H$2:$H$2581),0),0)</f>
      </c>
      <c r="BI23" s="334">
        <f>+INDEX('Results 3 Silos'!$C$2:$C$2581,MATCH(1,('Stock Projection 3 Silos'!$B35='Results 3 Silos'!$A$2:$A$2581)*('Stock Projection 3 Silos'!BI$34='Results 3 Silos'!$E$2:$E$2581)*("loading"='Results 3 Silos'!$H$2:$H$2581),0),0)-INDEX('Results 3 Silos'!$C$2:$C$2581,MATCH(1,('Stock Projection 3 Silos'!$B35='Results 3 Silos'!$A$2:$A$2581)*(('Stock Projection 3 Silos'!BH$34)='Results 3 Silos'!$E$2:$E$2581)*("unloading"='Results 3 Silos'!$H$2:$H$2581),0),0)</f>
      </c>
      <c r="BJ23" s="334">
        <f>+INDEX('Results 3 Silos'!$C$2:$C$2581,MATCH(1,('Stock Projection 3 Silos'!$B35='Results 3 Silos'!$A$2:$A$2581)*('Stock Projection 3 Silos'!BJ$34='Results 3 Silos'!$E$2:$E$2581)*("loading"='Results 3 Silos'!$H$2:$H$2581),0),0)-INDEX('Results 3 Silos'!$C$2:$C$2581,MATCH(1,('Stock Projection 3 Silos'!$B35='Results 3 Silos'!$A$2:$A$2581)*(('Stock Projection 3 Silos'!BI$34)='Results 3 Silos'!$E$2:$E$2581)*("unloading"='Results 3 Silos'!$H$2:$H$2581),0),0)</f>
      </c>
      <c r="BK23" s="334">
        <f>+INDEX('Results 3 Silos'!$C$2:$C$2581,MATCH(1,('Stock Projection 3 Silos'!$B35='Results 3 Silos'!$A$2:$A$2581)*('Stock Projection 3 Silos'!BK$34='Results 3 Silos'!$E$2:$E$2581)*("loading"='Results 3 Silos'!$H$2:$H$2581),0),0)-INDEX('Results 3 Silos'!$C$2:$C$2581,MATCH(1,('Stock Projection 3 Silos'!$B35='Results 3 Silos'!$A$2:$A$2581)*(('Stock Projection 3 Silos'!BJ$34)='Results 3 Silos'!$E$2:$E$2581)*("unloading"='Results 3 Silos'!$H$2:$H$2581),0),0)</f>
      </c>
      <c r="BL23" s="334">
        <f>+INDEX('Results 3 Silos'!$C$2:$C$2581,MATCH(1,('Stock Projection 3 Silos'!$B35='Results 3 Silos'!$A$2:$A$2581)*('Stock Projection 3 Silos'!BL$34='Results 3 Silos'!$E$2:$E$2581)*("loading"='Results 3 Silos'!$H$2:$H$2581),0),0)-INDEX('Results 3 Silos'!$C$2:$C$2581,MATCH(1,('Stock Projection 3 Silos'!$B35='Results 3 Silos'!$A$2:$A$2581)*(('Stock Projection 3 Silos'!BK$34)='Results 3 Silos'!$E$2:$E$2581)*("unloading"='Results 3 Silos'!$H$2:$H$2581),0),0)</f>
      </c>
      <c r="BM23" s="334">
        <f>+INDEX('Results 3 Silos'!$C$2:$C$2581,MATCH(1,('Stock Projection 3 Silos'!$B35='Results 3 Silos'!$A$2:$A$2581)*('Stock Projection 3 Silos'!BM$34='Results 3 Silos'!$E$2:$E$2581)*("loading"='Results 3 Silos'!$H$2:$H$2581),0),0)-INDEX('Results 3 Silos'!$C$2:$C$2581,MATCH(1,('Stock Projection 3 Silos'!$B35='Results 3 Silos'!$A$2:$A$2581)*(('Stock Projection 3 Silos'!BL$34)='Results 3 Silos'!$E$2:$E$2581)*("unloading"='Results 3 Silos'!$H$2:$H$2581),0),0)</f>
      </c>
      <c r="BN23" s="334">
        <f>+INDEX('Results 3 Silos'!$C$2:$C$2581,MATCH(1,('Stock Projection 3 Silos'!$B35='Results 3 Silos'!$A$2:$A$2581)*('Stock Projection 3 Silos'!BN$34='Results 3 Silos'!$E$2:$E$2581)*("loading"='Results 3 Silos'!$H$2:$H$2581),0),0)-INDEX('Results 3 Silos'!$C$2:$C$2581,MATCH(1,('Stock Projection 3 Silos'!$B35='Results 3 Silos'!$A$2:$A$2581)*(('Stock Projection 3 Silos'!BM$34)='Results 3 Silos'!$E$2:$E$2581)*("unloading"='Results 3 Silos'!$H$2:$H$2581),0),0)</f>
      </c>
      <c r="BO23" s="334">
        <f>+INDEX('Results 3 Silos'!$C$2:$C$2581,MATCH(1,('Stock Projection 3 Silos'!$B35='Results 3 Silos'!$A$2:$A$2581)*('Stock Projection 3 Silos'!BO$34='Results 3 Silos'!$E$2:$E$2581)*("loading"='Results 3 Silos'!$H$2:$H$2581),0),0)-INDEX('Results 3 Silos'!$C$2:$C$2581,MATCH(1,('Stock Projection 3 Silos'!$B35='Results 3 Silos'!$A$2:$A$2581)*(('Stock Projection 3 Silos'!BN$34)='Results 3 Silos'!$E$2:$E$2581)*("unloading"='Results 3 Silos'!$H$2:$H$2581),0),0)</f>
      </c>
      <c r="BP23" s="335">
        <f>+INDEX('Results 3 Silos'!$C$2:$C$2581,MATCH(1,('Stock Projection 3 Silos'!$B35='Results 3 Silos'!$A$2:$A$2581)*('Stock Projection 3 Silos'!BP$34='Results 3 Silos'!$E$2:$E$2581)*("loading"='Results 3 Silos'!$H$2:$H$2581),0),0)-INDEX('Results 3 Silos'!$C$2:$C$2581,MATCH(1,('Stock Projection 3 Silos'!$B35='Results 3 Silos'!$A$2:$A$2581)*(('Stock Projection 3 Silos'!BO$34)='Results 3 Silos'!$E$2:$E$2581)*("unloading"='Results 3 Silos'!$H$2:$H$2581),0),0)</f>
      </c>
      <c r="BQ23" s="335">
        <f>+INDEX('Results 3 Silos'!$C$2:$C$2581,MATCH(1,('Stock Projection 3 Silos'!$B35='Results 3 Silos'!$A$2:$A$2581)*('Stock Projection 3 Silos'!BQ$34='Results 3 Silos'!$E$2:$E$2581)*("loading"='Results 3 Silos'!$H$2:$H$2581),0),0)-INDEX('Results 3 Silos'!$C$2:$C$2581,MATCH(1,('Stock Projection 3 Silos'!$B35='Results 3 Silos'!$A$2:$A$2581)*(('Stock Projection 3 Silos'!BP$34)='Results 3 Silos'!$E$2:$E$2581)*("unloading"='Results 3 Silos'!$H$2:$H$2581),0),0)</f>
      </c>
      <c r="BR23" s="335">
        <f>+INDEX('Results 3 Silos'!$C$2:$C$2581,MATCH(1,('Stock Projection 3 Silos'!$B35='Results 3 Silos'!$A$2:$A$2581)*('Stock Projection 3 Silos'!BR$34='Results 3 Silos'!$E$2:$E$2581)*("loading"='Results 3 Silos'!$H$2:$H$2581),0),0)-INDEX('Results 3 Silos'!$C$2:$C$2581,MATCH(1,('Stock Projection 3 Silos'!$B35='Results 3 Silos'!$A$2:$A$2581)*(('Stock Projection 3 Silos'!BQ$34)='Results 3 Silos'!$E$2:$E$2581)*("unloading"='Results 3 Silos'!$H$2:$H$2581),0),0)</f>
      </c>
      <c r="BS23" s="335">
        <f>+INDEX('Results 3 Silos'!$C$2:$C$2581,MATCH(1,('Stock Projection 3 Silos'!$B35='Results 3 Silos'!$A$2:$A$2581)*('Stock Projection 3 Silos'!BS$34='Results 3 Silos'!$E$2:$E$2581)*("loading"='Results 3 Silos'!$H$2:$H$2581),0),0)-INDEX('Results 3 Silos'!$C$2:$C$2581,MATCH(1,('Stock Projection 3 Silos'!$B35='Results 3 Silos'!$A$2:$A$2581)*(('Stock Projection 3 Silos'!BR$34)='Results 3 Silos'!$E$2:$E$2581)*("unloading"='Results 3 Silos'!$H$2:$H$2581),0),0)</f>
      </c>
      <c r="BT23" s="334">
        <f>+INDEX('Results 3 Silos'!$C$2:$C$2581,MATCH(1,('Stock Projection 3 Silos'!$B35='Results 3 Silos'!$A$2:$A$2581)*('Stock Projection 3 Silos'!BT$34='Results 3 Silos'!$E$2:$E$2581)*("loading"='Results 3 Silos'!$H$2:$H$2581),0),0)-INDEX('Results 3 Silos'!$C$2:$C$2581,MATCH(1,('Stock Projection 3 Silos'!$B35='Results 3 Silos'!$A$2:$A$2581)*(('Stock Projection 3 Silos'!BS$34)='Results 3 Silos'!$E$2:$E$2581)*("unloading"='Results 3 Silos'!$H$2:$H$2581),0),0)</f>
      </c>
      <c r="BU23" s="334">
        <f>+INDEX('Results 3 Silos'!$C$2:$C$2581,MATCH(1,('Stock Projection 3 Silos'!$B35='Results 3 Silos'!$A$2:$A$2581)*('Stock Projection 3 Silos'!BU$34='Results 3 Silos'!$E$2:$E$2581)*("loading"='Results 3 Silos'!$H$2:$H$2581),0),0)-INDEX('Results 3 Silos'!$C$2:$C$2581,MATCH(1,('Stock Projection 3 Silos'!$B35='Results 3 Silos'!$A$2:$A$2581)*(('Stock Projection 3 Silos'!BT$34)='Results 3 Silos'!$E$2:$E$2581)*("unloading"='Results 3 Silos'!$H$2:$H$2581),0),0)</f>
      </c>
      <c r="BV23" s="334">
        <f>+INDEX('Results 3 Silos'!$C$2:$C$2581,MATCH(1,('Stock Projection 3 Silos'!$B35='Results 3 Silos'!$A$2:$A$2581)*('Stock Projection 3 Silos'!BV$34='Results 3 Silos'!$E$2:$E$2581)*("loading"='Results 3 Silos'!$H$2:$H$2581),0),0)-INDEX('Results 3 Silos'!$C$2:$C$2581,MATCH(1,('Stock Projection 3 Silos'!$B35='Results 3 Silos'!$A$2:$A$2581)*(('Stock Projection 3 Silos'!BU$34)='Results 3 Silos'!$E$2:$E$2581)*("unloading"='Results 3 Silos'!$H$2:$H$2581),0),0)</f>
      </c>
      <c r="BW23" s="334">
        <f>+INDEX('Results 3 Silos'!$C$2:$C$2581,MATCH(1,('Stock Projection 3 Silos'!$B35='Results 3 Silos'!$A$2:$A$2581)*('Stock Projection 3 Silos'!BW$34='Results 3 Silos'!$E$2:$E$2581)*("loading"='Results 3 Silos'!$H$2:$H$2581),0),0)-INDEX('Results 3 Silos'!$C$2:$C$2581,MATCH(1,('Stock Projection 3 Silos'!$B35='Results 3 Silos'!$A$2:$A$2581)*(('Stock Projection 3 Silos'!BV$34)='Results 3 Silos'!$E$2:$E$2581)*("unloading"='Results 3 Silos'!$H$2:$H$2581),0),0)</f>
      </c>
      <c r="BX23" s="334">
        <f>+INDEX('Results 3 Silos'!$C$2:$C$2581,MATCH(1,('Stock Projection 3 Silos'!$B35='Results 3 Silos'!$A$2:$A$2581)*('Stock Projection 3 Silos'!BX$34='Results 3 Silos'!$E$2:$E$2581)*("loading"='Results 3 Silos'!$H$2:$H$2581),0),0)-INDEX('Results 3 Silos'!$C$2:$C$2581,MATCH(1,('Stock Projection 3 Silos'!$B35='Results 3 Silos'!$A$2:$A$2581)*(('Stock Projection 3 Silos'!BW$34)='Results 3 Silos'!$E$2:$E$2581)*("unloading"='Results 3 Silos'!$H$2:$H$2581),0),0)</f>
      </c>
      <c r="BY23" s="334">
        <f>+INDEX('Results 3 Silos'!$C$2:$C$2581,MATCH(1,('Stock Projection 3 Silos'!$B35='Results 3 Silos'!$A$2:$A$2581)*('Stock Projection 3 Silos'!BY$34='Results 3 Silos'!$E$2:$E$2581)*("loading"='Results 3 Silos'!$H$2:$H$2581),0),0)-INDEX('Results 3 Silos'!$C$2:$C$2581,MATCH(1,('Stock Projection 3 Silos'!$B35='Results 3 Silos'!$A$2:$A$2581)*(('Stock Projection 3 Silos'!BX$34)='Results 3 Silos'!$E$2:$E$2581)*("unloading"='Results 3 Silos'!$H$2:$H$2581),0),0)</f>
      </c>
      <c r="BZ23" s="334">
        <f>+INDEX('Results 3 Silos'!$C$2:$C$2581,MATCH(1,('Stock Projection 3 Silos'!$B35='Results 3 Silos'!$A$2:$A$2581)*('Stock Projection 3 Silos'!BZ$34='Results 3 Silos'!$E$2:$E$2581)*("loading"='Results 3 Silos'!$H$2:$H$2581),0),0)-INDEX('Results 3 Silos'!$C$2:$C$2581,MATCH(1,('Stock Projection 3 Silos'!$B35='Results 3 Silos'!$A$2:$A$2581)*(('Stock Projection 3 Silos'!BY$34)='Results 3 Silos'!$E$2:$E$2581)*("unloading"='Results 3 Silos'!$H$2:$H$2581),0),0)</f>
      </c>
      <c r="CA23" s="334">
        <f>+INDEX('Results 3 Silos'!$C$2:$C$2581,MATCH(1,('Stock Projection 3 Silos'!$B35='Results 3 Silos'!$A$2:$A$2581)*('Stock Projection 3 Silos'!CA$34='Results 3 Silos'!$E$2:$E$2581)*("loading"='Results 3 Silos'!$H$2:$H$2581),0),0)-INDEX('Results 3 Silos'!$C$2:$C$2581,MATCH(1,('Stock Projection 3 Silos'!$B35='Results 3 Silos'!$A$2:$A$2581)*(('Stock Projection 3 Silos'!BZ$34)='Results 3 Silos'!$E$2:$E$2581)*("unloading"='Results 3 Silos'!$H$2:$H$2581),0),0)</f>
      </c>
      <c r="CB23" s="334">
        <f>+INDEX('Results 3 Silos'!$C$2:$C$2581,MATCH(1,('Stock Projection 3 Silos'!$B35='Results 3 Silos'!$A$2:$A$2581)*('Stock Projection 3 Silos'!CB$34='Results 3 Silos'!$E$2:$E$2581)*("loading"='Results 3 Silos'!$H$2:$H$2581),0),0)-INDEX('Results 3 Silos'!$C$2:$C$2581,MATCH(1,('Stock Projection 3 Silos'!$B35='Results 3 Silos'!$A$2:$A$2581)*(('Stock Projection 3 Silos'!CA$34)='Results 3 Silos'!$E$2:$E$2581)*("unloading"='Results 3 Silos'!$H$2:$H$2581),0),0)</f>
      </c>
      <c r="CC23" s="334">
        <f>+INDEX('Results 3 Silos'!$C$2:$C$2581,MATCH(1,('Stock Projection 3 Silos'!$B35='Results 3 Silos'!$A$2:$A$2581)*('Stock Projection 3 Silos'!CC$34='Results 3 Silos'!$E$2:$E$2581)*("loading"='Results 3 Silos'!$H$2:$H$2581),0),0)-INDEX('Results 3 Silos'!$C$2:$C$2581,MATCH(1,('Stock Projection 3 Silos'!$B35='Results 3 Silos'!$A$2:$A$2581)*(('Stock Projection 3 Silos'!CB$34)='Results 3 Silos'!$E$2:$E$2581)*("unloading"='Results 3 Silos'!$H$2:$H$2581),0),0)</f>
      </c>
      <c r="CD23" s="335">
        <f>+INDEX('Results 3 Silos'!$C$2:$C$2581,MATCH(1,('Stock Projection 3 Silos'!$B35='Results 3 Silos'!$A$2:$A$2581)*('Stock Projection 3 Silos'!CD$34='Results 3 Silos'!$E$2:$E$2581)*("loading"='Results 3 Silos'!$H$2:$H$2581),0),0)-INDEX('Results 3 Silos'!$C$2:$C$2581,MATCH(1,('Stock Projection 3 Silos'!$B35='Results 3 Silos'!$A$2:$A$2581)*(('Stock Projection 3 Silos'!CC$34)='Results 3 Silos'!$E$2:$E$2581)*("unloading"='Results 3 Silos'!$H$2:$H$2581),0),0)</f>
      </c>
      <c r="CE23" s="334">
        <f>+INDEX('Results 3 Silos'!$C$2:$C$2581,MATCH(1,('Stock Projection 3 Silos'!$B35='Results 3 Silos'!$A$2:$A$2581)*('Stock Projection 3 Silos'!CE$34='Results 3 Silos'!$E$2:$E$2581)*("loading"='Results 3 Silos'!$H$2:$H$2581),0),0)-INDEX('Results 3 Silos'!$C$2:$C$2581,MATCH(1,('Stock Projection 3 Silos'!$B35='Results 3 Silos'!$A$2:$A$2581)*(('Stock Projection 3 Silos'!CD$34)='Results 3 Silos'!$E$2:$E$2581)*("unloading"='Results 3 Silos'!$H$2:$H$2581),0),0)</f>
      </c>
      <c r="CF23" s="334">
        <f>+INDEX('Results 3 Silos'!$C$2:$C$2581,MATCH(1,('Stock Projection 3 Silos'!$B35='Results 3 Silos'!$A$2:$A$2581)*('Stock Projection 3 Silos'!CF$34='Results 3 Silos'!$E$2:$E$2581)*("loading"='Results 3 Silos'!$H$2:$H$2581),0),0)-INDEX('Results 3 Silos'!$C$2:$C$2581,MATCH(1,('Stock Projection 3 Silos'!$B35='Results 3 Silos'!$A$2:$A$2581)*(('Stock Projection 3 Silos'!CE$34)='Results 3 Silos'!$E$2:$E$2581)*("unloading"='Results 3 Silos'!$H$2:$H$2581),0),0)</f>
      </c>
      <c r="CG23" s="335">
        <f>+INDEX('Results 3 Silos'!$C$2:$C$2581,MATCH(1,('Stock Projection 3 Silos'!$B35='Results 3 Silos'!$A$2:$A$2581)*('Stock Projection 3 Silos'!CG$34='Results 3 Silos'!$E$2:$E$2581)*("loading"='Results 3 Silos'!$H$2:$H$2581),0),0)-INDEX('Results 3 Silos'!$C$2:$C$2581,MATCH(1,('Stock Projection 3 Silos'!$B35='Results 3 Silos'!$A$2:$A$2581)*(('Stock Projection 3 Silos'!CF$34)='Results 3 Silos'!$E$2:$E$2581)*("unloading"='Results 3 Silos'!$H$2:$H$2581),0),0)</f>
      </c>
      <c r="CH23" s="334">
        <f>+INDEX('Results 3 Silos'!$C$2:$C$2581,MATCH(1,('Stock Projection 3 Silos'!$B35='Results 3 Silos'!$A$2:$A$2581)*('Stock Projection 3 Silos'!CH$34='Results 3 Silos'!$E$2:$E$2581)*("loading"='Results 3 Silos'!$H$2:$H$2581),0),0)-INDEX('Results 3 Silos'!$C$2:$C$2581,MATCH(1,('Stock Projection 3 Silos'!$B35='Results 3 Silos'!$A$2:$A$2581)*(('Stock Projection 3 Silos'!CG$34)='Results 3 Silos'!$E$2:$E$2581)*("unloading"='Results 3 Silos'!$H$2:$H$2581),0),0)</f>
      </c>
      <c r="CI23" s="334">
        <f>+INDEX('Results 3 Silos'!$C$2:$C$2581,MATCH(1,('Stock Projection 3 Silos'!$B35='Results 3 Silos'!$A$2:$A$2581)*('Stock Projection 3 Silos'!CI$34='Results 3 Silos'!$E$2:$E$2581)*("loading"='Results 3 Silos'!$H$2:$H$2581),0),0)-INDEX('Results 3 Silos'!$C$2:$C$2581,MATCH(1,('Stock Projection 3 Silos'!$B35='Results 3 Silos'!$A$2:$A$2581)*(('Stock Projection 3 Silos'!CH$34)='Results 3 Silos'!$E$2:$E$2581)*("unloading"='Results 3 Silos'!$H$2:$H$2581),0),0)</f>
      </c>
      <c r="CJ23" s="334">
        <f>+INDEX('Results 3 Silos'!$C$2:$C$2581,MATCH(1,('Stock Projection 3 Silos'!$B35='Results 3 Silos'!$A$2:$A$2581)*('Stock Projection 3 Silos'!CJ$34='Results 3 Silos'!$E$2:$E$2581)*("loading"='Results 3 Silos'!$H$2:$H$2581),0),0)-INDEX('Results 3 Silos'!$C$2:$C$2581,MATCH(1,('Stock Projection 3 Silos'!$B35='Results 3 Silos'!$A$2:$A$2581)*(('Stock Projection 3 Silos'!CI$34)='Results 3 Silos'!$E$2:$E$2581)*("unloading"='Results 3 Silos'!$H$2:$H$2581),0),0)</f>
      </c>
      <c r="CK23" s="334">
        <f>+INDEX('Results 3 Silos'!$C$2:$C$2581,MATCH(1,('Stock Projection 3 Silos'!$B35='Results 3 Silos'!$A$2:$A$2581)*('Stock Projection 3 Silos'!CK$34='Results 3 Silos'!$E$2:$E$2581)*("loading"='Results 3 Silos'!$H$2:$H$2581),0),0)-INDEX('Results 3 Silos'!$C$2:$C$2581,MATCH(1,('Stock Projection 3 Silos'!$B35='Results 3 Silos'!$A$2:$A$2581)*(('Stock Projection 3 Silos'!CJ$34)='Results 3 Silos'!$E$2:$E$2581)*("unloading"='Results 3 Silos'!$H$2:$H$2581),0),0)</f>
      </c>
      <c r="CL23" s="334">
        <f>+INDEX('Results 3 Silos'!$C$2:$C$2581,MATCH(1,('Stock Projection 3 Silos'!$B35='Results 3 Silos'!$A$2:$A$2581)*('Stock Projection 3 Silos'!CL$34='Results 3 Silos'!$E$2:$E$2581)*("loading"='Results 3 Silos'!$H$2:$H$2581),0),0)-INDEX('Results 3 Silos'!$C$2:$C$2581,MATCH(1,('Stock Projection 3 Silos'!$B35='Results 3 Silos'!$A$2:$A$2581)*(('Stock Projection 3 Silos'!CK$34)='Results 3 Silos'!$E$2:$E$2581)*("unloading"='Results 3 Silos'!$H$2:$H$2581),0),0)</f>
      </c>
      <c r="CM23" s="334">
        <f>+INDEX('Results 3 Silos'!$C$2:$C$2581,MATCH(1,('Stock Projection 3 Silos'!$B35='Results 3 Silos'!$A$2:$A$2581)*('Stock Projection 3 Silos'!CM$34='Results 3 Silos'!$E$2:$E$2581)*("loading"='Results 3 Silos'!$H$2:$H$2581),0),0)-INDEX('Results 3 Silos'!$C$2:$C$2581,MATCH(1,('Stock Projection 3 Silos'!$B35='Results 3 Silos'!$A$2:$A$2581)*(('Stock Projection 3 Silos'!CL$34)='Results 3 Silos'!$E$2:$E$2581)*("unloading"='Results 3 Silos'!$H$2:$H$2581),0),0)</f>
      </c>
      <c r="CN23" s="334">
        <f>+INDEX('Results 3 Silos'!$C$2:$C$2581,MATCH(1,('Stock Projection 3 Silos'!$B35='Results 3 Silos'!$A$2:$A$2581)*('Stock Projection 3 Silos'!CN$34='Results 3 Silos'!$E$2:$E$2581)*("loading"='Results 3 Silos'!$H$2:$H$2581),0),0)-INDEX('Results 3 Silos'!$C$2:$C$2581,MATCH(1,('Stock Projection 3 Silos'!$B35='Results 3 Silos'!$A$2:$A$2581)*(('Stock Projection 3 Silos'!CM$34)='Results 3 Silos'!$E$2:$E$2581)*("unloading"='Results 3 Silos'!$H$2:$H$2581),0),0)</f>
      </c>
      <c r="CO23" s="334">
        <f>+INDEX('Results 3 Silos'!$C$2:$C$2581,MATCH(1,('Stock Projection 3 Silos'!$B35='Results 3 Silos'!$A$2:$A$2581)*('Stock Projection 3 Silos'!CO$34='Results 3 Silos'!$E$2:$E$2581)*("loading"='Results 3 Silos'!$H$2:$H$2581),0),0)-INDEX('Results 3 Silos'!$C$2:$C$2581,MATCH(1,('Stock Projection 3 Silos'!$B35='Results 3 Silos'!$A$2:$A$2581)*(('Stock Projection 3 Silos'!CN$34)='Results 3 Silos'!$E$2:$E$2581)*("unloading"='Results 3 Silos'!$H$2:$H$2581),0),0)</f>
      </c>
      <c r="CP23" s="378">
        <f>+INDEX('Results 3 Silos'!$C$2:$C$2581,MATCH(1,('Stock Projection 3 Silos'!$B35='Results 3 Silos'!$A$2:$A$2581)*('Stock Projection 3 Silos'!CP$34='Results 3 Silos'!$E$2:$E$2581)*("loading"='Results 3 Silos'!$H$2:$H$2581),0),0)-INDEX('Results 3 Silos'!$C$2:$C$2581,MATCH(1,('Stock Projection 3 Silos'!$B35='Results 3 Silos'!$A$2:$A$2581)*(('Stock Projection 3 Silos'!CO$34)='Results 3 Silos'!$E$2:$E$2581)*("unloading"='Results 3 Silos'!$H$2:$H$2581),0),0)</f>
      </c>
    </row>
    <row x14ac:dyDescent="0.25" r="24" customHeight="1" ht="18.75">
      <c r="A24" s="6"/>
      <c r="B24" s="337"/>
      <c r="C24" s="338">
        <v>190</v>
      </c>
      <c r="D24" s="339"/>
      <c r="E24" s="340">
        <f>+INDEX('Results 3 Silos'!$C$2:$C$2581,MATCH(1,('Stock Projection 3 Silos'!$B36='Results 3 Silos'!$A$2:$A$2581)*('Stock Projection 3 Silos'!E$34='Results 3 Silos'!$E$2:$E$2581)*("loading"='Results 3 Silos'!$H$2:$H$2581),0),0)-INDEX('Results 3 Silos'!$C$2:$C$2581,MATCH(1,('Stock Projection 3 Silos'!$B36='Results 3 Silos'!$A$2:$A$2581)*(('Stock Projection 3 Silos'!E$34-1)='Results 3 Silos'!$E$2:$E$2581)*("unloading"='Results 3 Silos'!$H$2:$H$2581),0),0)</f>
      </c>
      <c r="F24" s="340">
        <f>+INDEX('Results 3 Silos'!$C$2:$C$2581,MATCH(1,('Stock Projection 3 Silos'!$B36='Results 3 Silos'!$A$2:$A$2581)*('Stock Projection 3 Silos'!F$34='Results 3 Silos'!$E$2:$E$2581)*("loading"='Results 3 Silos'!$H$2:$H$2581),0),0)-INDEX('Results 3 Silos'!$C$2:$C$2581,MATCH(1,('Stock Projection 3 Silos'!$B36='Results 3 Silos'!$A$2:$A$2581)*(('Stock Projection 3 Silos'!F$34-1)='Results 3 Silos'!$E$2:$E$2581)*("unloading"='Results 3 Silos'!$H$2:$H$2581),0),0)</f>
      </c>
      <c r="G24" s="340">
        <f>+INDEX('Results 3 Silos'!$C$2:$C$2581,MATCH(1,('Stock Projection 3 Silos'!$B36='Results 3 Silos'!$A$2:$A$2581)*('Stock Projection 3 Silos'!G$34='Results 3 Silos'!$E$2:$E$2581)*("loading"='Results 3 Silos'!$H$2:$H$2581),0),0)-INDEX('Results 3 Silos'!$C$2:$C$2581,MATCH(1,('Stock Projection 3 Silos'!$B36='Results 3 Silos'!$A$2:$A$2581)*(('Stock Projection 3 Silos'!G$34-1)='Results 3 Silos'!$E$2:$E$2581)*("unloading"='Results 3 Silos'!$H$2:$H$2581),0),0)</f>
      </c>
      <c r="H24" s="340">
        <f>+INDEX('Results 3 Silos'!$C$2:$C$2581,MATCH(1,('Stock Projection 3 Silos'!$B36='Results 3 Silos'!$A$2:$A$2581)*('Stock Projection 3 Silos'!H$34='Results 3 Silos'!$E$2:$E$2581)*("loading"='Results 3 Silos'!$H$2:$H$2581),0),0)-INDEX('Results 3 Silos'!$C$2:$C$2581,MATCH(1,('Stock Projection 3 Silos'!$B36='Results 3 Silos'!$A$2:$A$2581)*((G$34)='Results 3 Silos'!$E$2:$E$2581)*("unloading"='Results 3 Silos'!$H$2:$H$2581),0),0)</f>
      </c>
      <c r="I24" s="340">
        <f>+INDEX('Results 3 Silos'!$C$2:$C$2581,MATCH(1,('Stock Projection 3 Silos'!$B36='Results 3 Silos'!$A$2:$A$2581)*('Stock Projection 3 Silos'!I$34='Results 3 Silos'!$E$2:$E$2581)*("loading"='Results 3 Silos'!$H$2:$H$2581),0),0)-INDEX('Results 3 Silos'!$C$2:$C$2581,MATCH(1,('Stock Projection 3 Silos'!$B36='Results 3 Silos'!$A$2:$A$2581)*(('Stock Projection 3 Silos'!I$34-1)='Results 3 Silos'!$E$2:$E$2581)*("unloading"='Results 3 Silos'!$H$2:$H$2581),0),0)</f>
      </c>
      <c r="J24" s="341"/>
      <c r="K24" s="340">
        <f>+INDEX('Results 3 Silos'!$C$2:$C$2581,MATCH(1,('Stock Projection 3 Silos'!$B36='Results 3 Silos'!$A$2:$A$2581)*('Stock Projection 3 Silos'!K$34='Results 3 Silos'!$E$2:$E$2581)*("loading"='Results 3 Silos'!$H$2:$H$2581),0),0)-INDEX('Results 3 Silos'!$C$2:$C$2581,MATCH(1,('Stock Projection 3 Silos'!$B36='Results 3 Silos'!$A$2:$A$2581)*(('Stock Projection 3 Silos'!K$34-1)='Results 3 Silos'!$E$2:$E$2581)*("unloading"='Results 3 Silos'!$H$2:$H$2581),0),0)</f>
      </c>
      <c r="L24" s="340">
        <f>+INDEX('Results 3 Silos'!$C$2:$C$2581,MATCH(1,('Stock Projection 3 Silos'!$B36='Results 3 Silos'!$A$2:$A$2581)*('Stock Projection 3 Silos'!L$34='Results 3 Silos'!$E$2:$E$2581)*("loading"='Results 3 Silos'!$H$2:$H$2581),0),0)-INDEX('Results 3 Silos'!$C$2:$C$2581,MATCH(1,('Stock Projection 3 Silos'!$B36='Results 3 Silos'!$A$2:$A$2581)*(('Stock Projection 3 Silos'!L$34-1)='Results 3 Silos'!$E$2:$E$2581)*("unloading"='Results 3 Silos'!$H$2:$H$2581),0),0)</f>
      </c>
      <c r="M24" s="340"/>
      <c r="N24" s="340">
        <f>+INDEX('Results 3 Silos'!$C$2:$C$2581,MATCH(1,('Stock Projection 3 Silos'!$B36='Results 3 Silos'!$A$2:$A$2581)*('Stock Projection 3 Silos'!N$34='Results 3 Silos'!$E$2:$E$2581)*("loading"='Results 3 Silos'!$H$2:$H$2581),0),0)-INDEX('Results 3 Silos'!$C$2:$C$2581,MATCH(1,('Stock Projection 3 Silos'!$B36='Results 3 Silos'!$A$2:$A$2581)*(('Stock Projection 3 Silos'!N$34-1)='Results 3 Silos'!$E$2:$E$2581)*("unloading"='Results 3 Silos'!$H$2:$H$2581),0),0)</f>
      </c>
      <c r="O24" s="340">
        <f>+INDEX('Results 3 Silos'!$C$2:$C$2581,MATCH(1,('Stock Projection 3 Silos'!$B36='Results 3 Silos'!$A$2:$A$2581)*('Stock Projection 3 Silos'!O$34='Results 3 Silos'!$E$2:$E$2581)*("loading"='Results 3 Silos'!$H$2:$H$2581),0),0)-INDEX('Results 3 Silos'!$C$2:$C$2581,MATCH(1,('Stock Projection 3 Silos'!$B36='Results 3 Silos'!$A$2:$A$2581)*(('Stock Projection 3 Silos'!O$34-1)='Results 3 Silos'!$E$2:$E$2581)*("unloading"='Results 3 Silos'!$H$2:$H$2581),0),0)</f>
      </c>
      <c r="P24" s="340"/>
      <c r="Q24" s="340">
        <f>+INDEX('Results 3 Silos'!$C$2:$C$2581,MATCH(1,('Stock Projection 3 Silos'!$B36='Results 3 Silos'!$A$2:$A$2581)*('Stock Projection 3 Silos'!Q$34='Results 3 Silos'!$E$2:$E$2581)*("loading"='Results 3 Silos'!$H$2:$H$2581),0),0)-INDEX('Results 3 Silos'!$C$2:$C$2581,MATCH(1,('Stock Projection 3 Silos'!$B36='Results 3 Silos'!$A$2:$A$2581)*(('Stock Projection 3 Silos'!Q$34-1)='Results 3 Silos'!$E$2:$E$2581)*("unloading"='Results 3 Silos'!$H$2:$H$2581),0),0)</f>
      </c>
      <c r="R24" s="340"/>
      <c r="S24" s="340">
        <f>+INDEX('Results 3 Silos'!$C$2:$C$2581,MATCH(1,('Stock Projection 3 Silos'!$B36='Results 3 Silos'!$A$2:$A$2581)*('Stock Projection 3 Silos'!S$34='Results 3 Silos'!$E$2:$E$2581)*("loading"='Results 3 Silos'!$H$2:$H$2581),0),0)-INDEX('Results 3 Silos'!$C$2:$C$2581,MATCH(1,('Stock Projection 3 Silos'!$B36='Results 3 Silos'!$A$2:$A$2581)*(('Stock Projection 3 Silos'!S$34-1)='Results 3 Silos'!$E$2:$E$2581)*("unloading"='Results 3 Silos'!$H$2:$H$2581),0),0)</f>
      </c>
      <c r="T24" s="340">
        <f>+INDEX('Results 3 Silos'!$C$2:$C$2581,MATCH(1,('Stock Projection 3 Silos'!$B36='Results 3 Silos'!$A$2:$A$2581)*('Stock Projection 3 Silos'!T$34='Results 3 Silos'!$E$2:$E$2581)*("loading"='Results 3 Silos'!$H$2:$H$2581),0),0)-INDEX('Results 3 Silos'!$C$2:$C$2581,MATCH(1,('Stock Projection 3 Silos'!$B36='Results 3 Silos'!$A$2:$A$2581)*(('Stock Projection 3 Silos'!T$34-1)='Results 3 Silos'!$E$2:$E$2581)*("unloading"='Results 3 Silos'!$H$2:$H$2581),0),0)</f>
      </c>
      <c r="U24" s="340">
        <f>+INDEX('Results 3 Silos'!$C$2:$C$2581,MATCH(1,('Stock Projection 3 Silos'!$B36='Results 3 Silos'!$A$2:$A$2581)*('Stock Projection 3 Silos'!U$34='Results 3 Silos'!$E$2:$E$2581)*("loading"='Results 3 Silos'!$H$2:$H$2581),0),0)-INDEX('Results 3 Silos'!$C$2:$C$2581,MATCH(1,('Stock Projection 3 Silos'!$B36='Results 3 Silos'!$A$2:$A$2581)*(('Stock Projection 3 Silos'!U$34-1)='Results 3 Silos'!$E$2:$E$2581)*("unloading"='Results 3 Silos'!$H$2:$H$2581),0),0)</f>
      </c>
      <c r="V24" s="340"/>
      <c r="W24" s="340"/>
      <c r="X24" s="340"/>
      <c r="Y24" s="340">
        <f>+INDEX('Results 3 Silos'!$C$2:$C$2581,MATCH(1,('Stock Projection 3 Silos'!$B36='Results 3 Silos'!$A$2:$A$2581)*('Stock Projection 3 Silos'!Y$34='Results 3 Silos'!$E$2:$E$2581)*("loading"='Results 3 Silos'!$H$2:$H$2581),0),0)-INDEX('Results 3 Silos'!$C$2:$C$2581,MATCH(1,('Stock Projection 3 Silos'!$B36='Results 3 Silos'!$A$2:$A$2581)*(('Stock Projection 3 Silos'!X$34)='Results 3 Silos'!$E$2:$E$2581)*("unloading"='Results 3 Silos'!$H$2:$H$2581),0),0)</f>
      </c>
      <c r="Z24" s="340">
        <f>+INDEX('Results 3 Silos'!$C$2:$C$2581,MATCH(1,('Stock Projection 3 Silos'!$B36='Results 3 Silos'!$A$2:$A$2581)*('Stock Projection 3 Silos'!Z$34='Results 3 Silos'!$E$2:$E$2581)*("loading"='Results 3 Silos'!$H$2:$H$2581),0),0)-INDEX('Results 3 Silos'!$C$2:$C$2581,MATCH(1,('Stock Projection 3 Silos'!$B36='Results 3 Silos'!$A$2:$A$2581)*(('Stock Projection 3 Silos'!Y$34)='Results 3 Silos'!$E$2:$E$2581)*("unloading"='Results 3 Silos'!$H$2:$H$2581),0),0)</f>
      </c>
      <c r="AA24" s="340">
        <f>+INDEX('Results 3 Silos'!$C$2:$C$2581,MATCH(1,('Stock Projection 3 Silos'!$B36='Results 3 Silos'!$A$2:$A$2581)*('Stock Projection 3 Silos'!AA$34='Results 3 Silos'!$E$2:$E$2581)*("loading"='Results 3 Silos'!$H$2:$H$2581),0),0)-INDEX('Results 3 Silos'!$C$2:$C$2581,MATCH(1,('Stock Projection 3 Silos'!$B36='Results 3 Silos'!$A$2:$A$2581)*(('Stock Projection 3 Silos'!Z$34)='Results 3 Silos'!$E$2:$E$2581)*("unloading"='Results 3 Silos'!$H$2:$H$2581),0),0)</f>
      </c>
      <c r="AB24" s="340">
        <f>+INDEX('Results 3 Silos'!$C$2:$C$2581,MATCH(1,('Stock Projection 3 Silos'!$B36='Results 3 Silos'!$A$2:$A$2581)*('Stock Projection 3 Silos'!AB$34='Results 3 Silos'!$E$2:$E$2581)*("loading"='Results 3 Silos'!$H$2:$H$2581),0),0)-INDEX('Results 3 Silos'!$C$2:$C$2581,MATCH(1,('Stock Projection 3 Silos'!$B36='Results 3 Silos'!$A$2:$A$2581)*(('Stock Projection 3 Silos'!AA$34)='Results 3 Silos'!$E$2:$E$2581)*("unloading"='Results 3 Silos'!$H$2:$H$2581),0),0)</f>
      </c>
      <c r="AC24" s="340">
        <f>+INDEX('Results 3 Silos'!$C$2:$C$2581,MATCH(1,('Stock Projection 3 Silos'!$B36='Results 3 Silos'!$A$2:$A$2581)*('Stock Projection 3 Silos'!AC$34='Results 3 Silos'!$E$2:$E$2581)*("loading"='Results 3 Silos'!$H$2:$H$2581),0),0)-INDEX('Results 3 Silos'!$C$2:$C$2581,MATCH(1,('Stock Projection 3 Silos'!$B36='Results 3 Silos'!$A$2:$A$2581)*(('Stock Projection 3 Silos'!AB$34)='Results 3 Silos'!$E$2:$E$2581)*("unloading"='Results 3 Silos'!$H$2:$H$2581),0),0)</f>
      </c>
      <c r="AD24" s="340">
        <f>+INDEX('Results 3 Silos'!$C$2:$C$2581,MATCH(1,('Stock Projection 3 Silos'!$B36='Results 3 Silos'!$A$2:$A$2581)*('Stock Projection 3 Silos'!AD$34='Results 3 Silos'!$E$2:$E$2581)*("loading"='Results 3 Silos'!$H$2:$H$2581),0),0)-INDEX('Results 3 Silos'!$C$2:$C$2581,MATCH(1,('Stock Projection 3 Silos'!$B36='Results 3 Silos'!$A$2:$A$2581)*(('Stock Projection 3 Silos'!AC$34)='Results 3 Silos'!$E$2:$E$2581)*("unloading"='Results 3 Silos'!$H$2:$H$2581),0),0)</f>
      </c>
      <c r="AE24" s="340">
        <f>+INDEX('Results 3 Silos'!$C$2:$C$2581,MATCH(1,('Stock Projection 3 Silos'!$B36='Results 3 Silos'!$A$2:$A$2581)*('Stock Projection 3 Silos'!AE$34='Results 3 Silos'!$E$2:$E$2581)*("loading"='Results 3 Silos'!$H$2:$H$2581),0),0)-INDEX('Results 3 Silos'!$C$2:$C$2581,MATCH(1,('Stock Projection 3 Silos'!$B36='Results 3 Silos'!$A$2:$A$2581)*(('Stock Projection 3 Silos'!AD$34)='Results 3 Silos'!$E$2:$E$2581)*("unloading"='Results 3 Silos'!$H$2:$H$2581),0),0)</f>
      </c>
      <c r="AF24" s="341">
        <f>+INDEX('Results 3 Silos'!$C$2:$C$2581,MATCH(1,('Stock Projection 3 Silos'!$B36='Results 3 Silos'!$A$2:$A$2581)*('Stock Projection 3 Silos'!AF$34='Results 3 Silos'!$E$2:$E$2581)*("loading"='Results 3 Silos'!$H$2:$H$2581),0),0)-INDEX('Results 3 Silos'!$C$2:$C$2581,MATCH(1,('Stock Projection 3 Silos'!$B36='Results 3 Silos'!$A$2:$A$2581)*(('Stock Projection 3 Silos'!AE$34)='Results 3 Silos'!$E$2:$E$2581)*("unloading"='Results 3 Silos'!$H$2:$H$2581),0),0)</f>
      </c>
      <c r="AG24" s="341">
        <f>+INDEX('Results 3 Silos'!$C$2:$C$2581,MATCH(1,('Stock Projection 3 Silos'!$B36='Results 3 Silos'!$A$2:$A$2581)*('Stock Projection 3 Silos'!AG$34='Results 3 Silos'!$E$2:$E$2581)*("loading"='Results 3 Silos'!$H$2:$H$2581),0),0)-INDEX('Results 3 Silos'!$C$2:$C$2581,MATCH(1,('Stock Projection 3 Silos'!$B36='Results 3 Silos'!$A$2:$A$2581)*(('Stock Projection 3 Silos'!AF$34)='Results 3 Silos'!$E$2:$E$2581)*("unloading"='Results 3 Silos'!$H$2:$H$2581),0),0)</f>
      </c>
      <c r="AH24" s="341">
        <f>+INDEX('Results 3 Silos'!$C$2:$C$2581,MATCH(1,('Stock Projection 3 Silos'!$B36='Results 3 Silos'!$A$2:$A$2581)*('Stock Projection 3 Silos'!AH$34='Results 3 Silos'!$E$2:$E$2581)*("loading"='Results 3 Silos'!$H$2:$H$2581),0),0)-INDEX('Results 3 Silos'!$C$2:$C$2581,MATCH(1,('Stock Projection 3 Silos'!$B36='Results 3 Silos'!$A$2:$A$2581)*(('Stock Projection 3 Silos'!AG$34)='Results 3 Silos'!$E$2:$E$2581)*("unloading"='Results 3 Silos'!$H$2:$H$2581),0),0)</f>
      </c>
      <c r="AI24" s="340">
        <f>+INDEX('Results 3 Silos'!$C$2:$C$2581,MATCH(1,('Stock Projection 3 Silos'!$B36='Results 3 Silos'!$A$2:$A$2581)*('Stock Projection 3 Silos'!AI$34='Results 3 Silos'!$E$2:$E$2581)*("loading"='Results 3 Silos'!$H$2:$H$2581),0),0)-INDEX('Results 3 Silos'!$C$2:$C$2581,MATCH(1,('Stock Projection 3 Silos'!$B36='Results 3 Silos'!$A$2:$A$2581)*(('Stock Projection 3 Silos'!AH$34)='Results 3 Silos'!$E$2:$E$2581)*("unloading"='Results 3 Silos'!$H$2:$H$2581),0),0)</f>
      </c>
      <c r="AJ24" s="340">
        <f>+INDEX('Results 3 Silos'!$C$2:$C$2581,MATCH(1,('Stock Projection 3 Silos'!$B36='Results 3 Silos'!$A$2:$A$2581)*('Stock Projection 3 Silos'!AJ$34='Results 3 Silos'!$E$2:$E$2581)*("loading"='Results 3 Silos'!$H$2:$H$2581),0),0)-INDEX('Results 3 Silos'!$C$2:$C$2581,MATCH(1,('Stock Projection 3 Silos'!$B36='Results 3 Silos'!$A$2:$A$2581)*(('Stock Projection 3 Silos'!AI$34)='Results 3 Silos'!$E$2:$E$2581)*("unloading"='Results 3 Silos'!$H$2:$H$2581),0),0)</f>
      </c>
      <c r="AK24" s="340">
        <f>+INDEX('Results 3 Silos'!$C$2:$C$2581,MATCH(1,('Stock Projection 3 Silos'!$B36='Results 3 Silos'!$A$2:$A$2581)*('Stock Projection 3 Silos'!AK$34='Results 3 Silos'!$E$2:$E$2581)*("loading"='Results 3 Silos'!$H$2:$H$2581),0),0)-INDEX('Results 3 Silos'!$C$2:$C$2581,MATCH(1,('Stock Projection 3 Silos'!$B36='Results 3 Silos'!$A$2:$A$2581)*(('Stock Projection 3 Silos'!AJ$34)='Results 3 Silos'!$E$2:$E$2581)*("unloading"='Results 3 Silos'!$H$2:$H$2581),0),0)</f>
      </c>
      <c r="AL24" s="340">
        <f>+INDEX('Results 3 Silos'!$C$2:$C$2581,MATCH(1,('Stock Projection 3 Silos'!$B36='Results 3 Silos'!$A$2:$A$2581)*('Stock Projection 3 Silos'!AL$34='Results 3 Silos'!$E$2:$E$2581)*("loading"='Results 3 Silos'!$H$2:$H$2581),0),0)-INDEX('Results 3 Silos'!$C$2:$C$2581,MATCH(1,('Stock Projection 3 Silos'!$B36='Results 3 Silos'!$A$2:$A$2581)*(('Stock Projection 3 Silos'!AK$34)='Results 3 Silos'!$E$2:$E$2581)*("unloading"='Results 3 Silos'!$H$2:$H$2581),0),0)</f>
      </c>
      <c r="AM24" s="340">
        <f>+INDEX('Results 3 Silos'!$C$2:$C$2581,MATCH(1,('Stock Projection 3 Silos'!$B36='Results 3 Silos'!$A$2:$A$2581)*('Stock Projection 3 Silos'!AM$34='Results 3 Silos'!$E$2:$E$2581)*("loading"='Results 3 Silos'!$H$2:$H$2581),0),0)-INDEX('Results 3 Silos'!$C$2:$C$2581,MATCH(1,('Stock Projection 3 Silos'!$B36='Results 3 Silos'!$A$2:$A$2581)*(('Stock Projection 3 Silos'!AL$34)='Results 3 Silos'!$E$2:$E$2581)*("unloading"='Results 3 Silos'!$H$2:$H$2581),0),0)</f>
      </c>
      <c r="AN24" s="340">
        <f>+INDEX('Results 3 Silos'!$C$2:$C$2581,MATCH(1,('Stock Projection 3 Silos'!$B36='Results 3 Silos'!$A$2:$A$2581)*('Stock Projection 3 Silos'!AN$34='Results 3 Silos'!$E$2:$E$2581)*("loading"='Results 3 Silos'!$H$2:$H$2581),0),0)-INDEX('Results 3 Silos'!$C$2:$C$2581,MATCH(1,('Stock Projection 3 Silos'!$B36='Results 3 Silos'!$A$2:$A$2581)*(('Stock Projection 3 Silos'!AM$34)='Results 3 Silos'!$E$2:$E$2581)*("unloading"='Results 3 Silos'!$H$2:$H$2581),0),0)</f>
      </c>
      <c r="AO24" s="340">
        <f>+INDEX('Results 3 Silos'!$C$2:$C$2581,MATCH(1,('Stock Projection 3 Silos'!$B36='Results 3 Silos'!$A$2:$A$2581)*('Stock Projection 3 Silos'!AO$34='Results 3 Silos'!$E$2:$E$2581)*("loading"='Results 3 Silos'!$H$2:$H$2581),0),0)-INDEX('Results 3 Silos'!$C$2:$C$2581,MATCH(1,('Stock Projection 3 Silos'!$B36='Results 3 Silos'!$A$2:$A$2581)*(('Stock Projection 3 Silos'!AN$34)='Results 3 Silos'!$E$2:$E$2581)*("unloading"='Results 3 Silos'!$H$2:$H$2581),0),0)</f>
      </c>
      <c r="AP24" s="340">
        <f>+INDEX('Results 3 Silos'!$C$2:$C$2581,MATCH(1,('Stock Projection 3 Silos'!$B36='Results 3 Silos'!$A$2:$A$2581)*('Stock Projection 3 Silos'!AP$34='Results 3 Silos'!$E$2:$E$2581)*("loading"='Results 3 Silos'!$H$2:$H$2581),0),0)-INDEX('Results 3 Silos'!$C$2:$C$2581,MATCH(1,('Stock Projection 3 Silos'!$B36='Results 3 Silos'!$A$2:$A$2581)*(('Stock Projection 3 Silos'!AO$34)='Results 3 Silos'!$E$2:$E$2581)*("unloading"='Results 3 Silos'!$H$2:$H$2581),0),0)</f>
      </c>
      <c r="AQ24" s="340">
        <f>+INDEX('Results 3 Silos'!$C$2:$C$2581,MATCH(1,('Stock Projection 3 Silos'!$B36='Results 3 Silos'!$A$2:$A$2581)*('Stock Projection 3 Silos'!AQ$34='Results 3 Silos'!$E$2:$E$2581)*("loading"='Results 3 Silos'!$H$2:$H$2581),0),0)-INDEX('Results 3 Silos'!$C$2:$C$2581,MATCH(1,('Stock Projection 3 Silos'!$B36='Results 3 Silos'!$A$2:$A$2581)*(('Stock Projection 3 Silos'!AP$34)='Results 3 Silos'!$E$2:$E$2581)*("unloading"='Results 3 Silos'!$H$2:$H$2581),0),0)</f>
      </c>
      <c r="AR24" s="340">
        <f>+INDEX('Results 3 Silos'!$C$2:$C$2581,MATCH(1,('Stock Projection 3 Silos'!$B36='Results 3 Silos'!$A$2:$A$2581)*('Stock Projection 3 Silos'!AR$34='Results 3 Silos'!$E$2:$E$2581)*("loading"='Results 3 Silos'!$H$2:$H$2581),0),0)-INDEX('Results 3 Silos'!$C$2:$C$2581,MATCH(1,('Stock Projection 3 Silos'!$B36='Results 3 Silos'!$A$2:$A$2581)*(('Stock Projection 3 Silos'!AQ$34)='Results 3 Silos'!$E$2:$E$2581)*("unloading"='Results 3 Silos'!$H$2:$H$2581),0),0)</f>
      </c>
      <c r="AS24" s="341">
        <f>+INDEX('Results 3 Silos'!$C$2:$C$2581,MATCH(1,('Stock Projection 3 Silos'!$B36='Results 3 Silos'!$A$2:$A$2581)*('Stock Projection 3 Silos'!AS$34='Results 3 Silos'!$E$2:$E$2581)*("loading"='Results 3 Silos'!$H$2:$H$2581),0),0)-INDEX('Results 3 Silos'!$C$2:$C$2581,MATCH(1,('Stock Projection 3 Silos'!$B36='Results 3 Silos'!$A$2:$A$2581)*(('Stock Projection 3 Silos'!AR$34)='Results 3 Silos'!$E$2:$E$2581)*("unloading"='Results 3 Silos'!$H$2:$H$2581),0),0)</f>
      </c>
      <c r="AT24" s="341">
        <f>+INDEX('Results 3 Silos'!$C$2:$C$2581,MATCH(1,('Stock Projection 3 Silos'!$B36='Results 3 Silos'!$A$2:$A$2581)*('Stock Projection 3 Silos'!AT$34='Results 3 Silos'!$E$2:$E$2581)*("loading"='Results 3 Silos'!$H$2:$H$2581),0),0)-INDEX('Results 3 Silos'!$C$2:$C$2581,MATCH(1,('Stock Projection 3 Silos'!$B36='Results 3 Silos'!$A$2:$A$2581)*(('Stock Projection 3 Silos'!AS$34)='Results 3 Silos'!$E$2:$E$2581)*("unloading"='Results 3 Silos'!$H$2:$H$2581),0),0)</f>
      </c>
      <c r="AU24" s="341">
        <f>+INDEX('Results 3 Silos'!$C$2:$C$2581,MATCH(1,('Stock Projection 3 Silos'!$B36='Results 3 Silos'!$A$2:$A$2581)*('Stock Projection 3 Silos'!AU$34='Results 3 Silos'!$E$2:$E$2581)*("loading"='Results 3 Silos'!$H$2:$H$2581),0),0)-INDEX('Results 3 Silos'!$C$2:$C$2581,MATCH(1,('Stock Projection 3 Silos'!$B36='Results 3 Silos'!$A$2:$A$2581)*(('Stock Projection 3 Silos'!AT$34)='Results 3 Silos'!$E$2:$E$2581)*("unloading"='Results 3 Silos'!$H$2:$H$2581),0),0)</f>
      </c>
      <c r="AV24" s="340">
        <f>+INDEX('Results 3 Silos'!$C$2:$C$2581,MATCH(1,('Stock Projection 3 Silos'!$B36='Results 3 Silos'!$A$2:$A$2581)*('Stock Projection 3 Silos'!AV$34='Results 3 Silos'!$E$2:$E$2581)*("loading"='Results 3 Silos'!$H$2:$H$2581),0),0)-INDEX('Results 3 Silos'!$C$2:$C$2581,MATCH(1,('Stock Projection 3 Silos'!$B36='Results 3 Silos'!$A$2:$A$2581)*(('Stock Projection 3 Silos'!AU$34)='Results 3 Silos'!$E$2:$E$2581)*("unloading"='Results 3 Silos'!$H$2:$H$2581),0),0)</f>
      </c>
      <c r="AW24" s="340">
        <f>+INDEX('Results 3 Silos'!$C$2:$C$2581,MATCH(1,('Stock Projection 3 Silos'!$B36='Results 3 Silos'!$A$2:$A$2581)*('Stock Projection 3 Silos'!AW$34='Results 3 Silos'!$E$2:$E$2581)*("loading"='Results 3 Silos'!$H$2:$H$2581),0),0)-INDEX('Results 3 Silos'!$C$2:$C$2581,MATCH(1,('Stock Projection 3 Silos'!$B36='Results 3 Silos'!$A$2:$A$2581)*(('Stock Projection 3 Silos'!AV$34)='Results 3 Silos'!$E$2:$E$2581)*("unloading"='Results 3 Silos'!$H$2:$H$2581),0),0)</f>
      </c>
      <c r="AX24" s="340">
        <f>+INDEX('Results 3 Silos'!$C$2:$C$2581,MATCH(1,('Stock Projection 3 Silos'!$B36='Results 3 Silos'!$A$2:$A$2581)*('Stock Projection 3 Silos'!AX$34='Results 3 Silos'!$E$2:$E$2581)*("loading"='Results 3 Silos'!$H$2:$H$2581),0),0)-INDEX('Results 3 Silos'!$C$2:$C$2581,MATCH(1,('Stock Projection 3 Silos'!$B36='Results 3 Silos'!$A$2:$A$2581)*(('Stock Projection 3 Silos'!AW$34)='Results 3 Silos'!$E$2:$E$2581)*("unloading"='Results 3 Silos'!$H$2:$H$2581),0),0)</f>
      </c>
      <c r="AY24" s="340">
        <f>+INDEX('Results 3 Silos'!$C$2:$C$2581,MATCH(1,('Stock Projection 3 Silos'!$B36='Results 3 Silos'!$A$2:$A$2581)*('Stock Projection 3 Silos'!AY$34='Results 3 Silos'!$E$2:$E$2581)*("loading"='Results 3 Silos'!$H$2:$H$2581),0),0)-INDEX('Results 3 Silos'!$C$2:$C$2581,MATCH(1,('Stock Projection 3 Silos'!$B36='Results 3 Silos'!$A$2:$A$2581)*(('Stock Projection 3 Silos'!AX$34)='Results 3 Silos'!$E$2:$E$2581)*("unloading"='Results 3 Silos'!$H$2:$H$2581),0),0)</f>
      </c>
      <c r="AZ24" s="340">
        <f>+INDEX('Results 3 Silos'!$C$2:$C$2581,MATCH(1,('Stock Projection 3 Silos'!$B36='Results 3 Silos'!$A$2:$A$2581)*('Stock Projection 3 Silos'!AZ$34='Results 3 Silos'!$E$2:$E$2581)*("loading"='Results 3 Silos'!$H$2:$H$2581),0),0)-INDEX('Results 3 Silos'!$C$2:$C$2581,MATCH(1,('Stock Projection 3 Silos'!$B36='Results 3 Silos'!$A$2:$A$2581)*(('Stock Projection 3 Silos'!AY$34)='Results 3 Silos'!$E$2:$E$2581)*("unloading"='Results 3 Silos'!$H$2:$H$2581),0),0)</f>
      </c>
      <c r="BA24" s="340">
        <f>+INDEX('Results 3 Silos'!$C$2:$C$2581,MATCH(1,('Stock Projection 3 Silos'!$B36='Results 3 Silos'!$A$2:$A$2581)*('Stock Projection 3 Silos'!BA$34='Results 3 Silos'!$E$2:$E$2581)*("loading"='Results 3 Silos'!$H$2:$H$2581),0),0)-INDEX('Results 3 Silos'!$C$2:$C$2581,MATCH(1,('Stock Projection 3 Silos'!$B36='Results 3 Silos'!$A$2:$A$2581)*(('Stock Projection 3 Silos'!AZ$34)='Results 3 Silos'!$E$2:$E$2581)*("unloading"='Results 3 Silos'!$H$2:$H$2581),0),0)</f>
      </c>
      <c r="BB24" s="341">
        <f>+INDEX('Results 3 Silos'!$C$2:$C$2581,MATCH(1,('Stock Projection 3 Silos'!$B36='Results 3 Silos'!$A$2:$A$2581)*('Stock Projection 3 Silos'!BB$34='Results 3 Silos'!$E$2:$E$2581)*("loading"='Results 3 Silos'!$H$2:$H$2581),0),0)-INDEX('Results 3 Silos'!$C$2:$C$2581,MATCH(1,('Stock Projection 3 Silos'!$B36='Results 3 Silos'!$A$2:$A$2581)*(('Stock Projection 3 Silos'!BA$34)='Results 3 Silos'!$E$2:$E$2581)*("unloading"='Results 3 Silos'!$H$2:$H$2581),0),0)</f>
      </c>
      <c r="BC24" s="341">
        <f>+INDEX('Results 3 Silos'!$C$2:$C$2581,MATCH(1,('Stock Projection 3 Silos'!$B36='Results 3 Silos'!$A$2:$A$2581)*('Stock Projection 3 Silos'!BC$34='Results 3 Silos'!$E$2:$E$2581)*("loading"='Results 3 Silos'!$H$2:$H$2581),0),0)-INDEX('Results 3 Silos'!$C$2:$C$2581,MATCH(1,('Stock Projection 3 Silos'!$B36='Results 3 Silos'!$A$2:$A$2581)*(('Stock Projection 3 Silos'!BB$34)='Results 3 Silos'!$E$2:$E$2581)*("unloading"='Results 3 Silos'!$H$2:$H$2581),0),0)</f>
      </c>
      <c r="BD24" s="341">
        <f>+INDEX('Results 3 Silos'!$C$2:$C$2581,MATCH(1,('Stock Projection 3 Silos'!$B36='Results 3 Silos'!$A$2:$A$2581)*('Stock Projection 3 Silos'!BD$34='Results 3 Silos'!$E$2:$E$2581)*("loading"='Results 3 Silos'!$H$2:$H$2581),0),0)-INDEX('Results 3 Silos'!$C$2:$C$2581,MATCH(1,('Stock Projection 3 Silos'!$B36='Results 3 Silos'!$A$2:$A$2581)*(('Stock Projection 3 Silos'!BC$34)='Results 3 Silos'!$E$2:$E$2581)*("unloading"='Results 3 Silos'!$H$2:$H$2581),0),0)</f>
      </c>
      <c r="BE24" s="340">
        <f>+INDEX('Results 3 Silos'!$C$2:$C$2581,MATCH(1,('Stock Projection 3 Silos'!$B36='Results 3 Silos'!$A$2:$A$2581)*('Stock Projection 3 Silos'!BE$34='Results 3 Silos'!$E$2:$E$2581)*("loading"='Results 3 Silos'!$H$2:$H$2581),0),0)-INDEX('Results 3 Silos'!$C$2:$C$2581,MATCH(1,('Stock Projection 3 Silos'!$B36='Results 3 Silos'!$A$2:$A$2581)*(('Stock Projection 3 Silos'!BD$34)='Results 3 Silos'!$E$2:$E$2581)*("unloading"='Results 3 Silos'!$H$2:$H$2581),0),0)</f>
      </c>
      <c r="BF24" s="340">
        <f>+INDEX('Results 3 Silos'!$C$2:$C$2581,MATCH(1,('Stock Projection 3 Silos'!$B36='Results 3 Silos'!$A$2:$A$2581)*('Stock Projection 3 Silos'!BF$34='Results 3 Silos'!$E$2:$E$2581)*("loading"='Results 3 Silos'!$H$2:$H$2581),0),0)-INDEX('Results 3 Silos'!$C$2:$C$2581,MATCH(1,('Stock Projection 3 Silos'!$B36='Results 3 Silos'!$A$2:$A$2581)*(('Stock Projection 3 Silos'!BE$34)='Results 3 Silos'!$E$2:$E$2581)*("unloading"='Results 3 Silos'!$H$2:$H$2581),0),0)</f>
      </c>
      <c r="BG24" s="340">
        <f>+INDEX('Results 3 Silos'!$C$2:$C$2581,MATCH(1,('Stock Projection 3 Silos'!$B36='Results 3 Silos'!$A$2:$A$2581)*('Stock Projection 3 Silos'!BG$34='Results 3 Silos'!$E$2:$E$2581)*("loading"='Results 3 Silos'!$H$2:$H$2581),0),0)-INDEX('Results 3 Silos'!$C$2:$C$2581,MATCH(1,('Stock Projection 3 Silos'!$B36='Results 3 Silos'!$A$2:$A$2581)*(('Stock Projection 3 Silos'!BF$34)='Results 3 Silos'!$E$2:$E$2581)*("unloading"='Results 3 Silos'!$H$2:$H$2581),0),0)</f>
      </c>
      <c r="BH24" s="340">
        <f>+INDEX('Results 3 Silos'!$C$2:$C$2581,MATCH(1,('Stock Projection 3 Silos'!$B36='Results 3 Silos'!$A$2:$A$2581)*('Stock Projection 3 Silos'!BH$34='Results 3 Silos'!$E$2:$E$2581)*("loading"='Results 3 Silos'!$H$2:$H$2581),0),0)-INDEX('Results 3 Silos'!$C$2:$C$2581,MATCH(1,('Stock Projection 3 Silos'!$B36='Results 3 Silos'!$A$2:$A$2581)*(('Stock Projection 3 Silos'!BG$34)='Results 3 Silos'!$E$2:$E$2581)*("unloading"='Results 3 Silos'!$H$2:$H$2581),0),0)</f>
      </c>
      <c r="BI24" s="340">
        <f>+INDEX('Results 3 Silos'!$C$2:$C$2581,MATCH(1,('Stock Projection 3 Silos'!$B36='Results 3 Silos'!$A$2:$A$2581)*('Stock Projection 3 Silos'!BI$34='Results 3 Silos'!$E$2:$E$2581)*("loading"='Results 3 Silos'!$H$2:$H$2581),0),0)-INDEX('Results 3 Silos'!$C$2:$C$2581,MATCH(1,('Stock Projection 3 Silos'!$B36='Results 3 Silos'!$A$2:$A$2581)*(('Stock Projection 3 Silos'!BH$34)='Results 3 Silos'!$E$2:$E$2581)*("unloading"='Results 3 Silos'!$H$2:$H$2581),0),0)</f>
      </c>
      <c r="BJ24" s="340">
        <f>+INDEX('Results 3 Silos'!$C$2:$C$2581,MATCH(1,('Stock Projection 3 Silos'!$B36='Results 3 Silos'!$A$2:$A$2581)*('Stock Projection 3 Silos'!BJ$34='Results 3 Silos'!$E$2:$E$2581)*("loading"='Results 3 Silos'!$H$2:$H$2581),0),0)-INDEX('Results 3 Silos'!$C$2:$C$2581,MATCH(1,('Stock Projection 3 Silos'!$B36='Results 3 Silos'!$A$2:$A$2581)*(('Stock Projection 3 Silos'!BI$34)='Results 3 Silos'!$E$2:$E$2581)*("unloading"='Results 3 Silos'!$H$2:$H$2581),0),0)</f>
      </c>
      <c r="BK24" s="341">
        <f>+INDEX('Results 3 Silos'!$C$2:$C$2581,MATCH(1,('Stock Projection 3 Silos'!$B36='Results 3 Silos'!$A$2:$A$2581)*('Stock Projection 3 Silos'!BK$34='Results 3 Silos'!$E$2:$E$2581)*("loading"='Results 3 Silos'!$H$2:$H$2581),0),0)-INDEX('Results 3 Silos'!$C$2:$C$2581,MATCH(1,('Stock Projection 3 Silos'!$B36='Results 3 Silos'!$A$2:$A$2581)*(('Stock Projection 3 Silos'!BJ$34)='Results 3 Silos'!$E$2:$E$2581)*("unloading"='Results 3 Silos'!$H$2:$H$2581),0),0)</f>
      </c>
      <c r="BL24" s="340">
        <f>+INDEX('Results 3 Silos'!$C$2:$C$2581,MATCH(1,('Stock Projection 3 Silos'!$B36='Results 3 Silos'!$A$2:$A$2581)*('Stock Projection 3 Silos'!BL$34='Results 3 Silos'!$E$2:$E$2581)*("loading"='Results 3 Silos'!$H$2:$H$2581),0),0)-INDEX('Results 3 Silos'!$C$2:$C$2581,MATCH(1,('Stock Projection 3 Silos'!$B36='Results 3 Silos'!$A$2:$A$2581)*(('Stock Projection 3 Silos'!BK$34)='Results 3 Silos'!$E$2:$E$2581)*("unloading"='Results 3 Silos'!$H$2:$H$2581),0),0)</f>
      </c>
      <c r="BM24" s="341">
        <f>+INDEX('Results 3 Silos'!$C$2:$C$2581,MATCH(1,('Stock Projection 3 Silos'!$B36='Results 3 Silos'!$A$2:$A$2581)*('Stock Projection 3 Silos'!BM$34='Results 3 Silos'!$E$2:$E$2581)*("loading"='Results 3 Silos'!$H$2:$H$2581),0),0)-INDEX('Results 3 Silos'!$C$2:$C$2581,MATCH(1,('Stock Projection 3 Silos'!$B36='Results 3 Silos'!$A$2:$A$2581)*(('Stock Projection 3 Silos'!BL$34)='Results 3 Silos'!$E$2:$E$2581)*("unloading"='Results 3 Silos'!$H$2:$H$2581),0),0)</f>
      </c>
      <c r="BN24" s="341">
        <f>+INDEX('Results 3 Silos'!$C$2:$C$2581,MATCH(1,('Stock Projection 3 Silos'!$B36='Results 3 Silos'!$A$2:$A$2581)*('Stock Projection 3 Silos'!BN$34='Results 3 Silos'!$E$2:$E$2581)*("loading"='Results 3 Silos'!$H$2:$H$2581),0),0)-INDEX('Results 3 Silos'!$C$2:$C$2581,MATCH(1,('Stock Projection 3 Silos'!$B36='Results 3 Silos'!$A$2:$A$2581)*(('Stock Projection 3 Silos'!BM$34)='Results 3 Silos'!$E$2:$E$2581)*("unloading"='Results 3 Silos'!$H$2:$H$2581),0),0)</f>
      </c>
      <c r="BO24" s="341">
        <f>+INDEX('Results 3 Silos'!$C$2:$C$2581,MATCH(1,('Stock Projection 3 Silos'!$B36='Results 3 Silos'!$A$2:$A$2581)*('Stock Projection 3 Silos'!BO$34='Results 3 Silos'!$E$2:$E$2581)*("loading"='Results 3 Silos'!$H$2:$H$2581),0),0)-INDEX('Results 3 Silos'!$C$2:$C$2581,MATCH(1,('Stock Projection 3 Silos'!$B36='Results 3 Silos'!$A$2:$A$2581)*(('Stock Projection 3 Silos'!BN$34)='Results 3 Silos'!$E$2:$E$2581)*("unloading"='Results 3 Silos'!$H$2:$H$2581),0),0)</f>
      </c>
      <c r="BP24" s="341">
        <f>+INDEX('Results 3 Silos'!$C$2:$C$2581,MATCH(1,('Stock Projection 3 Silos'!$B36='Results 3 Silos'!$A$2:$A$2581)*('Stock Projection 3 Silos'!BP$34='Results 3 Silos'!$E$2:$E$2581)*("loading"='Results 3 Silos'!$H$2:$H$2581),0),0)-INDEX('Results 3 Silos'!$C$2:$C$2581,MATCH(1,('Stock Projection 3 Silos'!$B36='Results 3 Silos'!$A$2:$A$2581)*(('Stock Projection 3 Silos'!BO$34)='Results 3 Silos'!$E$2:$E$2581)*("unloading"='Results 3 Silos'!$H$2:$H$2581),0),0)</f>
      </c>
      <c r="BQ24" s="340">
        <f>+INDEX('Results 3 Silos'!$C$2:$C$2581,MATCH(1,('Stock Projection 3 Silos'!$B36='Results 3 Silos'!$A$2:$A$2581)*('Stock Projection 3 Silos'!BQ$34='Results 3 Silos'!$E$2:$E$2581)*("loading"='Results 3 Silos'!$H$2:$H$2581),0),0)-INDEX('Results 3 Silos'!$C$2:$C$2581,MATCH(1,('Stock Projection 3 Silos'!$B36='Results 3 Silos'!$A$2:$A$2581)*(('Stock Projection 3 Silos'!BP$34)='Results 3 Silos'!$E$2:$E$2581)*("unloading"='Results 3 Silos'!$H$2:$H$2581),0),0)</f>
      </c>
      <c r="BR24" s="340">
        <f>+INDEX('Results 3 Silos'!$C$2:$C$2581,MATCH(1,('Stock Projection 3 Silos'!$B36='Results 3 Silos'!$A$2:$A$2581)*('Stock Projection 3 Silos'!BR$34='Results 3 Silos'!$E$2:$E$2581)*("loading"='Results 3 Silos'!$H$2:$H$2581),0),0)-INDEX('Results 3 Silos'!$C$2:$C$2581,MATCH(1,('Stock Projection 3 Silos'!$B36='Results 3 Silos'!$A$2:$A$2581)*(('Stock Projection 3 Silos'!BQ$34)='Results 3 Silos'!$E$2:$E$2581)*("unloading"='Results 3 Silos'!$H$2:$H$2581),0),0)</f>
      </c>
      <c r="BS24" s="340">
        <f>+INDEX('Results 3 Silos'!$C$2:$C$2581,MATCH(1,('Stock Projection 3 Silos'!$B36='Results 3 Silos'!$A$2:$A$2581)*('Stock Projection 3 Silos'!BS$34='Results 3 Silos'!$E$2:$E$2581)*("loading"='Results 3 Silos'!$H$2:$H$2581),0),0)-INDEX('Results 3 Silos'!$C$2:$C$2581,MATCH(1,('Stock Projection 3 Silos'!$B36='Results 3 Silos'!$A$2:$A$2581)*(('Stock Projection 3 Silos'!BR$34)='Results 3 Silos'!$E$2:$E$2581)*("unloading"='Results 3 Silos'!$H$2:$H$2581),0),0)</f>
      </c>
      <c r="BT24" s="340">
        <f>+INDEX('Results 3 Silos'!$C$2:$C$2581,MATCH(1,('Stock Projection 3 Silos'!$B36='Results 3 Silos'!$A$2:$A$2581)*('Stock Projection 3 Silos'!BT$34='Results 3 Silos'!$E$2:$E$2581)*("loading"='Results 3 Silos'!$H$2:$H$2581),0),0)-INDEX('Results 3 Silos'!$C$2:$C$2581,MATCH(1,('Stock Projection 3 Silos'!$B36='Results 3 Silos'!$A$2:$A$2581)*(('Stock Projection 3 Silos'!BS$34)='Results 3 Silos'!$E$2:$E$2581)*("unloading"='Results 3 Silos'!$H$2:$H$2581),0),0)</f>
      </c>
      <c r="BU24" s="340">
        <f>+INDEX('Results 3 Silos'!$C$2:$C$2581,MATCH(1,('Stock Projection 3 Silos'!$B36='Results 3 Silos'!$A$2:$A$2581)*('Stock Projection 3 Silos'!BU$34='Results 3 Silos'!$E$2:$E$2581)*("loading"='Results 3 Silos'!$H$2:$H$2581),0),0)-INDEX('Results 3 Silos'!$C$2:$C$2581,MATCH(1,('Stock Projection 3 Silos'!$B36='Results 3 Silos'!$A$2:$A$2581)*(('Stock Projection 3 Silos'!BT$34)='Results 3 Silos'!$E$2:$E$2581)*("unloading"='Results 3 Silos'!$H$2:$H$2581),0),0)</f>
      </c>
      <c r="BV24" s="340">
        <f>+INDEX('Results 3 Silos'!$C$2:$C$2581,MATCH(1,('Stock Projection 3 Silos'!$B36='Results 3 Silos'!$A$2:$A$2581)*('Stock Projection 3 Silos'!BV$34='Results 3 Silos'!$E$2:$E$2581)*("loading"='Results 3 Silos'!$H$2:$H$2581),0),0)-INDEX('Results 3 Silos'!$C$2:$C$2581,MATCH(1,('Stock Projection 3 Silos'!$B36='Results 3 Silos'!$A$2:$A$2581)*(('Stock Projection 3 Silos'!BU$34)='Results 3 Silos'!$E$2:$E$2581)*("unloading"='Results 3 Silos'!$H$2:$H$2581),0),0)</f>
      </c>
      <c r="BW24" s="340">
        <f>+INDEX('Results 3 Silos'!$C$2:$C$2581,MATCH(1,('Stock Projection 3 Silos'!$B36='Results 3 Silos'!$A$2:$A$2581)*('Stock Projection 3 Silos'!BW$34='Results 3 Silos'!$E$2:$E$2581)*("loading"='Results 3 Silos'!$H$2:$H$2581),0),0)-INDEX('Results 3 Silos'!$C$2:$C$2581,MATCH(1,('Stock Projection 3 Silos'!$B36='Results 3 Silos'!$A$2:$A$2581)*(('Stock Projection 3 Silos'!BV$34)='Results 3 Silos'!$E$2:$E$2581)*("unloading"='Results 3 Silos'!$H$2:$H$2581),0),0)</f>
      </c>
      <c r="BX24" s="340">
        <f>+INDEX('Results 3 Silos'!$C$2:$C$2581,MATCH(1,('Stock Projection 3 Silos'!$B36='Results 3 Silos'!$A$2:$A$2581)*('Stock Projection 3 Silos'!BX$34='Results 3 Silos'!$E$2:$E$2581)*("loading"='Results 3 Silos'!$H$2:$H$2581),0),0)-INDEX('Results 3 Silos'!$C$2:$C$2581,MATCH(1,('Stock Projection 3 Silos'!$B36='Results 3 Silos'!$A$2:$A$2581)*(('Stock Projection 3 Silos'!BW$34)='Results 3 Silos'!$E$2:$E$2581)*("unloading"='Results 3 Silos'!$H$2:$H$2581),0),0)</f>
      </c>
      <c r="BY24" s="340">
        <f>+INDEX('Results 3 Silos'!$C$2:$C$2581,MATCH(1,('Stock Projection 3 Silos'!$B36='Results 3 Silos'!$A$2:$A$2581)*('Stock Projection 3 Silos'!BY$34='Results 3 Silos'!$E$2:$E$2581)*("loading"='Results 3 Silos'!$H$2:$H$2581),0),0)-INDEX('Results 3 Silos'!$C$2:$C$2581,MATCH(1,('Stock Projection 3 Silos'!$B36='Results 3 Silos'!$A$2:$A$2581)*(('Stock Projection 3 Silos'!BX$34)='Results 3 Silos'!$E$2:$E$2581)*("unloading"='Results 3 Silos'!$H$2:$H$2581),0),0)</f>
      </c>
      <c r="BZ24" s="340">
        <f>+INDEX('Results 3 Silos'!$C$2:$C$2581,MATCH(1,('Stock Projection 3 Silos'!$B36='Results 3 Silos'!$A$2:$A$2581)*('Stock Projection 3 Silos'!BZ$34='Results 3 Silos'!$E$2:$E$2581)*("loading"='Results 3 Silos'!$H$2:$H$2581),0),0)-INDEX('Results 3 Silos'!$C$2:$C$2581,MATCH(1,('Stock Projection 3 Silos'!$B36='Results 3 Silos'!$A$2:$A$2581)*(('Stock Projection 3 Silos'!BY$34)='Results 3 Silos'!$E$2:$E$2581)*("unloading"='Results 3 Silos'!$H$2:$H$2581),0),0)</f>
      </c>
      <c r="CA24" s="341">
        <f>+INDEX('Results 3 Silos'!$C$2:$C$2581,MATCH(1,('Stock Projection 3 Silos'!$B36='Results 3 Silos'!$A$2:$A$2581)*('Stock Projection 3 Silos'!CA$34='Results 3 Silos'!$E$2:$E$2581)*("loading"='Results 3 Silos'!$H$2:$H$2581),0),0)-INDEX('Results 3 Silos'!$C$2:$C$2581,MATCH(1,('Stock Projection 3 Silos'!$B36='Results 3 Silos'!$A$2:$A$2581)*(('Stock Projection 3 Silos'!BZ$34)='Results 3 Silos'!$E$2:$E$2581)*("unloading"='Results 3 Silos'!$H$2:$H$2581),0),0)</f>
      </c>
      <c r="CB24" s="341">
        <f>+INDEX('Results 3 Silos'!$C$2:$C$2581,MATCH(1,('Stock Projection 3 Silos'!$B36='Results 3 Silos'!$A$2:$A$2581)*('Stock Projection 3 Silos'!CB$34='Results 3 Silos'!$E$2:$E$2581)*("loading"='Results 3 Silos'!$H$2:$H$2581),0),0)-INDEX('Results 3 Silos'!$C$2:$C$2581,MATCH(1,('Stock Projection 3 Silos'!$B36='Results 3 Silos'!$A$2:$A$2581)*(('Stock Projection 3 Silos'!CA$34)='Results 3 Silos'!$E$2:$E$2581)*("unloading"='Results 3 Silos'!$H$2:$H$2581),0),0)</f>
      </c>
      <c r="CC24" s="341">
        <f>+INDEX('Results 3 Silos'!$C$2:$C$2581,MATCH(1,('Stock Projection 3 Silos'!$B36='Results 3 Silos'!$A$2:$A$2581)*('Stock Projection 3 Silos'!CC$34='Results 3 Silos'!$E$2:$E$2581)*("loading"='Results 3 Silos'!$H$2:$H$2581),0),0)-INDEX('Results 3 Silos'!$C$2:$C$2581,MATCH(1,('Stock Projection 3 Silos'!$B36='Results 3 Silos'!$A$2:$A$2581)*(('Stock Projection 3 Silos'!CB$34)='Results 3 Silos'!$E$2:$E$2581)*("unloading"='Results 3 Silos'!$H$2:$H$2581),0),0)</f>
      </c>
      <c r="CD24" s="341">
        <f>+INDEX('Results 3 Silos'!$C$2:$C$2581,MATCH(1,('Stock Projection 3 Silos'!$B36='Results 3 Silos'!$A$2:$A$2581)*('Stock Projection 3 Silos'!CD$34='Results 3 Silos'!$E$2:$E$2581)*("loading"='Results 3 Silos'!$H$2:$H$2581),0),0)-INDEX('Results 3 Silos'!$C$2:$C$2581,MATCH(1,('Stock Projection 3 Silos'!$B36='Results 3 Silos'!$A$2:$A$2581)*(('Stock Projection 3 Silos'!CC$34)='Results 3 Silos'!$E$2:$E$2581)*("unloading"='Results 3 Silos'!$H$2:$H$2581),0),0)</f>
      </c>
      <c r="CE24" s="340">
        <f>+INDEX('Results 3 Silos'!$C$2:$C$2581,MATCH(1,('Stock Projection 3 Silos'!$B36='Results 3 Silos'!$A$2:$A$2581)*('Stock Projection 3 Silos'!CE$34='Results 3 Silos'!$E$2:$E$2581)*("loading"='Results 3 Silos'!$H$2:$H$2581),0),0)-INDEX('Results 3 Silos'!$C$2:$C$2581,MATCH(1,('Stock Projection 3 Silos'!$B36='Results 3 Silos'!$A$2:$A$2581)*(('Stock Projection 3 Silos'!CD$34)='Results 3 Silos'!$E$2:$E$2581)*("unloading"='Results 3 Silos'!$H$2:$H$2581),0),0)</f>
      </c>
      <c r="CF24" s="340">
        <f>+INDEX('Results 3 Silos'!$C$2:$C$2581,MATCH(1,('Stock Projection 3 Silos'!$B36='Results 3 Silos'!$A$2:$A$2581)*('Stock Projection 3 Silos'!CF$34='Results 3 Silos'!$E$2:$E$2581)*("loading"='Results 3 Silos'!$H$2:$H$2581),0),0)-INDEX('Results 3 Silos'!$C$2:$C$2581,MATCH(1,('Stock Projection 3 Silos'!$B36='Results 3 Silos'!$A$2:$A$2581)*(('Stock Projection 3 Silos'!CE$34)='Results 3 Silos'!$E$2:$E$2581)*("unloading"='Results 3 Silos'!$H$2:$H$2581),0),0)</f>
      </c>
      <c r="CG24" s="340">
        <f>+INDEX('Results 3 Silos'!$C$2:$C$2581,MATCH(1,('Stock Projection 3 Silos'!$B36='Results 3 Silos'!$A$2:$A$2581)*('Stock Projection 3 Silos'!CG$34='Results 3 Silos'!$E$2:$E$2581)*("loading"='Results 3 Silos'!$H$2:$H$2581),0),0)-INDEX('Results 3 Silos'!$C$2:$C$2581,MATCH(1,('Stock Projection 3 Silos'!$B36='Results 3 Silos'!$A$2:$A$2581)*(('Stock Projection 3 Silos'!CF$34)='Results 3 Silos'!$E$2:$E$2581)*("unloading"='Results 3 Silos'!$H$2:$H$2581),0),0)</f>
      </c>
      <c r="CH24" s="340">
        <f>+INDEX('Results 3 Silos'!$C$2:$C$2581,MATCH(1,('Stock Projection 3 Silos'!$B36='Results 3 Silos'!$A$2:$A$2581)*('Stock Projection 3 Silos'!CH$34='Results 3 Silos'!$E$2:$E$2581)*("loading"='Results 3 Silos'!$H$2:$H$2581),0),0)-INDEX('Results 3 Silos'!$C$2:$C$2581,MATCH(1,('Stock Projection 3 Silos'!$B36='Results 3 Silos'!$A$2:$A$2581)*(('Stock Projection 3 Silos'!CG$34)='Results 3 Silos'!$E$2:$E$2581)*("unloading"='Results 3 Silos'!$H$2:$H$2581),0),0)</f>
      </c>
      <c r="CI24" s="340">
        <f>+INDEX('Results 3 Silos'!$C$2:$C$2581,MATCH(1,('Stock Projection 3 Silos'!$B36='Results 3 Silos'!$A$2:$A$2581)*('Stock Projection 3 Silos'!CI$34='Results 3 Silos'!$E$2:$E$2581)*("loading"='Results 3 Silos'!$H$2:$H$2581),0),0)-INDEX('Results 3 Silos'!$C$2:$C$2581,MATCH(1,('Stock Projection 3 Silos'!$B36='Results 3 Silos'!$A$2:$A$2581)*(('Stock Projection 3 Silos'!CH$34)='Results 3 Silos'!$E$2:$E$2581)*("unloading"='Results 3 Silos'!$H$2:$H$2581),0),0)</f>
      </c>
      <c r="CJ24" s="340">
        <f>+INDEX('Results 3 Silos'!$C$2:$C$2581,MATCH(1,('Stock Projection 3 Silos'!$B36='Results 3 Silos'!$A$2:$A$2581)*('Stock Projection 3 Silos'!CJ$34='Results 3 Silos'!$E$2:$E$2581)*("loading"='Results 3 Silos'!$H$2:$H$2581),0),0)-INDEX('Results 3 Silos'!$C$2:$C$2581,MATCH(1,('Stock Projection 3 Silos'!$B36='Results 3 Silos'!$A$2:$A$2581)*(('Stock Projection 3 Silos'!CI$34)='Results 3 Silos'!$E$2:$E$2581)*("unloading"='Results 3 Silos'!$H$2:$H$2581),0),0)</f>
      </c>
      <c r="CK24" s="340">
        <f>+INDEX('Results 3 Silos'!$C$2:$C$2581,MATCH(1,('Stock Projection 3 Silos'!$B36='Results 3 Silos'!$A$2:$A$2581)*('Stock Projection 3 Silos'!CK$34='Results 3 Silos'!$E$2:$E$2581)*("loading"='Results 3 Silos'!$H$2:$H$2581),0),0)-INDEX('Results 3 Silos'!$C$2:$C$2581,MATCH(1,('Stock Projection 3 Silos'!$B36='Results 3 Silos'!$A$2:$A$2581)*(('Stock Projection 3 Silos'!CJ$34)='Results 3 Silos'!$E$2:$E$2581)*("unloading"='Results 3 Silos'!$H$2:$H$2581),0),0)</f>
      </c>
      <c r="CL24" s="340">
        <f>+INDEX('Results 3 Silos'!$C$2:$C$2581,MATCH(1,('Stock Projection 3 Silos'!$B36='Results 3 Silos'!$A$2:$A$2581)*('Stock Projection 3 Silos'!CL$34='Results 3 Silos'!$E$2:$E$2581)*("loading"='Results 3 Silos'!$H$2:$H$2581),0),0)-INDEX('Results 3 Silos'!$C$2:$C$2581,MATCH(1,('Stock Projection 3 Silos'!$B36='Results 3 Silos'!$A$2:$A$2581)*(('Stock Projection 3 Silos'!CK$34)='Results 3 Silos'!$E$2:$E$2581)*("unloading"='Results 3 Silos'!$H$2:$H$2581),0),0)</f>
      </c>
      <c r="CM24" s="340">
        <f>+INDEX('Results 3 Silos'!$C$2:$C$2581,MATCH(1,('Stock Projection 3 Silos'!$B36='Results 3 Silos'!$A$2:$A$2581)*('Stock Projection 3 Silos'!CM$34='Results 3 Silos'!$E$2:$E$2581)*("loading"='Results 3 Silos'!$H$2:$H$2581),0),0)-INDEX('Results 3 Silos'!$C$2:$C$2581,MATCH(1,('Stock Projection 3 Silos'!$B36='Results 3 Silos'!$A$2:$A$2581)*(('Stock Projection 3 Silos'!CL$34)='Results 3 Silos'!$E$2:$E$2581)*("unloading"='Results 3 Silos'!$H$2:$H$2581),0),0)</f>
      </c>
      <c r="CN24" s="341">
        <f>+INDEX('Results 3 Silos'!$C$2:$C$2581,MATCH(1,('Stock Projection 3 Silos'!$B36='Results 3 Silos'!$A$2:$A$2581)*('Stock Projection 3 Silos'!CN$34='Results 3 Silos'!$E$2:$E$2581)*("loading"='Results 3 Silos'!$H$2:$H$2581),0),0)-INDEX('Results 3 Silos'!$C$2:$C$2581,MATCH(1,('Stock Projection 3 Silos'!$B36='Results 3 Silos'!$A$2:$A$2581)*(('Stock Projection 3 Silos'!CM$34)='Results 3 Silos'!$E$2:$E$2581)*("unloading"='Results 3 Silos'!$H$2:$H$2581),0),0)</f>
      </c>
      <c r="CO24" s="341">
        <f>+INDEX('Results 3 Silos'!$C$2:$C$2581,MATCH(1,('Stock Projection 3 Silos'!$B36='Results 3 Silos'!$A$2:$A$2581)*('Stock Projection 3 Silos'!CO$34='Results 3 Silos'!$E$2:$E$2581)*("loading"='Results 3 Silos'!$H$2:$H$2581),0),0)-INDEX('Results 3 Silos'!$C$2:$C$2581,MATCH(1,('Stock Projection 3 Silos'!$B36='Results 3 Silos'!$A$2:$A$2581)*(('Stock Projection 3 Silos'!CN$34)='Results 3 Silos'!$E$2:$E$2581)*("unloading"='Results 3 Silos'!$H$2:$H$2581),0),0)</f>
      </c>
      <c r="CP24" s="379">
        <f>+INDEX('Results 3 Silos'!$C$2:$C$2581,MATCH(1,('Stock Projection 3 Silos'!$B36='Results 3 Silos'!$A$2:$A$2581)*('Stock Projection 3 Silos'!CP$34='Results 3 Silos'!$E$2:$E$2581)*("loading"='Results 3 Silos'!$H$2:$H$2581),0),0)-INDEX('Results 3 Silos'!$C$2:$C$2581,MATCH(1,('Stock Projection 3 Silos'!$B36='Results 3 Silos'!$A$2:$A$2581)*(('Stock Projection 3 Silos'!CO$34)='Results 3 Silos'!$E$2:$E$2581)*("unloading"='Results 3 Silos'!$H$2:$H$2581),0),0)</f>
      </c>
    </row>
    <row x14ac:dyDescent="0.25" r="25" customHeight="1" ht="18.75">
      <c r="A25" s="6"/>
      <c r="B25" s="337"/>
      <c r="C25" s="338">
        <v>191</v>
      </c>
      <c r="D25" s="339"/>
      <c r="E25" s="340">
        <f>+INDEX('Results 3 Silos'!$C$2:$C$2581,MATCH(1,('Stock Projection 3 Silos'!$B37='Results 3 Silos'!$A$2:$A$2581)*('Stock Projection 3 Silos'!E$34='Results 3 Silos'!$E$2:$E$2581)*("loading"='Results 3 Silos'!$H$2:$H$2581),0),0)-INDEX('Results 3 Silos'!$C$2:$C$2581,MATCH(1,('Stock Projection 3 Silos'!$B37='Results 3 Silos'!$A$2:$A$2581)*(('Stock Projection 3 Silos'!E$34-1)='Results 3 Silos'!$E$2:$E$2581)*("unloading"='Results 3 Silos'!$H$2:$H$2581),0),0)</f>
      </c>
      <c r="F25" s="340">
        <f>+INDEX('Results 3 Silos'!$C$2:$C$2581,MATCH(1,('Stock Projection 3 Silos'!$B37='Results 3 Silos'!$A$2:$A$2581)*('Stock Projection 3 Silos'!F$34='Results 3 Silos'!$E$2:$E$2581)*("loading"='Results 3 Silos'!$H$2:$H$2581),0),0)-INDEX('Results 3 Silos'!$C$2:$C$2581,MATCH(1,('Stock Projection 3 Silos'!$B37='Results 3 Silos'!$A$2:$A$2581)*(('Stock Projection 3 Silos'!F$34-1)='Results 3 Silos'!$E$2:$E$2581)*("unloading"='Results 3 Silos'!$H$2:$H$2581),0),0)</f>
      </c>
      <c r="G25" s="340">
        <f>+INDEX('Results 3 Silos'!$C$2:$C$2581,MATCH(1,('Stock Projection 3 Silos'!$B37='Results 3 Silos'!$A$2:$A$2581)*('Stock Projection 3 Silos'!G$34='Results 3 Silos'!$E$2:$E$2581)*("loading"='Results 3 Silos'!$H$2:$H$2581),0),0)-INDEX('Results 3 Silos'!$C$2:$C$2581,MATCH(1,('Stock Projection 3 Silos'!$B37='Results 3 Silos'!$A$2:$A$2581)*(('Stock Projection 3 Silos'!G$34-1)='Results 3 Silos'!$E$2:$E$2581)*("unloading"='Results 3 Silos'!$H$2:$H$2581),0),0)</f>
      </c>
      <c r="H25" s="340">
        <f>+INDEX('Results 3 Silos'!$C$2:$C$2581,MATCH(1,('Stock Projection 3 Silos'!$B37='Results 3 Silos'!$A$2:$A$2581)*('Stock Projection 3 Silos'!H$34='Results 3 Silos'!$E$2:$E$2581)*("loading"='Results 3 Silos'!$H$2:$H$2581),0),0)-INDEX('Results 3 Silos'!$C$2:$C$2581,MATCH(1,('Stock Projection 3 Silos'!$B37='Results 3 Silos'!$A$2:$A$2581)*((G$34)='Results 3 Silos'!$E$2:$E$2581)*("unloading"='Results 3 Silos'!$H$2:$H$2581),0),0)</f>
      </c>
      <c r="I25" s="340">
        <f>+INDEX('Results 3 Silos'!$C$2:$C$2581,MATCH(1,('Stock Projection 3 Silos'!$B37='Results 3 Silos'!$A$2:$A$2581)*('Stock Projection 3 Silos'!I$34='Results 3 Silos'!$E$2:$E$2581)*("loading"='Results 3 Silos'!$H$2:$H$2581),0),0)-INDEX('Results 3 Silos'!$C$2:$C$2581,MATCH(1,('Stock Projection 3 Silos'!$B37='Results 3 Silos'!$A$2:$A$2581)*(('Stock Projection 3 Silos'!I$34-1)='Results 3 Silos'!$E$2:$E$2581)*("unloading"='Results 3 Silos'!$H$2:$H$2581),0),0)</f>
      </c>
      <c r="J25" s="341"/>
      <c r="K25" s="340">
        <f>+INDEX('Results 3 Silos'!$C$2:$C$2581,MATCH(1,('Stock Projection 3 Silos'!$B37='Results 3 Silos'!$A$2:$A$2581)*('Stock Projection 3 Silos'!K$34='Results 3 Silos'!$E$2:$E$2581)*("loading"='Results 3 Silos'!$H$2:$H$2581),0),0)-INDEX('Results 3 Silos'!$C$2:$C$2581,MATCH(1,('Stock Projection 3 Silos'!$B37='Results 3 Silos'!$A$2:$A$2581)*(('Stock Projection 3 Silos'!K$34-1)='Results 3 Silos'!$E$2:$E$2581)*("unloading"='Results 3 Silos'!$H$2:$H$2581),0),0)</f>
      </c>
      <c r="L25" s="340">
        <f>+INDEX('Results 3 Silos'!$C$2:$C$2581,MATCH(1,('Stock Projection 3 Silos'!$B37='Results 3 Silos'!$A$2:$A$2581)*('Stock Projection 3 Silos'!L$34='Results 3 Silos'!$E$2:$E$2581)*("loading"='Results 3 Silos'!$H$2:$H$2581),0),0)-INDEX('Results 3 Silos'!$C$2:$C$2581,MATCH(1,('Stock Projection 3 Silos'!$B37='Results 3 Silos'!$A$2:$A$2581)*(('Stock Projection 3 Silos'!L$34-1)='Results 3 Silos'!$E$2:$E$2581)*("unloading"='Results 3 Silos'!$H$2:$H$2581),0),0)</f>
      </c>
      <c r="M25" s="340"/>
      <c r="N25" s="340">
        <f>+INDEX('Results 3 Silos'!$C$2:$C$2581,MATCH(1,('Stock Projection 3 Silos'!$B37='Results 3 Silos'!$A$2:$A$2581)*('Stock Projection 3 Silos'!N$34='Results 3 Silos'!$E$2:$E$2581)*("loading"='Results 3 Silos'!$H$2:$H$2581),0),0)-INDEX('Results 3 Silos'!$C$2:$C$2581,MATCH(1,('Stock Projection 3 Silos'!$B37='Results 3 Silos'!$A$2:$A$2581)*(('Stock Projection 3 Silos'!N$34-1)='Results 3 Silos'!$E$2:$E$2581)*("unloading"='Results 3 Silos'!$H$2:$H$2581),0),0)</f>
      </c>
      <c r="O25" s="340">
        <f>+INDEX('Results 3 Silos'!$C$2:$C$2581,MATCH(1,('Stock Projection 3 Silos'!$B37='Results 3 Silos'!$A$2:$A$2581)*('Stock Projection 3 Silos'!O$34='Results 3 Silos'!$E$2:$E$2581)*("loading"='Results 3 Silos'!$H$2:$H$2581),0),0)-INDEX('Results 3 Silos'!$C$2:$C$2581,MATCH(1,('Stock Projection 3 Silos'!$B37='Results 3 Silos'!$A$2:$A$2581)*(('Stock Projection 3 Silos'!O$34-1)='Results 3 Silos'!$E$2:$E$2581)*("unloading"='Results 3 Silos'!$H$2:$H$2581),0),0)</f>
      </c>
      <c r="P25" s="340"/>
      <c r="Q25" s="340">
        <f>+INDEX('Results 3 Silos'!$C$2:$C$2581,MATCH(1,('Stock Projection 3 Silos'!$B37='Results 3 Silos'!$A$2:$A$2581)*('Stock Projection 3 Silos'!Q$34='Results 3 Silos'!$E$2:$E$2581)*("loading"='Results 3 Silos'!$H$2:$H$2581),0),0)-INDEX('Results 3 Silos'!$C$2:$C$2581,MATCH(1,('Stock Projection 3 Silos'!$B37='Results 3 Silos'!$A$2:$A$2581)*(('Stock Projection 3 Silos'!Q$34-1)='Results 3 Silos'!$E$2:$E$2581)*("unloading"='Results 3 Silos'!$H$2:$H$2581),0),0)</f>
      </c>
      <c r="R25" s="340"/>
      <c r="S25" s="340">
        <f>+INDEX('Results 3 Silos'!$C$2:$C$2581,MATCH(1,('Stock Projection 3 Silos'!$B37='Results 3 Silos'!$A$2:$A$2581)*('Stock Projection 3 Silos'!S$34='Results 3 Silos'!$E$2:$E$2581)*("loading"='Results 3 Silos'!$H$2:$H$2581),0),0)-INDEX('Results 3 Silos'!$C$2:$C$2581,MATCH(1,('Stock Projection 3 Silos'!$B37='Results 3 Silos'!$A$2:$A$2581)*(('Stock Projection 3 Silos'!S$34-1)='Results 3 Silos'!$E$2:$E$2581)*("unloading"='Results 3 Silos'!$H$2:$H$2581),0),0)</f>
      </c>
      <c r="T25" s="340">
        <f>+INDEX('Results 3 Silos'!$C$2:$C$2581,MATCH(1,('Stock Projection 3 Silos'!$B37='Results 3 Silos'!$A$2:$A$2581)*('Stock Projection 3 Silos'!T$34='Results 3 Silos'!$E$2:$E$2581)*("loading"='Results 3 Silos'!$H$2:$H$2581),0),0)-INDEX('Results 3 Silos'!$C$2:$C$2581,MATCH(1,('Stock Projection 3 Silos'!$B37='Results 3 Silos'!$A$2:$A$2581)*(('Stock Projection 3 Silos'!T$34-1)='Results 3 Silos'!$E$2:$E$2581)*("unloading"='Results 3 Silos'!$H$2:$H$2581),0),0)</f>
      </c>
      <c r="U25" s="340">
        <f>+INDEX('Results 3 Silos'!$C$2:$C$2581,MATCH(1,('Stock Projection 3 Silos'!$B37='Results 3 Silos'!$A$2:$A$2581)*('Stock Projection 3 Silos'!U$34='Results 3 Silos'!$E$2:$E$2581)*("loading"='Results 3 Silos'!$H$2:$H$2581),0),0)-INDEX('Results 3 Silos'!$C$2:$C$2581,MATCH(1,('Stock Projection 3 Silos'!$B37='Results 3 Silos'!$A$2:$A$2581)*(('Stock Projection 3 Silos'!U$34-1)='Results 3 Silos'!$E$2:$E$2581)*("unloading"='Results 3 Silos'!$H$2:$H$2581),0),0)</f>
      </c>
      <c r="V25" s="340"/>
      <c r="W25" s="340"/>
      <c r="X25" s="340"/>
      <c r="Y25" s="341">
        <f>+INDEX('Results 3 Silos'!$C$2:$C$2581,MATCH(1,('Stock Projection 3 Silos'!$B37='Results 3 Silos'!$A$2:$A$2581)*('Stock Projection 3 Silos'!Y$34='Results 3 Silos'!$E$2:$E$2581)*("loading"='Results 3 Silos'!$H$2:$H$2581),0),0)-INDEX('Results 3 Silos'!$C$2:$C$2581,MATCH(1,('Stock Projection 3 Silos'!$B37='Results 3 Silos'!$A$2:$A$2581)*(('Stock Projection 3 Silos'!X$34)='Results 3 Silos'!$E$2:$E$2581)*("unloading"='Results 3 Silos'!$H$2:$H$2581),0),0)</f>
      </c>
      <c r="Z25" s="341">
        <f>+INDEX('Results 3 Silos'!$C$2:$C$2581,MATCH(1,('Stock Projection 3 Silos'!$B37='Results 3 Silos'!$A$2:$A$2581)*('Stock Projection 3 Silos'!Z$34='Results 3 Silos'!$E$2:$E$2581)*("loading"='Results 3 Silos'!$H$2:$H$2581),0),0)-INDEX('Results 3 Silos'!$C$2:$C$2581,MATCH(1,('Stock Projection 3 Silos'!$B37='Results 3 Silos'!$A$2:$A$2581)*(('Stock Projection 3 Silos'!Y$34)='Results 3 Silos'!$E$2:$E$2581)*("unloading"='Results 3 Silos'!$H$2:$H$2581),0),0)</f>
      </c>
      <c r="AA25" s="340">
        <f>+INDEX('Results 3 Silos'!$C$2:$C$2581,MATCH(1,('Stock Projection 3 Silos'!$B37='Results 3 Silos'!$A$2:$A$2581)*('Stock Projection 3 Silos'!AA$34='Results 3 Silos'!$E$2:$E$2581)*("loading"='Results 3 Silos'!$H$2:$H$2581),0),0)-INDEX('Results 3 Silos'!$C$2:$C$2581,MATCH(1,('Stock Projection 3 Silos'!$B37='Results 3 Silos'!$A$2:$A$2581)*(('Stock Projection 3 Silos'!Z$34)='Results 3 Silos'!$E$2:$E$2581)*("unloading"='Results 3 Silos'!$H$2:$H$2581),0),0)</f>
      </c>
      <c r="AB25" s="340">
        <f>+INDEX('Results 3 Silos'!$C$2:$C$2581,MATCH(1,('Stock Projection 3 Silos'!$B37='Results 3 Silos'!$A$2:$A$2581)*('Stock Projection 3 Silos'!AB$34='Results 3 Silos'!$E$2:$E$2581)*("loading"='Results 3 Silos'!$H$2:$H$2581),0),0)-INDEX('Results 3 Silos'!$C$2:$C$2581,MATCH(1,('Stock Projection 3 Silos'!$B37='Results 3 Silos'!$A$2:$A$2581)*(('Stock Projection 3 Silos'!AA$34)='Results 3 Silos'!$E$2:$E$2581)*("unloading"='Results 3 Silos'!$H$2:$H$2581),0),0)</f>
      </c>
      <c r="AC25" s="340">
        <f>+INDEX('Results 3 Silos'!$C$2:$C$2581,MATCH(1,('Stock Projection 3 Silos'!$B37='Results 3 Silos'!$A$2:$A$2581)*('Stock Projection 3 Silos'!AC$34='Results 3 Silos'!$E$2:$E$2581)*("loading"='Results 3 Silos'!$H$2:$H$2581),0),0)-INDEX('Results 3 Silos'!$C$2:$C$2581,MATCH(1,('Stock Projection 3 Silos'!$B37='Results 3 Silos'!$A$2:$A$2581)*(('Stock Projection 3 Silos'!AB$34)='Results 3 Silos'!$E$2:$E$2581)*("unloading"='Results 3 Silos'!$H$2:$H$2581),0),0)</f>
      </c>
      <c r="AD25" s="340">
        <f>+INDEX('Results 3 Silos'!$C$2:$C$2581,MATCH(1,('Stock Projection 3 Silos'!$B37='Results 3 Silos'!$A$2:$A$2581)*('Stock Projection 3 Silos'!AD$34='Results 3 Silos'!$E$2:$E$2581)*("loading"='Results 3 Silos'!$H$2:$H$2581),0),0)-INDEX('Results 3 Silos'!$C$2:$C$2581,MATCH(1,('Stock Projection 3 Silos'!$B37='Results 3 Silos'!$A$2:$A$2581)*(('Stock Projection 3 Silos'!AC$34)='Results 3 Silos'!$E$2:$E$2581)*("unloading"='Results 3 Silos'!$H$2:$H$2581),0),0)</f>
      </c>
      <c r="AE25" s="343">
        <v>0</v>
      </c>
      <c r="AF25" s="340">
        <v>0</v>
      </c>
      <c r="AG25" s="340">
        <v>0</v>
      </c>
      <c r="AH25" s="340">
        <v>0</v>
      </c>
      <c r="AI25" s="340">
        <v>0</v>
      </c>
      <c r="AJ25" s="340">
        <v>0</v>
      </c>
      <c r="AK25" s="340">
        <v>0</v>
      </c>
      <c r="AL25" s="340">
        <v>0</v>
      </c>
      <c r="AM25" s="340">
        <v>0</v>
      </c>
      <c r="AN25" s="340">
        <v>0</v>
      </c>
      <c r="AO25" s="340">
        <v>0</v>
      </c>
      <c r="AP25" s="340">
        <v>0</v>
      </c>
      <c r="AQ25" s="340">
        <v>0</v>
      </c>
      <c r="AR25" s="340">
        <v>0</v>
      </c>
      <c r="AS25" s="340">
        <v>0</v>
      </c>
      <c r="AT25" s="340">
        <v>0</v>
      </c>
      <c r="AU25" s="340">
        <v>0</v>
      </c>
      <c r="AV25" s="340">
        <v>0</v>
      </c>
      <c r="AW25" s="340">
        <v>0</v>
      </c>
      <c r="AX25" s="340">
        <v>0</v>
      </c>
      <c r="AY25" s="340">
        <v>0</v>
      </c>
      <c r="AZ25" s="340">
        <v>0</v>
      </c>
      <c r="BA25" s="340">
        <v>0</v>
      </c>
      <c r="BB25" s="340">
        <v>0</v>
      </c>
      <c r="BC25" s="340">
        <v>0</v>
      </c>
      <c r="BD25" s="340">
        <v>0</v>
      </c>
      <c r="BE25" s="340">
        <v>0</v>
      </c>
      <c r="BF25" s="340">
        <v>0</v>
      </c>
      <c r="BG25" s="340">
        <v>0</v>
      </c>
      <c r="BH25" s="340">
        <v>0</v>
      </c>
      <c r="BI25" s="340">
        <v>0</v>
      </c>
      <c r="BJ25" s="340">
        <v>0</v>
      </c>
      <c r="BK25" s="340">
        <v>0</v>
      </c>
      <c r="BL25" s="340">
        <v>0</v>
      </c>
      <c r="BM25" s="340">
        <v>0</v>
      </c>
      <c r="BN25" s="340">
        <v>0</v>
      </c>
      <c r="BO25" s="340">
        <v>0</v>
      </c>
      <c r="BP25" s="340">
        <v>0</v>
      </c>
      <c r="BQ25" s="340">
        <v>0</v>
      </c>
      <c r="BR25" s="340">
        <v>0</v>
      </c>
      <c r="BS25" s="340">
        <v>0</v>
      </c>
      <c r="BT25" s="340">
        <v>0</v>
      </c>
      <c r="BU25" s="340">
        <v>0</v>
      </c>
      <c r="BV25" s="340">
        <v>0</v>
      </c>
      <c r="BW25" s="340">
        <v>0</v>
      </c>
      <c r="BX25" s="340">
        <v>0</v>
      </c>
      <c r="BY25" s="340">
        <v>0</v>
      </c>
      <c r="BZ25" s="340">
        <v>0</v>
      </c>
      <c r="CA25" s="340">
        <v>0</v>
      </c>
      <c r="CB25" s="340">
        <v>0</v>
      </c>
      <c r="CC25" s="340">
        <v>0</v>
      </c>
      <c r="CD25" s="340">
        <v>0</v>
      </c>
      <c r="CE25" s="340">
        <v>0</v>
      </c>
      <c r="CF25" s="340">
        <v>0</v>
      </c>
      <c r="CG25" s="340">
        <v>0</v>
      </c>
      <c r="CH25" s="340">
        <v>0</v>
      </c>
      <c r="CI25" s="340">
        <v>0</v>
      </c>
      <c r="CJ25" s="340">
        <v>0</v>
      </c>
      <c r="CK25" s="340">
        <v>0</v>
      </c>
      <c r="CL25" s="340">
        <v>0</v>
      </c>
      <c r="CM25" s="340">
        <v>0</v>
      </c>
      <c r="CN25" s="340">
        <v>0</v>
      </c>
      <c r="CO25" s="340">
        <v>0</v>
      </c>
      <c r="CP25" s="342">
        <v>0</v>
      </c>
    </row>
    <row x14ac:dyDescent="0.25" r="26" customHeight="1" ht="18.75">
      <c r="A26" s="6"/>
      <c r="B26" s="344"/>
      <c r="C26" s="345">
        <v>89</v>
      </c>
      <c r="D26" s="346"/>
      <c r="E26" s="347"/>
      <c r="F26" s="347"/>
      <c r="G26" s="347"/>
      <c r="H26" s="347"/>
      <c r="I26" s="347"/>
      <c r="J26" s="348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>
        <f>+INDEX('Results 3 Silos'!$C$2:$C$2581,MATCH(1,('Stock Projection 3 Silos'!$B38='Results 3 Silos'!$A$2:$A$2581)*('Stock Projection 3 Silos'!Y$34='Results 3 Silos'!$E$2:$E$2581)*("loading"='Results 3 Silos'!$H$2:$H$2581),0),0)-INDEX('Results 3 Silos'!$C$2:$C$2581,MATCH(1,('Stock Projection 3 Silos'!$B38='Results 3 Silos'!$A$2:$A$2581)*(('Stock Projection 3 Silos'!X$34)='Results 3 Silos'!$E$2:$E$2581)*("unloading"='Results 3 Silos'!$H$2:$H$2581),0),0)</f>
      </c>
      <c r="Z26" s="348">
        <f>+INDEX('Results 3 Silos'!$C$2:$C$2581,MATCH(1,('Stock Projection 3 Silos'!$B38='Results 3 Silos'!$A$2:$A$2581)*('Stock Projection 3 Silos'!Z$34='Results 3 Silos'!$E$2:$E$2581)*("loading"='Results 3 Silos'!$H$2:$H$2581),0),0)-INDEX('Results 3 Silos'!$C$2:$C$2581,MATCH(1,('Stock Projection 3 Silos'!$B38='Results 3 Silos'!$A$2:$A$2581)*(('Stock Projection 3 Silos'!Y$34)='Results 3 Silos'!$E$2:$E$2581)*("unloading"='Results 3 Silos'!$H$2:$H$2581),0),0)</f>
      </c>
      <c r="AA26" s="348">
        <f>+INDEX('Results 3 Silos'!$C$2:$C$2581,MATCH(1,('Stock Projection 3 Silos'!$B38='Results 3 Silos'!$A$2:$A$2581)*('Stock Projection 3 Silos'!AA$34='Results 3 Silos'!$E$2:$E$2581)*("loading"='Results 3 Silos'!$H$2:$H$2581),0),0)-INDEX('Results 3 Silos'!$C$2:$C$2581,MATCH(1,('Stock Projection 3 Silos'!$B38='Results 3 Silos'!$A$2:$A$2581)*(('Stock Projection 3 Silos'!Z$34)='Results 3 Silos'!$E$2:$E$2581)*("unloading"='Results 3 Silos'!$H$2:$H$2581),0),0)</f>
      </c>
      <c r="AB26" s="348">
        <f>+INDEX('Results 3 Silos'!$C$2:$C$2581,MATCH(1,('Stock Projection 3 Silos'!$B38='Results 3 Silos'!$A$2:$A$2581)*('Stock Projection 3 Silos'!AB$34='Results 3 Silos'!$E$2:$E$2581)*("loading"='Results 3 Silos'!$H$2:$H$2581),0),0)-INDEX('Results 3 Silos'!$C$2:$C$2581,MATCH(1,('Stock Projection 3 Silos'!$B38='Results 3 Silos'!$A$2:$A$2581)*(('Stock Projection 3 Silos'!AA$34)='Results 3 Silos'!$E$2:$E$2581)*("unloading"='Results 3 Silos'!$H$2:$H$2581),0),0)</f>
      </c>
      <c r="AC26" s="348">
        <f>+INDEX('Results 3 Silos'!$C$2:$C$2581,MATCH(1,('Stock Projection 3 Silos'!$B38='Results 3 Silos'!$A$2:$A$2581)*('Stock Projection 3 Silos'!AC$34='Results 3 Silos'!$E$2:$E$2581)*("loading"='Results 3 Silos'!$H$2:$H$2581),0),0)-INDEX('Results 3 Silos'!$C$2:$C$2581,MATCH(1,('Stock Projection 3 Silos'!$B38='Results 3 Silos'!$A$2:$A$2581)*(('Stock Projection 3 Silos'!AB$34)='Results 3 Silos'!$E$2:$E$2581)*("unloading"='Results 3 Silos'!$H$2:$H$2581),0),0)</f>
      </c>
      <c r="AD26" s="347">
        <f>+INDEX('Results 3 Silos'!$C$2:$C$2581,MATCH(1,('Stock Projection 3 Silos'!$B38='Results 3 Silos'!$A$2:$A$2581)*('Stock Projection 3 Silos'!AD$34='Results 3 Silos'!$E$2:$E$2581)*("loading"='Results 3 Silos'!$H$2:$H$2581),0),0)-INDEX('Results 3 Silos'!$C$2:$C$2581,MATCH(1,('Stock Projection 3 Silos'!$B38='Results 3 Silos'!$A$2:$A$2581)*(('Stock Projection 3 Silos'!AC$34)='Results 3 Silos'!$E$2:$E$2581)*("unloading"='Results 3 Silos'!$H$2:$H$2581),0),0)</f>
      </c>
      <c r="AE26" s="347">
        <f>+INDEX('Results 3 Silos'!$C$2:$C$2581,MATCH(1,('Stock Projection 3 Silos'!$B38='Results 3 Silos'!$A$2:$A$2581)*('Stock Projection 3 Silos'!AE$34='Results 3 Silos'!$E$2:$E$2581)*("loading"='Results 3 Silos'!$H$2:$H$2581),0),0)-INDEX('Results 3 Silos'!$C$2:$C$2581,MATCH(1,('Stock Projection 3 Silos'!$B38='Results 3 Silos'!$A$2:$A$2581)*(('Stock Projection 3 Silos'!AD$34)='Results 3 Silos'!$E$2:$E$2581)*("unloading"='Results 3 Silos'!$H$2:$H$2581),0),0)</f>
      </c>
      <c r="AF26" s="347">
        <f>+INDEX('Results 3 Silos'!$C$2:$C$2581,MATCH(1,('Stock Projection 3 Silos'!$B38='Results 3 Silos'!$A$2:$A$2581)*('Stock Projection 3 Silos'!AF$34='Results 3 Silos'!$E$2:$E$2581)*("loading"='Results 3 Silos'!$H$2:$H$2581),0),0)-INDEX('Results 3 Silos'!$C$2:$C$2581,MATCH(1,('Stock Projection 3 Silos'!$B38='Results 3 Silos'!$A$2:$A$2581)*(('Stock Projection 3 Silos'!AE$34)='Results 3 Silos'!$E$2:$E$2581)*("unloading"='Results 3 Silos'!$H$2:$H$2581),0),0)</f>
      </c>
      <c r="AG26" s="347">
        <f>+INDEX('Results 3 Silos'!$C$2:$C$2581,MATCH(1,('Stock Projection 3 Silos'!$B38='Results 3 Silos'!$A$2:$A$2581)*('Stock Projection 3 Silos'!AG$34='Results 3 Silos'!$E$2:$E$2581)*("loading"='Results 3 Silos'!$H$2:$H$2581),0),0)-INDEX('Results 3 Silos'!$C$2:$C$2581,MATCH(1,('Stock Projection 3 Silos'!$B38='Results 3 Silos'!$A$2:$A$2581)*(('Stock Projection 3 Silos'!AF$34)='Results 3 Silos'!$E$2:$E$2581)*("unloading"='Results 3 Silos'!$H$2:$H$2581),0),0)</f>
      </c>
      <c r="AH26" s="347">
        <f>+INDEX('Results 3 Silos'!$C$2:$C$2581,MATCH(1,('Stock Projection 3 Silos'!$B38='Results 3 Silos'!$A$2:$A$2581)*('Stock Projection 3 Silos'!AH$34='Results 3 Silos'!$E$2:$E$2581)*("loading"='Results 3 Silos'!$H$2:$H$2581),0),0)-INDEX('Results 3 Silos'!$C$2:$C$2581,MATCH(1,('Stock Projection 3 Silos'!$B38='Results 3 Silos'!$A$2:$A$2581)*(('Stock Projection 3 Silos'!AG$34)='Results 3 Silos'!$E$2:$E$2581)*("unloading"='Results 3 Silos'!$H$2:$H$2581),0),0)</f>
      </c>
      <c r="AI26" s="347">
        <f>+INDEX('Results 3 Silos'!$C$2:$C$2581,MATCH(1,('Stock Projection 3 Silos'!$B38='Results 3 Silos'!$A$2:$A$2581)*('Stock Projection 3 Silos'!AI$34='Results 3 Silos'!$E$2:$E$2581)*("loading"='Results 3 Silos'!$H$2:$H$2581),0),0)-INDEX('Results 3 Silos'!$C$2:$C$2581,MATCH(1,('Stock Projection 3 Silos'!$B38='Results 3 Silos'!$A$2:$A$2581)*(('Stock Projection 3 Silos'!AH$34)='Results 3 Silos'!$E$2:$E$2581)*("unloading"='Results 3 Silos'!$H$2:$H$2581),0),0)</f>
      </c>
      <c r="AJ26" s="347">
        <f>+INDEX('Results 3 Silos'!$C$2:$C$2581,MATCH(1,('Stock Projection 3 Silos'!$B38='Results 3 Silos'!$A$2:$A$2581)*('Stock Projection 3 Silos'!AJ$34='Results 3 Silos'!$E$2:$E$2581)*("loading"='Results 3 Silos'!$H$2:$H$2581),0),0)-INDEX('Results 3 Silos'!$C$2:$C$2581,MATCH(1,('Stock Projection 3 Silos'!$B38='Results 3 Silos'!$A$2:$A$2581)*(('Stock Projection 3 Silos'!AI$34)='Results 3 Silos'!$E$2:$E$2581)*("unloading"='Results 3 Silos'!$H$2:$H$2581),0),0)</f>
      </c>
      <c r="AK26" s="347">
        <f>+INDEX('Results 3 Silos'!$C$2:$C$2581,MATCH(1,('Stock Projection 3 Silos'!$B38='Results 3 Silos'!$A$2:$A$2581)*('Stock Projection 3 Silos'!AK$34='Results 3 Silos'!$E$2:$E$2581)*("loading"='Results 3 Silos'!$H$2:$H$2581),0),0)-INDEX('Results 3 Silos'!$C$2:$C$2581,MATCH(1,('Stock Projection 3 Silos'!$B38='Results 3 Silos'!$A$2:$A$2581)*(('Stock Projection 3 Silos'!AJ$34)='Results 3 Silos'!$E$2:$E$2581)*("unloading"='Results 3 Silos'!$H$2:$H$2581),0),0)</f>
      </c>
      <c r="AL26" s="347">
        <f>+INDEX('Results 3 Silos'!$C$2:$C$2581,MATCH(1,('Stock Projection 3 Silos'!$B38='Results 3 Silos'!$A$2:$A$2581)*('Stock Projection 3 Silos'!AL$34='Results 3 Silos'!$E$2:$E$2581)*("loading"='Results 3 Silos'!$H$2:$H$2581),0),0)-INDEX('Results 3 Silos'!$C$2:$C$2581,MATCH(1,('Stock Projection 3 Silos'!$B38='Results 3 Silos'!$A$2:$A$2581)*(('Stock Projection 3 Silos'!AK$34)='Results 3 Silos'!$E$2:$E$2581)*("unloading"='Results 3 Silos'!$H$2:$H$2581),0),0)</f>
      </c>
      <c r="AM26" s="347">
        <f>+INDEX('Results 3 Silos'!$C$2:$C$2581,MATCH(1,('Stock Projection 3 Silos'!$B38='Results 3 Silos'!$A$2:$A$2581)*('Stock Projection 3 Silos'!AM$34='Results 3 Silos'!$E$2:$E$2581)*("loading"='Results 3 Silos'!$H$2:$H$2581),0),0)-INDEX('Results 3 Silos'!$C$2:$C$2581,MATCH(1,('Stock Projection 3 Silos'!$B38='Results 3 Silos'!$A$2:$A$2581)*(('Stock Projection 3 Silos'!AL$34)='Results 3 Silos'!$E$2:$E$2581)*("unloading"='Results 3 Silos'!$H$2:$H$2581),0),0)</f>
      </c>
      <c r="AN26" s="347">
        <f>+INDEX('Results 3 Silos'!$C$2:$C$2581,MATCH(1,('Stock Projection 3 Silos'!$B38='Results 3 Silos'!$A$2:$A$2581)*('Stock Projection 3 Silos'!AN$34='Results 3 Silos'!$E$2:$E$2581)*("loading"='Results 3 Silos'!$H$2:$H$2581),0),0)-INDEX('Results 3 Silos'!$C$2:$C$2581,MATCH(1,('Stock Projection 3 Silos'!$B38='Results 3 Silos'!$A$2:$A$2581)*(('Stock Projection 3 Silos'!AM$34)='Results 3 Silos'!$E$2:$E$2581)*("unloading"='Results 3 Silos'!$H$2:$H$2581),0),0)</f>
      </c>
      <c r="AO26" s="348">
        <f>+INDEX('Results 3 Silos'!$C$2:$C$2581,MATCH(1,('Stock Projection 3 Silos'!$B38='Results 3 Silos'!$A$2:$A$2581)*('Stock Projection 3 Silos'!AO$34='Results 3 Silos'!$E$2:$E$2581)*("loading"='Results 3 Silos'!$H$2:$H$2581),0),0)-INDEX('Results 3 Silos'!$C$2:$C$2581,MATCH(1,('Stock Projection 3 Silos'!$B38='Results 3 Silos'!$A$2:$A$2581)*(('Stock Projection 3 Silos'!AN$34)='Results 3 Silos'!$E$2:$E$2581)*("unloading"='Results 3 Silos'!$H$2:$H$2581),0),0)</f>
      </c>
      <c r="AP26" s="348">
        <f>+INDEX('Results 3 Silos'!$C$2:$C$2581,MATCH(1,('Stock Projection 3 Silos'!$B38='Results 3 Silos'!$A$2:$A$2581)*('Stock Projection 3 Silos'!AP$34='Results 3 Silos'!$E$2:$E$2581)*("loading"='Results 3 Silos'!$H$2:$H$2581),0),0)-INDEX('Results 3 Silos'!$C$2:$C$2581,MATCH(1,('Stock Projection 3 Silos'!$B38='Results 3 Silos'!$A$2:$A$2581)*(('Stock Projection 3 Silos'!AO$34)='Results 3 Silos'!$E$2:$E$2581)*("unloading"='Results 3 Silos'!$H$2:$H$2581),0),0)</f>
      </c>
      <c r="AQ26" s="348">
        <f>+INDEX('Results 3 Silos'!$C$2:$C$2581,MATCH(1,('Stock Projection 3 Silos'!$B38='Results 3 Silos'!$A$2:$A$2581)*('Stock Projection 3 Silos'!AQ$34='Results 3 Silos'!$E$2:$E$2581)*("loading"='Results 3 Silos'!$H$2:$H$2581),0),0)-INDEX('Results 3 Silos'!$C$2:$C$2581,MATCH(1,('Stock Projection 3 Silos'!$B38='Results 3 Silos'!$A$2:$A$2581)*(('Stock Projection 3 Silos'!AP$34)='Results 3 Silos'!$E$2:$E$2581)*("unloading"='Results 3 Silos'!$H$2:$H$2581),0),0)</f>
      </c>
      <c r="AR26" s="348">
        <f>+INDEX('Results 3 Silos'!$C$2:$C$2581,MATCH(1,('Stock Projection 3 Silos'!$B38='Results 3 Silos'!$A$2:$A$2581)*('Stock Projection 3 Silos'!AR$34='Results 3 Silos'!$E$2:$E$2581)*("loading"='Results 3 Silos'!$H$2:$H$2581),0),0)-INDEX('Results 3 Silos'!$C$2:$C$2581,MATCH(1,('Stock Projection 3 Silos'!$B38='Results 3 Silos'!$A$2:$A$2581)*(('Stock Projection 3 Silos'!AQ$34)='Results 3 Silos'!$E$2:$E$2581)*("unloading"='Results 3 Silos'!$H$2:$H$2581),0),0)</f>
      </c>
      <c r="AS26" s="348">
        <f>+INDEX('Results 3 Silos'!$C$2:$C$2581,MATCH(1,('Stock Projection 3 Silos'!$B38='Results 3 Silos'!$A$2:$A$2581)*('Stock Projection 3 Silos'!AS$34='Results 3 Silos'!$E$2:$E$2581)*("loading"='Results 3 Silos'!$H$2:$H$2581),0),0)-INDEX('Results 3 Silos'!$C$2:$C$2581,MATCH(1,('Stock Projection 3 Silos'!$B38='Results 3 Silos'!$A$2:$A$2581)*(('Stock Projection 3 Silos'!AR$34)='Results 3 Silos'!$E$2:$E$2581)*("unloading"='Results 3 Silos'!$H$2:$H$2581),0),0)</f>
      </c>
      <c r="AT26" s="347">
        <f>+INDEX('Results 3 Silos'!$C$2:$C$2581,MATCH(1,('Stock Projection 3 Silos'!$B38='Results 3 Silos'!$A$2:$A$2581)*('Stock Projection 3 Silos'!AT$34='Results 3 Silos'!$E$2:$E$2581)*("loading"='Results 3 Silos'!$H$2:$H$2581),0),0)-INDEX('Results 3 Silos'!$C$2:$C$2581,MATCH(1,('Stock Projection 3 Silos'!$B38='Results 3 Silos'!$A$2:$A$2581)*(('Stock Projection 3 Silos'!AS$34)='Results 3 Silos'!$E$2:$E$2581)*("unloading"='Results 3 Silos'!$H$2:$H$2581),0),0)</f>
      </c>
      <c r="AU26" s="347">
        <f>+INDEX('Results 3 Silos'!$C$2:$C$2581,MATCH(1,('Stock Projection 3 Silos'!$B38='Results 3 Silos'!$A$2:$A$2581)*('Stock Projection 3 Silos'!AU$34='Results 3 Silos'!$E$2:$E$2581)*("loading"='Results 3 Silos'!$H$2:$H$2581),0),0)-INDEX('Results 3 Silos'!$C$2:$C$2581,MATCH(1,('Stock Projection 3 Silos'!$B38='Results 3 Silos'!$A$2:$A$2581)*(('Stock Projection 3 Silos'!AT$34)='Results 3 Silos'!$E$2:$E$2581)*("unloading"='Results 3 Silos'!$H$2:$H$2581),0),0)</f>
      </c>
      <c r="AV26" s="347">
        <f>+INDEX('Results 3 Silos'!$C$2:$C$2581,MATCH(1,('Stock Projection 3 Silos'!$B38='Results 3 Silos'!$A$2:$A$2581)*('Stock Projection 3 Silos'!AV$34='Results 3 Silos'!$E$2:$E$2581)*("loading"='Results 3 Silos'!$H$2:$H$2581),0),0)-INDEX('Results 3 Silos'!$C$2:$C$2581,MATCH(1,('Stock Projection 3 Silos'!$B38='Results 3 Silos'!$A$2:$A$2581)*(('Stock Projection 3 Silos'!AU$34)='Results 3 Silos'!$E$2:$E$2581)*("unloading"='Results 3 Silos'!$H$2:$H$2581),0),0)</f>
      </c>
      <c r="AW26" s="348">
        <f>+INDEX('Results 3 Silos'!$C$2:$C$2581,MATCH(1,('Stock Projection 3 Silos'!$B38='Results 3 Silos'!$A$2:$A$2581)*('Stock Projection 3 Silos'!AW$34='Results 3 Silos'!$E$2:$E$2581)*("loading"='Results 3 Silos'!$H$2:$H$2581),0),0)-INDEX('Results 3 Silos'!$C$2:$C$2581,MATCH(1,('Stock Projection 3 Silos'!$B38='Results 3 Silos'!$A$2:$A$2581)*(('Stock Projection 3 Silos'!AV$34)='Results 3 Silos'!$E$2:$E$2581)*("unloading"='Results 3 Silos'!$H$2:$H$2581),0),0)</f>
      </c>
      <c r="AX26" s="348">
        <f>+INDEX('Results 3 Silos'!$C$2:$C$2581,MATCH(1,('Stock Projection 3 Silos'!$B38='Results 3 Silos'!$A$2:$A$2581)*('Stock Projection 3 Silos'!AX$34='Results 3 Silos'!$E$2:$E$2581)*("loading"='Results 3 Silos'!$H$2:$H$2581),0),0)-INDEX('Results 3 Silos'!$C$2:$C$2581,MATCH(1,('Stock Projection 3 Silos'!$B38='Results 3 Silos'!$A$2:$A$2581)*(('Stock Projection 3 Silos'!AW$34)='Results 3 Silos'!$E$2:$E$2581)*("unloading"='Results 3 Silos'!$H$2:$H$2581),0),0)</f>
      </c>
      <c r="AY26" s="348">
        <f>+INDEX('Results 3 Silos'!$C$2:$C$2581,MATCH(1,('Stock Projection 3 Silos'!$B38='Results 3 Silos'!$A$2:$A$2581)*('Stock Projection 3 Silos'!AY$34='Results 3 Silos'!$E$2:$E$2581)*("loading"='Results 3 Silos'!$H$2:$H$2581),0),0)-INDEX('Results 3 Silos'!$C$2:$C$2581,MATCH(1,('Stock Projection 3 Silos'!$B38='Results 3 Silos'!$A$2:$A$2581)*(('Stock Projection 3 Silos'!AX$34)='Results 3 Silos'!$E$2:$E$2581)*("unloading"='Results 3 Silos'!$H$2:$H$2581),0),0)</f>
      </c>
      <c r="AZ26" s="348">
        <f>+INDEX('Results 3 Silos'!$C$2:$C$2581,MATCH(1,('Stock Projection 3 Silos'!$B38='Results 3 Silos'!$A$2:$A$2581)*('Stock Projection 3 Silos'!AZ$34='Results 3 Silos'!$E$2:$E$2581)*("loading"='Results 3 Silos'!$H$2:$H$2581),0),0)-INDEX('Results 3 Silos'!$C$2:$C$2581,MATCH(1,('Stock Projection 3 Silos'!$B38='Results 3 Silos'!$A$2:$A$2581)*(('Stock Projection 3 Silos'!AY$34)='Results 3 Silos'!$E$2:$E$2581)*("unloading"='Results 3 Silos'!$H$2:$H$2581),0),0)</f>
      </c>
      <c r="BA26" s="348">
        <f>+INDEX('Results 3 Silos'!$C$2:$C$2581,MATCH(1,('Stock Projection 3 Silos'!$B38='Results 3 Silos'!$A$2:$A$2581)*('Stock Projection 3 Silos'!BA$34='Results 3 Silos'!$E$2:$E$2581)*("loading"='Results 3 Silos'!$H$2:$H$2581),0),0)-INDEX('Results 3 Silos'!$C$2:$C$2581,MATCH(1,('Stock Projection 3 Silos'!$B38='Results 3 Silos'!$A$2:$A$2581)*(('Stock Projection 3 Silos'!AZ$34)='Results 3 Silos'!$E$2:$E$2581)*("unloading"='Results 3 Silos'!$H$2:$H$2581),0),0)</f>
      </c>
      <c r="BB26" s="348">
        <f>+INDEX('Results 3 Silos'!$C$2:$C$2581,MATCH(1,('Stock Projection 3 Silos'!$B38='Results 3 Silos'!$A$2:$A$2581)*('Stock Projection 3 Silos'!BB$34='Results 3 Silos'!$E$2:$E$2581)*("loading"='Results 3 Silos'!$H$2:$H$2581),0),0)-INDEX('Results 3 Silos'!$C$2:$C$2581,MATCH(1,('Stock Projection 3 Silos'!$B38='Results 3 Silos'!$A$2:$A$2581)*(('Stock Projection 3 Silos'!BA$34)='Results 3 Silos'!$E$2:$E$2581)*("unloading"='Results 3 Silos'!$H$2:$H$2581),0),0)</f>
      </c>
      <c r="BC26" s="347">
        <f>+INDEX('Results 3 Silos'!$C$2:$C$2581,MATCH(1,('Stock Projection 3 Silos'!$B38='Results 3 Silos'!$A$2:$A$2581)*('Stock Projection 3 Silos'!BC$34='Results 3 Silos'!$E$2:$E$2581)*("loading"='Results 3 Silos'!$H$2:$H$2581),0),0)-INDEX('Results 3 Silos'!$C$2:$C$2581,MATCH(1,('Stock Projection 3 Silos'!$B38='Results 3 Silos'!$A$2:$A$2581)*(('Stock Projection 3 Silos'!BB$34)='Results 3 Silos'!$E$2:$E$2581)*("unloading"='Results 3 Silos'!$H$2:$H$2581),0),0)</f>
      </c>
      <c r="BD26" s="347">
        <f>+INDEX('Results 3 Silos'!$C$2:$C$2581,MATCH(1,('Stock Projection 3 Silos'!$B38='Results 3 Silos'!$A$2:$A$2581)*('Stock Projection 3 Silos'!BD$34='Results 3 Silos'!$E$2:$E$2581)*("loading"='Results 3 Silos'!$H$2:$H$2581),0),0)-INDEX('Results 3 Silos'!$C$2:$C$2581,MATCH(1,('Stock Projection 3 Silos'!$B38='Results 3 Silos'!$A$2:$A$2581)*(('Stock Projection 3 Silos'!BC$34)='Results 3 Silos'!$E$2:$E$2581)*("unloading"='Results 3 Silos'!$H$2:$H$2581),0),0)</f>
      </c>
      <c r="BE26" s="347">
        <f>+INDEX('Results 3 Silos'!$C$2:$C$2581,MATCH(1,('Stock Projection 3 Silos'!$B38='Results 3 Silos'!$A$2:$A$2581)*('Stock Projection 3 Silos'!BE$34='Results 3 Silos'!$E$2:$E$2581)*("loading"='Results 3 Silos'!$H$2:$H$2581),0),0)-INDEX('Results 3 Silos'!$C$2:$C$2581,MATCH(1,('Stock Projection 3 Silos'!$B38='Results 3 Silos'!$A$2:$A$2581)*(('Stock Projection 3 Silos'!BD$34)='Results 3 Silos'!$E$2:$E$2581)*("unloading"='Results 3 Silos'!$H$2:$H$2581),0),0)</f>
      </c>
      <c r="BF26" s="348">
        <f>+INDEX('Results 3 Silos'!$C$2:$C$2581,MATCH(1,('Stock Projection 3 Silos'!$B38='Results 3 Silos'!$A$2:$A$2581)*('Stock Projection 3 Silos'!BF$34='Results 3 Silos'!$E$2:$E$2581)*("loading"='Results 3 Silos'!$H$2:$H$2581),0),0)-INDEX('Results 3 Silos'!$C$2:$C$2581,MATCH(1,('Stock Projection 3 Silos'!$B38='Results 3 Silos'!$A$2:$A$2581)*(('Stock Projection 3 Silos'!BE$34)='Results 3 Silos'!$E$2:$E$2581)*("unloading"='Results 3 Silos'!$H$2:$H$2581),0),0)</f>
      </c>
      <c r="BG26" s="348">
        <f>+INDEX('Results 3 Silos'!$C$2:$C$2581,MATCH(1,('Stock Projection 3 Silos'!$B38='Results 3 Silos'!$A$2:$A$2581)*('Stock Projection 3 Silos'!BG$34='Results 3 Silos'!$E$2:$E$2581)*("loading"='Results 3 Silos'!$H$2:$H$2581),0),0)-INDEX('Results 3 Silos'!$C$2:$C$2581,MATCH(1,('Stock Projection 3 Silos'!$B38='Results 3 Silos'!$A$2:$A$2581)*(('Stock Projection 3 Silos'!BF$34)='Results 3 Silos'!$E$2:$E$2581)*("unloading"='Results 3 Silos'!$H$2:$H$2581),0),0)</f>
      </c>
      <c r="BH26" s="348">
        <f>+INDEX('Results 3 Silos'!$C$2:$C$2581,MATCH(1,('Stock Projection 3 Silos'!$B38='Results 3 Silos'!$A$2:$A$2581)*('Stock Projection 3 Silos'!BH$34='Results 3 Silos'!$E$2:$E$2581)*("loading"='Results 3 Silos'!$H$2:$H$2581),0),0)-INDEX('Results 3 Silos'!$C$2:$C$2581,MATCH(1,('Stock Projection 3 Silos'!$B38='Results 3 Silos'!$A$2:$A$2581)*(('Stock Projection 3 Silos'!BG$34)='Results 3 Silos'!$E$2:$E$2581)*("unloading"='Results 3 Silos'!$H$2:$H$2581),0),0)</f>
      </c>
      <c r="BI26" s="348">
        <f>+INDEX('Results 3 Silos'!$C$2:$C$2581,MATCH(1,('Stock Projection 3 Silos'!$B38='Results 3 Silos'!$A$2:$A$2581)*('Stock Projection 3 Silos'!BI$34='Results 3 Silos'!$E$2:$E$2581)*("loading"='Results 3 Silos'!$H$2:$H$2581),0),0)-INDEX('Results 3 Silos'!$C$2:$C$2581,MATCH(1,('Stock Projection 3 Silos'!$B38='Results 3 Silos'!$A$2:$A$2581)*(('Stock Projection 3 Silos'!BH$34)='Results 3 Silos'!$E$2:$E$2581)*("unloading"='Results 3 Silos'!$H$2:$H$2581),0),0)</f>
      </c>
      <c r="BJ26" s="348">
        <f>+INDEX('Results 3 Silos'!$C$2:$C$2581,MATCH(1,('Stock Projection 3 Silos'!$B38='Results 3 Silos'!$A$2:$A$2581)*('Stock Projection 3 Silos'!BJ$34='Results 3 Silos'!$E$2:$E$2581)*("loading"='Results 3 Silos'!$H$2:$H$2581),0),0)-INDEX('Results 3 Silos'!$C$2:$C$2581,MATCH(1,('Stock Projection 3 Silos'!$B38='Results 3 Silos'!$A$2:$A$2581)*(('Stock Projection 3 Silos'!BI$34)='Results 3 Silos'!$E$2:$E$2581)*("unloading"='Results 3 Silos'!$H$2:$H$2581),0),0)</f>
      </c>
      <c r="BK26" s="348">
        <f>+INDEX('Results 3 Silos'!$C$2:$C$2581,MATCH(1,('Stock Projection 3 Silos'!$B38='Results 3 Silos'!$A$2:$A$2581)*('Stock Projection 3 Silos'!BK$34='Results 3 Silos'!$E$2:$E$2581)*("loading"='Results 3 Silos'!$H$2:$H$2581),0),0)-INDEX('Results 3 Silos'!$C$2:$C$2581,MATCH(1,('Stock Projection 3 Silos'!$B38='Results 3 Silos'!$A$2:$A$2581)*(('Stock Projection 3 Silos'!BJ$34)='Results 3 Silos'!$E$2:$E$2581)*("unloading"='Results 3 Silos'!$H$2:$H$2581),0),0)</f>
      </c>
      <c r="BL26" s="347">
        <f>+INDEX('Results 3 Silos'!$C$2:$C$2581,MATCH(1,('Stock Projection 3 Silos'!$B38='Results 3 Silos'!$A$2:$A$2581)*('Stock Projection 3 Silos'!BL$34='Results 3 Silos'!$E$2:$E$2581)*("loading"='Results 3 Silos'!$H$2:$H$2581),0),0)-INDEX('Results 3 Silos'!$C$2:$C$2581,MATCH(1,('Stock Projection 3 Silos'!$B38='Results 3 Silos'!$A$2:$A$2581)*(('Stock Projection 3 Silos'!BK$34)='Results 3 Silos'!$E$2:$E$2581)*("unloading"='Results 3 Silos'!$H$2:$H$2581),0),0)</f>
      </c>
      <c r="BM26" s="347">
        <f>+INDEX('Results 3 Silos'!$C$2:$C$2581,MATCH(1,('Stock Projection 3 Silos'!$B38='Results 3 Silos'!$A$2:$A$2581)*('Stock Projection 3 Silos'!BM$34='Results 3 Silos'!$E$2:$E$2581)*("loading"='Results 3 Silos'!$H$2:$H$2581),0),0)-INDEX('Results 3 Silos'!$C$2:$C$2581,MATCH(1,('Stock Projection 3 Silos'!$B38='Results 3 Silos'!$A$2:$A$2581)*(('Stock Projection 3 Silos'!BL$34)='Results 3 Silos'!$E$2:$E$2581)*("unloading"='Results 3 Silos'!$H$2:$H$2581),0),0)</f>
      </c>
      <c r="BN26" s="347">
        <f>+INDEX('Results 3 Silos'!$C$2:$C$2581,MATCH(1,('Stock Projection 3 Silos'!$B38='Results 3 Silos'!$A$2:$A$2581)*('Stock Projection 3 Silos'!BN$34='Results 3 Silos'!$E$2:$E$2581)*("loading"='Results 3 Silos'!$H$2:$H$2581),0),0)-INDEX('Results 3 Silos'!$C$2:$C$2581,MATCH(1,('Stock Projection 3 Silos'!$B38='Results 3 Silos'!$A$2:$A$2581)*(('Stock Projection 3 Silos'!BM$34)='Results 3 Silos'!$E$2:$E$2581)*("unloading"='Results 3 Silos'!$H$2:$H$2581),0),0)</f>
      </c>
      <c r="BO26" s="347">
        <f>+INDEX('Results 3 Silos'!$C$2:$C$2581,MATCH(1,('Stock Projection 3 Silos'!$B38='Results 3 Silos'!$A$2:$A$2581)*('Stock Projection 3 Silos'!BO$34='Results 3 Silos'!$E$2:$E$2581)*("loading"='Results 3 Silos'!$H$2:$H$2581),0),0)-INDEX('Results 3 Silos'!$C$2:$C$2581,MATCH(1,('Stock Projection 3 Silos'!$B38='Results 3 Silos'!$A$2:$A$2581)*(('Stock Projection 3 Silos'!BN$34)='Results 3 Silos'!$E$2:$E$2581)*("unloading"='Results 3 Silos'!$H$2:$H$2581),0),0)</f>
      </c>
      <c r="BP26" s="347">
        <f>+INDEX('Results 3 Silos'!$C$2:$C$2581,MATCH(1,('Stock Projection 3 Silos'!$B38='Results 3 Silos'!$A$2:$A$2581)*('Stock Projection 3 Silos'!BP$34='Results 3 Silos'!$E$2:$E$2581)*("loading"='Results 3 Silos'!$H$2:$H$2581),0),0)-INDEX('Results 3 Silos'!$C$2:$C$2581,MATCH(1,('Stock Projection 3 Silos'!$B38='Results 3 Silos'!$A$2:$A$2581)*(('Stock Projection 3 Silos'!BO$34)='Results 3 Silos'!$E$2:$E$2581)*("unloading"='Results 3 Silos'!$H$2:$H$2581),0),0)</f>
      </c>
      <c r="BQ26" s="347">
        <f>+INDEX('Results 3 Silos'!$C$2:$C$2581,MATCH(1,('Stock Projection 3 Silos'!$B38='Results 3 Silos'!$A$2:$A$2581)*('Stock Projection 3 Silos'!BQ$34='Results 3 Silos'!$E$2:$E$2581)*("loading"='Results 3 Silos'!$H$2:$H$2581),0),0)-INDEX('Results 3 Silos'!$C$2:$C$2581,MATCH(1,('Stock Projection 3 Silos'!$B38='Results 3 Silos'!$A$2:$A$2581)*(('Stock Projection 3 Silos'!BP$34)='Results 3 Silos'!$E$2:$E$2581)*("unloading"='Results 3 Silos'!$H$2:$H$2581),0),0)</f>
      </c>
      <c r="BR26" s="347">
        <f>+INDEX('Results 3 Silos'!$C$2:$C$2581,MATCH(1,('Stock Projection 3 Silos'!$B38='Results 3 Silos'!$A$2:$A$2581)*('Stock Projection 3 Silos'!BR$34='Results 3 Silos'!$E$2:$E$2581)*("loading"='Results 3 Silos'!$H$2:$H$2581),0),0)-INDEX('Results 3 Silos'!$C$2:$C$2581,MATCH(1,('Stock Projection 3 Silos'!$B38='Results 3 Silos'!$A$2:$A$2581)*(('Stock Projection 3 Silos'!BQ$34)='Results 3 Silos'!$E$2:$E$2581)*("unloading"='Results 3 Silos'!$H$2:$H$2581),0),0)</f>
      </c>
      <c r="BS26" s="347">
        <f>+INDEX('Results 3 Silos'!$C$2:$C$2581,MATCH(1,('Stock Projection 3 Silos'!$B38='Results 3 Silos'!$A$2:$A$2581)*('Stock Projection 3 Silos'!BS$34='Results 3 Silos'!$E$2:$E$2581)*("loading"='Results 3 Silos'!$H$2:$H$2581),0),0)-INDEX('Results 3 Silos'!$C$2:$C$2581,MATCH(1,('Stock Projection 3 Silos'!$B38='Results 3 Silos'!$A$2:$A$2581)*(('Stock Projection 3 Silos'!BR$34)='Results 3 Silos'!$E$2:$E$2581)*("unloading"='Results 3 Silos'!$H$2:$H$2581),0),0)</f>
      </c>
      <c r="BT26" s="348">
        <f>+INDEX('Results 3 Silos'!$C$2:$C$2581,MATCH(1,('Stock Projection 3 Silos'!$B38='Results 3 Silos'!$A$2:$A$2581)*('Stock Projection 3 Silos'!BT$34='Results 3 Silos'!$E$2:$E$2581)*("loading"='Results 3 Silos'!$H$2:$H$2581),0),0)-INDEX('Results 3 Silos'!$C$2:$C$2581,MATCH(1,('Stock Projection 3 Silos'!$B38='Results 3 Silos'!$A$2:$A$2581)*(('Stock Projection 3 Silos'!BS$34)='Results 3 Silos'!$E$2:$E$2581)*("unloading"='Results 3 Silos'!$H$2:$H$2581),0),0)</f>
      </c>
      <c r="BU26" s="348">
        <f>+INDEX('Results 3 Silos'!$C$2:$C$2581,MATCH(1,('Stock Projection 3 Silos'!$B38='Results 3 Silos'!$A$2:$A$2581)*('Stock Projection 3 Silos'!BU$34='Results 3 Silos'!$E$2:$E$2581)*("loading"='Results 3 Silos'!$H$2:$H$2581),0),0)-INDEX('Results 3 Silos'!$C$2:$C$2581,MATCH(1,('Stock Projection 3 Silos'!$B38='Results 3 Silos'!$A$2:$A$2581)*(('Stock Projection 3 Silos'!BT$34)='Results 3 Silos'!$E$2:$E$2581)*("unloading"='Results 3 Silos'!$H$2:$H$2581),0),0)</f>
      </c>
      <c r="BV26" s="348">
        <f>+INDEX('Results 3 Silos'!$C$2:$C$2581,MATCH(1,('Stock Projection 3 Silos'!$B38='Results 3 Silos'!$A$2:$A$2581)*('Stock Projection 3 Silos'!BV$34='Results 3 Silos'!$E$2:$E$2581)*("loading"='Results 3 Silos'!$H$2:$H$2581),0),0)-INDEX('Results 3 Silos'!$C$2:$C$2581,MATCH(1,('Stock Projection 3 Silos'!$B38='Results 3 Silos'!$A$2:$A$2581)*(('Stock Projection 3 Silos'!BU$34)='Results 3 Silos'!$E$2:$E$2581)*("unloading"='Results 3 Silos'!$H$2:$H$2581),0),0)</f>
      </c>
      <c r="BW26" s="348">
        <f>+INDEX('Results 3 Silos'!$C$2:$C$2581,MATCH(1,('Stock Projection 3 Silos'!$B38='Results 3 Silos'!$A$2:$A$2581)*('Stock Projection 3 Silos'!BW$34='Results 3 Silos'!$E$2:$E$2581)*("loading"='Results 3 Silos'!$H$2:$H$2581),0),0)-INDEX('Results 3 Silos'!$C$2:$C$2581,MATCH(1,('Stock Projection 3 Silos'!$B38='Results 3 Silos'!$A$2:$A$2581)*(('Stock Projection 3 Silos'!BV$34)='Results 3 Silos'!$E$2:$E$2581)*("unloading"='Results 3 Silos'!$H$2:$H$2581),0),0)</f>
      </c>
      <c r="BX26" s="348">
        <f>+INDEX('Results 3 Silos'!$C$2:$C$2581,MATCH(1,('Stock Projection 3 Silos'!$B38='Results 3 Silos'!$A$2:$A$2581)*('Stock Projection 3 Silos'!BX$34='Results 3 Silos'!$E$2:$E$2581)*("loading"='Results 3 Silos'!$H$2:$H$2581),0),0)-INDEX('Results 3 Silos'!$C$2:$C$2581,MATCH(1,('Stock Projection 3 Silos'!$B38='Results 3 Silos'!$A$2:$A$2581)*(('Stock Projection 3 Silos'!BW$34)='Results 3 Silos'!$E$2:$E$2581)*("unloading"='Results 3 Silos'!$H$2:$H$2581),0),0)</f>
      </c>
      <c r="BY26" s="348">
        <f>+INDEX('Results 3 Silos'!$C$2:$C$2581,MATCH(1,('Stock Projection 3 Silos'!$B38='Results 3 Silos'!$A$2:$A$2581)*('Stock Projection 3 Silos'!BY$34='Results 3 Silos'!$E$2:$E$2581)*("loading"='Results 3 Silos'!$H$2:$H$2581),0),0)-INDEX('Results 3 Silos'!$C$2:$C$2581,MATCH(1,('Stock Projection 3 Silos'!$B38='Results 3 Silos'!$A$2:$A$2581)*(('Stock Projection 3 Silos'!BX$34)='Results 3 Silos'!$E$2:$E$2581)*("unloading"='Results 3 Silos'!$H$2:$H$2581),0),0)</f>
      </c>
      <c r="BZ26" s="348">
        <f>+INDEX('Results 3 Silos'!$C$2:$C$2581,MATCH(1,('Stock Projection 3 Silos'!$B38='Results 3 Silos'!$A$2:$A$2581)*('Stock Projection 3 Silos'!BZ$34='Results 3 Silos'!$E$2:$E$2581)*("loading"='Results 3 Silos'!$H$2:$H$2581),0),0)-INDEX('Results 3 Silos'!$C$2:$C$2581,MATCH(1,('Stock Projection 3 Silos'!$B38='Results 3 Silos'!$A$2:$A$2581)*(('Stock Projection 3 Silos'!BY$34)='Results 3 Silos'!$E$2:$E$2581)*("unloading"='Results 3 Silos'!$H$2:$H$2581),0),0)</f>
      </c>
      <c r="CA26" s="348">
        <f>+INDEX('Results 3 Silos'!$C$2:$C$2581,MATCH(1,('Stock Projection 3 Silos'!$B38='Results 3 Silos'!$A$2:$A$2581)*('Stock Projection 3 Silos'!CA$34='Results 3 Silos'!$E$2:$E$2581)*("loading"='Results 3 Silos'!$H$2:$H$2581),0),0)-INDEX('Results 3 Silos'!$C$2:$C$2581,MATCH(1,('Stock Projection 3 Silos'!$B38='Results 3 Silos'!$A$2:$A$2581)*(('Stock Projection 3 Silos'!BZ$34)='Results 3 Silos'!$E$2:$E$2581)*("unloading"='Results 3 Silos'!$H$2:$H$2581),0),0)</f>
      </c>
      <c r="CB26" s="347">
        <f>+INDEX('Results 3 Silos'!$C$2:$C$2581,MATCH(1,('Stock Projection 3 Silos'!$B38='Results 3 Silos'!$A$2:$A$2581)*('Stock Projection 3 Silos'!CB$34='Results 3 Silos'!$E$2:$E$2581)*("loading"='Results 3 Silos'!$H$2:$H$2581),0),0)-INDEX('Results 3 Silos'!$C$2:$C$2581,MATCH(1,('Stock Projection 3 Silos'!$B38='Results 3 Silos'!$A$2:$A$2581)*(('Stock Projection 3 Silos'!CA$34)='Results 3 Silos'!$E$2:$E$2581)*("unloading"='Results 3 Silos'!$H$2:$H$2581),0),0)</f>
      </c>
      <c r="CC26" s="347">
        <f>+INDEX('Results 3 Silos'!$C$2:$C$2581,MATCH(1,('Stock Projection 3 Silos'!$B38='Results 3 Silos'!$A$2:$A$2581)*('Stock Projection 3 Silos'!CC$34='Results 3 Silos'!$E$2:$E$2581)*("loading"='Results 3 Silos'!$H$2:$H$2581),0),0)-INDEX('Results 3 Silos'!$C$2:$C$2581,MATCH(1,('Stock Projection 3 Silos'!$B38='Results 3 Silos'!$A$2:$A$2581)*(('Stock Projection 3 Silos'!CB$34)='Results 3 Silos'!$E$2:$E$2581)*("unloading"='Results 3 Silos'!$H$2:$H$2581),0),0)</f>
      </c>
      <c r="CD26" s="347">
        <f>+INDEX('Results 3 Silos'!$C$2:$C$2581,MATCH(1,('Stock Projection 3 Silos'!$B38='Results 3 Silos'!$A$2:$A$2581)*('Stock Projection 3 Silos'!CD$34='Results 3 Silos'!$E$2:$E$2581)*("loading"='Results 3 Silos'!$H$2:$H$2581),0),0)-INDEX('Results 3 Silos'!$C$2:$C$2581,MATCH(1,('Stock Projection 3 Silos'!$B38='Results 3 Silos'!$A$2:$A$2581)*(('Stock Projection 3 Silos'!CC$34)='Results 3 Silos'!$E$2:$E$2581)*("unloading"='Results 3 Silos'!$H$2:$H$2581),0),0)</f>
      </c>
      <c r="CE26" s="347">
        <f>+INDEX('Results 3 Silos'!$C$2:$C$2581,MATCH(1,('Stock Projection 3 Silos'!$B38='Results 3 Silos'!$A$2:$A$2581)*('Stock Projection 3 Silos'!CE$34='Results 3 Silos'!$E$2:$E$2581)*("loading"='Results 3 Silos'!$H$2:$H$2581),0),0)-INDEX('Results 3 Silos'!$C$2:$C$2581,MATCH(1,('Stock Projection 3 Silos'!$B38='Results 3 Silos'!$A$2:$A$2581)*(('Stock Projection 3 Silos'!CD$34)='Results 3 Silos'!$E$2:$E$2581)*("unloading"='Results 3 Silos'!$H$2:$H$2581),0),0)</f>
      </c>
      <c r="CF26" s="347">
        <f>+INDEX('Results 3 Silos'!$C$2:$C$2581,MATCH(1,('Stock Projection 3 Silos'!$B38='Results 3 Silos'!$A$2:$A$2581)*('Stock Projection 3 Silos'!CF$34='Results 3 Silos'!$E$2:$E$2581)*("loading"='Results 3 Silos'!$H$2:$H$2581),0),0)-INDEX('Results 3 Silos'!$C$2:$C$2581,MATCH(1,('Stock Projection 3 Silos'!$B38='Results 3 Silos'!$A$2:$A$2581)*(('Stock Projection 3 Silos'!CE$34)='Results 3 Silos'!$E$2:$E$2581)*("unloading"='Results 3 Silos'!$H$2:$H$2581),0),0)</f>
      </c>
      <c r="CG26" s="347">
        <f>+INDEX('Results 3 Silos'!$C$2:$C$2581,MATCH(1,('Stock Projection 3 Silos'!$B38='Results 3 Silos'!$A$2:$A$2581)*('Stock Projection 3 Silos'!CG$34='Results 3 Silos'!$E$2:$E$2581)*("loading"='Results 3 Silos'!$H$2:$H$2581),0),0)-INDEX('Results 3 Silos'!$C$2:$C$2581,MATCH(1,('Stock Projection 3 Silos'!$B38='Results 3 Silos'!$A$2:$A$2581)*(('Stock Projection 3 Silos'!CF$34)='Results 3 Silos'!$E$2:$E$2581)*("unloading"='Results 3 Silos'!$H$2:$H$2581),0),0)</f>
      </c>
      <c r="CH26" s="347">
        <f>+INDEX('Results 3 Silos'!$C$2:$C$2581,MATCH(1,('Stock Projection 3 Silos'!$B38='Results 3 Silos'!$A$2:$A$2581)*('Stock Projection 3 Silos'!CH$34='Results 3 Silos'!$E$2:$E$2581)*("loading"='Results 3 Silos'!$H$2:$H$2581),0),0)-INDEX('Results 3 Silos'!$C$2:$C$2581,MATCH(1,('Stock Projection 3 Silos'!$B38='Results 3 Silos'!$A$2:$A$2581)*(('Stock Projection 3 Silos'!CG$34)='Results 3 Silos'!$E$2:$E$2581)*("unloading"='Results 3 Silos'!$H$2:$H$2581),0),0)</f>
      </c>
      <c r="CI26" s="347">
        <f>+INDEX('Results 3 Silos'!$C$2:$C$2581,MATCH(1,('Stock Projection 3 Silos'!$B38='Results 3 Silos'!$A$2:$A$2581)*('Stock Projection 3 Silos'!CI$34='Results 3 Silos'!$E$2:$E$2581)*("loading"='Results 3 Silos'!$H$2:$H$2581),0),0)-INDEX('Results 3 Silos'!$C$2:$C$2581,MATCH(1,('Stock Projection 3 Silos'!$B38='Results 3 Silos'!$A$2:$A$2581)*(('Stock Projection 3 Silos'!CH$34)='Results 3 Silos'!$E$2:$E$2581)*("unloading"='Results 3 Silos'!$H$2:$H$2581),0),0)</f>
      </c>
      <c r="CJ26" s="348">
        <f>+INDEX('Results 3 Silos'!$C$2:$C$2581,MATCH(1,('Stock Projection 3 Silos'!$B38='Results 3 Silos'!$A$2:$A$2581)*('Stock Projection 3 Silos'!CJ$34='Results 3 Silos'!$E$2:$E$2581)*("loading"='Results 3 Silos'!$H$2:$H$2581),0),0)-INDEX('Results 3 Silos'!$C$2:$C$2581,MATCH(1,('Stock Projection 3 Silos'!$B38='Results 3 Silos'!$A$2:$A$2581)*(('Stock Projection 3 Silos'!CI$34)='Results 3 Silos'!$E$2:$E$2581)*("unloading"='Results 3 Silos'!$H$2:$H$2581),0),0)</f>
      </c>
      <c r="CK26" s="348">
        <f>+INDEX('Results 3 Silos'!$C$2:$C$2581,MATCH(1,('Stock Projection 3 Silos'!$B38='Results 3 Silos'!$A$2:$A$2581)*('Stock Projection 3 Silos'!CK$34='Results 3 Silos'!$E$2:$E$2581)*("loading"='Results 3 Silos'!$H$2:$H$2581),0),0)-INDEX('Results 3 Silos'!$C$2:$C$2581,MATCH(1,('Stock Projection 3 Silos'!$B38='Results 3 Silos'!$A$2:$A$2581)*(('Stock Projection 3 Silos'!CJ$34)='Results 3 Silos'!$E$2:$E$2581)*("unloading"='Results 3 Silos'!$H$2:$H$2581),0),0)</f>
      </c>
      <c r="CL26" s="348">
        <f>+INDEX('Results 3 Silos'!$C$2:$C$2581,MATCH(1,('Stock Projection 3 Silos'!$B38='Results 3 Silos'!$A$2:$A$2581)*('Stock Projection 3 Silos'!CL$34='Results 3 Silos'!$E$2:$E$2581)*("loading"='Results 3 Silos'!$H$2:$H$2581),0),0)-INDEX('Results 3 Silos'!$C$2:$C$2581,MATCH(1,('Stock Projection 3 Silos'!$B38='Results 3 Silos'!$A$2:$A$2581)*(('Stock Projection 3 Silos'!CK$34)='Results 3 Silos'!$E$2:$E$2581)*("unloading"='Results 3 Silos'!$H$2:$H$2581),0),0)</f>
      </c>
      <c r="CM26" s="348">
        <f>+INDEX('Results 3 Silos'!$C$2:$C$2581,MATCH(1,('Stock Projection 3 Silos'!$B38='Results 3 Silos'!$A$2:$A$2581)*('Stock Projection 3 Silos'!CM$34='Results 3 Silos'!$E$2:$E$2581)*("loading"='Results 3 Silos'!$H$2:$H$2581),0),0)-INDEX('Results 3 Silos'!$C$2:$C$2581,MATCH(1,('Stock Projection 3 Silos'!$B38='Results 3 Silos'!$A$2:$A$2581)*(('Stock Projection 3 Silos'!CL$34)='Results 3 Silos'!$E$2:$E$2581)*("unloading"='Results 3 Silos'!$H$2:$H$2581),0),0)</f>
      </c>
      <c r="CN26" s="348">
        <f>+INDEX('Results 3 Silos'!$C$2:$C$2581,MATCH(1,('Stock Projection 3 Silos'!$B38='Results 3 Silos'!$A$2:$A$2581)*('Stock Projection 3 Silos'!CN$34='Results 3 Silos'!$E$2:$E$2581)*("loading"='Results 3 Silos'!$H$2:$H$2581),0),0)-INDEX('Results 3 Silos'!$C$2:$C$2581,MATCH(1,('Stock Projection 3 Silos'!$B38='Results 3 Silos'!$A$2:$A$2581)*(('Stock Projection 3 Silos'!CM$34)='Results 3 Silos'!$E$2:$E$2581)*("unloading"='Results 3 Silos'!$H$2:$H$2581),0),0)</f>
      </c>
      <c r="CO26" s="347">
        <f>+INDEX('Results 3 Silos'!$C$2:$C$2581,MATCH(1,('Stock Projection 3 Silos'!$B38='Results 3 Silos'!$A$2:$A$2581)*('Stock Projection 3 Silos'!CO$34='Results 3 Silos'!$E$2:$E$2581)*("loading"='Results 3 Silos'!$H$2:$H$2581),0),0)-INDEX('Results 3 Silos'!$C$2:$C$2581,MATCH(1,('Stock Projection 3 Silos'!$B38='Results 3 Silos'!$A$2:$A$2581)*(('Stock Projection 3 Silos'!CN$34)='Results 3 Silos'!$E$2:$E$2581)*("unloading"='Results 3 Silos'!$H$2:$H$2581),0),0)</f>
      </c>
      <c r="CP26" s="349">
        <f>+INDEX('Results 3 Silos'!$C$2:$C$2581,MATCH(1,('Stock Projection 3 Silos'!$B38='Results 3 Silos'!$A$2:$A$2581)*('Stock Projection 3 Silos'!CP$34='Results 3 Silos'!$E$2:$E$2581)*("loading"='Results 3 Silos'!$H$2:$H$2581),0),0)-INDEX('Results 3 Silos'!$C$2:$C$2581,MATCH(1,('Stock Projection 3 Silos'!$B38='Results 3 Silos'!$A$2:$A$2581)*(('Stock Projection 3 Silos'!CO$34)='Results 3 Silos'!$E$2:$E$2581)*("unloading"='Results 3 Silos'!$H$2:$H$2581),0),0)</f>
      </c>
    </row>
    <row x14ac:dyDescent="0.25" r="27" customHeight="1" ht="18.75">
      <c r="A27" s="6"/>
      <c r="B27" s="286"/>
      <c r="C27" s="380" t="s">
        <v>2032</v>
      </c>
      <c r="D27" s="381">
        <f>+D22</f>
      </c>
      <c r="E27" s="352">
        <f>+D27+E22-SUM(E23:E25)</f>
      </c>
      <c r="F27" s="352">
        <f>+E27+F22-SUM(F23:F25)</f>
      </c>
      <c r="G27" s="353">
        <f>+F27+G22-SUM(G23:G25)</f>
      </c>
      <c r="H27" s="354">
        <f>+G27+H22-SUM(H23:H25)</f>
      </c>
      <c r="I27" s="352"/>
      <c r="J27" s="382">
        <f>+I27+J22-SUM(J23:J25)</f>
      </c>
      <c r="K27" s="352">
        <f>+J27+K22-SUM(K23:K25)</f>
      </c>
      <c r="L27" s="353">
        <f>+K27+L22-SUM(L23:L25)</f>
      </c>
      <c r="M27" s="381">
        <f>42*19.4</f>
      </c>
      <c r="N27" s="352">
        <f>+M27+N22-SUM(N23:N25)</f>
      </c>
      <c r="O27" s="352">
        <f>+N27+O22-SUM(O23:O25)</f>
      </c>
      <c r="P27" s="383">
        <v>834.365</v>
      </c>
      <c r="Q27" s="354">
        <f>+P27+Q22-SUM(Q23:Q25)</f>
      </c>
      <c r="R27" s="382">
        <v>446.2</v>
      </c>
      <c r="S27" s="352">
        <f>+R27+S22-SUM(S23:S25)</f>
      </c>
      <c r="T27" s="353">
        <f>+S27+T22-SUM(T23:T25)</f>
      </c>
      <c r="U27" s="354">
        <f>+T27+U22-SUM(U23:U25)</f>
      </c>
      <c r="V27" s="382">
        <v>174.6</v>
      </c>
      <c r="W27" s="352">
        <v>271</v>
      </c>
      <c r="X27" s="384">
        <v>194.4</v>
      </c>
      <c r="Y27" s="381">
        <f>+X27+Y22-SUM(Y23:Y26)</f>
      </c>
      <c r="Z27" s="382">
        <f>+Y27+Z22-SUM(Z23:Z26)</f>
      </c>
      <c r="AA27" s="382">
        <f>+Z27+AA22-SUM(AA23:AA26)</f>
      </c>
      <c r="AB27" s="382">
        <f>+AA27+AB22-SUM(AB23:AB26)</f>
      </c>
      <c r="AC27" s="384">
        <f>+AB27+AC22-SUM(AC23:AC26)</f>
      </c>
      <c r="AD27" s="381">
        <f>+AC27+AD22-SUM(AD23:AD26)</f>
      </c>
      <c r="AE27" s="382">
        <f>+AD27+AE22-SUM(AE23:AE26)</f>
      </c>
      <c r="AF27" s="382">
        <f>+AE27+AF22-SUM(AF23:AF26)</f>
      </c>
      <c r="AG27" s="384">
        <f>+AF27+AG22-SUM(AG23:AG26)</f>
      </c>
      <c r="AH27" s="381">
        <f>+AG27+AH22-SUM(AH23:AH26)</f>
      </c>
      <c r="AI27" s="382">
        <f>+AH27+AI22-SUM(AI23:AI26)</f>
      </c>
      <c r="AJ27" s="382">
        <f>+AI27+AJ22-SUM(AJ23:AJ26)</f>
      </c>
      <c r="AK27" s="352">
        <f>+AJ27+AK22-SUM(AK23:AK26)</f>
      </c>
      <c r="AL27" s="353">
        <f>+AK27+AL22-SUM(AL23:AL26)</f>
      </c>
      <c r="AM27" s="354">
        <f>+AL27+AM22-SUM(AM23:AM26)</f>
      </c>
      <c r="AN27" s="352">
        <f>+AM27+AN22-SUM(AN23:AN26)</f>
      </c>
      <c r="AO27" s="352">
        <f>+AN27+AO22-SUM(AO23:AO26)</f>
      </c>
      <c r="AP27" s="353">
        <f>+AO27+AP22-SUM(AP23:AP26)</f>
      </c>
      <c r="AQ27" s="354">
        <f>+AP27+AQ22-SUM(AQ23:AQ26)</f>
      </c>
      <c r="AR27" s="352">
        <f>+AQ27+AR22-SUM(AR23:AR26)</f>
      </c>
      <c r="AS27" s="352">
        <f>+AR27+AS22-SUM(AS23:AS26)</f>
      </c>
      <c r="AT27" s="353">
        <f>+AS27+AT22-SUM(AT23:AT26)</f>
      </c>
      <c r="AU27" s="354">
        <f>+AT27+AU22-SUM(AU23:AU26)</f>
      </c>
      <c r="AV27" s="352">
        <f>+AU27+AV22-SUM(AV23:AV26)</f>
      </c>
      <c r="AW27" s="352">
        <f>+AV27+AW22-SUM(AW23:AW26)</f>
      </c>
      <c r="AX27" s="352">
        <f>+AW27+AX22-SUM(AX23:AX26)</f>
      </c>
      <c r="AY27" s="353">
        <f>+AX27+AY22-SUM(AY23:AY26)</f>
      </c>
      <c r="AZ27" s="354">
        <f>+AY27+AZ22-SUM(AZ23:AZ26)</f>
      </c>
      <c r="BA27" s="352">
        <f>+AZ27+BA22-SUM(BA23:BA26)</f>
      </c>
      <c r="BB27" s="352">
        <f>+BA27+BB22-SUM(BB23:BB26)</f>
      </c>
      <c r="BC27" s="353">
        <f>+BB27+BC22-SUM(BC23:BC26)</f>
      </c>
      <c r="BD27" s="354">
        <f>+BC27+BD22-SUM(BD23:BD26)</f>
      </c>
      <c r="BE27" s="352">
        <f>+BD27+BE22-SUM(BE23:BE26)</f>
      </c>
      <c r="BF27" s="352">
        <f>+BE27+BF22-SUM(BF23:BF26)</f>
      </c>
      <c r="BG27" s="353">
        <f>+BF27+BG22-SUM(BG23:BG26)</f>
      </c>
      <c r="BH27" s="354">
        <f>+BG27+BH22-SUM(BH23:BH26)</f>
      </c>
      <c r="BI27" s="352">
        <f>+BH27+BI22-SUM(BI23:BI26)</f>
      </c>
      <c r="BJ27" s="352">
        <f>+BI27+BJ22-SUM(BJ23:BJ26)</f>
      </c>
      <c r="BK27" s="352">
        <f>+BJ27+BK22-SUM(BK23:BK26)</f>
      </c>
      <c r="BL27" s="353">
        <f>+BK27+BL22-SUM(BL23:BL26)</f>
      </c>
      <c r="BM27" s="354">
        <f>+BL27+BM22-SUM(BM23:BM26)</f>
      </c>
      <c r="BN27" s="352">
        <f>+BM27+BN22-SUM(BN23:BN26)</f>
      </c>
      <c r="BO27" s="352">
        <f>+BN27+BO22-SUM(BO23:BO26)</f>
      </c>
      <c r="BP27" s="353">
        <f>+BO27+BP22-SUM(BP23:BP26)</f>
      </c>
      <c r="BQ27" s="354">
        <f>+BP27+BQ22-SUM(BQ23:BQ26)</f>
      </c>
      <c r="BR27" s="352">
        <f>+BQ27+BR22-SUM(BR23:BR26)</f>
      </c>
      <c r="BS27" s="352">
        <f>+BR27+BS22-SUM(BS23:BS26)</f>
      </c>
      <c r="BT27" s="353">
        <f>+BS27+BT22-SUM(BT23:BT26)</f>
      </c>
      <c r="BU27" s="354">
        <f>+BT27+BU22-SUM(BU23:BU26)</f>
      </c>
      <c r="BV27" s="352">
        <f>+BU27+BV22-SUM(BV23:BV26)</f>
      </c>
      <c r="BW27" s="352">
        <f>+BV27+BW22-SUM(BW23:BW26)</f>
      </c>
      <c r="BX27" s="352">
        <f>+BW27+BX22-SUM(BX23:BX26)</f>
      </c>
      <c r="BY27" s="353">
        <f>+BX27+BY22-SUM(BY23:BY26)</f>
      </c>
      <c r="BZ27" s="354">
        <f>+BY27+BZ22-SUM(BZ23:BZ26)</f>
      </c>
      <c r="CA27" s="352">
        <f>+BZ27+CA22-SUM(CA23:CA26)</f>
      </c>
      <c r="CB27" s="352">
        <f>+CA27+CB22-SUM(CB23:CB26)</f>
      </c>
      <c r="CC27" s="353">
        <f>+CB27+CC22-SUM(CC23:CC26)</f>
      </c>
      <c r="CD27" s="354">
        <f>+CC27+CD22-SUM(CD23:CD26)</f>
      </c>
      <c r="CE27" s="352">
        <f>+CD27+CE22-SUM(CE23:CE26)</f>
      </c>
      <c r="CF27" s="352">
        <f>+CE27+CF22-SUM(CF23:CF26)</f>
      </c>
      <c r="CG27" s="353">
        <f>+CF27+CG22-SUM(CG23:CG26)</f>
      </c>
      <c r="CH27" s="354">
        <f>+CG27+CH22-SUM(CH23:CH26)</f>
      </c>
      <c r="CI27" s="352">
        <f>+CH27+CI22-SUM(CI23:CI26)</f>
      </c>
      <c r="CJ27" s="352">
        <f>+CI27+CJ22-SUM(CJ23:CJ26)</f>
      </c>
      <c r="CK27" s="352">
        <f>+CJ27+CK22-SUM(CK23:CK26)</f>
      </c>
      <c r="CL27" s="353">
        <f>+CK27+CL22-SUM(CL23:CL26)</f>
      </c>
      <c r="CM27" s="354">
        <f>+CL27+CM22-SUM(CM23:CM26)</f>
      </c>
      <c r="CN27" s="352">
        <f>+CM27+CN22-SUM(CN23:CN26)</f>
      </c>
      <c r="CO27" s="352">
        <f>+CN27+CO22-SUM(CO23:CO26)</f>
      </c>
      <c r="CP27" s="353">
        <f>+CO27+CP22-SUM(CP23:CP26)</f>
      </c>
    </row>
    <row x14ac:dyDescent="0.25" r="28" customHeight="1" ht="22.5">
      <c r="A28" s="6"/>
      <c r="B28" s="286"/>
      <c r="C28" s="385" t="s">
        <v>2033</v>
      </c>
      <c r="D28" s="386">
        <f>+D22/19.4</f>
      </c>
      <c r="E28" s="387">
        <f>+E22/19.4</f>
      </c>
      <c r="F28" s="387">
        <f>+F22/19.4</f>
      </c>
      <c r="G28" s="387">
        <f>+G22/19.4</f>
      </c>
      <c r="H28" s="387">
        <f>+H22/19.4</f>
      </c>
      <c r="I28" s="387">
        <f>+I22/19.4</f>
      </c>
      <c r="J28" s="386">
        <f>+J22/19.4</f>
      </c>
      <c r="K28" s="387">
        <f>+K22/19.4</f>
      </c>
      <c r="L28" s="387">
        <f>+L22/19.4</f>
      </c>
      <c r="M28" s="387">
        <f>+M22/19.4</f>
      </c>
      <c r="N28" s="387">
        <f>+N22/19.4</f>
      </c>
      <c r="O28" s="387">
        <f>+O22/19.4</f>
      </c>
      <c r="P28" s="387">
        <f>+P22/19.4</f>
      </c>
      <c r="Q28" s="387">
        <f>+Q22/19.4</f>
      </c>
      <c r="R28" s="387">
        <f>+R22/19.4</f>
      </c>
      <c r="S28" s="387">
        <f>+S22/19.4</f>
      </c>
      <c r="T28" s="387">
        <f>+T22/19.4</f>
      </c>
      <c r="U28" s="387">
        <f>+U22/19.4</f>
      </c>
      <c r="V28" s="387">
        <f>+V22/19.4</f>
      </c>
      <c r="W28" s="387">
        <f>+W22/19.4</f>
      </c>
      <c r="X28" s="387">
        <f>+X22/19.4</f>
      </c>
      <c r="Y28" s="386">
        <f>+Y22/19.4</f>
      </c>
      <c r="Z28" s="386">
        <f>+Z22/19.4</f>
      </c>
      <c r="AA28" s="387">
        <f>+AA22/19.4</f>
      </c>
      <c r="AB28" s="387">
        <f>+AB22/19.4</f>
      </c>
      <c r="AC28" s="386">
        <f>+AC22/19.4</f>
      </c>
      <c r="AD28" s="387">
        <f>+AD22/19.4</f>
      </c>
      <c r="AE28" s="387">
        <f>+AE22/19.4</f>
      </c>
      <c r="AF28" s="387">
        <f>+AF22/19.4</f>
      </c>
      <c r="AG28" s="387">
        <f>+AG22/19.4</f>
      </c>
      <c r="AH28" s="387">
        <f>+AH22/19.4</f>
      </c>
      <c r="AI28" s="387">
        <f>+AI22/19.4</f>
      </c>
      <c r="AJ28" s="387">
        <f>+AJ22/19.4</f>
      </c>
      <c r="AK28" s="387">
        <f>+AK22/19.4</f>
      </c>
      <c r="AL28" s="387">
        <f>+AL22/19.4</f>
      </c>
      <c r="AM28" s="387">
        <f>+AM22/19.4</f>
      </c>
      <c r="AN28" s="387">
        <f>+AN22/19.4</f>
      </c>
      <c r="AO28" s="387">
        <f>+AO22/19.4</f>
      </c>
      <c r="AP28" s="387">
        <f>+AP22/19.4</f>
      </c>
      <c r="AQ28" s="387">
        <f>+AQ22/19.4</f>
      </c>
      <c r="AR28" s="387">
        <f>+AR22/19.4</f>
      </c>
      <c r="AS28" s="387">
        <f>+AS22/19.4</f>
      </c>
      <c r="AT28" s="387">
        <f>+AT22/19.4</f>
      </c>
      <c r="AU28" s="387">
        <f>+AU22/19.4</f>
      </c>
      <c r="AV28" s="387">
        <f>+AV22/19.4</f>
      </c>
      <c r="AW28" s="387">
        <f>+AW22/19.4</f>
      </c>
      <c r="AX28" s="387">
        <f>+AX22/19.4</f>
      </c>
      <c r="AY28" s="387">
        <f>+AY22/19.4</f>
      </c>
      <c r="AZ28" s="387">
        <f>+AZ22/19.4</f>
      </c>
      <c r="BA28" s="387">
        <f>+BA22/19.4</f>
      </c>
      <c r="BB28" s="387">
        <f>+BB22/19.4</f>
      </c>
      <c r="BC28" s="387">
        <f>+BC22/19.4</f>
      </c>
      <c r="BD28" s="387">
        <f>+BD22/19.4</f>
      </c>
      <c r="BE28" s="387">
        <f>+BE22/19.4</f>
      </c>
      <c r="BF28" s="387">
        <f>+BF22/19.4</f>
      </c>
      <c r="BG28" s="387">
        <f>+BG22/19.4</f>
      </c>
      <c r="BH28" s="387">
        <f>+BH22/19.4</f>
      </c>
      <c r="BI28" s="387">
        <f>+BI22/19.4</f>
      </c>
      <c r="BJ28" s="387">
        <f>+BJ22/19.4</f>
      </c>
      <c r="BK28" s="387">
        <f>+BK22/19.4</f>
      </c>
      <c r="BL28" s="387">
        <f>+BL22/19.4</f>
      </c>
      <c r="BM28" s="387">
        <f>+BM22/19.4</f>
      </c>
      <c r="BN28" s="387">
        <f>+BN22/19.4</f>
      </c>
      <c r="BO28" s="387">
        <f>+BO22/19.4</f>
      </c>
      <c r="BP28" s="387">
        <f>+BP22/19.4</f>
      </c>
      <c r="BQ28" s="387">
        <f>+BQ22/19.4</f>
      </c>
      <c r="BR28" s="387">
        <f>+BR22/19.4</f>
      </c>
      <c r="BS28" s="387">
        <f>+BS22/19.4</f>
      </c>
      <c r="BT28" s="387">
        <f>+BT22/19.4</f>
      </c>
      <c r="BU28" s="387">
        <f>+BU22/19.4</f>
      </c>
      <c r="BV28" s="387">
        <f>+BV22/19.4</f>
      </c>
      <c r="BW28" s="387">
        <f>+BW22/19.4</f>
      </c>
      <c r="BX28" s="387">
        <f>+BX22/19.4</f>
      </c>
      <c r="BY28" s="387">
        <f>+BY22/19.4</f>
      </c>
      <c r="BZ28" s="387">
        <f>+BZ22/19.4</f>
      </c>
      <c r="CA28" s="387">
        <f>+CA22/19.4</f>
      </c>
      <c r="CB28" s="387">
        <f>+CB22/19.4</f>
      </c>
      <c r="CC28" s="387">
        <f>+CC22/19.4</f>
      </c>
      <c r="CD28" s="387">
        <f>+CD22/19.4</f>
      </c>
      <c r="CE28" s="387">
        <f>+CE22/19.4</f>
      </c>
      <c r="CF28" s="387">
        <f>+CF22/19.4</f>
      </c>
      <c r="CG28" s="387">
        <f>+CG22/19.4</f>
      </c>
      <c r="CH28" s="387">
        <f>+CH22/19.4</f>
      </c>
      <c r="CI28" s="387">
        <f>+CI22/19.4</f>
      </c>
      <c r="CJ28" s="387">
        <f>+CJ22/19.4</f>
      </c>
      <c r="CK28" s="387">
        <f>+CK22/19.4</f>
      </c>
      <c r="CL28" s="387">
        <f>+CL22/19.4</f>
      </c>
      <c r="CM28" s="387">
        <f>+CM22/19.4</f>
      </c>
      <c r="CN28" s="387">
        <f>+CN22/19.4</f>
      </c>
      <c r="CO28" s="387">
        <f>+CO22/19.4</f>
      </c>
      <c r="CP28" s="387">
        <f>+CP22/19.4</f>
      </c>
    </row>
    <row x14ac:dyDescent="0.25" r="29" customHeight="1" ht="22.5">
      <c r="A29" s="6"/>
      <c r="B29" s="286"/>
      <c r="C29" s="385" t="s">
        <v>2034</v>
      </c>
      <c r="D29" s="388"/>
      <c r="E29" s="387">
        <f>+SUM(E23:E25)/19.4</f>
      </c>
      <c r="F29" s="387">
        <f>+SUM(F23:F25)/19.4</f>
      </c>
      <c r="G29" s="387">
        <f>+SUM(G23:G25)/19.4</f>
      </c>
      <c r="H29" s="387">
        <f>+SUM(H23:H25)/19.4</f>
      </c>
      <c r="I29" s="387">
        <f>+SUM(I23:I25)/19.4</f>
      </c>
      <c r="J29" s="387">
        <f>+SUM(J23:J25)/19.4</f>
      </c>
      <c r="K29" s="387">
        <f>+SUM(K23:K25)/19.4</f>
      </c>
      <c r="L29" s="387">
        <f>+SUM(L23:L25)/19.4</f>
      </c>
      <c r="M29" s="387">
        <f>+SUM(M23:M25)/19.4</f>
      </c>
      <c r="N29" s="387">
        <f>+SUM(N23:N25)/19.4</f>
      </c>
      <c r="O29" s="387">
        <f>+SUM(O23:O25)/19.4</f>
      </c>
      <c r="P29" s="387">
        <f>+SUM(P23:P25)/19.4</f>
      </c>
      <c r="Q29" s="387">
        <f>+SUM(Q23:Q25)/19.4</f>
      </c>
      <c r="R29" s="387">
        <f>+SUM(R23:R25)/19.4</f>
      </c>
      <c r="S29" s="387">
        <f>+SUM(S23:S25)/19.4</f>
      </c>
      <c r="T29" s="387">
        <f>+SUM(T23:T25)/19.4</f>
      </c>
      <c r="U29" s="387">
        <f>+SUM(U23:U25)/19.4</f>
      </c>
      <c r="V29" s="387">
        <f>+SUM(V23:V25)/19.4</f>
      </c>
      <c r="W29" s="387">
        <f>+SUM(W23:W25)/19.4</f>
      </c>
      <c r="X29" s="387">
        <f>+SUM(X23:X26)/19.4</f>
      </c>
      <c r="Y29" s="387">
        <f>+SUM(Y23:Y26)/19.4</f>
      </c>
      <c r="Z29" s="387">
        <f>+SUM(Z23:Z26)/19.4</f>
      </c>
      <c r="AA29" s="387">
        <f>+SUM(AA23:AA26)/19.4</f>
      </c>
      <c r="AB29" s="387">
        <f>+SUM(AB23:AB26)/19.4</f>
      </c>
      <c r="AC29" s="387">
        <f>+SUM(AC23:AC26)/19.4</f>
      </c>
      <c r="AD29" s="387">
        <f>+SUM(AD23:AD26)/19.4</f>
      </c>
      <c r="AE29" s="387">
        <f>+SUM(AE23:AE26)/19.4</f>
      </c>
      <c r="AF29" s="387">
        <f>+SUM(AF23:AF26)/19.4</f>
      </c>
      <c r="AG29" s="387">
        <f>+SUM(AG23:AG26)/19.4</f>
      </c>
      <c r="AH29" s="387">
        <f>+SUM(AH23:AH26)/19.4</f>
      </c>
      <c r="AI29" s="387">
        <f>+SUM(AI23:AI26)/19.4</f>
      </c>
      <c r="AJ29" s="387">
        <f>+SUM(AJ23:AJ26)/19.4</f>
      </c>
      <c r="AK29" s="387">
        <f>+SUM(AK23:AK26)/19.4</f>
      </c>
      <c r="AL29" s="387">
        <f>+SUM(AL23:AL26)/19.4</f>
      </c>
      <c r="AM29" s="387">
        <f>+SUM(AM23:AM26)/19.4</f>
      </c>
      <c r="AN29" s="387">
        <f>+SUM(AN23:AN26)/19.4</f>
      </c>
      <c r="AO29" s="387">
        <f>+SUM(AO23:AO26)/19.4</f>
      </c>
      <c r="AP29" s="387">
        <f>+SUM(AP23:AP26)/19.4</f>
      </c>
      <c r="AQ29" s="387">
        <f>+SUM(AQ23:AQ26)/19.4</f>
      </c>
      <c r="AR29" s="387">
        <f>+SUM(AR23:AR26)/19.4</f>
      </c>
      <c r="AS29" s="387">
        <f>+SUM(AS23:AS26)/19.4</f>
      </c>
      <c r="AT29" s="387">
        <f>+SUM(AT23:AT26)/19.4</f>
      </c>
      <c r="AU29" s="387">
        <f>+SUM(AU23:AU26)/19.4</f>
      </c>
      <c r="AV29" s="387">
        <f>+SUM(AV23:AV26)/19.4</f>
      </c>
      <c r="AW29" s="387">
        <f>+SUM(AW23:AW26)/19.4</f>
      </c>
      <c r="AX29" s="387">
        <f>+SUM(AX23:AX26)/19.4</f>
      </c>
      <c r="AY29" s="387">
        <f>+SUM(AY23:AY26)/19.4</f>
      </c>
      <c r="AZ29" s="387">
        <f>+SUM(AZ23:AZ26)/19.4</f>
      </c>
      <c r="BA29" s="387">
        <f>+SUM(BA23:BA26)/19.4</f>
      </c>
      <c r="BB29" s="387">
        <f>+SUM(BB23:BB26)/19.4</f>
      </c>
      <c r="BC29" s="387">
        <f>+SUM(BC23:BC26)/19.4</f>
      </c>
      <c r="BD29" s="387">
        <f>+SUM(BD23:BD26)/19.4</f>
      </c>
      <c r="BE29" s="387">
        <f>+SUM(BE23:BE26)/19.4</f>
      </c>
      <c r="BF29" s="387">
        <f>+SUM(BF23:BF26)/19.4</f>
      </c>
      <c r="BG29" s="387">
        <f>+SUM(BG23:BG26)/19.4</f>
      </c>
      <c r="BH29" s="387">
        <f>+SUM(BH23:BH26)/19.4</f>
      </c>
      <c r="BI29" s="387">
        <f>+SUM(BI23:BI26)/19.4</f>
      </c>
      <c r="BJ29" s="387">
        <f>+SUM(BJ23:BJ26)/19.4</f>
      </c>
      <c r="BK29" s="387">
        <f>+SUM(BK23:BK26)/19.4</f>
      </c>
      <c r="BL29" s="387">
        <f>+SUM(BL23:BL26)/19.4</f>
      </c>
      <c r="BM29" s="387">
        <f>+SUM(BM23:BM26)/19.4</f>
      </c>
      <c r="BN29" s="387">
        <f>+SUM(BN23:BN26)/19.4</f>
      </c>
      <c r="BO29" s="387">
        <f>+SUM(BO23:BO26)/19.4</f>
      </c>
      <c r="BP29" s="387">
        <f>+SUM(BP23:BP26)/19.4</f>
      </c>
      <c r="BQ29" s="387">
        <f>+SUM(BQ23:BQ26)/19.4</f>
      </c>
      <c r="BR29" s="387">
        <f>+SUM(BR23:BR26)/19.4</f>
      </c>
      <c r="BS29" s="387">
        <f>+SUM(BS23:BS26)/19.4</f>
      </c>
      <c r="BT29" s="387">
        <f>+SUM(BT23:BT26)/19.4</f>
      </c>
      <c r="BU29" s="387">
        <f>+SUM(BU23:BU26)/19.4</f>
      </c>
      <c r="BV29" s="387">
        <f>+SUM(BV23:BV26)/19.4</f>
      </c>
      <c r="BW29" s="387">
        <f>+SUM(BW23:BW26)/19.4</f>
      </c>
      <c r="BX29" s="387">
        <f>+SUM(BX23:BX26)/19.4</f>
      </c>
      <c r="BY29" s="387">
        <f>+SUM(BY23:BY26)/19.4</f>
      </c>
      <c r="BZ29" s="387">
        <f>+SUM(BZ23:BZ26)/19.4</f>
      </c>
      <c r="CA29" s="387">
        <f>+SUM(CA23:CA26)/19.4</f>
      </c>
      <c r="CB29" s="387">
        <f>+SUM(CB23:CB26)/19.4</f>
      </c>
      <c r="CC29" s="387">
        <f>+SUM(CC23:CC26)/19.4</f>
      </c>
      <c r="CD29" s="387">
        <f>+SUM(CD23:CD26)/19.4</f>
      </c>
      <c r="CE29" s="387">
        <f>+SUM(CE23:CE26)/19.4</f>
      </c>
      <c r="CF29" s="387">
        <f>+SUM(CF23:CF26)/19.4</f>
      </c>
      <c r="CG29" s="387">
        <f>+SUM(CG23:CG26)/19.4</f>
      </c>
      <c r="CH29" s="387">
        <f>+SUM(CH23:CH26)/19.4</f>
      </c>
      <c r="CI29" s="387">
        <f>+SUM(CI23:CI26)/19.4</f>
      </c>
      <c r="CJ29" s="387">
        <f>+SUM(CJ23:CJ26)/19.4</f>
      </c>
      <c r="CK29" s="387">
        <f>+SUM(CK23:CK26)/19.4</f>
      </c>
      <c r="CL29" s="387">
        <f>+SUM(CL23:CL26)/19.4</f>
      </c>
      <c r="CM29" s="387">
        <f>+SUM(CM23:CM26)/19.4</f>
      </c>
      <c r="CN29" s="387">
        <f>+SUM(CN23:CN26)/19.4</f>
      </c>
      <c r="CO29" s="387">
        <f>+SUM(CO23:CO26)/19.4</f>
      </c>
      <c r="CP29" s="387">
        <f>+SUM(CP23:CP26)/19.4</f>
      </c>
    </row>
    <row x14ac:dyDescent="0.25" r="30" customHeight="1" ht="22.5">
      <c r="A30" s="6"/>
      <c r="B30" s="286"/>
      <c r="C30" s="385" t="s">
        <v>2035</v>
      </c>
      <c r="D30" s="386">
        <f>+D27/19.4</f>
      </c>
      <c r="E30" s="387">
        <f>+E27/19.4</f>
      </c>
      <c r="F30" s="387">
        <f>+F27/19.4</f>
      </c>
      <c r="G30" s="387">
        <f>+G27/19.4</f>
      </c>
      <c r="H30" s="387">
        <f>+H27/19.4</f>
      </c>
      <c r="I30" s="387">
        <f>+I27/19.4</f>
      </c>
      <c r="J30" s="387">
        <f>+J27/19.4</f>
      </c>
      <c r="K30" s="387">
        <f>+K27/19.4</f>
      </c>
      <c r="L30" s="387">
        <f>+L27/19.4</f>
      </c>
      <c r="M30" s="387">
        <f>+M27/19.4</f>
      </c>
      <c r="N30" s="387">
        <f>+N27/19.4</f>
      </c>
      <c r="O30" s="387">
        <f>+O27/19.4</f>
      </c>
      <c r="P30" s="387">
        <f>+P27/19.4</f>
      </c>
      <c r="Q30" s="387">
        <f>+Q27/19.4</f>
      </c>
      <c r="R30" s="387">
        <f>+R27/19.4</f>
      </c>
      <c r="S30" s="387">
        <f>+S27/19.4</f>
      </c>
      <c r="T30" s="387">
        <f>+T27/19.4</f>
      </c>
      <c r="U30" s="387">
        <f>+U27/19.4</f>
      </c>
      <c r="V30" s="387">
        <f>+V27/19.4</f>
      </c>
      <c r="W30" s="387">
        <v>0</v>
      </c>
      <c r="X30" s="387">
        <f>+X27/19.4</f>
      </c>
      <c r="Y30" s="387">
        <f>+Y27/19.4</f>
      </c>
      <c r="Z30" s="387">
        <f>+Z27/19.4</f>
      </c>
      <c r="AA30" s="387">
        <f>+AA27/19.4</f>
      </c>
      <c r="AB30" s="387">
        <f>+AB27/19.4</f>
      </c>
      <c r="AC30" s="387">
        <f>+AC27/19.4</f>
      </c>
      <c r="AD30" s="387">
        <f>+AD27/19.4</f>
      </c>
      <c r="AE30" s="387">
        <f>+AE27/19.4</f>
      </c>
      <c r="AF30" s="387">
        <f>+AF27/19.4</f>
      </c>
      <c r="AG30" s="387">
        <f>+AG27/19.4</f>
      </c>
      <c r="AH30" s="387">
        <f>+AH27/19.4</f>
      </c>
      <c r="AI30" s="387">
        <f>+AI27/19.4</f>
      </c>
      <c r="AJ30" s="387">
        <f>+AJ27/19.4</f>
      </c>
      <c r="AK30" s="387">
        <f>+AK27/19.4</f>
      </c>
      <c r="AL30" s="387">
        <f>+AL27/19.4</f>
      </c>
      <c r="AM30" s="387">
        <f>+AM27/19.4</f>
      </c>
      <c r="AN30" s="387">
        <f>+AN27/19.4</f>
      </c>
      <c r="AO30" s="387">
        <f>+AO27/19.4</f>
      </c>
      <c r="AP30" s="387">
        <f>+AP27/19.4</f>
      </c>
      <c r="AQ30" s="387">
        <f>+AQ27/19.4</f>
      </c>
      <c r="AR30" s="387">
        <f>+AR27/19.4</f>
      </c>
      <c r="AS30" s="387">
        <f>+AS27/19.4</f>
      </c>
      <c r="AT30" s="387">
        <f>+AT27/19.4</f>
      </c>
      <c r="AU30" s="387">
        <f>+AU27/19.4</f>
      </c>
      <c r="AV30" s="387">
        <f>+AV27/19.4</f>
      </c>
      <c r="AW30" s="387">
        <f>+AW27/19.4</f>
      </c>
      <c r="AX30" s="387">
        <f>+AX27/19.4</f>
      </c>
      <c r="AY30" s="387">
        <f>+AY27/19.4</f>
      </c>
      <c r="AZ30" s="387">
        <f>+AZ27/19.4</f>
      </c>
      <c r="BA30" s="387">
        <f>+BA27/19.4</f>
      </c>
      <c r="BB30" s="387">
        <f>+BB27/19.4</f>
      </c>
      <c r="BC30" s="387">
        <f>+BC27/19.4</f>
      </c>
      <c r="BD30" s="387">
        <f>+BD27/19.4</f>
      </c>
      <c r="BE30" s="387">
        <f>+BE27/19.4</f>
      </c>
      <c r="BF30" s="387">
        <f>+BF27/19.4</f>
      </c>
      <c r="BG30" s="387">
        <f>+BG27/19.4</f>
      </c>
      <c r="BH30" s="387">
        <f>+BH27/19.4</f>
      </c>
      <c r="BI30" s="387">
        <f>+BI27/19.4</f>
      </c>
      <c r="BJ30" s="387">
        <f>+BJ27/19.4</f>
      </c>
      <c r="BK30" s="387">
        <f>+BK27/19.4</f>
      </c>
      <c r="BL30" s="387">
        <f>+BL27/19.4</f>
      </c>
      <c r="BM30" s="387">
        <f>+BM27/19.4</f>
      </c>
      <c r="BN30" s="387">
        <f>+BN27/19.4</f>
      </c>
      <c r="BO30" s="387">
        <f>+BO27/19.4</f>
      </c>
      <c r="BP30" s="387">
        <f>+BP27/19.4</f>
      </c>
      <c r="BQ30" s="387">
        <f>+BQ27/19.4</f>
      </c>
      <c r="BR30" s="387">
        <f>+BR27/19.4</f>
      </c>
      <c r="BS30" s="387">
        <f>+BS27/19.4</f>
      </c>
      <c r="BT30" s="387">
        <f>+BT27/19.4</f>
      </c>
      <c r="BU30" s="387">
        <f>+BU27/19.4</f>
      </c>
      <c r="BV30" s="387">
        <f>+BV27/19.4</f>
      </c>
      <c r="BW30" s="387">
        <f>+BW27/19.4</f>
      </c>
      <c r="BX30" s="387">
        <f>+BX27/19.4</f>
      </c>
      <c r="BY30" s="387">
        <f>+BY27/19.4</f>
      </c>
      <c r="BZ30" s="387">
        <f>+BZ27/19.4</f>
      </c>
      <c r="CA30" s="387">
        <f>+CA27/19.4</f>
      </c>
      <c r="CB30" s="387">
        <f>+CB27/19.4</f>
      </c>
      <c r="CC30" s="387">
        <f>+CC27/19.4</f>
      </c>
      <c r="CD30" s="387">
        <f>+CD27/19.4</f>
      </c>
      <c r="CE30" s="387">
        <f>+CE27/19.4</f>
      </c>
      <c r="CF30" s="387">
        <f>+CF27/19.4</f>
      </c>
      <c r="CG30" s="387">
        <f>+CG27/19.4</f>
      </c>
      <c r="CH30" s="387">
        <f>+CH27/19.4</f>
      </c>
      <c r="CI30" s="387">
        <f>+CI27/19.4</f>
      </c>
      <c r="CJ30" s="387">
        <f>+CJ27/19.4</f>
      </c>
      <c r="CK30" s="387">
        <f>+CK27/19.4</f>
      </c>
      <c r="CL30" s="387">
        <f>+CL27/19.4</f>
      </c>
      <c r="CM30" s="387">
        <f>+CM27/19.4</f>
      </c>
      <c r="CN30" s="387">
        <f>+CN27/19.4</f>
      </c>
      <c r="CO30" s="387">
        <f>+CO27/19.4</f>
      </c>
      <c r="CP30" s="387">
        <f>+CP27/19.4</f>
      </c>
    </row>
    <row x14ac:dyDescent="0.25" r="31" customHeight="1" ht="22.5">
      <c r="A31" s="6"/>
      <c r="B31" s="286"/>
      <c r="C31" s="385" t="s">
        <v>2036</v>
      </c>
      <c r="D31" s="388"/>
      <c r="E31" s="387">
        <f>ROUND(IF((D30-E29)&lt;0,0,D30-E29),0)</f>
      </c>
      <c r="F31" s="387">
        <f>ROUND(IF((E30-F29)&lt;0,0,E30-F29),0)</f>
      </c>
      <c r="G31" s="387">
        <f>ROUND(IF((F30-G29)&lt;0,0,F30-G29),0)</f>
      </c>
      <c r="H31" s="387">
        <f>ROUND(IF((G30-H29)&lt;0,0,G30-H29),0)</f>
      </c>
      <c r="I31" s="387">
        <f>ROUND(IF((H30-I29)&lt;0,0,H30-I29),0)</f>
      </c>
      <c r="J31" s="387">
        <f>ROUND(IF((I30-J29)&lt;0,0,I30-J29),0)</f>
      </c>
      <c r="K31" s="387">
        <f>ROUND(IF((J30-K29)&lt;0,0,J30-K29),0)</f>
      </c>
      <c r="L31" s="387">
        <f>ROUND(IF((K30-L29)&lt;0,0,K30-L29),0)</f>
      </c>
      <c r="M31" s="387">
        <v>16</v>
      </c>
      <c r="N31" s="387">
        <f>ROUND(IF((M30-N29)&lt;0,0,M30-N29),0)</f>
      </c>
      <c r="O31" s="387">
        <f>ROUND(IF((N30-O29)&lt;0,0,N30-O29),0)</f>
      </c>
      <c r="P31" s="387">
        <v>38</v>
      </c>
      <c r="Q31" s="387">
        <f>ROUND(IF((P30-Q29)&lt;0,0,P30-Q29),0)</f>
      </c>
      <c r="R31" s="387">
        <v>23</v>
      </c>
      <c r="S31" s="387">
        <f>ROUND(IF((R30-S29)&lt;0,0,R30-S29),0)</f>
      </c>
      <c r="T31" s="387">
        <f>ROUND(IF((S30-T29)&lt;0,0,S30-T29),0)</f>
      </c>
      <c r="U31" s="387">
        <f>ROUND(IF((T30-U29)&lt;0,0,T30-U29),0)</f>
      </c>
      <c r="V31" s="387">
        <f>ROUND(IF((U30-V29)&lt;0,0,U30-V29),0)</f>
      </c>
      <c r="W31" s="387">
        <f>ROUND(IF((V30-W29)&lt;0,0,V30-W29),0)</f>
      </c>
      <c r="X31" s="387">
        <f>ROUND(IF((W30-X29)&lt;0,0,W30-X29),0)</f>
      </c>
      <c r="Y31" s="387">
        <f>ROUND(IF((X30-Y29)&lt;0,0,X30-Y29),0)</f>
      </c>
      <c r="Z31" s="387">
        <f>ROUND(IF((Y30-Z29)&lt;0,0,Y30-Z29),0)</f>
      </c>
      <c r="AA31" s="387">
        <f>ROUND(IF((Z30-AA29)&lt;0,0,Z30-AA29),0)</f>
      </c>
      <c r="AB31" s="387">
        <f>ROUND(IF((AA30-AB29)&lt;0,0,AA30-AB29),0)</f>
      </c>
      <c r="AC31" s="387">
        <f>ROUND(IF((AB30-AC29)&lt;0,0,AB30-AC29),0)</f>
      </c>
      <c r="AD31" s="387">
        <f>ROUND(IF((AC30-AD29)&lt;0,0,AC30-AD29),0)</f>
      </c>
      <c r="AE31" s="387">
        <f>ROUND(IF((AD30-AE29)&lt;0,0,AD30-AE29),0)</f>
      </c>
      <c r="AF31" s="387">
        <f>ROUND(IF((AE30-AF29)&lt;0,0,AE30-AF29),0)</f>
      </c>
      <c r="AG31" s="387">
        <f>ROUND(IF((AF30-AG29)&lt;0,0,AF30-AG29),0)</f>
      </c>
      <c r="AH31" s="387">
        <f>ROUND(IF((AG30-AH29)&lt;0,0,AG30-AH29),0)</f>
      </c>
      <c r="AI31" s="387">
        <f>ROUND(IF((AH30-AI29)&lt;0,0,AH30-AI29),0)</f>
      </c>
      <c r="AJ31" s="387">
        <f>ROUND(IF((AI30-AJ29)&lt;0,0,AI30-AJ29),0)</f>
      </c>
      <c r="AK31" s="387">
        <f>ROUND(IF((AJ30-AK29)&lt;0,0,AJ30-AK29),0)</f>
      </c>
      <c r="AL31" s="387">
        <f>ROUND(IF((AK30-AL29)&lt;0,0,AK30-AL29),0)</f>
      </c>
      <c r="AM31" s="387">
        <f>ROUND(IF((AL30-AM29)&lt;0,0,AL30-AM29),0)</f>
      </c>
      <c r="AN31" s="387">
        <f>ROUND(IF((AM30-AN29)&lt;0,0,AM30-AN29),0)</f>
      </c>
      <c r="AO31" s="387">
        <f>ROUND(IF((AN30-AO29)&lt;0,0,AN30-AO29),0)</f>
      </c>
      <c r="AP31" s="387">
        <f>ROUND(IF((AO30-AP29)&lt;0,0,AO30-AP29),0)</f>
      </c>
      <c r="AQ31" s="387">
        <f>ROUND(IF((AP30-AQ29)&lt;0,0,AP30-AQ29),0)</f>
      </c>
      <c r="AR31" s="387">
        <f>ROUND(IF((AQ30-AR29)&lt;0,0,AQ30-AR29),0)</f>
      </c>
      <c r="AS31" s="387">
        <f>ROUND(IF((AR30-AS29)&lt;0,0,AR30-AS29),0)</f>
      </c>
      <c r="AT31" s="387">
        <f>ROUND(IF((AS30-AT29)&lt;0,0,AS30-AT29),0)</f>
      </c>
      <c r="AU31" s="387">
        <f>ROUND(IF((AT30-AU29)&lt;0,0,AT30-AU29),0)</f>
      </c>
      <c r="AV31" s="387">
        <f>ROUND(IF((AU30-AV29)&lt;0,0,AU30-AV29),0)</f>
      </c>
      <c r="AW31" s="387">
        <f>ROUND(IF((AV30-AW29)&lt;0,0,AV30-AW29),0)</f>
      </c>
      <c r="AX31" s="387">
        <f>ROUND(IF((AW30-AX29)&lt;0,0,AW30-AX29),0)</f>
      </c>
      <c r="AY31" s="387">
        <f>ROUND(IF((AX30-AY29)&lt;0,0,AX30-AY29),0)</f>
      </c>
      <c r="AZ31" s="387">
        <f>ROUND(IF((AY30-AZ29)&lt;0,0,AY30-AZ29),0)</f>
      </c>
      <c r="BA31" s="387">
        <f>ROUND(IF((AZ30-BA29)&lt;0,0,AZ30-BA29),0)</f>
      </c>
      <c r="BB31" s="387">
        <f>ROUND(IF((BA30-BB29)&lt;0,0,BA30-BB29),0)</f>
      </c>
      <c r="BC31" s="387">
        <f>ROUND(IF((BB30-BC29)&lt;0,0,BB30-BC29),0)</f>
      </c>
      <c r="BD31" s="387">
        <f>ROUND(IF((BC30-BD29)&lt;0,0,BC30-BD29),0)</f>
      </c>
      <c r="BE31" s="387">
        <f>ROUND(IF((BD30-BE29)&lt;0,0,BD30-BE29),0)</f>
      </c>
      <c r="BF31" s="387">
        <f>ROUND(IF((BE30-BF29)&lt;0,0,BE30-BF29),0)</f>
      </c>
      <c r="BG31" s="387">
        <f>ROUND(IF((BF30-BG29)&lt;0,0,BF30-BG29),0)</f>
      </c>
      <c r="BH31" s="387">
        <f>ROUND(IF((BG30-BH29)&lt;0,0,BG30-BH29),0)</f>
      </c>
      <c r="BI31" s="387">
        <f>ROUND(IF((BH30-BI29)&lt;0,0,BH30-BI29),0)</f>
      </c>
      <c r="BJ31" s="387">
        <f>ROUND(IF((BI30-BJ29)&lt;0,0,BI30-BJ29),0)</f>
      </c>
      <c r="BK31" s="387">
        <f>ROUND(IF((BJ30-BK29)&lt;0,0,BJ30-BK29),0)</f>
      </c>
      <c r="BL31" s="387">
        <f>ROUND(IF((BK30-BL29)&lt;0,0,BK30-BL29),0)</f>
      </c>
      <c r="BM31" s="387">
        <f>ROUND(IF((BL30-BM29)&lt;0,0,BL30-BM29),0)</f>
      </c>
      <c r="BN31" s="387">
        <f>ROUND(IF((BM30-BN29)&lt;0,0,BM30-BN29),0)</f>
      </c>
      <c r="BO31" s="387">
        <f>ROUND(IF((BN30-BO29)&lt;0,0,BN30-BO29),0)</f>
      </c>
      <c r="BP31" s="387">
        <f>ROUND(IF((BO30-BP29)&lt;0,0,BO30-BP29),0)</f>
      </c>
      <c r="BQ31" s="387">
        <f>ROUND(IF((BP30-BQ29)&lt;0,0,BP30-BQ29),0)</f>
      </c>
      <c r="BR31" s="387">
        <f>ROUND(IF((BQ30-BR29)&lt;0,0,BQ30-BR29),0)</f>
      </c>
      <c r="BS31" s="387">
        <f>ROUND(IF((BR30-BS29)&lt;0,0,BR30-BS29),0)</f>
      </c>
      <c r="BT31" s="387">
        <f>ROUND(IF((BS30-BT29)&lt;0,0,BS30-BT29),0)</f>
      </c>
      <c r="BU31" s="387">
        <f>ROUND(IF((BT30-BU29)&lt;0,0,BT30-BU29),0)</f>
      </c>
      <c r="BV31" s="387">
        <f>ROUND(IF((BU30-BV29)&lt;0,0,BU30-BV29),0)</f>
      </c>
      <c r="BW31" s="387">
        <f>ROUND(IF((BV30-BW29)&lt;0,0,BV30-BW29),0)</f>
      </c>
      <c r="BX31" s="387">
        <f>ROUND(IF((BW30-BX29)&lt;0,0,BW30-BX29),0)</f>
      </c>
      <c r="BY31" s="387">
        <f>ROUND(IF((BX30-BY29)&lt;0,0,BX30-BY29),0)</f>
      </c>
      <c r="BZ31" s="387">
        <f>ROUND(IF((BY30-BZ29)&lt;0,0,BY30-BZ29),0)</f>
      </c>
      <c r="CA31" s="387">
        <f>ROUND(IF((BZ30-CA29)&lt;0,0,BZ30-CA29),0)</f>
      </c>
      <c r="CB31" s="387">
        <f>ROUND(IF((CA30-CB29)&lt;0,0,CA30-CB29),0)</f>
      </c>
      <c r="CC31" s="387">
        <f>ROUND(IF((CB30-CC29)&lt;0,0,CB30-CC29),0)</f>
      </c>
      <c r="CD31" s="387">
        <f>ROUND(IF((CC30-CD29)&lt;0,0,CC30-CD29),0)</f>
      </c>
      <c r="CE31" s="387">
        <f>ROUND(IF((CD30-CE29)&lt;0,0,CD30-CE29),0)</f>
      </c>
      <c r="CF31" s="387">
        <f>ROUND(IF((CE30-CF29)&lt;0,0,CE30-CF29),0)</f>
      </c>
      <c r="CG31" s="387">
        <f>ROUND(IF((CF30-CG29)&lt;0,0,CF30-CG29),0)</f>
      </c>
      <c r="CH31" s="387">
        <f>ROUND(IF((CG30-CH29)&lt;0,0,CG30-CH29),0)</f>
      </c>
      <c r="CI31" s="387">
        <f>ROUND(IF((CH30-CI29)&lt;0,0,CH30-CI29),0)</f>
      </c>
      <c r="CJ31" s="387">
        <f>ROUND(IF((CI30-CJ29)&lt;0,0,CI30-CJ29),0)</f>
      </c>
      <c r="CK31" s="387">
        <f>ROUND(IF((CJ30-CK29)&lt;0,0,CJ30-CK29),0)</f>
      </c>
      <c r="CL31" s="387">
        <f>ROUND(IF((CK30-CL29)&lt;0,0,CK30-CL29),0)</f>
      </c>
      <c r="CM31" s="387">
        <f>ROUND(IF((CL30-CM29)&lt;0,0,CL30-CM29),0)</f>
      </c>
      <c r="CN31" s="387">
        <f>ROUND(IF((CM30-CN29)&lt;0,0,CM30-CN29),0)</f>
      </c>
      <c r="CO31" s="387">
        <f>ROUND(IF((CN30-CO29)&lt;0,0,CN30-CO29),0)</f>
      </c>
      <c r="CP31" s="387">
        <f>ROUND(IF((CO30-CP29)&lt;0,0,CO30-CP29),0)</f>
      </c>
    </row>
    <row x14ac:dyDescent="0.25" r="32" customHeight="1" ht="22.5">
      <c r="A32" s="6"/>
      <c r="B32" s="286"/>
      <c r="C32" s="385" t="s">
        <v>2037</v>
      </c>
      <c r="D32" s="388"/>
      <c r="E32" s="387">
        <f>IF(((E31)*$C$52*7)&lt;0,0,((E31)*$C$52*7))</f>
      </c>
      <c r="F32" s="387">
        <f>IF(((F31)*$C$52*7)&lt;0,0,((F31)*$C$52*7))</f>
      </c>
      <c r="G32" s="387">
        <f>IF(((G31)*$C$52*7)&lt;0,0,((G31)*$C$52*7))</f>
      </c>
      <c r="H32" s="387">
        <f>IF(((H31)*$C$52*7)&lt;0,0,((H31)*$C$52*7))</f>
      </c>
      <c r="I32" s="387">
        <f>IF(((I31)*$C$52*7)&lt;0,0,((I31)*$C$52*7))</f>
      </c>
      <c r="J32" s="387">
        <f>IF(((J31)*$C$52*7)&lt;0,0,((J31)*$C$52*7))</f>
      </c>
      <c r="K32" s="387">
        <f>IF(((K31)*$C$52*7)&lt;0,0,((K31)*$C$52*7))</f>
      </c>
      <c r="L32" s="387">
        <f>IF(((L31)*$C$52*7)&lt;0,0,((L31)*$C$52*7))</f>
      </c>
      <c r="M32" s="387">
        <f>IF(((M31)*$C$52*7)&lt;0,0,((M31)*$C$52*7))</f>
      </c>
      <c r="N32" s="387">
        <f>IF(((N31)*$C$52*7)&lt;0,0,((N31)*$C$52*7))</f>
      </c>
      <c r="O32" s="387">
        <f>IF(((O31)*$C$52*7)&lt;0,0,((O31)*$C$52*7))</f>
      </c>
      <c r="P32" s="387">
        <f>IF(((P31)*$C$52*7)&lt;0,0,((P31)*$C$52*7))</f>
      </c>
      <c r="Q32" s="387">
        <f>IF(((Q31)*$C$52*7)&lt;0,0,((Q31)*$C$52*7))</f>
      </c>
      <c r="R32" s="387">
        <f>IF(((R31)*$C$52*7)&lt;0,0,((R31)*$C$52*7))</f>
      </c>
      <c r="S32" s="387">
        <f>IF(((S31)*$C$52*7)&lt;0,0,((S31)*$C$52*7))</f>
      </c>
      <c r="T32" s="387">
        <f>IF(((T31)*$C$52*7)&lt;0,0,((T31)*$C$52*7))</f>
      </c>
      <c r="U32" s="387">
        <f>IF(((U31)*$C$52*7)&lt;0,0,((U31)*$C$52*7))</f>
      </c>
      <c r="V32" s="387">
        <f>IF(((V31)*$C$52*7)&lt;0,0,((V31)*$C$52*7))</f>
      </c>
      <c r="W32" s="387">
        <f>IF(((W31)*$C$52*7)&lt;0,0,((W31)*$C$52*7))</f>
      </c>
      <c r="X32" s="387">
        <f>IF(((X31)*$C$52*7)&lt;0,0,((X31)*$C$52*7))</f>
      </c>
      <c r="Y32" s="387">
        <f>IF(((Y31)*$C$52*7)&lt;0,0,((Y31)*$C$52*7))</f>
      </c>
      <c r="Z32" s="387">
        <f>IF(((Z31)*$C$52*7)&lt;0,0,((Z31)*$C$52*7))</f>
      </c>
      <c r="AA32" s="387">
        <f>IF(((AA31)*$C$52*7)&lt;0,0,((AA31)*$C$52*7))</f>
      </c>
      <c r="AB32" s="387">
        <f>IF(((AB31)*$C$52*7)&lt;0,0,((AB31)*$C$52*7))</f>
      </c>
      <c r="AC32" s="387">
        <f>IF(((AC31)*$C$52*7)&lt;0,0,((AC31)*$C$52*7))</f>
      </c>
      <c r="AD32" s="387">
        <f>IF(((AD31)*$C$52*7)&lt;0,0,((AD31)*$C$52*7))</f>
      </c>
      <c r="AE32" s="387">
        <f>IF(((AE31)*$C$52*7)&lt;0,0,((AE31)*$C$52*7))</f>
      </c>
      <c r="AF32" s="387">
        <f>IF(((AF31)*$C$52*7)&lt;0,0,((AF31)*$C$52*7))</f>
      </c>
      <c r="AG32" s="387">
        <f>IF(((AG31)*$C$52*7)&lt;0,0,((AG31)*$C$52*7))</f>
      </c>
      <c r="AH32" s="387">
        <f>IF(((AH31)*$C$52*7)&lt;0,0,((AH31)*$C$52*7))</f>
      </c>
      <c r="AI32" s="387">
        <f>IF(((AI31)*$C$52*7)&lt;0,0,((AI31)*$C$52*7))</f>
      </c>
      <c r="AJ32" s="387">
        <f>IF(((AJ31)*$C$52*7)&lt;0,0,((AJ31)*$C$52*7))</f>
      </c>
      <c r="AK32" s="387">
        <f>IF(((AK31)*$C$52*7)&lt;0,0,((AK31)*$C$52*7))</f>
      </c>
      <c r="AL32" s="387">
        <f>IF(((AL31)*$C$52*7)&lt;0,0,((AL31)*$C$52*7))</f>
      </c>
      <c r="AM32" s="387">
        <f>IF(((AM31)*$C$52*7)&lt;0,0,((AM31)*$C$52*7))</f>
      </c>
      <c r="AN32" s="387">
        <f>IF(((AN31)*$C$52*7)&lt;0,0,((AN31)*$C$52*7))</f>
      </c>
      <c r="AO32" s="387">
        <f>IF(((AO31)*$C$52*7)&lt;0,0,((AO31)*$C$52*7))</f>
      </c>
      <c r="AP32" s="387">
        <f>IF(((AP31)*$C$52*7)&lt;0,0,((AP31)*$C$52*7))</f>
      </c>
      <c r="AQ32" s="387">
        <f>IF(((AQ31)*$C$52*7)&lt;0,0,((AQ31)*$C$52*7))</f>
      </c>
      <c r="AR32" s="387">
        <f>IF(((AR31)*$C$52*7)&lt;0,0,((AR31)*$C$52*7))</f>
      </c>
      <c r="AS32" s="387">
        <f>IF(((AS31)*$C$52*7)&lt;0,0,((AS31)*$C$52*7))</f>
      </c>
      <c r="AT32" s="387">
        <f>IF(((AT31)*$C$52*7)&lt;0,0,((AT31)*$C$52*7))</f>
      </c>
      <c r="AU32" s="387">
        <f>IF(((AU31)*$C$52*7)&lt;0,0,((AU31)*$C$52*7))</f>
      </c>
      <c r="AV32" s="387">
        <f>IF(((AV31)*$C$52*7)&lt;0,0,((AV31)*$C$52*7))</f>
      </c>
      <c r="AW32" s="387">
        <f>IF(((AW31)*$C$52*7)&lt;0,0,((AW31)*$C$52*7))</f>
      </c>
      <c r="AX32" s="387">
        <f>IF(((AX31)*$C$52*7)&lt;0,0,((AX31)*$C$52*7))</f>
      </c>
      <c r="AY32" s="387">
        <f>IF(((AY31)*$C$52*7)&lt;0,0,((AY31)*$C$52*7))</f>
      </c>
      <c r="AZ32" s="387">
        <f>IF(((AZ31)*$C$52*7)&lt;0,0,((AZ31)*$C$52*7))</f>
      </c>
      <c r="BA32" s="387">
        <f>IF(((BA31)*$C$52*7)&lt;0,0,((BA31)*$C$52*7))</f>
      </c>
      <c r="BB32" s="387">
        <f>IF(((BB31)*$C$52*7)&lt;0,0,((BB31)*$C$52*7))</f>
      </c>
      <c r="BC32" s="387">
        <f>IF(((BC31)*$C$52*7)&lt;0,0,((BC31)*$C$52*7))</f>
      </c>
      <c r="BD32" s="387">
        <f>IF(((BD31)*$C$52*7)&lt;0,0,((BD31)*$C$52*7))</f>
      </c>
      <c r="BE32" s="387">
        <f>IF(((BE31)*$C$52*7)&lt;0,0,((BE31)*$C$52*7))</f>
      </c>
      <c r="BF32" s="387">
        <f>IF(((BF31)*$C$52*7)&lt;0,0,((BF31)*$C$52*7))</f>
      </c>
      <c r="BG32" s="387">
        <f>IF(((BG31)*$C$52*7)&lt;0,0,((BG31)*$C$52*7))</f>
      </c>
      <c r="BH32" s="387">
        <f>IF(((BH31)*$C$52*7)&lt;0,0,((BH31)*$C$52*7))</f>
      </c>
      <c r="BI32" s="387">
        <f>IF(((BI31)*$C$52*7)&lt;0,0,((BI31)*$C$52*7))</f>
      </c>
      <c r="BJ32" s="387">
        <f>IF(((BJ31)*$C$52*7)&lt;0,0,((BJ31)*$C$52*7))</f>
      </c>
      <c r="BK32" s="387">
        <f>IF(((BK31)*$C$52*7)&lt;0,0,((BK31)*$C$52*7))</f>
      </c>
      <c r="BL32" s="387">
        <f>IF(((BL31)*$C$52*7)&lt;0,0,((BL31)*$C$52*7))</f>
      </c>
      <c r="BM32" s="387">
        <f>IF(((BM31)*$C$52*7)&lt;0,0,((BM31)*$C$52*7))</f>
      </c>
      <c r="BN32" s="387">
        <f>IF(((BN31)*$C$52*7)&lt;0,0,((BN31)*$C$52*7))</f>
      </c>
      <c r="BO32" s="387">
        <f>IF(((BO31)*$C$52*7)&lt;0,0,((BO31)*$C$52*7))</f>
      </c>
      <c r="BP32" s="387">
        <f>IF(((BP31)*$C$52*7)&lt;0,0,((BP31)*$C$52*7))</f>
      </c>
      <c r="BQ32" s="387">
        <f>IF(((BQ31)*$C$52*7)&lt;0,0,((BQ31)*$C$52*7))</f>
      </c>
      <c r="BR32" s="387">
        <f>IF(((BR31)*$C$52*7)&lt;0,0,((BR31)*$C$52*7))</f>
      </c>
      <c r="BS32" s="387">
        <f>IF(((BS31)*$C$52*7)&lt;0,0,((BS31)*$C$52*7))</f>
      </c>
      <c r="BT32" s="387">
        <f>IF(((BT31)*$C$52*7)&lt;0,0,((BT31)*$C$52*7))</f>
      </c>
      <c r="BU32" s="387">
        <f>IF(((BU31)*$C$52*7)&lt;0,0,((BU31)*$C$52*7))</f>
      </c>
      <c r="BV32" s="387">
        <f>IF(((BV31)*$C$52*7)&lt;0,0,((BV31)*$C$52*7))</f>
      </c>
      <c r="BW32" s="387">
        <f>IF(((BW31)*$C$52*7)&lt;0,0,((BW31)*$C$52*7))</f>
      </c>
      <c r="BX32" s="387">
        <f>IF(((BX31)*$C$52*7)&lt;0,0,((BX31)*$C$52*7))</f>
      </c>
      <c r="BY32" s="387">
        <f>IF(((BY31)*$C$52*7)&lt;0,0,((BY31)*$C$52*7))</f>
      </c>
      <c r="BZ32" s="387">
        <f>IF(((BZ31)*$C$52*7)&lt;0,0,((BZ31)*$C$52*7))</f>
      </c>
      <c r="CA32" s="387">
        <f>IF(((CA31)*$C$52*7)&lt;0,0,((CA31)*$C$52*7))</f>
      </c>
      <c r="CB32" s="387">
        <f>IF(((CB31)*$C$52*7)&lt;0,0,((CB31)*$C$52*7))</f>
      </c>
      <c r="CC32" s="387">
        <f>IF(((CC31)*$C$52*7)&lt;0,0,((CC31)*$C$52*7))</f>
      </c>
      <c r="CD32" s="387">
        <f>IF(((CD31)*$C$52*7)&lt;0,0,((CD31)*$C$52*7))</f>
      </c>
      <c r="CE32" s="387">
        <f>IF(((CE31)*$C$52*7)&lt;0,0,((CE31)*$C$52*7))</f>
      </c>
      <c r="CF32" s="387">
        <f>IF(((CF31)*$C$52*7)&lt;0,0,((CF31)*$C$52*7))</f>
      </c>
      <c r="CG32" s="387">
        <f>IF(((CG31)*$C$52*7)&lt;0,0,((CG31)*$C$52*7))</f>
      </c>
      <c r="CH32" s="387">
        <f>IF(((CH31)*$C$52*7)&lt;0,0,((CH31)*$C$52*7))</f>
      </c>
      <c r="CI32" s="387">
        <f>IF(((CI31)*$C$52*7)&lt;0,0,((CI31)*$C$52*7))</f>
      </c>
      <c r="CJ32" s="387">
        <f>IF(((CJ31)*$C$52*7)&lt;0,0,((CJ31)*$C$52*7))</f>
      </c>
      <c r="CK32" s="387">
        <f>IF(((CK31)*$C$52*7)&lt;0,0,((CK31)*$C$52*7))</f>
      </c>
      <c r="CL32" s="387">
        <f>IF(((CL31)*$C$52*7)&lt;0,0,((CL31)*$C$52*7))</f>
      </c>
      <c r="CM32" s="387">
        <f>IF(((CM31)*$C$52*7)&lt;0,0,((CM31)*$C$52*7))</f>
      </c>
      <c r="CN32" s="387">
        <f>IF(((CN31)*$C$52*7)&lt;0,0,((CN31)*$C$52*7))</f>
      </c>
      <c r="CO32" s="387">
        <f>IF(((CO31)*$C$52*7)&lt;0,0,((CO31)*$C$52*7))</f>
      </c>
      <c r="CP32" s="387">
        <f>IF(((CP31)*$C$52*7)&lt;0,0,((CP31)*$C$52*7))</f>
      </c>
    </row>
    <row x14ac:dyDescent="0.25" r="33" customHeight="1" ht="18.75">
      <c r="A33" s="6"/>
      <c r="B33" s="286"/>
      <c r="C33" s="389"/>
      <c r="D33" s="390"/>
      <c r="E33" s="286"/>
      <c r="F33" s="286"/>
      <c r="G33" s="286"/>
      <c r="H33" s="286"/>
      <c r="I33" s="286"/>
      <c r="J33" s="290"/>
      <c r="K33" s="286">
        <f>+K28-K29</f>
      </c>
      <c r="L33" s="286">
        <f>+L28-L29</f>
      </c>
      <c r="M33" s="286">
        <f>+M28-M29</f>
      </c>
      <c r="N33" s="286">
        <f>+N28-N29</f>
      </c>
      <c r="O33" s="286">
        <f>+O28-O29</f>
      </c>
      <c r="P33" s="286">
        <f>+P28-P29</f>
      </c>
      <c r="Q33" s="286">
        <f>+Q28-Q29</f>
      </c>
      <c r="R33" s="286">
        <f>+R28-R29</f>
      </c>
      <c r="S33" s="286">
        <f>+S28-S29</f>
      </c>
      <c r="T33" s="286">
        <f>+T28-T29</f>
      </c>
      <c r="U33" s="286">
        <f>+U28-U29</f>
      </c>
      <c r="V33" s="286">
        <f>+V28-V29</f>
      </c>
      <c r="W33" s="286">
        <f>+W28-W29</f>
      </c>
      <c r="X33" s="286">
        <f>+X28-X29</f>
      </c>
      <c r="Y33" s="286">
        <f>+Y28-Y29</f>
      </c>
      <c r="Z33" s="286">
        <f>+Z28-Z29</f>
      </c>
      <c r="AA33" s="286">
        <f>+AA28-AA29</f>
      </c>
      <c r="AB33" s="286">
        <f>+AB28-AB29</f>
      </c>
      <c r="AC33" s="286">
        <f>+AC28-AC29</f>
      </c>
      <c r="AD33" s="286">
        <f>+AD28-AD29</f>
      </c>
      <c r="AE33" s="286">
        <f>+AE28-AE29</f>
      </c>
      <c r="AF33" s="286">
        <f>+AF28-AF29</f>
      </c>
      <c r="AG33" s="286">
        <f>+AG28-AG29</f>
      </c>
      <c r="AH33" s="286">
        <f>+AH28-AH29</f>
      </c>
      <c r="AI33" s="286">
        <f>+AI28-AI29</f>
      </c>
      <c r="AJ33" s="286">
        <f>+AJ28-AJ29</f>
      </c>
      <c r="AK33" s="286">
        <f>+AK28-AK29</f>
      </c>
      <c r="AL33" s="286">
        <f>+AL28-AL29</f>
      </c>
      <c r="AM33" s="286">
        <f>+AM28-AM29</f>
      </c>
      <c r="AN33" s="286">
        <f>+AN28-AN29</f>
      </c>
      <c r="AO33" s="286">
        <f>+AO28-AO29</f>
      </c>
      <c r="AP33" s="286">
        <f>+AP28-AP29</f>
      </c>
      <c r="AQ33" s="286">
        <f>+AQ28-AQ29</f>
      </c>
      <c r="AR33" s="286">
        <f>+AR28-AR29</f>
      </c>
      <c r="AS33" s="286">
        <f>+AS28-AS29</f>
      </c>
      <c r="AT33" s="286">
        <f>+AT28-AT29</f>
      </c>
      <c r="AU33" s="286">
        <f>+AU28-AU29</f>
      </c>
      <c r="AV33" s="286">
        <f>+AV28-AV29</f>
      </c>
      <c r="AW33" s="286">
        <f>+AW28-AW29</f>
      </c>
      <c r="AX33" s="286">
        <f>+AX28-AX29</f>
      </c>
      <c r="AY33" s="286">
        <f>+AY28-AY29</f>
      </c>
      <c r="AZ33" s="286">
        <f>+AZ28-AZ29</f>
      </c>
      <c r="BA33" s="286">
        <f>+BA28-BA29</f>
      </c>
      <c r="BB33" s="286">
        <f>+BB28-BB29</f>
      </c>
      <c r="BC33" s="286">
        <f>+BC28-BC29</f>
      </c>
      <c r="BD33" s="286">
        <f>+BD28-BD29</f>
      </c>
      <c r="BE33" s="286">
        <f>+BE28-BE29</f>
      </c>
      <c r="BF33" s="286">
        <f>+BF28-BF29</f>
      </c>
      <c r="BG33" s="286">
        <f>+BG28-BG29</f>
      </c>
      <c r="BH33" s="286">
        <f>+BH28-BH29</f>
      </c>
      <c r="BI33" s="286">
        <f>+BI28-BI29</f>
      </c>
      <c r="BJ33" s="286">
        <f>+BJ28-BJ29</f>
      </c>
      <c r="BK33" s="286">
        <f>+BK28-BK29</f>
      </c>
      <c r="BL33" s="286">
        <f>+BL28-BL29</f>
      </c>
      <c r="BM33" s="286">
        <f>+BM28-BM29</f>
      </c>
      <c r="BN33" s="286">
        <f>+BN28-BN29</f>
      </c>
      <c r="BO33" s="286">
        <f>+BO28-BO29</f>
      </c>
      <c r="BP33" s="286">
        <f>+BP28-BP29</f>
      </c>
      <c r="BQ33" s="286">
        <f>+BQ28-BQ29</f>
      </c>
      <c r="BR33" s="286">
        <f>+BR28-BR29</f>
      </c>
      <c r="BS33" s="286">
        <f>+BS28-BS29</f>
      </c>
      <c r="BT33" s="286">
        <f>+BT28-BT29</f>
      </c>
      <c r="BU33" s="286">
        <f>+BU28-BU29</f>
      </c>
      <c r="BV33" s="286">
        <f>+BV28-BV29</f>
      </c>
      <c r="BW33" s="286">
        <f>+BW28-BW29</f>
      </c>
      <c r="BX33" s="286">
        <f>+BX28-BX29</f>
      </c>
      <c r="BY33" s="286">
        <f>+BY28-BY29</f>
      </c>
      <c r="BZ33" s="286">
        <f>+BZ28-BZ29</f>
      </c>
      <c r="CA33" s="286">
        <f>+CA28-CA29</f>
      </c>
      <c r="CB33" s="286">
        <f>+CB28-CB29</f>
      </c>
      <c r="CC33" s="286">
        <f>+CC28-CC29</f>
      </c>
      <c r="CD33" s="286">
        <f>+CD28-CD29</f>
      </c>
      <c r="CE33" s="286">
        <f>+CE28-CE29</f>
      </c>
      <c r="CF33" s="286">
        <f>+CF28-CF29</f>
      </c>
      <c r="CG33" s="286">
        <f>+CG28-CG29</f>
      </c>
      <c r="CH33" s="286">
        <f>+CH28-CH29</f>
      </c>
      <c r="CI33" s="286">
        <f>+CI28-CI29</f>
      </c>
      <c r="CJ33" s="286">
        <f>+CJ28-CJ29</f>
      </c>
      <c r="CK33" s="286">
        <f>+CK28-CK29</f>
      </c>
      <c r="CL33" s="286">
        <f>+CL28-CL29</f>
      </c>
      <c r="CM33" s="286">
        <f>+CM28-CM29</f>
      </c>
      <c r="CN33" s="286">
        <f>+CN28-CN29</f>
      </c>
      <c r="CO33" s="286">
        <f>+CO28-CO29</f>
      </c>
      <c r="CP33" s="286">
        <f>+CP28-CP29</f>
      </c>
    </row>
    <row x14ac:dyDescent="0.25" r="34" customHeight="1" ht="16">
      <c r="A34" s="6"/>
      <c r="B34" s="391" t="s">
        <v>2038</v>
      </c>
      <c r="C34" s="392" t="s">
        <v>2039</v>
      </c>
      <c r="D34" s="393" t="s">
        <v>2005</v>
      </c>
      <c r="E34" s="394">
        <v>50</v>
      </c>
      <c r="F34" s="394">
        <f>+E34+1</f>
      </c>
      <c r="G34" s="394">
        <f>+F34+1</f>
      </c>
      <c r="H34" s="394">
        <v>1</v>
      </c>
      <c r="I34" s="394">
        <f>+H34+1</f>
      </c>
      <c r="J34" s="394">
        <f>+I34+1</f>
      </c>
      <c r="K34" s="394">
        <f>+J34+1</f>
      </c>
      <c r="L34" s="394">
        <f>+K34+1</f>
      </c>
      <c r="M34" s="394">
        <f>+L34+1</f>
      </c>
      <c r="N34" s="394">
        <f>+M34+1</f>
      </c>
      <c r="O34" s="394">
        <f>+N34+1</f>
      </c>
      <c r="P34" s="394">
        <f>+O34+1</f>
      </c>
      <c r="Q34" s="394">
        <f>+P34+1</f>
      </c>
      <c r="R34" s="394">
        <f>+Q34+1</f>
      </c>
      <c r="S34" s="394">
        <f>+R34+1</f>
      </c>
      <c r="T34" s="394">
        <f>+S34+1</f>
      </c>
      <c r="U34" s="394">
        <f>+T34+1</f>
      </c>
      <c r="V34" s="394">
        <f>+U34+1</f>
      </c>
      <c r="W34" s="394" t="s">
        <v>2040</v>
      </c>
      <c r="X34" s="394">
        <f>LEFT(W34,2)+1&amp;"_24"</f>
      </c>
      <c r="Y34" s="394">
        <f>LEFT(X34,2)+1&amp;"_24"</f>
      </c>
      <c r="Z34" s="394">
        <f>LEFT(Y34,2)+1&amp;"_24"</f>
      </c>
      <c r="AA34" s="394">
        <f>LEFT(Z34,2)+1&amp;"_24"</f>
      </c>
      <c r="AB34" s="395">
        <f>LEFT(AA34,2)+1&amp;"_24"</f>
      </c>
      <c r="AC34" s="396">
        <f>LEFT(AB34,2)+1&amp;"_24"</f>
      </c>
      <c r="AD34" s="396">
        <f>LEFT(AC34,2)+1&amp;"_24"</f>
      </c>
      <c r="AE34" s="396">
        <f>LEFT(AD34,2)+1&amp;"_24"</f>
      </c>
      <c r="AF34" s="396">
        <f>LEFT(AE34,2)+1&amp;"_24"</f>
      </c>
      <c r="AG34" s="396">
        <f>LEFT(AF34,2)+1&amp;"_24"</f>
      </c>
      <c r="AH34" s="396">
        <f>LEFT(AG34,2)+1&amp;"_24"</f>
      </c>
      <c r="AI34" s="396">
        <f>LEFT(AH34,2)+1&amp;"_24"</f>
      </c>
      <c r="AJ34" s="396">
        <f>LEFT(AI34,2)+1&amp;"_24"</f>
      </c>
      <c r="AK34" s="396">
        <f>LEFT(AJ34,2)+1&amp;"_24"</f>
      </c>
      <c r="AL34" s="396">
        <f>LEFT(AK34,2)+1&amp;"_24"</f>
      </c>
      <c r="AM34" s="396">
        <f>LEFT(AL34,2)+1&amp;"_24"</f>
      </c>
      <c r="AN34" s="396">
        <f>LEFT(AM34,2)+1&amp;"_24"</f>
      </c>
      <c r="AO34" s="396">
        <f>LEFT(AN34,2)+1&amp;"_24"</f>
      </c>
      <c r="AP34" s="396">
        <f>LEFT(AO34,2)+1&amp;"_24"</f>
      </c>
      <c r="AQ34" s="394">
        <f>LEFT(AP34,2)+1&amp;"_24"</f>
      </c>
      <c r="AR34" s="396">
        <f>LEFT(AQ34,2)+1&amp;"_24"</f>
      </c>
      <c r="AS34" s="396">
        <f>LEFT(AR34,2)+1&amp;"_24"</f>
      </c>
      <c r="AT34" s="396">
        <f>LEFT(AS34,2)+1&amp;"_24"</f>
      </c>
      <c r="AU34" s="396">
        <f>LEFT(AT34,2)+1&amp;"_24"</f>
      </c>
      <c r="AV34" s="396">
        <f>LEFT(AU34,2)+1&amp;"_24"</f>
      </c>
      <c r="AW34" s="396">
        <f>LEFT(AV34,2)+1&amp;"_24"</f>
      </c>
      <c r="AX34" s="396">
        <f>LEFT(AW34,2)+1&amp;"_24"</f>
      </c>
      <c r="AY34" s="396">
        <f>LEFT(AX34,2)+1&amp;"_24"</f>
      </c>
      <c r="AZ34" s="396">
        <f>LEFT(AY34,2)+1&amp;"_24"</f>
      </c>
      <c r="BA34" s="396">
        <f>LEFT(AZ34,2)+1&amp;"_24"</f>
      </c>
      <c r="BB34" s="396">
        <f>LEFT(BA34,2)+1&amp;"_24"</f>
      </c>
      <c r="BC34" s="396">
        <f>LEFT(BB34,2)+1&amp;"_24"</f>
      </c>
      <c r="BD34" s="396">
        <f>LEFT(BC34,2)+1&amp;"_24"</f>
      </c>
      <c r="BE34" s="396">
        <f>LEFT(BD34,2)+1&amp;"_24"</f>
      </c>
      <c r="BF34" s="396">
        <f>LEFT(BE34,2)+1&amp;"_24"</f>
      </c>
      <c r="BG34" s="396">
        <f>LEFT(BF34,2)+1&amp;"_24"</f>
      </c>
      <c r="BH34" s="396" t="s">
        <v>48</v>
      </c>
      <c r="BI34" s="396">
        <f>LEFT(BH34,1)+1&amp;"_25"</f>
      </c>
      <c r="BJ34" s="396">
        <f>LEFT(BI34,1)+1&amp;"_25"</f>
      </c>
      <c r="BK34" s="396">
        <f>LEFT(BJ34,1)+1&amp;"_25"</f>
      </c>
      <c r="BL34" s="394">
        <f>LEFT(BK34,1)+1&amp;"_25"</f>
      </c>
      <c r="BM34" s="396">
        <f>LEFT(BL34,1)+1&amp;"_25"</f>
      </c>
      <c r="BN34" s="396">
        <f>LEFT(BM34,1)+1&amp;"_25"</f>
      </c>
      <c r="BO34" s="396">
        <f>LEFT(BN34,1)+1&amp;"_25"</f>
      </c>
      <c r="BP34" s="396">
        <f>LEFT(BO34,1)+1&amp;"_25"</f>
      </c>
      <c r="BQ34" s="396">
        <f>LEFT(BP34,1)+1&amp;"_25"</f>
      </c>
      <c r="BR34" s="396">
        <f>LEFT(BQ34,2)+1&amp;"_25"</f>
      </c>
      <c r="BS34" s="396">
        <f>LEFT(BR34,2)+1&amp;"_25"</f>
      </c>
      <c r="BT34" s="396">
        <f>LEFT(BS34,2)+1&amp;"_25"</f>
      </c>
      <c r="BU34" s="396">
        <f>LEFT(BT34,2)+1&amp;"_25"</f>
      </c>
      <c r="BV34" s="396">
        <f>LEFT(BU34,2)+1&amp;"_25"</f>
      </c>
      <c r="BW34" s="396">
        <f>LEFT(BV34,2)+1&amp;"_25"</f>
      </c>
      <c r="BX34" s="396">
        <f>LEFT(BW34,2)+1&amp;"_25"</f>
      </c>
      <c r="BY34" s="396">
        <f>LEFT(BX34,2)+1&amp;"_25"</f>
      </c>
      <c r="BZ34" s="396">
        <f>LEFT(BY34,2)+1&amp;"_25"</f>
      </c>
      <c r="CA34" s="396">
        <f>LEFT(BZ34,2)+1&amp;"_25"</f>
      </c>
      <c r="CB34" s="396">
        <f>LEFT(CA34,2)+1&amp;"_25"</f>
      </c>
      <c r="CC34" s="396">
        <f>LEFT(CB34,2)+1&amp;"_25"</f>
      </c>
      <c r="CD34" s="394">
        <f>LEFT(CC34,2)+1&amp;"_25"</f>
      </c>
      <c r="CE34" s="394">
        <f>LEFT(CD34,2)+1&amp;"_25"</f>
      </c>
      <c r="CF34" s="394">
        <f>LEFT(CE34,2)+1&amp;"_25"</f>
      </c>
      <c r="CG34" s="394">
        <f>LEFT(CF34,2)+1&amp;"_25"</f>
      </c>
      <c r="CH34" s="396">
        <f>LEFT(CG34,2)+1&amp;"_25"</f>
      </c>
      <c r="CI34" s="396">
        <f>LEFT(CH34,2)+1&amp;"_25"</f>
      </c>
      <c r="CJ34" s="396">
        <f>LEFT(CI34,2)+1&amp;"_25"</f>
      </c>
      <c r="CK34" s="396">
        <f>LEFT(CJ34,2)+1&amp;"_25"</f>
      </c>
      <c r="CL34" s="396">
        <f>LEFT(CK34,2)+1&amp;"_25"</f>
      </c>
      <c r="CM34" s="396">
        <f>LEFT(CL34,2)+1&amp;"_25"</f>
      </c>
      <c r="CN34" s="396">
        <f>LEFT(CM34,2)+1&amp;"_25"</f>
      </c>
      <c r="CO34" s="396">
        <f>LEFT(CN34,2)+1&amp;"_25"</f>
      </c>
      <c r="CP34" s="396">
        <f>LEFT(CO34,2)+1&amp;"_25"</f>
      </c>
    </row>
    <row x14ac:dyDescent="0.25" r="35" customHeight="1" ht="25">
      <c r="A35" s="6"/>
      <c r="B35" s="397">
        <v>188</v>
      </c>
      <c r="C35" s="398">
        <v>500</v>
      </c>
      <c r="D35" s="399">
        <v>84.5</v>
      </c>
      <c r="E35" s="400">
        <f>+INDEX('Results 3 Silos'!$C$2:$C$2581,MATCH(1,('Stock Projection 3 Silos'!$B35='Results 3 Silos'!$A$2:$A$2581)*('Stock Projection 3 Silos'!E$34='Results 3 Silos'!$E$2:$E$2581)*("unloading"='Results 3 Silos'!$H$2:$H$2581),0),0)</f>
      </c>
      <c r="F35" s="400">
        <f>+INDEX('Results 3 Silos'!$C$2:$C$2581,MATCH(1,('Stock Projection 3 Silos'!$B35='Results 3 Silos'!$A$2:$A$2581)*('Stock Projection 3 Silos'!F$34='Results 3 Silos'!$E$2:$E$2581)*("unloading"='Results 3 Silos'!$H$2:$H$2581),0),0)</f>
      </c>
      <c r="G35" s="400">
        <f>+INDEX('Results 3 Silos'!$C$2:$C$2581,MATCH(1,('Stock Projection 3 Silos'!$B35='Results 3 Silos'!$A$2:$A$2581)*('Stock Projection 3 Silos'!G$34='Results 3 Silos'!$E$2:$E$2581)*("unloading"='Results 3 Silos'!$H$2:$H$2581),0),0)</f>
      </c>
      <c r="H35" s="400">
        <f>+INDEX('Results 3 Silos'!$C$2:$C$2581,MATCH(1,('Stock Projection 3 Silos'!$B35='Results 3 Silos'!$A$2:$A$2581)*('Stock Projection 3 Silos'!H$34='Results 3 Silos'!$E$2:$E$2581)*("unloading"='Results 3 Silos'!$H$2:$H$2581),0),0)</f>
      </c>
      <c r="I35" s="400">
        <f>+INDEX('Results 3 Silos'!$C$2:$C$2581,MATCH(1,('Stock Projection 3 Silos'!$B35='Results 3 Silos'!$A$2:$A$2581)*('Stock Projection 3 Silos'!I$34='Results 3 Silos'!$E$2:$E$2581)*("unloading"='Results 3 Silos'!$H$2:$H$2581),0),0)</f>
      </c>
      <c r="J35" s="400">
        <v>213</v>
      </c>
      <c r="K35" s="400">
        <f>+INDEX('Results 3 Silos'!$C$2:$C$2581,MATCH(1,('Stock Projection 3 Silos'!$B35='Results 3 Silos'!$A$2:$A$2581)*('Stock Projection 3 Silos'!K$34='Results 3 Silos'!$E$2:$E$2581)*("unloading"='Results 3 Silos'!$H$2:$H$2581),0),0)</f>
      </c>
      <c r="L35" s="400">
        <f>+INDEX('Results 3 Silos'!$C$2:$C$2581,MATCH(1,('Stock Projection 3 Silos'!$B35='Results 3 Silos'!$A$2:$A$2581)*('Stock Projection 3 Silos'!L$34='Results 3 Silos'!$E$2:$E$2581)*("unloading"='Results 3 Silos'!$H$2:$H$2581),0),0)</f>
      </c>
      <c r="M35" s="400">
        <v>36</v>
      </c>
      <c r="N35" s="400">
        <f>+INDEX('Results 3 Silos'!$C$2:$C$2581,MATCH(1,('Stock Projection 3 Silos'!$B35='Results 3 Silos'!$A$2:$A$2581)*('Stock Projection 3 Silos'!N$34='Results 3 Silos'!$E$2:$E$2581)*("unloading"='Results 3 Silos'!$H$2:$H$2581),0),0)</f>
      </c>
      <c r="O35" s="400">
        <f>+INDEX('Results 3 Silos'!$C$2:$C$2581,MATCH(1,('Stock Projection 3 Silos'!$B35='Results 3 Silos'!$A$2:$A$2581)*('Stock Projection 3 Silos'!O$34='Results 3 Silos'!$E$2:$E$2581)*("unloading"='Results 3 Silos'!$H$2:$H$2581),0),0)</f>
      </c>
      <c r="P35" s="400">
        <v>0</v>
      </c>
      <c r="Q35" s="400">
        <f>+INDEX('Results 3 Silos'!$C$2:$C$2581,MATCH(1,('Stock Projection 3 Silos'!$B35='Results 3 Silos'!$A$2:$A$2581)*('Stock Projection 3 Silos'!Q$34='Results 3 Silos'!$E$2:$E$2581)*("unloading"='Results 3 Silos'!$H$2:$H$2581),0),0)</f>
      </c>
      <c r="R35" s="400">
        <v>232</v>
      </c>
      <c r="S35" s="400">
        <f>+INDEX('Results 3 Silos'!$C$2:$C$2581,MATCH(1,('Stock Projection 3 Silos'!$B35='Results 3 Silos'!$A$2:$A$2581)*('Stock Projection 3 Silos'!S$34='Results 3 Silos'!$E$2:$E$2581)*("unloading"='Results 3 Silos'!$H$2:$H$2581),0),0)</f>
      </c>
      <c r="T35" s="400">
        <f>+INDEX('Results 3 Silos'!$C$2:$C$2581,MATCH(1,('Stock Projection 3 Silos'!$B35='Results 3 Silos'!$A$2:$A$2581)*('Stock Projection 3 Silos'!T$34='Results 3 Silos'!$E$2:$E$2581)*("unloading"='Results 3 Silos'!$H$2:$H$2581),0),0)</f>
      </c>
      <c r="U35" s="400">
        <f>+INDEX('Results 3 Silos'!$C$2:$C$2581,MATCH(1,('Stock Projection 3 Silos'!$B35='Results 3 Silos'!$A$2:$A$2581)*('Stock Projection 3 Silos'!U$34='Results 3 Silos'!$E$2:$E$2581)*("unloading"='Results 3 Silos'!$H$2:$H$2581),0),0)</f>
      </c>
      <c r="V35" s="400">
        <v>550</v>
      </c>
      <c r="W35" s="400">
        <v>550</v>
      </c>
      <c r="X35" s="400">
        <v>466</v>
      </c>
      <c r="Y35" s="400">
        <f>+INDEX('Results 3 Silos'!$C$2:$C$2581,MATCH(1,('Stock Projection 3 Silos'!$B35='Results 3 Silos'!$A$2:$A$2581)*('Stock Projection 3 Silos'!Y$34='Results 3 Silos'!$E$2:$E$2581)*("unloading"='Results 3 Silos'!$H$2:$H$2581),0),0)</f>
      </c>
      <c r="Z35" s="400">
        <f>+INDEX('Results 3 Silos'!$C$2:$C$2581,MATCH(1,('Stock Projection 3 Silos'!$B35='Results 3 Silos'!$A$2:$A$2581)*('Stock Projection 3 Silos'!Z$34='Results 3 Silos'!$E$2:$E$2581)*("unloading"='Results 3 Silos'!$H$2:$H$2581),0),0)</f>
      </c>
      <c r="AA35" s="400">
        <f>+INDEX('Results 3 Silos'!$C$2:$C$2581,MATCH(1,('Stock Projection 3 Silos'!$B35='Results 3 Silos'!$A$2:$A$2581)*('Stock Projection 3 Silos'!AA$34='Results 3 Silos'!$E$2:$E$2581)*("unloading"='Results 3 Silos'!$H$2:$H$2581),0),0)</f>
      </c>
      <c r="AB35" s="400">
        <f>+INDEX('Results 3 Silos'!$C$2:$C$2581,MATCH(1,('Stock Projection 3 Silos'!$B35='Results 3 Silos'!$A$2:$A$2581)*('Stock Projection 3 Silos'!AB$34='Results 3 Silos'!$E$2:$E$2581)*("unloading"='Results 3 Silos'!$H$2:$H$2581),0),0)</f>
      </c>
      <c r="AC35" s="401">
        <f>+INDEX('Results 3 Silos'!$C$2:$C$2581,MATCH(1,('Stock Projection 3 Silos'!$B35='Results 3 Silos'!$A$2:$A$2581)*('Stock Projection 3 Silos'!AC$34='Results 3 Silos'!$E$2:$E$2581)*("unloading"='Results 3 Silos'!$H$2:$H$2581),0),0)</f>
      </c>
      <c r="AD35" s="401">
        <f>+INDEX('Results 3 Silos'!$C$2:$C$2581,MATCH(1,('Stock Projection 3 Silos'!$B35='Results 3 Silos'!$A$2:$A$2581)*('Stock Projection 3 Silos'!AD$34='Results 3 Silos'!$E$2:$E$2581)*("unloading"='Results 3 Silos'!$H$2:$H$2581),0),0)</f>
      </c>
      <c r="AE35" s="400">
        <f>+INDEX('Results 3 Silos'!$C$2:$C$2581,MATCH(1,('Stock Projection 3 Silos'!$B35='Results 3 Silos'!$A$2:$A$2581)*('Stock Projection 3 Silos'!AE$34='Results 3 Silos'!$E$2:$E$2581)*("unloading"='Results 3 Silos'!$H$2:$H$2581),0),0)</f>
      </c>
      <c r="AF35" s="400">
        <f>+INDEX('Results 3 Silos'!$C$2:$C$2581,MATCH(1,('Stock Projection 3 Silos'!$B35='Results 3 Silos'!$A$2:$A$2581)*('Stock Projection 3 Silos'!AF$34='Results 3 Silos'!$E$2:$E$2581)*("unloading"='Results 3 Silos'!$H$2:$H$2581),0),0)</f>
      </c>
      <c r="AG35" s="400">
        <f>+INDEX('Results 3 Silos'!$C$2:$C$2581,MATCH(1,('Stock Projection 3 Silos'!$B35='Results 3 Silos'!$A$2:$A$2581)*('Stock Projection 3 Silos'!AG$34='Results 3 Silos'!$E$2:$E$2581)*("unloading"='Results 3 Silos'!$H$2:$H$2581),0),0)</f>
      </c>
      <c r="AH35" s="401">
        <f>+INDEX('Results 3 Silos'!$C$2:$C$2581,MATCH(1,('Stock Projection 3 Silos'!$B35='Results 3 Silos'!$A$2:$A$2581)*('Stock Projection 3 Silos'!AH$34='Results 3 Silos'!$E$2:$E$2581)*("unloading"='Results 3 Silos'!$H$2:$H$2581),0),0)</f>
      </c>
      <c r="AI35" s="401">
        <f>+INDEX('Results 3 Silos'!$C$2:$C$2581,MATCH(1,('Stock Projection 3 Silos'!$B35='Results 3 Silos'!$A$2:$A$2581)*('Stock Projection 3 Silos'!AI$34='Results 3 Silos'!$E$2:$E$2581)*("unloading"='Results 3 Silos'!$H$2:$H$2581),0),0)</f>
      </c>
      <c r="AJ35" s="400">
        <f>+INDEX('Results 3 Silos'!$C$2:$C$2581,MATCH(1,('Stock Projection 3 Silos'!$B35='Results 3 Silos'!$A$2:$A$2581)*('Stock Projection 3 Silos'!AJ$34='Results 3 Silos'!$E$2:$E$2581)*("unloading"='Results 3 Silos'!$H$2:$H$2581),0),0)</f>
      </c>
      <c r="AK35" s="400">
        <f>+INDEX('Results 3 Silos'!$C$2:$C$2581,MATCH(1,('Stock Projection 3 Silos'!$B35='Results 3 Silos'!$A$2:$A$2581)*('Stock Projection 3 Silos'!AK$34='Results 3 Silos'!$E$2:$E$2581)*("unloading"='Results 3 Silos'!$H$2:$H$2581),0),0)</f>
      </c>
      <c r="AL35" s="400">
        <f>+INDEX('Results 3 Silos'!$C$2:$C$2581,MATCH(1,('Stock Projection 3 Silos'!$B35='Results 3 Silos'!$A$2:$A$2581)*('Stock Projection 3 Silos'!AL$34='Results 3 Silos'!$E$2:$E$2581)*("unloading"='Results 3 Silos'!$H$2:$H$2581),0),0)</f>
      </c>
      <c r="AM35" s="400">
        <f>+INDEX('Results 3 Silos'!$C$2:$C$2581,MATCH(1,('Stock Projection 3 Silos'!$B35='Results 3 Silos'!$A$2:$A$2581)*('Stock Projection 3 Silos'!AM$34='Results 3 Silos'!$E$2:$E$2581)*("unloading"='Results 3 Silos'!$H$2:$H$2581),0),0)</f>
      </c>
      <c r="AN35" s="400">
        <f>+INDEX('Results 3 Silos'!$C$2:$C$2581,MATCH(1,('Stock Projection 3 Silos'!$B35='Results 3 Silos'!$A$2:$A$2581)*('Stock Projection 3 Silos'!AN$34='Results 3 Silos'!$E$2:$E$2581)*("unloading"='Results 3 Silos'!$H$2:$H$2581),0),0)</f>
      </c>
      <c r="AO35" s="400">
        <f>+INDEX('Results 3 Silos'!$C$2:$C$2581,MATCH(1,('Stock Projection 3 Silos'!$B35='Results 3 Silos'!$A$2:$A$2581)*('Stock Projection 3 Silos'!AO$34='Results 3 Silos'!$E$2:$E$2581)*("unloading"='Results 3 Silos'!$H$2:$H$2581),0),0)</f>
      </c>
      <c r="AP35" s="400">
        <f>+INDEX('Results 3 Silos'!$C$2:$C$2581,MATCH(1,('Stock Projection 3 Silos'!$B35='Results 3 Silos'!$A$2:$A$2581)*('Stock Projection 3 Silos'!AP$34='Results 3 Silos'!$E$2:$E$2581)*("unloading"='Results 3 Silos'!$H$2:$H$2581),0),0)</f>
      </c>
      <c r="AQ35" s="400">
        <f>+INDEX('Results 3 Silos'!$C$2:$C$2581,MATCH(1,('Stock Projection 3 Silos'!$B35='Results 3 Silos'!$A$2:$A$2581)*('Stock Projection 3 Silos'!AQ$34='Results 3 Silos'!$E$2:$E$2581)*("unloading"='Results 3 Silos'!$H$2:$H$2581),0),0)</f>
      </c>
      <c r="AR35" s="400">
        <f>+INDEX('Results 3 Silos'!$C$2:$C$2581,MATCH(1,('Stock Projection 3 Silos'!$B35='Results 3 Silos'!$A$2:$A$2581)*('Stock Projection 3 Silos'!AR$34='Results 3 Silos'!$E$2:$E$2581)*("unloading"='Results 3 Silos'!$H$2:$H$2581),0),0)</f>
      </c>
      <c r="AS35" s="400">
        <f>+INDEX('Results 3 Silos'!$C$2:$C$2581,MATCH(1,('Stock Projection 3 Silos'!$B35='Results 3 Silos'!$A$2:$A$2581)*('Stock Projection 3 Silos'!AS$34='Results 3 Silos'!$E$2:$E$2581)*("unloading"='Results 3 Silos'!$H$2:$H$2581),0),0)</f>
      </c>
      <c r="AT35" s="400">
        <f>+INDEX('Results 3 Silos'!$C$2:$C$2581,MATCH(1,('Stock Projection 3 Silos'!$B35='Results 3 Silos'!$A$2:$A$2581)*('Stock Projection 3 Silos'!AT$34='Results 3 Silos'!$E$2:$E$2581)*("unloading"='Results 3 Silos'!$H$2:$H$2581),0),0)</f>
      </c>
      <c r="AU35" s="401">
        <f>+INDEX('Results 3 Silos'!$C$2:$C$2581,MATCH(1,('Stock Projection 3 Silos'!$B35='Results 3 Silos'!$A$2:$A$2581)*('Stock Projection 3 Silos'!AU$34='Results 3 Silos'!$E$2:$E$2581)*("unloading"='Results 3 Silos'!$H$2:$H$2581),0),0)</f>
      </c>
      <c r="AV35" s="401">
        <f>+INDEX('Results 3 Silos'!$C$2:$C$2581,MATCH(1,('Stock Projection 3 Silos'!$B35='Results 3 Silos'!$A$2:$A$2581)*('Stock Projection 3 Silos'!AV$34='Results 3 Silos'!$E$2:$E$2581)*("unloading"='Results 3 Silos'!$H$2:$H$2581),0),0)</f>
      </c>
      <c r="AW35" s="400">
        <f>+INDEX('Results 3 Silos'!$C$2:$C$2581,MATCH(1,('Stock Projection 3 Silos'!$B35='Results 3 Silos'!$A$2:$A$2581)*('Stock Projection 3 Silos'!AW$34='Results 3 Silos'!$E$2:$E$2581)*("unloading"='Results 3 Silos'!$H$2:$H$2581),0),0)</f>
      </c>
      <c r="AX35" s="400">
        <f>+INDEX('Results 3 Silos'!$C$2:$C$2581,MATCH(1,('Stock Projection 3 Silos'!$B35='Results 3 Silos'!$A$2:$A$2581)*('Stock Projection 3 Silos'!AX$34='Results 3 Silos'!$E$2:$E$2581)*("unloading"='Results 3 Silos'!$H$2:$H$2581),0),0)</f>
      </c>
      <c r="AY35" s="400">
        <f>+INDEX('Results 3 Silos'!$C$2:$C$2581,MATCH(1,('Stock Projection 3 Silos'!$B35='Results 3 Silos'!$A$2:$A$2581)*('Stock Projection 3 Silos'!AY$34='Results 3 Silos'!$E$2:$E$2581)*("unloading"='Results 3 Silos'!$H$2:$H$2581),0),0)</f>
      </c>
      <c r="AZ35" s="400">
        <f>+INDEX('Results 3 Silos'!$C$2:$C$2581,MATCH(1,('Stock Projection 3 Silos'!$B35='Results 3 Silos'!$A$2:$A$2581)*('Stock Projection 3 Silos'!AZ$34='Results 3 Silos'!$E$2:$E$2581)*("unloading"='Results 3 Silos'!$H$2:$H$2581),0),0)</f>
      </c>
      <c r="BA35" s="400">
        <f>+INDEX('Results 3 Silos'!$C$2:$C$2581,MATCH(1,('Stock Projection 3 Silos'!$B35='Results 3 Silos'!$A$2:$A$2581)*('Stock Projection 3 Silos'!BA$34='Results 3 Silos'!$E$2:$E$2581)*("unloading"='Results 3 Silos'!$H$2:$H$2581),0),0)</f>
      </c>
      <c r="BB35" s="400">
        <f>+INDEX('Results 3 Silos'!$C$2:$C$2581,MATCH(1,('Stock Projection 3 Silos'!$B35='Results 3 Silos'!$A$2:$A$2581)*('Stock Projection 3 Silos'!BB$34='Results 3 Silos'!$E$2:$E$2581)*("unloading"='Results 3 Silos'!$H$2:$H$2581),0),0)</f>
      </c>
      <c r="BC35" s="400">
        <f>+INDEX('Results 3 Silos'!$C$2:$C$2581,MATCH(1,('Stock Projection 3 Silos'!$B35='Results 3 Silos'!$A$2:$A$2581)*('Stock Projection 3 Silos'!BC$34='Results 3 Silos'!$E$2:$E$2581)*("unloading"='Results 3 Silos'!$H$2:$H$2581),0),0)</f>
      </c>
      <c r="BD35" s="401">
        <f>+INDEX('Results 3 Silos'!$C$2:$C$2581,MATCH(1,('Stock Projection 3 Silos'!$B35='Results 3 Silos'!$A$2:$A$2581)*('Stock Projection 3 Silos'!BD$34='Results 3 Silos'!$E$2:$E$2581)*("unloading"='Results 3 Silos'!$H$2:$H$2581),0),0)</f>
      </c>
      <c r="BE35" s="401">
        <f>+INDEX('Results 3 Silos'!$C$2:$C$2581,MATCH(1,('Stock Projection 3 Silos'!$B35='Results 3 Silos'!$A$2:$A$2581)*('Stock Projection 3 Silos'!BE$34='Results 3 Silos'!$E$2:$E$2581)*("unloading"='Results 3 Silos'!$H$2:$H$2581),0),0)</f>
      </c>
      <c r="BF35" s="400">
        <f>+INDEX('Results 3 Silos'!$C$2:$C$2581,MATCH(1,('Stock Projection 3 Silos'!$B35='Results 3 Silos'!$A$2:$A$2581)*('Stock Projection 3 Silos'!BF$34='Results 3 Silos'!$E$2:$E$2581)*("unloading"='Results 3 Silos'!$H$2:$H$2581),0),0)</f>
      </c>
      <c r="BG35" s="400">
        <f>+INDEX('Results 3 Silos'!$C$2:$C$2581,MATCH(1,('Stock Projection 3 Silos'!$B35='Results 3 Silos'!$A$2:$A$2581)*('Stock Projection 3 Silos'!BG$34='Results 3 Silos'!$E$2:$E$2581)*("unloading"='Results 3 Silos'!$H$2:$H$2581),0),0)</f>
      </c>
      <c r="BH35" s="400">
        <f>+INDEX('Results 3 Silos'!$C$2:$C$2581,MATCH(1,('Stock Projection 3 Silos'!$B35='Results 3 Silos'!$A$2:$A$2581)*('Stock Projection 3 Silos'!BH$34='Results 3 Silos'!$E$2:$E$2581)*("unloading"='Results 3 Silos'!$H$2:$H$2581),0),0)</f>
      </c>
      <c r="BI35" s="400">
        <f>+INDEX('Results 3 Silos'!$C$2:$C$2581,MATCH(1,('Stock Projection 3 Silos'!$B35='Results 3 Silos'!$A$2:$A$2581)*('Stock Projection 3 Silos'!BI$34='Results 3 Silos'!$E$2:$E$2581)*("unloading"='Results 3 Silos'!$H$2:$H$2581),0),0)</f>
      </c>
      <c r="BJ35" s="400">
        <f>+INDEX('Results 3 Silos'!$C$2:$C$2581,MATCH(1,('Stock Projection 3 Silos'!$B35='Results 3 Silos'!$A$2:$A$2581)*('Stock Projection 3 Silos'!BJ$34='Results 3 Silos'!$E$2:$E$2581)*("unloading"='Results 3 Silos'!$H$2:$H$2581),0),0)</f>
      </c>
      <c r="BK35" s="400">
        <f>+INDEX('Results 3 Silos'!$C$2:$C$2581,MATCH(1,('Stock Projection 3 Silos'!$B35='Results 3 Silos'!$A$2:$A$2581)*('Stock Projection 3 Silos'!BK$34='Results 3 Silos'!$E$2:$E$2581)*("unloading"='Results 3 Silos'!$H$2:$H$2581),0),0)</f>
      </c>
      <c r="BL35" s="400">
        <f>+INDEX('Results 3 Silos'!$C$2:$C$2581,MATCH(1,('Stock Projection 3 Silos'!$B35='Results 3 Silos'!$A$2:$A$2581)*('Stock Projection 3 Silos'!BL$34='Results 3 Silos'!$E$2:$E$2581)*("unloading"='Results 3 Silos'!$H$2:$H$2581),0),0)</f>
      </c>
      <c r="BM35" s="400">
        <f>+INDEX('Results 3 Silos'!$C$2:$C$2581,MATCH(1,('Stock Projection 3 Silos'!$B35='Results 3 Silos'!$A$2:$A$2581)*('Stock Projection 3 Silos'!BM$34='Results 3 Silos'!$E$2:$E$2581)*("unloading"='Results 3 Silos'!$H$2:$H$2581),0),0)</f>
      </c>
      <c r="BN35" s="400">
        <f>+INDEX('Results 3 Silos'!$C$2:$C$2581,MATCH(1,('Stock Projection 3 Silos'!$B35='Results 3 Silos'!$A$2:$A$2581)*('Stock Projection 3 Silos'!BN$34='Results 3 Silos'!$E$2:$E$2581)*("unloading"='Results 3 Silos'!$H$2:$H$2581),0),0)</f>
      </c>
      <c r="BO35" s="400">
        <f>+INDEX('Results 3 Silos'!$C$2:$C$2581,MATCH(1,('Stock Projection 3 Silos'!$B35='Results 3 Silos'!$A$2:$A$2581)*('Stock Projection 3 Silos'!BO$34='Results 3 Silos'!$E$2:$E$2581)*("unloading"='Results 3 Silos'!$H$2:$H$2581),0),0)</f>
      </c>
      <c r="BP35" s="401">
        <f>+INDEX('Results 3 Silos'!$C$2:$C$2581,MATCH(1,('Stock Projection 3 Silos'!$B35='Results 3 Silos'!$A$2:$A$2581)*('Stock Projection 3 Silos'!BP$34='Results 3 Silos'!$E$2:$E$2581)*("unloading"='Results 3 Silos'!$H$2:$H$2581),0),0)</f>
      </c>
      <c r="BQ35" s="401">
        <f>+INDEX('Results 3 Silos'!$C$2:$C$2581,MATCH(1,('Stock Projection 3 Silos'!$B35='Results 3 Silos'!$A$2:$A$2581)*('Stock Projection 3 Silos'!BQ$34='Results 3 Silos'!$E$2:$E$2581)*("unloading"='Results 3 Silos'!$H$2:$H$2581),0),0)</f>
      </c>
      <c r="BR35" s="401">
        <f>+INDEX('Results 3 Silos'!$C$2:$C$2581,MATCH(1,('Stock Projection 3 Silos'!$B35='Results 3 Silos'!$A$2:$A$2581)*('Stock Projection 3 Silos'!BR$34='Results 3 Silos'!$E$2:$E$2581)*("unloading"='Results 3 Silos'!$H$2:$H$2581),0),0)</f>
      </c>
      <c r="BS35" s="400">
        <f>+INDEX('Results 3 Silos'!$C$2:$C$2581,MATCH(1,('Stock Projection 3 Silos'!$B35='Results 3 Silos'!$A$2:$A$2581)*('Stock Projection 3 Silos'!BS$34='Results 3 Silos'!$E$2:$E$2581)*("unloading"='Results 3 Silos'!$H$2:$H$2581),0),0)</f>
      </c>
      <c r="BT35" s="400">
        <f>+INDEX('Results 3 Silos'!$C$2:$C$2581,MATCH(1,('Stock Projection 3 Silos'!$B35='Results 3 Silos'!$A$2:$A$2581)*('Stock Projection 3 Silos'!BT$34='Results 3 Silos'!$E$2:$E$2581)*("unloading"='Results 3 Silos'!$H$2:$H$2581),0),0)</f>
      </c>
      <c r="BU35" s="400">
        <f>+INDEX('Results 3 Silos'!$C$2:$C$2581,MATCH(1,('Stock Projection 3 Silos'!$B35='Results 3 Silos'!$A$2:$A$2581)*('Stock Projection 3 Silos'!BU$34='Results 3 Silos'!$E$2:$E$2581)*("unloading"='Results 3 Silos'!$H$2:$H$2581),0),0)</f>
      </c>
      <c r="BV35" s="400">
        <f>+INDEX('Results 3 Silos'!$C$2:$C$2581,MATCH(1,('Stock Projection 3 Silos'!$B35='Results 3 Silos'!$A$2:$A$2581)*('Stock Projection 3 Silos'!BV$34='Results 3 Silos'!$E$2:$E$2581)*("unloading"='Results 3 Silos'!$H$2:$H$2581),0),0)</f>
      </c>
      <c r="BW35" s="400">
        <f>+INDEX('Results 3 Silos'!$C$5:$C$2581,MATCH(1,('Stock Projection 3 Silos'!$B35='Results 3 Silos'!$A$5:$A$2581)*('Stock Projection 3 Silos'!BW$34='Results 3 Silos'!$E$5:$E$2581)*("unloading"='Results 3 Silos'!$H$5:$H$2581),0),0)</f>
      </c>
      <c r="BX35" s="400">
        <f>+INDEX('Results 3 Silos'!$C$5:$C$2581,MATCH(1,('Stock Projection 3 Silos'!$B35='Results 3 Silos'!$A$5:$A$2581)*('Stock Projection 3 Silos'!BX$34='Results 3 Silos'!$E$5:$E$2581)*("unloading"='Results 3 Silos'!$H$5:$H$2581),0),0)</f>
      </c>
      <c r="BY35" s="400">
        <f>+INDEX('Results 3 Silos'!$C$5:$C$2581,MATCH(1,('Stock Projection 3 Silos'!$B35='Results 3 Silos'!$A$5:$A$2581)*('Stock Projection 3 Silos'!BY$34='Results 3 Silos'!$E$5:$E$2581)*("unloading"='Results 3 Silos'!$H$5:$H$2581),0),0)</f>
      </c>
      <c r="BZ35" s="400">
        <f>+INDEX('Results 3 Silos'!$C$5:$C$2581,MATCH(1,('Stock Projection 3 Silos'!$B35='Results 3 Silos'!$A$5:$A$2581)*('Stock Projection 3 Silos'!BZ$34='Results 3 Silos'!$E$5:$E$2581)*("unloading"='Results 3 Silos'!$H$5:$H$2581),0),0)</f>
      </c>
      <c r="CA35" s="400">
        <f>+INDEX('Results 3 Silos'!$C$5:$C$2581,MATCH(1,('Stock Projection 3 Silos'!$B35='Results 3 Silos'!$A$5:$A$2581)*('Stock Projection 3 Silos'!CA$34='Results 3 Silos'!$E$5:$E$2581)*("unloading"='Results 3 Silos'!$H$5:$H$2581),0),0)</f>
      </c>
      <c r="CB35" s="400">
        <f>+INDEX('Results 3 Silos'!$C$5:$C$2581,MATCH(1,('Stock Projection 3 Silos'!$B35='Results 3 Silos'!$A$5:$A$2581)*('Stock Projection 3 Silos'!CB$34='Results 3 Silos'!$E$5:$E$2581)*("unloading"='Results 3 Silos'!$H$5:$H$2581),0),0)</f>
      </c>
      <c r="CC35" s="400">
        <f>+INDEX('Results 3 Silos'!$C$5:$C$2581,MATCH(1,('Stock Projection 3 Silos'!$B35='Results 3 Silos'!$A$5:$A$2581)*('Stock Projection 3 Silos'!CC$34='Results 3 Silos'!$E$5:$E$2581)*("unloading"='Results 3 Silos'!$H$5:$H$2581),0),0)</f>
      </c>
      <c r="CD35" s="401">
        <f>+INDEX('Results 3 Silos'!$C$5:$C$2581,MATCH(1,('Stock Projection 3 Silos'!$B35='Results 3 Silos'!$A$5:$A$2581)*('Stock Projection 3 Silos'!CD$34='Results 3 Silos'!$E$5:$E$2581)*("unloading"='Results 3 Silos'!$H$5:$H$2581),0),0)</f>
      </c>
      <c r="CE35" s="401">
        <f>+INDEX('Results 3 Silos'!$C$5:$C$2581,MATCH(1,('Stock Projection 3 Silos'!$B35='Results 3 Silos'!$A$5:$A$2581)*('Stock Projection 3 Silos'!CE$34='Results 3 Silos'!$E$5:$E$2581)*("unloading"='Results 3 Silos'!$H$5:$H$2581),0),0)</f>
      </c>
      <c r="CF35" s="401">
        <f>+INDEX('Results 3 Silos'!$C$5:$C$2581,MATCH(1,('Stock Projection 3 Silos'!$B35='Results 3 Silos'!$A$5:$A$2581)*('Stock Projection 3 Silos'!CF$34='Results 3 Silos'!$E$5:$E$2581)*("unloading"='Results 3 Silos'!$H$5:$H$2581),0),0)</f>
      </c>
      <c r="CG35" s="400">
        <f>+INDEX('Results 3 Silos'!$C$5:$C$2581,MATCH(1,('Stock Projection 3 Silos'!$B35='Results 3 Silos'!$A$5:$A$2581)*('Stock Projection 3 Silos'!CG$34='Results 3 Silos'!$E$5:$E$2581)*("unloading"='Results 3 Silos'!$H$5:$H$2581),0),0)</f>
      </c>
      <c r="CH35" s="400">
        <f>+INDEX('Results 3 Silos'!$C$5:$C$2581,MATCH(1,('Stock Projection 3 Silos'!$B35='Results 3 Silos'!$A$5:$A$2581)*('Stock Projection 3 Silos'!CH$34='Results 3 Silos'!$E$5:$E$2581)*("unloading"='Results 3 Silos'!$H$5:$H$2581),0),0)</f>
      </c>
      <c r="CI35" s="400">
        <f>+INDEX('Results 3 Silos'!$C$5:$C$2581,MATCH(1,('Stock Projection 3 Silos'!$B35='Results 3 Silos'!$A$5:$A$2581)*('Stock Projection 3 Silos'!CI$34='Results 3 Silos'!$E$5:$E$2581)*("unloading"='Results 3 Silos'!$H$5:$H$2581),0),0)</f>
      </c>
      <c r="CJ35" s="400">
        <f>+INDEX('Results 3 Silos'!$C$5:$C$2581,MATCH(1,('Stock Projection 3 Silos'!$B35='Results 3 Silos'!$A$5:$A$2581)*('Stock Projection 3 Silos'!CJ$34='Results 3 Silos'!$E$5:$E$2581)*("unloading"='Results 3 Silos'!$H$5:$H$2581),0),0)</f>
      </c>
      <c r="CK35" s="400">
        <f>+INDEX('Results 3 Silos'!$C$5:$C$2581,MATCH(1,('Stock Projection 3 Silos'!$B35='Results 3 Silos'!$A$5:$A$2581)*('Stock Projection 3 Silos'!CK$34='Results 3 Silos'!$E$5:$E$2581)*("unloading"='Results 3 Silos'!$H$5:$H$2581),0),0)</f>
      </c>
      <c r="CL35" s="400">
        <f>+INDEX('Results 3 Silos'!$C$5:$C$2581,MATCH(1,('Stock Projection 3 Silos'!$B35='Results 3 Silos'!$A$5:$A$2581)*('Stock Projection 3 Silos'!CL$34='Results 3 Silos'!$E$5:$E$2581)*("unloading"='Results 3 Silos'!$H$5:$H$2581),0),0)</f>
      </c>
      <c r="CM35" s="400">
        <f>+INDEX('Results 3 Silos'!$C$5:$C$2581,MATCH(1,('Stock Projection 3 Silos'!$B35='Results 3 Silos'!$A$5:$A$2581)*('Stock Projection 3 Silos'!CM$34='Results 3 Silos'!$E$5:$E$2581)*("unloading"='Results 3 Silos'!$H$5:$H$2581),0),0)</f>
      </c>
      <c r="CN35" s="400">
        <f>+INDEX('Results 3 Silos'!$C$5:$C$2581,MATCH(1,('Stock Projection 3 Silos'!$B35='Results 3 Silos'!$A$5:$A$2581)*('Stock Projection 3 Silos'!CN$34='Results 3 Silos'!$E$5:$E$2581)*("unloading"='Results 3 Silos'!$H$5:$H$2581),0),0)</f>
      </c>
      <c r="CO35" s="400">
        <f>+INDEX('Results 3 Silos'!$C$5:$C$2581,MATCH(1,('Stock Projection 3 Silos'!$B35='Results 3 Silos'!$A$5:$A$2581)*('Stock Projection 3 Silos'!CO$34='Results 3 Silos'!$E$5:$E$2581)*("unloading"='Results 3 Silos'!$H$5:$H$2581),0),0)</f>
      </c>
      <c r="CP35" s="401">
        <f>+INDEX('Results 3 Silos'!$C$5:$C$2581,MATCH(1,('Stock Projection 3 Silos'!$B35='Results 3 Silos'!$A$5:$A$2581)*('Stock Projection 3 Silos'!CP$34='Results 3 Silos'!$E$5:$E$2581)*("unloading"='Results 3 Silos'!$H$5:$H$2581),0),0)</f>
      </c>
    </row>
    <row x14ac:dyDescent="0.25" r="36" customHeight="1" ht="19.5">
      <c r="A36" s="6"/>
      <c r="B36" s="402">
        <v>190</v>
      </c>
      <c r="C36" s="403">
        <v>550</v>
      </c>
      <c r="D36" s="399">
        <v>484.5</v>
      </c>
      <c r="E36" s="400">
        <f>+INDEX('Results 3 Silos'!$C$2:$C$2581,MATCH(1,('Stock Projection 3 Silos'!$B36='Results 3 Silos'!$A$2:$A$2581)*('Stock Projection 3 Silos'!E$34='Results 3 Silos'!$E$2:$E$2581)*("unloading"='Results 3 Silos'!$H$2:$H$2581),0),0)</f>
      </c>
      <c r="F36" s="400">
        <f>+INDEX('Results 3 Silos'!$C$2:$C$2581,MATCH(1,('Stock Projection 3 Silos'!$B36='Results 3 Silos'!$A$2:$A$2581)*('Stock Projection 3 Silos'!F$34='Results 3 Silos'!$E$2:$E$2581)*("unloading"='Results 3 Silos'!$H$2:$H$2581),0),0)</f>
      </c>
      <c r="G36" s="400">
        <f>+INDEX('Results 3 Silos'!$C$2:$C$2581,MATCH(1,('Stock Projection 3 Silos'!$B36='Results 3 Silos'!$A$2:$A$2581)*('Stock Projection 3 Silos'!G$34='Results 3 Silos'!$E$2:$E$2581)*("unloading"='Results 3 Silos'!$H$2:$H$2581),0),0)</f>
      </c>
      <c r="H36" s="400">
        <f>+INDEX('Results 3 Silos'!$C$2:$C$2581,MATCH(1,('Stock Projection 3 Silos'!$B36='Results 3 Silos'!$A$2:$A$2581)*('Stock Projection 3 Silos'!H$34='Results 3 Silos'!$E$2:$E$2581)*("unloading"='Results 3 Silos'!$H$2:$H$2581),0),0)</f>
      </c>
      <c r="I36" s="400">
        <f>+INDEX('Results 3 Silos'!$C$2:$C$2581,MATCH(1,('Stock Projection 3 Silos'!$B36='Results 3 Silos'!$A$2:$A$2581)*('Stock Projection 3 Silos'!I$34='Results 3 Silos'!$E$2:$E$2581)*("unloading"='Results 3 Silos'!$H$2:$H$2581),0),0)</f>
      </c>
      <c r="J36" s="401">
        <v>36.5</v>
      </c>
      <c r="K36" s="400">
        <f>+INDEX('Results 3 Silos'!$C$2:$C$2581,MATCH(1,('Stock Projection 3 Silos'!$B36='Results 3 Silos'!$A$2:$A$2581)*('Stock Projection 3 Silos'!K$34='Results 3 Silos'!$E$2:$E$2581)*("unloading"='Results 3 Silos'!$H$2:$H$2581),0),0)</f>
      </c>
      <c r="L36" s="400">
        <f>+INDEX('Results 3 Silos'!$C$2:$C$2581,MATCH(1,('Stock Projection 3 Silos'!$B36='Results 3 Silos'!$A$2:$A$2581)*('Stock Projection 3 Silos'!L$34='Results 3 Silos'!$E$2:$E$2581)*("unloading"='Results 3 Silos'!$H$2:$H$2581),0),0)</f>
      </c>
      <c r="M36" s="400">
        <v>387</v>
      </c>
      <c r="N36" s="400">
        <f>+INDEX('Results 3 Silos'!$C$2:$C$2581,MATCH(1,('Stock Projection 3 Silos'!$B36='Results 3 Silos'!$A$2:$A$2581)*('Stock Projection 3 Silos'!N$34='Results 3 Silos'!$E$2:$E$2581)*("unloading"='Results 3 Silos'!$H$2:$H$2581),0),0)</f>
      </c>
      <c r="O36" s="400">
        <f>+INDEX('Results 3 Silos'!$C$2:$C$2581,MATCH(1,('Stock Projection 3 Silos'!$B36='Results 3 Silos'!$A$2:$A$2581)*('Stock Projection 3 Silos'!O$34='Results 3 Silos'!$E$2:$E$2581)*("unloading"='Results 3 Silos'!$H$2:$H$2581),0),0)</f>
      </c>
      <c r="P36" s="400">
        <v>263</v>
      </c>
      <c r="Q36" s="400">
        <f>+INDEX('Results 3 Silos'!$C$2:$C$2581,MATCH(1,('Stock Projection 3 Silos'!$B36='Results 3 Silos'!$A$2:$A$2581)*('Stock Projection 3 Silos'!Q$34='Results 3 Silos'!$E$2:$E$2581)*("unloading"='Results 3 Silos'!$H$2:$H$2581),0),0)</f>
      </c>
      <c r="R36" s="400">
        <v>98</v>
      </c>
      <c r="S36" s="400">
        <f>+INDEX('Results 3 Silos'!$C$2:$C$2581,MATCH(1,('Stock Projection 3 Silos'!$B36='Results 3 Silos'!$A$2:$A$2581)*('Stock Projection 3 Silos'!S$34='Results 3 Silos'!$E$2:$E$2581)*("unloading"='Results 3 Silos'!$H$2:$H$2581),0),0)</f>
      </c>
      <c r="T36" s="400">
        <f>+INDEX('Results 3 Silos'!$C$2:$C$2581,MATCH(1,('Stock Projection 3 Silos'!$B36='Results 3 Silos'!$A$2:$A$2581)*('Stock Projection 3 Silos'!T$34='Results 3 Silos'!$E$2:$E$2581)*("unloading"='Results 3 Silos'!$H$2:$H$2581),0),0)</f>
      </c>
      <c r="U36" s="400">
        <f>+INDEX('Results 3 Silos'!$C$2:$C$2581,MATCH(1,('Stock Projection 3 Silos'!$B36='Results 3 Silos'!$A$2:$A$2581)*('Stock Projection 3 Silos'!U$34='Results 3 Silos'!$E$2:$E$2581)*("unloading"='Results 3 Silos'!$H$2:$H$2581),0),0)</f>
      </c>
      <c r="V36" s="400">
        <v>500</v>
      </c>
      <c r="W36" s="400">
        <v>550</v>
      </c>
      <c r="X36" s="400">
        <v>550</v>
      </c>
      <c r="Y36" s="400">
        <f>+INDEX('Results 3 Silos'!$C$2:$C$2581,MATCH(1,('Stock Projection 3 Silos'!$B36='Results 3 Silos'!$A$2:$A$2581)*('Stock Projection 3 Silos'!Y$34='Results 3 Silos'!$E$2:$E$2581)*("unloading"='Results 3 Silos'!$H$2:$H$2581),0),0)</f>
      </c>
      <c r="Z36" s="400">
        <f>+INDEX('Results 3 Silos'!$C$2:$C$2581,MATCH(1,('Stock Projection 3 Silos'!$B36='Results 3 Silos'!$A$2:$A$2581)*('Stock Projection 3 Silos'!Z$34='Results 3 Silos'!$E$2:$E$2581)*("unloading"='Results 3 Silos'!$H$2:$H$2581),0),0)</f>
      </c>
      <c r="AA36" s="400">
        <f>+INDEX('Results 3 Silos'!$C$2:$C$2581,MATCH(1,('Stock Projection 3 Silos'!$B36='Results 3 Silos'!$A$2:$A$2581)*('Stock Projection 3 Silos'!AA$34='Results 3 Silos'!$E$2:$E$2581)*("unloading"='Results 3 Silos'!$H$2:$H$2581),0),0)</f>
      </c>
      <c r="AB36" s="400">
        <f>+INDEX('Results 3 Silos'!$C$2:$C$2581,MATCH(1,('Stock Projection 3 Silos'!$B36='Results 3 Silos'!$A$2:$A$2581)*('Stock Projection 3 Silos'!AB$34='Results 3 Silos'!$E$2:$E$2581)*("unloading"='Results 3 Silos'!$H$2:$H$2581),0),0)</f>
      </c>
      <c r="AC36" s="400">
        <f>+INDEX('Results 3 Silos'!$C$2:$C$2581,MATCH(1,('Stock Projection 3 Silos'!$B36='Results 3 Silos'!$A$2:$A$2581)*('Stock Projection 3 Silos'!AC$34='Results 3 Silos'!$E$2:$E$2581)*("unloading"='Results 3 Silos'!$H$2:$H$2581),0),0)</f>
      </c>
      <c r="AD36" s="400">
        <f>+INDEX('Results 3 Silos'!$C$2:$C$2581,MATCH(1,('Stock Projection 3 Silos'!$B36='Results 3 Silos'!$A$2:$A$2581)*('Stock Projection 3 Silos'!AD$34='Results 3 Silos'!$E$2:$E$2581)*("unloading"='Results 3 Silos'!$H$2:$H$2581),0),0)</f>
      </c>
      <c r="AE36" s="400">
        <f>+INDEX('Results 3 Silos'!$C$2:$C$2581,MATCH(1,('Stock Projection 3 Silos'!$B36='Results 3 Silos'!$A$2:$A$2581)*('Stock Projection 3 Silos'!AE$34='Results 3 Silos'!$E$2:$E$2581)*("unloading"='Results 3 Silos'!$H$2:$H$2581),0),0)</f>
      </c>
      <c r="AF36" s="401">
        <f>+INDEX('Results 3 Silos'!$C$2:$C$2581,MATCH(1,('Stock Projection 3 Silos'!$B36='Results 3 Silos'!$A$2:$A$2581)*('Stock Projection 3 Silos'!AF$34='Results 3 Silos'!$E$2:$E$2581)*("unloading"='Results 3 Silos'!$H$2:$H$2581),0),0)</f>
      </c>
      <c r="AG36" s="401">
        <f>+INDEX('Results 3 Silos'!$C$2:$C$2581,MATCH(1,('Stock Projection 3 Silos'!$B36='Results 3 Silos'!$A$2:$A$2581)*('Stock Projection 3 Silos'!AG$34='Results 3 Silos'!$E$2:$E$2581)*("unloading"='Results 3 Silos'!$H$2:$H$2581),0),0)</f>
      </c>
      <c r="AH36" s="400">
        <f>+INDEX('Results 3 Silos'!$C$2:$C$2581,MATCH(1,('Stock Projection 3 Silos'!$B36='Results 3 Silos'!$A$2:$A$2581)*('Stock Projection 3 Silos'!AH$34='Results 3 Silos'!$E$2:$E$2581)*("unloading"='Results 3 Silos'!$H$2:$H$2581),0),0)</f>
      </c>
      <c r="AI36" s="400">
        <f>+INDEX('Results 3 Silos'!$C$2:$C$2581,MATCH(1,('Stock Projection 3 Silos'!$B36='Results 3 Silos'!$A$2:$A$2581)*('Stock Projection 3 Silos'!AI$34='Results 3 Silos'!$E$2:$E$2581)*("unloading"='Results 3 Silos'!$H$2:$H$2581),0),0)</f>
      </c>
      <c r="AJ36" s="400">
        <f>+INDEX('Results 3 Silos'!$C$2:$C$2581,MATCH(1,('Stock Projection 3 Silos'!$B36='Results 3 Silos'!$A$2:$A$2581)*('Stock Projection 3 Silos'!AJ$34='Results 3 Silos'!$E$2:$E$2581)*("unloading"='Results 3 Silos'!$H$2:$H$2581),0),0)</f>
      </c>
      <c r="AK36" s="400">
        <f>+INDEX('Results 3 Silos'!$C$2:$C$2581,MATCH(1,('Stock Projection 3 Silos'!$B36='Results 3 Silos'!$A$2:$A$2581)*('Stock Projection 3 Silos'!AK$34='Results 3 Silos'!$E$2:$E$2581)*("unloading"='Results 3 Silos'!$H$2:$H$2581),0),0)</f>
      </c>
      <c r="AL36" s="400">
        <f>+INDEX('Results 3 Silos'!$C$2:$C$2581,MATCH(1,('Stock Projection 3 Silos'!$B36='Results 3 Silos'!$A$2:$A$2581)*('Stock Projection 3 Silos'!AL$34='Results 3 Silos'!$E$2:$E$2581)*("unloading"='Results 3 Silos'!$H$2:$H$2581),0),0)</f>
      </c>
      <c r="AM36" s="400">
        <f>+INDEX('Results 3 Silos'!$C$2:$C$2581,MATCH(1,('Stock Projection 3 Silos'!$B36='Results 3 Silos'!$A$2:$A$2581)*('Stock Projection 3 Silos'!AM$34='Results 3 Silos'!$E$2:$E$2581)*("unloading"='Results 3 Silos'!$H$2:$H$2581),0),0)</f>
      </c>
      <c r="AN36" s="400">
        <f>+INDEX('Results 3 Silos'!$C$2:$C$2581,MATCH(1,('Stock Projection 3 Silos'!$B36='Results 3 Silos'!$A$2:$A$2581)*('Stock Projection 3 Silos'!AN$34='Results 3 Silos'!$E$2:$E$2581)*("unloading"='Results 3 Silos'!$H$2:$H$2581),0),0)</f>
      </c>
      <c r="AO36" s="400">
        <f>+INDEX('Results 3 Silos'!$C$2:$C$2581,MATCH(1,('Stock Projection 3 Silos'!$B36='Results 3 Silos'!$A$2:$A$2581)*('Stock Projection 3 Silos'!AO$34='Results 3 Silos'!$E$2:$E$2581)*("unloading"='Results 3 Silos'!$H$2:$H$2581),0),0)</f>
      </c>
      <c r="AP36" s="400">
        <f>+INDEX('Results 3 Silos'!$C$2:$C$2581,MATCH(1,('Stock Projection 3 Silos'!$B36='Results 3 Silos'!$A$2:$A$2581)*('Stock Projection 3 Silos'!AP$34='Results 3 Silos'!$E$2:$E$2581)*("unloading"='Results 3 Silos'!$H$2:$H$2581),0),0)</f>
      </c>
      <c r="AQ36" s="400">
        <f>+INDEX('Results 3 Silos'!$C$2:$C$2581,MATCH(1,('Stock Projection 3 Silos'!$B36='Results 3 Silos'!$A$2:$A$2581)*('Stock Projection 3 Silos'!AQ$34='Results 3 Silos'!$E$2:$E$2581)*("unloading"='Results 3 Silos'!$H$2:$H$2581),0),0)</f>
      </c>
      <c r="AR36" s="400">
        <f>+INDEX('Results 3 Silos'!$C$2:$C$2581,MATCH(1,('Stock Projection 3 Silos'!$B36='Results 3 Silos'!$A$2:$A$2581)*('Stock Projection 3 Silos'!AR$34='Results 3 Silos'!$E$2:$E$2581)*("unloading"='Results 3 Silos'!$H$2:$H$2581),0),0)</f>
      </c>
      <c r="AS36" s="401">
        <f>+INDEX('Results 3 Silos'!$C$2:$C$2581,MATCH(1,('Stock Projection 3 Silos'!$B36='Results 3 Silos'!$A$2:$A$2581)*('Stock Projection 3 Silos'!AS$34='Results 3 Silos'!$E$2:$E$2581)*("unloading"='Results 3 Silos'!$H$2:$H$2581),0),0)</f>
      </c>
      <c r="AT36" s="401">
        <f>+INDEX('Results 3 Silos'!$C$2:$C$2581,MATCH(1,('Stock Projection 3 Silos'!$B36='Results 3 Silos'!$A$2:$A$2581)*('Stock Projection 3 Silos'!AT$34='Results 3 Silos'!$E$2:$E$2581)*("unloading"='Results 3 Silos'!$H$2:$H$2581),0),0)</f>
      </c>
      <c r="AU36" s="400">
        <f>+INDEX('Results 3 Silos'!$C$2:$C$2581,MATCH(1,('Stock Projection 3 Silos'!$B36='Results 3 Silos'!$A$2:$A$2581)*('Stock Projection 3 Silos'!AU$34='Results 3 Silos'!$E$2:$E$2581)*("unloading"='Results 3 Silos'!$H$2:$H$2581),0),0)</f>
      </c>
      <c r="AV36" s="400">
        <f>+INDEX('Results 3 Silos'!$C$2:$C$2581,MATCH(1,('Stock Projection 3 Silos'!$B36='Results 3 Silos'!$A$2:$A$2581)*('Stock Projection 3 Silos'!AV$34='Results 3 Silos'!$E$2:$E$2581)*("unloading"='Results 3 Silos'!$H$2:$H$2581),0),0)</f>
      </c>
      <c r="AW36" s="400">
        <f>+INDEX('Results 3 Silos'!$C$2:$C$2581,MATCH(1,('Stock Projection 3 Silos'!$B36='Results 3 Silos'!$A$2:$A$2581)*('Stock Projection 3 Silos'!AW$34='Results 3 Silos'!$E$2:$E$2581)*("unloading"='Results 3 Silos'!$H$2:$H$2581),0),0)</f>
      </c>
      <c r="AX36" s="400">
        <f>+INDEX('Results 3 Silos'!$C$2:$C$2581,MATCH(1,('Stock Projection 3 Silos'!$B36='Results 3 Silos'!$A$2:$A$2581)*('Stock Projection 3 Silos'!AX$34='Results 3 Silos'!$E$2:$E$2581)*("unloading"='Results 3 Silos'!$H$2:$H$2581),0),0)</f>
      </c>
      <c r="AY36" s="400">
        <f>+INDEX('Results 3 Silos'!$C$2:$C$2581,MATCH(1,('Stock Projection 3 Silos'!$B36='Results 3 Silos'!$A$2:$A$2581)*('Stock Projection 3 Silos'!AY$34='Results 3 Silos'!$E$2:$E$2581)*("unloading"='Results 3 Silos'!$H$2:$H$2581),0),0)</f>
      </c>
      <c r="AZ36" s="400">
        <f>+INDEX('Results 3 Silos'!$C$2:$C$2581,MATCH(1,('Stock Projection 3 Silos'!$B36='Results 3 Silos'!$A$2:$A$2581)*('Stock Projection 3 Silos'!AZ$34='Results 3 Silos'!$E$2:$E$2581)*("unloading"='Results 3 Silos'!$H$2:$H$2581),0),0)</f>
      </c>
      <c r="BA36" s="400">
        <f>+INDEX('Results 3 Silos'!$C$2:$C$2581,MATCH(1,('Stock Projection 3 Silos'!$B36='Results 3 Silos'!$A$2:$A$2581)*('Stock Projection 3 Silos'!BA$34='Results 3 Silos'!$E$2:$E$2581)*("unloading"='Results 3 Silos'!$H$2:$H$2581),0),0)</f>
      </c>
      <c r="BB36" s="401">
        <f>+INDEX('Results 3 Silos'!$C$2:$C$2581,MATCH(1,('Stock Projection 3 Silos'!$B36='Results 3 Silos'!$A$2:$A$2581)*('Stock Projection 3 Silos'!BB$34='Results 3 Silos'!$E$2:$E$2581)*("unloading"='Results 3 Silos'!$H$2:$H$2581),0),0)</f>
      </c>
      <c r="BC36" s="401">
        <f>+INDEX('Results 3 Silos'!$C$2:$C$2581,MATCH(1,('Stock Projection 3 Silos'!$B36='Results 3 Silos'!$A$2:$A$2581)*('Stock Projection 3 Silos'!BC$34='Results 3 Silos'!$E$2:$E$2581)*("unloading"='Results 3 Silos'!$H$2:$H$2581),0),0)</f>
      </c>
      <c r="BD36" s="400">
        <f>+INDEX('Results 3 Silos'!$C$2:$C$2581,MATCH(1,('Stock Projection 3 Silos'!$B36='Results 3 Silos'!$A$2:$A$2581)*('Stock Projection 3 Silos'!BD$34='Results 3 Silos'!$E$2:$E$2581)*("unloading"='Results 3 Silos'!$H$2:$H$2581),0),0)</f>
      </c>
      <c r="BE36" s="400">
        <f>+INDEX('Results 3 Silos'!$C$2:$C$2581,MATCH(1,('Stock Projection 3 Silos'!$B36='Results 3 Silos'!$A$2:$A$2581)*('Stock Projection 3 Silos'!BE$34='Results 3 Silos'!$E$2:$E$2581)*("unloading"='Results 3 Silos'!$H$2:$H$2581),0),0)</f>
      </c>
      <c r="BF36" s="400">
        <f>+INDEX('Results 3 Silos'!$C$2:$C$2581,MATCH(1,('Stock Projection 3 Silos'!$B36='Results 3 Silos'!$A$2:$A$2581)*('Stock Projection 3 Silos'!BF$34='Results 3 Silos'!$E$2:$E$2581)*("unloading"='Results 3 Silos'!$H$2:$H$2581),0),0)</f>
      </c>
      <c r="BG36" s="400">
        <f>+INDEX('Results 3 Silos'!$C$2:$C$2581,MATCH(1,('Stock Projection 3 Silos'!$B36='Results 3 Silos'!$A$2:$A$2581)*('Stock Projection 3 Silos'!BG$34='Results 3 Silos'!$E$2:$E$2581)*("unloading"='Results 3 Silos'!$H$2:$H$2581),0),0)</f>
      </c>
      <c r="BH36" s="400">
        <f>+INDEX('Results 3 Silos'!$C$2:$C$2581,MATCH(1,('Stock Projection 3 Silos'!$B36='Results 3 Silos'!$A$2:$A$2581)*('Stock Projection 3 Silos'!BH$34='Results 3 Silos'!$E$2:$E$2581)*("unloading"='Results 3 Silos'!$H$2:$H$2581),0),0)</f>
      </c>
      <c r="BI36" s="400">
        <f>+INDEX('Results 3 Silos'!$C$2:$C$2581,MATCH(1,('Stock Projection 3 Silos'!$B36='Results 3 Silos'!$A$2:$A$2581)*('Stock Projection 3 Silos'!BI$34='Results 3 Silos'!$E$2:$E$2581)*("unloading"='Results 3 Silos'!$H$2:$H$2581),0),0)</f>
      </c>
      <c r="BJ36" s="400">
        <f>+INDEX('Results 3 Silos'!$C$2:$C$2581,MATCH(1,('Stock Projection 3 Silos'!$B36='Results 3 Silos'!$A$2:$A$2581)*('Stock Projection 3 Silos'!BJ$34='Results 3 Silos'!$E$2:$E$2581)*("unloading"='Results 3 Silos'!$H$2:$H$2581),0),0)</f>
      </c>
      <c r="BK36" s="401">
        <f>+INDEX('Results 3 Silos'!$C$2:$C$2581,MATCH(1,('Stock Projection 3 Silos'!$B36='Results 3 Silos'!$A$2:$A$2581)*('Stock Projection 3 Silos'!BK$34='Results 3 Silos'!$E$2:$E$2581)*("unloading"='Results 3 Silos'!$H$2:$H$2581),0),0)</f>
      </c>
      <c r="BL36" s="401">
        <f>+INDEX('Results 3 Silos'!$C$2:$C$2581,MATCH(1,('Stock Projection 3 Silos'!$B36='Results 3 Silos'!$A$2:$A$2581)*('Stock Projection 3 Silos'!BL$34='Results 3 Silos'!$E$2:$E$2581)*("unloading"='Results 3 Silos'!$H$2:$H$2581),0),0)</f>
      </c>
      <c r="BM36" s="401">
        <f>+INDEX('Results 3 Silos'!$C$2:$C$2581,MATCH(1,('Stock Projection 3 Silos'!$B36='Results 3 Silos'!$A$2:$A$2581)*('Stock Projection 3 Silos'!BM$34='Results 3 Silos'!$E$2:$E$2581)*("unloading"='Results 3 Silos'!$H$2:$H$2581),0),0)</f>
      </c>
      <c r="BN36" s="401">
        <f>+INDEX('Results 3 Silos'!$C$2:$C$2581,MATCH(1,('Stock Projection 3 Silos'!$B36='Results 3 Silos'!$A$2:$A$2581)*('Stock Projection 3 Silos'!BN$34='Results 3 Silos'!$E$2:$E$2581)*("unloading"='Results 3 Silos'!$H$2:$H$2581),0),0)</f>
      </c>
      <c r="BO36" s="401">
        <f>+INDEX('Results 3 Silos'!$C$2:$C$2581,MATCH(1,('Stock Projection 3 Silos'!$B36='Results 3 Silos'!$A$2:$A$2581)*('Stock Projection 3 Silos'!BO$34='Results 3 Silos'!$E$2:$E$2581)*("unloading"='Results 3 Silos'!$H$2:$H$2581),0),0)</f>
      </c>
      <c r="BP36" s="400">
        <f>+INDEX('Results 3 Silos'!$C$2:$C$2581,MATCH(1,('Stock Projection 3 Silos'!$B36='Results 3 Silos'!$A$2:$A$2581)*('Stock Projection 3 Silos'!BP$34='Results 3 Silos'!$E$2:$E$2581)*("unloading"='Results 3 Silos'!$H$2:$H$2581),0),0)</f>
      </c>
      <c r="BQ36" s="400">
        <f>+INDEX('Results 3 Silos'!$C$2:$C$2581,MATCH(1,('Stock Projection 3 Silos'!$B36='Results 3 Silos'!$A$2:$A$2581)*('Stock Projection 3 Silos'!BQ$34='Results 3 Silos'!$E$2:$E$2581)*("unloading"='Results 3 Silos'!$H$2:$H$2581),0),0)</f>
      </c>
      <c r="BR36" s="400">
        <f>+INDEX('Results 3 Silos'!$C$2:$C$2581,MATCH(1,('Stock Projection 3 Silos'!$B36='Results 3 Silos'!$A$2:$A$2581)*('Stock Projection 3 Silos'!BR$34='Results 3 Silos'!$E$2:$E$2581)*("unloading"='Results 3 Silos'!$H$2:$H$2581),0),0)</f>
      </c>
      <c r="BS36" s="400">
        <f>+INDEX('Results 3 Silos'!$C$2:$C$2581,MATCH(1,('Stock Projection 3 Silos'!$B36='Results 3 Silos'!$A$2:$A$2581)*('Stock Projection 3 Silos'!BS$34='Results 3 Silos'!$E$2:$E$2581)*("unloading"='Results 3 Silos'!$H$2:$H$2581),0),0)</f>
      </c>
      <c r="BT36" s="400">
        <f>+INDEX('Results 3 Silos'!$C$2:$C$2581,MATCH(1,('Stock Projection 3 Silos'!$B36='Results 3 Silos'!$A$2:$A$2581)*('Stock Projection 3 Silos'!BT$34='Results 3 Silos'!$E$2:$E$2581)*("unloading"='Results 3 Silos'!$H$2:$H$2581),0),0)</f>
      </c>
      <c r="BU36" s="400">
        <f>+INDEX('Results 3 Silos'!$C$2:$C$2581,MATCH(1,('Stock Projection 3 Silos'!$B36='Results 3 Silos'!$A$2:$A$2581)*('Stock Projection 3 Silos'!BU$34='Results 3 Silos'!$E$2:$E$2581)*("unloading"='Results 3 Silos'!$H$2:$H$2581),0),0)</f>
      </c>
      <c r="BV36" s="400">
        <f>+INDEX('Results 3 Silos'!$C$2:$C$2581,MATCH(1,('Stock Projection 3 Silos'!$B36='Results 3 Silos'!$A$2:$A$2581)*('Stock Projection 3 Silos'!BV$34='Results 3 Silos'!$E$2:$E$2581)*("unloading"='Results 3 Silos'!$H$2:$H$2581),0),0)</f>
      </c>
      <c r="BW36" s="400">
        <f>+INDEX('Results 3 Silos'!$C$5:$C$2581,MATCH(1,('Stock Projection 3 Silos'!$B36='Results 3 Silos'!$A$5:$A$2581)*('Stock Projection 3 Silos'!BW$34='Results 3 Silos'!$E$5:$E$2581)*("unloading"='Results 3 Silos'!$H$5:$H$2581),0),0)</f>
      </c>
      <c r="BX36" s="400">
        <f>+INDEX('Results 3 Silos'!$C$5:$C$2581,MATCH(1,('Stock Projection 3 Silos'!$B36='Results 3 Silos'!$A$5:$A$2581)*('Stock Projection 3 Silos'!BX$34='Results 3 Silos'!$E$5:$E$2581)*("unloading"='Results 3 Silos'!$H$5:$H$2581),0),0)</f>
      </c>
      <c r="BY36" s="400">
        <f>+INDEX('Results 3 Silos'!$C$5:$C$2581,MATCH(1,('Stock Projection 3 Silos'!$B36='Results 3 Silos'!$A$5:$A$2581)*('Stock Projection 3 Silos'!BY$34='Results 3 Silos'!$E$5:$E$2581)*("unloading"='Results 3 Silos'!$H$5:$H$2581),0),0)</f>
      </c>
      <c r="BZ36" s="400">
        <f>+INDEX('Results 3 Silos'!$C$5:$C$2581,MATCH(1,('Stock Projection 3 Silos'!$B36='Results 3 Silos'!$A$5:$A$2581)*('Stock Projection 3 Silos'!BZ$34='Results 3 Silos'!$E$5:$E$2581)*("unloading"='Results 3 Silos'!$H$5:$H$2581),0),0)</f>
      </c>
      <c r="CA36" s="401">
        <f>+INDEX('Results 3 Silos'!$C$5:$C$2581,MATCH(1,('Stock Projection 3 Silos'!$B36='Results 3 Silos'!$A$5:$A$2581)*('Stock Projection 3 Silos'!CA$34='Results 3 Silos'!$E$5:$E$2581)*("unloading"='Results 3 Silos'!$H$5:$H$2581),0),0)</f>
      </c>
      <c r="CB36" s="401">
        <f>+INDEX('Results 3 Silos'!$C$5:$C$2581,MATCH(1,('Stock Projection 3 Silos'!$B36='Results 3 Silos'!$A$5:$A$2581)*('Stock Projection 3 Silos'!CB$34='Results 3 Silos'!$E$5:$E$2581)*("unloading"='Results 3 Silos'!$H$5:$H$2581),0),0)</f>
      </c>
      <c r="CC36" s="401">
        <f>+INDEX('Results 3 Silos'!$C$5:$C$2581,MATCH(1,('Stock Projection 3 Silos'!$B36='Results 3 Silos'!$A$5:$A$2581)*('Stock Projection 3 Silos'!CC$34='Results 3 Silos'!$E$5:$E$2581)*("unloading"='Results 3 Silos'!$H$5:$H$2581),0),0)</f>
      </c>
      <c r="CD36" s="400">
        <f>+INDEX('Results 3 Silos'!$C$5:$C$2581,MATCH(1,('Stock Projection 3 Silos'!$B36='Results 3 Silos'!$A$5:$A$2581)*('Stock Projection 3 Silos'!CD$34='Results 3 Silos'!$E$5:$E$2581)*("unloading"='Results 3 Silos'!$H$5:$H$2581),0),0)</f>
      </c>
      <c r="CE36" s="400">
        <f>+INDEX('Results 3 Silos'!$C$5:$C$2581,MATCH(1,('Stock Projection 3 Silos'!$B36='Results 3 Silos'!$A$5:$A$2581)*('Stock Projection 3 Silos'!CE$34='Results 3 Silos'!$E$5:$E$2581)*("unloading"='Results 3 Silos'!$H$5:$H$2581),0),0)</f>
      </c>
      <c r="CF36" s="400">
        <f>+INDEX('Results 3 Silos'!$C$5:$C$2581,MATCH(1,('Stock Projection 3 Silos'!$B36='Results 3 Silos'!$A$5:$A$2581)*('Stock Projection 3 Silos'!CF$34='Results 3 Silos'!$E$5:$E$2581)*("unloading"='Results 3 Silos'!$H$5:$H$2581),0),0)</f>
      </c>
      <c r="CG36" s="400">
        <f>+INDEX('Results 3 Silos'!$C$5:$C$2581,MATCH(1,('Stock Projection 3 Silos'!$B36='Results 3 Silos'!$A$5:$A$2581)*('Stock Projection 3 Silos'!CG$34='Results 3 Silos'!$E$5:$E$2581)*("unloading"='Results 3 Silos'!$H$5:$H$2581),0),0)</f>
      </c>
      <c r="CH36" s="400">
        <f>+INDEX('Results 3 Silos'!$C$5:$C$2581,MATCH(1,('Stock Projection 3 Silos'!$B36='Results 3 Silos'!$A$5:$A$2581)*('Stock Projection 3 Silos'!CH$34='Results 3 Silos'!$E$5:$E$2581)*("unloading"='Results 3 Silos'!$H$5:$H$2581),0),0)</f>
      </c>
      <c r="CI36" s="400">
        <f>+INDEX('Results 3 Silos'!$C$5:$C$2581,MATCH(1,('Stock Projection 3 Silos'!$B36='Results 3 Silos'!$A$5:$A$2581)*('Stock Projection 3 Silos'!CI$34='Results 3 Silos'!$E$5:$E$2581)*("unloading"='Results 3 Silos'!$H$5:$H$2581),0),0)</f>
      </c>
      <c r="CJ36" s="400">
        <f>+INDEX('Results 3 Silos'!$C$5:$C$2581,MATCH(1,('Stock Projection 3 Silos'!$B36='Results 3 Silos'!$A$5:$A$2581)*('Stock Projection 3 Silos'!CJ$34='Results 3 Silos'!$E$5:$E$2581)*("unloading"='Results 3 Silos'!$H$5:$H$2581),0),0)</f>
      </c>
      <c r="CK36" s="400">
        <f>+INDEX('Results 3 Silos'!$C$5:$C$2581,MATCH(1,('Stock Projection 3 Silos'!$B36='Results 3 Silos'!$A$5:$A$2581)*('Stock Projection 3 Silos'!CK$34='Results 3 Silos'!$E$5:$E$2581)*("unloading"='Results 3 Silos'!$H$5:$H$2581),0),0)</f>
      </c>
      <c r="CL36" s="400">
        <f>+INDEX('Results 3 Silos'!$C$5:$C$2581,MATCH(1,('Stock Projection 3 Silos'!$B36='Results 3 Silos'!$A$5:$A$2581)*('Stock Projection 3 Silos'!CL$34='Results 3 Silos'!$E$5:$E$2581)*("unloading"='Results 3 Silos'!$H$5:$H$2581),0),0)</f>
      </c>
      <c r="CM36" s="400">
        <f>+INDEX('Results 3 Silos'!$C$5:$C$2581,MATCH(1,('Stock Projection 3 Silos'!$B36='Results 3 Silos'!$A$5:$A$2581)*('Stock Projection 3 Silos'!CM$34='Results 3 Silos'!$E$5:$E$2581)*("unloading"='Results 3 Silos'!$H$5:$H$2581),0),0)</f>
      </c>
      <c r="CN36" s="401">
        <f>+INDEX('Results 3 Silos'!$C$5:$C$2581,MATCH(1,('Stock Projection 3 Silos'!$B36='Results 3 Silos'!$A$5:$A$2581)*('Stock Projection 3 Silos'!CN$34='Results 3 Silos'!$E$5:$E$2581)*("unloading"='Results 3 Silos'!$H$5:$H$2581),0),0)</f>
      </c>
      <c r="CO36" s="401">
        <f>+INDEX('Results 3 Silos'!$C$5:$C$2581,MATCH(1,('Stock Projection 3 Silos'!$B36='Results 3 Silos'!$A$5:$A$2581)*('Stock Projection 3 Silos'!CO$34='Results 3 Silos'!$E$5:$E$2581)*("unloading"='Results 3 Silos'!$H$5:$H$2581),0),0)</f>
      </c>
      <c r="CP36" s="400">
        <f>+INDEX('Results 3 Silos'!$C$5:$C$2581,MATCH(1,('Stock Projection 3 Silos'!$B36='Results 3 Silos'!$A$5:$A$2581)*('Stock Projection 3 Silos'!CP$34='Results 3 Silos'!$E$5:$E$2581)*("unloading"='Results 3 Silos'!$H$5:$H$2581),0),0)</f>
      </c>
    </row>
    <row x14ac:dyDescent="0.25" r="37" customHeight="1" ht="19.5">
      <c r="A37" s="6"/>
      <c r="B37" s="402">
        <v>191</v>
      </c>
      <c r="C37" s="403">
        <v>550</v>
      </c>
      <c r="D37" s="404">
        <v>0</v>
      </c>
      <c r="E37" s="400">
        <f>+INDEX('Results 3 Silos'!$C$2:$C$2581,MATCH(1,('Stock Projection 3 Silos'!$B37='Results 3 Silos'!$A$2:$A$2581)*('Stock Projection 3 Silos'!E$34='Results 3 Silos'!$E$2:$E$2581)*("unloading"='Results 3 Silos'!$H$2:$H$2581),0),0)</f>
      </c>
      <c r="F37" s="400">
        <f>+INDEX('Results 3 Silos'!$C$2:$C$2581,MATCH(1,('Stock Projection 3 Silos'!$B37='Results 3 Silos'!$A$2:$A$2581)*('Stock Projection 3 Silos'!F$34='Results 3 Silos'!$E$2:$E$2581)*("unloading"='Results 3 Silos'!$H$2:$H$2581),0),0)</f>
      </c>
      <c r="G37" s="400">
        <f>+INDEX('Results 3 Silos'!$C$2:$C$2581,MATCH(1,('Stock Projection 3 Silos'!$B37='Results 3 Silos'!$A$2:$A$2581)*('Stock Projection 3 Silos'!G$34='Results 3 Silos'!$E$2:$E$2581)*("unloading"='Results 3 Silos'!$H$2:$H$2581),0),0)</f>
      </c>
      <c r="H37" s="400">
        <f>+INDEX('Results 3 Silos'!$C$2:$C$2581,MATCH(1,('Stock Projection 3 Silos'!$B37='Results 3 Silos'!$A$2:$A$2581)*('Stock Projection 3 Silos'!H$34='Results 3 Silos'!$E$2:$E$2581)*("unloading"='Results 3 Silos'!$H$2:$H$2581),0),0)</f>
      </c>
      <c r="I37" s="400">
        <f>+INDEX('Results 3 Silos'!$C$2:$C$2581,MATCH(1,('Stock Projection 3 Silos'!$B37='Results 3 Silos'!$A$2:$A$2581)*('Stock Projection 3 Silos'!I$34='Results 3 Silos'!$E$2:$E$2581)*("unloading"='Results 3 Silos'!$H$2:$H$2581),0),0)</f>
      </c>
      <c r="J37" s="401">
        <v>215.5</v>
      </c>
      <c r="K37" s="400">
        <f>+INDEX('Results 3 Silos'!$C$2:$C$2581,MATCH(1,('Stock Projection 3 Silos'!$B37='Results 3 Silos'!$A$2:$A$2581)*('Stock Projection 3 Silos'!K$34='Results 3 Silos'!$E$2:$E$2581)*("unloading"='Results 3 Silos'!$H$2:$H$2581),0),0)</f>
      </c>
      <c r="L37" s="400">
        <f>+INDEX('Results 3 Silos'!$C$2:$C$2581,MATCH(1,('Stock Projection 3 Silos'!$B37='Results 3 Silos'!$A$2:$A$2581)*('Stock Projection 3 Silos'!L$34='Results 3 Silos'!$E$2:$E$2581)*("unloading"='Results 3 Silos'!$H$2:$H$2581),0),0)</f>
      </c>
      <c r="M37" s="400">
        <v>0</v>
      </c>
      <c r="N37" s="400">
        <f>+INDEX('Results 3 Silos'!$C$2:$C$2581,MATCH(1,('Stock Projection 3 Silos'!$B37='Results 3 Silos'!$A$2:$A$2581)*('Stock Projection 3 Silos'!N$34='Results 3 Silos'!$E$2:$E$2581)*("unloading"='Results 3 Silos'!$H$2:$H$2581),0),0)</f>
      </c>
      <c r="O37" s="400">
        <f>+INDEX('Results 3 Silos'!$C$2:$C$2581,MATCH(1,('Stock Projection 3 Silos'!$B37='Results 3 Silos'!$A$2:$A$2581)*('Stock Projection 3 Silos'!O$34='Results 3 Silos'!$E$2:$E$2581)*("unloading"='Results 3 Silos'!$H$2:$H$2581),0),0)</f>
      </c>
      <c r="P37" s="400">
        <v>194</v>
      </c>
      <c r="Q37" s="400">
        <f>+INDEX('Results 3 Silos'!$C$2:$C$2581,MATCH(1,('Stock Projection 3 Silos'!$B37='Results 3 Silos'!$A$2:$A$2581)*('Stock Projection 3 Silos'!Q$34='Results 3 Silos'!$E$2:$E$2581)*("unloading"='Results 3 Silos'!$H$2:$H$2581),0),0)</f>
      </c>
      <c r="R37" s="400">
        <v>550</v>
      </c>
      <c r="S37" s="400">
        <f>+INDEX('Results 3 Silos'!$C$2:$C$2581,MATCH(1,('Stock Projection 3 Silos'!$B37='Results 3 Silos'!$A$2:$A$2581)*('Stock Projection 3 Silos'!S$34='Results 3 Silos'!$E$2:$E$2581)*("unloading"='Results 3 Silos'!$H$2:$H$2581),0),0)</f>
      </c>
      <c r="T37" s="400">
        <f>+INDEX('Results 3 Silos'!$C$2:$C$2581,MATCH(1,('Stock Projection 3 Silos'!$B37='Results 3 Silos'!$A$2:$A$2581)*('Stock Projection 3 Silos'!T$34='Results 3 Silos'!$E$2:$E$2581)*("unloading"='Results 3 Silos'!$H$2:$H$2581),0),0)</f>
      </c>
      <c r="U37" s="400">
        <f>+INDEX('Results 3 Silos'!$C$2:$C$2581,MATCH(1,('Stock Projection 3 Silos'!$B37='Results 3 Silos'!$A$2:$A$2581)*('Stock Projection 3 Silos'!U$34='Results 3 Silos'!$E$2:$E$2581)*("unloading"='Results 3 Silos'!$H$2:$H$2581),0),0)</f>
      </c>
      <c r="V37" s="400">
        <v>124</v>
      </c>
      <c r="W37" s="400">
        <v>52</v>
      </c>
      <c r="X37" s="400">
        <v>213</v>
      </c>
      <c r="Y37" s="401">
        <f>+INDEX('Results 3 Silos'!$C$2:$C$2581,MATCH(1,('Stock Projection 3 Silos'!$B37='Results 3 Silos'!$A$2:$A$2581)*('Stock Projection 3 Silos'!Y$34='Results 3 Silos'!$E$2:$E$2581)*("unloading"='Results 3 Silos'!$H$2:$H$2581),0),0)</f>
      </c>
      <c r="Z37" s="400">
        <f>+INDEX('Results 3 Silos'!$C$2:$C$2581,MATCH(1,('Stock Projection 3 Silos'!$B37='Results 3 Silos'!$A$2:$A$2581)*('Stock Projection 3 Silos'!Z$34='Results 3 Silos'!$E$2:$E$2581)*("unloading"='Results 3 Silos'!$H$2:$H$2581),0),0)</f>
      </c>
      <c r="AA37" s="400">
        <f>+INDEX('Results 3 Silos'!$C$2:$C$2581,MATCH(1,('Stock Projection 3 Silos'!$B37='Results 3 Silos'!$A$2:$A$2581)*('Stock Projection 3 Silos'!AA$34='Results 3 Silos'!$E$2:$E$2581)*("unloading"='Results 3 Silos'!$H$2:$H$2581),0),0)</f>
      </c>
      <c r="AB37" s="400">
        <f>+INDEX('Results 3 Silos'!$C$2:$C$2581,MATCH(1,('Stock Projection 3 Silos'!$B37='Results 3 Silos'!$A$2:$A$2581)*('Stock Projection 3 Silos'!AB$34='Results 3 Silos'!$E$2:$E$2581)*("unloading"='Results 3 Silos'!$H$2:$H$2581),0),0)</f>
      </c>
      <c r="AC37" s="400">
        <f>+INDEX('Results 3 Silos'!$C$2:$C$2581,MATCH(1,('Stock Projection 3 Silos'!$B37='Results 3 Silos'!$A$2:$A$2581)*('Stock Projection 3 Silos'!AC$34='Results 3 Silos'!$E$2:$E$2581)*("unloading"='Results 3 Silos'!$H$2:$H$2581),0),0)</f>
      </c>
      <c r="AD37" s="400">
        <f>+INDEX('Results 3 Silos'!$C$2:$C$2581,MATCH(1,('Stock Projection 3 Silos'!$B37='Results 3 Silos'!$A$2:$A$2581)*('Stock Projection 3 Silos'!AD$34='Results 3 Silos'!$E$2:$E$2581)*("unloading"='Results 3 Silos'!$H$2:$H$2581),0),0)</f>
      </c>
      <c r="AE37" s="405">
        <f>+AD37</f>
      </c>
      <c r="AF37" s="400">
        <f>+AE37</f>
      </c>
      <c r="AG37" s="400">
        <f>+AF37</f>
      </c>
      <c r="AH37" s="400">
        <f>+AG37</f>
      </c>
      <c r="AI37" s="400">
        <f>+AH37</f>
      </c>
      <c r="AJ37" s="400">
        <f>+AI37</f>
      </c>
      <c r="AK37" s="400">
        <f>+AJ37</f>
      </c>
      <c r="AL37" s="400">
        <f>+AK37</f>
      </c>
      <c r="AM37" s="400">
        <f>+AL37</f>
      </c>
      <c r="AN37" s="400">
        <f>+AM37</f>
      </c>
      <c r="AO37" s="400">
        <f>+AN37</f>
      </c>
      <c r="AP37" s="400">
        <v>550</v>
      </c>
      <c r="AQ37" s="400">
        <f>+INDEX('Results 3 Silos'!$C$2:$C$2581,MATCH(1,('Stock Projection 3 Silos'!$B37='Results 3 Silos'!$A$2:$A$2581)*('Stock Projection 3 Silos'!AQ$34='Results 3 Silos'!$E$2:$E$2581)*("unloading"='Results 3 Silos'!$H$2:$H$2581),0),0)</f>
      </c>
      <c r="AR37" s="401">
        <f>+INDEX('Results 3 Silos'!$C$2:$C$2581,MATCH(1,('Stock Projection 3 Silos'!$B37='Results 3 Silos'!$A$2:$A$2581)*('Stock Projection 3 Silos'!AR$34='Results 3 Silos'!$E$2:$E$2581)*("unloading"='Results 3 Silos'!$H$2:$H$2581),0),0)</f>
      </c>
      <c r="AS37" s="401">
        <f>+INDEX('Results 3 Silos'!$C$2:$C$2581,MATCH(1,('Stock Projection 3 Silos'!$B37='Results 3 Silos'!$A$2:$A$2581)*('Stock Projection 3 Silos'!AS$34='Results 3 Silos'!$E$2:$E$2581)*("unloading"='Results 3 Silos'!$H$2:$H$2581),0),0)</f>
      </c>
      <c r="AT37" s="401">
        <f>+INDEX('Results 3 Silos'!$C$2:$C$2581,MATCH(1,('Stock Projection 3 Silos'!$B37='Results 3 Silos'!$A$2:$A$2581)*('Stock Projection 3 Silos'!AT$34='Results 3 Silos'!$E$2:$E$2581)*("unloading"='Results 3 Silos'!$H$2:$H$2581),0),0)</f>
      </c>
      <c r="AU37" s="401">
        <f>+INDEX('Results 3 Silos'!$C$2:$C$2581,MATCH(1,('Stock Projection 3 Silos'!$B37='Results 3 Silos'!$A$2:$A$2581)*('Stock Projection 3 Silos'!AU$34='Results 3 Silos'!$E$2:$E$2581)*("unloading"='Results 3 Silos'!$H$2:$H$2581),0),0)</f>
      </c>
      <c r="AV37" s="401">
        <f>+INDEX('Results 3 Silos'!$C$2:$C$2581,MATCH(1,('Stock Projection 3 Silos'!$B37='Results 3 Silos'!$A$2:$A$2581)*('Stock Projection 3 Silos'!AV$34='Results 3 Silos'!$E$2:$E$2581)*("unloading"='Results 3 Silos'!$H$2:$H$2581),0),0)</f>
      </c>
      <c r="AW37" s="401">
        <f>+INDEX('Results 3 Silos'!$C$2:$C$2581,MATCH(1,('Stock Projection 3 Silos'!$B37='Results 3 Silos'!$A$2:$A$2581)*('Stock Projection 3 Silos'!AW$34='Results 3 Silos'!$E$2:$E$2581)*("unloading"='Results 3 Silos'!$H$2:$H$2581),0),0)</f>
      </c>
      <c r="AX37" s="401">
        <f>+INDEX('Results 3 Silos'!$C$2:$C$2581,MATCH(1,('Stock Projection 3 Silos'!$B37='Results 3 Silos'!$A$2:$A$2581)*('Stock Projection 3 Silos'!AX$34='Results 3 Silos'!$E$2:$E$2581)*("unloading"='Results 3 Silos'!$H$2:$H$2581),0),0)</f>
      </c>
      <c r="AY37" s="401">
        <f>+INDEX('Results 3 Silos'!$C$2:$C$2581,MATCH(1,('Stock Projection 3 Silos'!$B37='Results 3 Silos'!$A$2:$A$2581)*('Stock Projection 3 Silos'!AY$34='Results 3 Silos'!$E$2:$E$2581)*("unloading"='Results 3 Silos'!$H$2:$H$2581),0),0)</f>
      </c>
      <c r="AZ37" s="401">
        <f>+INDEX('Results 3 Silos'!$C$2:$C$2581,MATCH(1,('Stock Projection 3 Silos'!$B37='Results 3 Silos'!$A$2:$A$2581)*('Stock Projection 3 Silos'!AZ$34='Results 3 Silos'!$E$2:$E$2581)*("unloading"='Results 3 Silos'!$H$2:$H$2581),0),0)</f>
      </c>
      <c r="BA37" s="401">
        <f>+INDEX('Results 3 Silos'!$C$2:$C$2581,MATCH(1,('Stock Projection 3 Silos'!$B37='Results 3 Silos'!$A$2:$A$2581)*('Stock Projection 3 Silos'!BA$34='Results 3 Silos'!$E$2:$E$2581)*("unloading"='Results 3 Silos'!$H$2:$H$2581),0),0)</f>
      </c>
      <c r="BB37" s="401">
        <f>+INDEX('Results 3 Silos'!$C$2:$C$2581,MATCH(1,('Stock Projection 3 Silos'!$B37='Results 3 Silos'!$A$2:$A$2581)*('Stock Projection 3 Silos'!BB$34='Results 3 Silos'!$E$2:$E$2581)*("unloading"='Results 3 Silos'!$H$2:$H$2581),0),0)</f>
      </c>
      <c r="BC37" s="401">
        <f>+INDEX('Results 3 Silos'!$C$2:$C$2581,MATCH(1,('Stock Projection 3 Silos'!$B37='Results 3 Silos'!$A$2:$A$2581)*('Stock Projection 3 Silos'!BC$34='Results 3 Silos'!$E$2:$E$2581)*("unloading"='Results 3 Silos'!$H$2:$H$2581),0),0)</f>
      </c>
      <c r="BD37" s="401">
        <f>+INDEX('Results 3 Silos'!$C$2:$C$2581,MATCH(1,('Stock Projection 3 Silos'!$B37='Results 3 Silos'!$A$2:$A$2581)*('Stock Projection 3 Silos'!BD$34='Results 3 Silos'!$E$2:$E$2581)*("unloading"='Results 3 Silos'!$H$2:$H$2581),0),0)</f>
      </c>
      <c r="BE37" s="401">
        <f>+INDEX('Results 3 Silos'!$C$2:$C$2581,MATCH(1,('Stock Projection 3 Silos'!$B37='Results 3 Silos'!$A$2:$A$2581)*('Stock Projection 3 Silos'!BE$34='Results 3 Silos'!$E$2:$E$2581)*("unloading"='Results 3 Silos'!$H$2:$H$2581),0),0)</f>
      </c>
      <c r="BF37" s="401">
        <f>+INDEX('Results 3 Silos'!$C$2:$C$2581,MATCH(1,('Stock Projection 3 Silos'!$B37='Results 3 Silos'!$A$2:$A$2581)*('Stock Projection 3 Silos'!BF$34='Results 3 Silos'!$E$2:$E$2581)*("unloading"='Results 3 Silos'!$H$2:$H$2581),0),0)</f>
      </c>
      <c r="BG37" s="401">
        <f>+INDEX('Results 3 Silos'!$C$2:$C$2581,MATCH(1,('Stock Projection 3 Silos'!$B37='Results 3 Silos'!$A$2:$A$2581)*('Stock Projection 3 Silos'!BG$34='Results 3 Silos'!$E$2:$E$2581)*("unloading"='Results 3 Silos'!$H$2:$H$2581),0),0)</f>
      </c>
      <c r="BH37" s="401">
        <f>+INDEX('Results 3 Silos'!$C$2:$C$2581,MATCH(1,('Stock Projection 3 Silos'!$B37='Results 3 Silos'!$A$2:$A$2581)*('Stock Projection 3 Silos'!BH$34='Results 3 Silos'!$E$2:$E$2581)*("unloading"='Results 3 Silos'!$H$2:$H$2581),0),0)</f>
      </c>
      <c r="BI37" s="401">
        <f>+INDEX('Results 3 Silos'!$C$2:$C$2581,MATCH(1,('Stock Projection 3 Silos'!$B37='Results 3 Silos'!$A$2:$A$2581)*('Stock Projection 3 Silos'!BI$34='Results 3 Silos'!$E$2:$E$2581)*("unloading"='Results 3 Silos'!$H$2:$H$2581),0),0)</f>
      </c>
      <c r="BJ37" s="401">
        <f>+INDEX('Results 3 Silos'!$C$2:$C$2581,MATCH(1,('Stock Projection 3 Silos'!$B37='Results 3 Silos'!$A$2:$A$2581)*('Stock Projection 3 Silos'!BJ$34='Results 3 Silos'!$E$2:$E$2581)*("unloading"='Results 3 Silos'!$H$2:$H$2581),0),0)</f>
      </c>
      <c r="BK37" s="401">
        <f>+INDEX('Results 3 Silos'!$C$2:$C$2581,MATCH(1,('Stock Projection 3 Silos'!$B37='Results 3 Silos'!$A$2:$A$2581)*('Stock Projection 3 Silos'!BK$34='Results 3 Silos'!$E$2:$E$2581)*("unloading"='Results 3 Silos'!$H$2:$H$2581),0),0)</f>
      </c>
      <c r="BL37" s="400">
        <f>+INDEX('Results 3 Silos'!$C$2:$C$2581,MATCH(1,('Stock Projection 3 Silos'!$B37='Results 3 Silos'!$A$2:$A$2581)*('Stock Projection 3 Silos'!BL$34='Results 3 Silos'!$E$2:$E$2581)*("unloading"='Results 3 Silos'!$H$2:$H$2581),0),0)</f>
      </c>
      <c r="BM37" s="401">
        <f>+INDEX('Results 3 Silos'!$C$2:$C$2581,MATCH(1,('Stock Projection 3 Silos'!$B37='Results 3 Silos'!$A$2:$A$2581)*('Stock Projection 3 Silos'!BM$34='Results 3 Silos'!$E$2:$E$2581)*("unloading"='Results 3 Silos'!$H$2:$H$2581),0),0)</f>
      </c>
      <c r="BN37" s="401">
        <f>+INDEX('Results 3 Silos'!$C$2:$C$2581,MATCH(1,('Stock Projection 3 Silos'!$B37='Results 3 Silos'!$A$2:$A$2581)*('Stock Projection 3 Silos'!BN$34='Results 3 Silos'!$E$2:$E$2581)*("unloading"='Results 3 Silos'!$H$2:$H$2581),0),0)</f>
      </c>
      <c r="BO37" s="401">
        <f>+INDEX('Results 3 Silos'!$C$2:$C$2581,MATCH(1,('Stock Projection 3 Silos'!$B37='Results 3 Silos'!$A$2:$A$2581)*('Stock Projection 3 Silos'!BO$34='Results 3 Silos'!$E$2:$E$2581)*("unloading"='Results 3 Silos'!$H$2:$H$2581),0),0)</f>
      </c>
      <c r="BP37" s="401">
        <f>+INDEX('Results 3 Silos'!$C$2:$C$2581,MATCH(1,('Stock Projection 3 Silos'!$B37='Results 3 Silos'!$A$2:$A$2581)*('Stock Projection 3 Silos'!BP$34='Results 3 Silos'!$E$2:$E$2581)*("unloading"='Results 3 Silos'!$H$2:$H$2581),0),0)</f>
      </c>
      <c r="BQ37" s="401">
        <f>+INDEX('Results 3 Silos'!$C$2:$C$2581,MATCH(1,('Stock Projection 3 Silos'!$B37='Results 3 Silos'!$A$2:$A$2581)*('Stock Projection 3 Silos'!BQ$34='Results 3 Silos'!$E$2:$E$2581)*("unloading"='Results 3 Silos'!$H$2:$H$2581),0),0)</f>
      </c>
      <c r="BR37" s="401">
        <f>+INDEX('Results 3 Silos'!$C$2:$C$2581,MATCH(1,('Stock Projection 3 Silos'!$B37='Results 3 Silos'!$A$2:$A$2581)*('Stock Projection 3 Silos'!BR$34='Results 3 Silos'!$E$2:$E$2581)*("unloading"='Results 3 Silos'!$H$2:$H$2581),0),0)</f>
      </c>
      <c r="BS37" s="401">
        <f>+INDEX('Results 3 Silos'!$C$2:$C$2581,MATCH(1,('Stock Projection 3 Silos'!$B37='Results 3 Silos'!$A$2:$A$2581)*('Stock Projection 3 Silos'!BS$34='Results 3 Silos'!$E$2:$E$2581)*("unloading"='Results 3 Silos'!$H$2:$H$2581),0),0)</f>
      </c>
      <c r="BT37" s="401">
        <f>+INDEX('Results 3 Silos'!$C$2:$C$2581,MATCH(1,('Stock Projection 3 Silos'!$B37='Results 3 Silos'!$A$2:$A$2581)*('Stock Projection 3 Silos'!BT$34='Results 3 Silos'!$E$2:$E$2581)*("unloading"='Results 3 Silos'!$H$2:$H$2581),0),0)</f>
      </c>
      <c r="BU37" s="401">
        <f>+INDEX('Results 3 Silos'!$C$2:$C$2581,MATCH(1,('Stock Projection 3 Silos'!$B37='Results 3 Silos'!$A$2:$A$2581)*('Stock Projection 3 Silos'!BU$34='Results 3 Silos'!$E$2:$E$2581)*("unloading"='Results 3 Silos'!$H$2:$H$2581),0),0)</f>
      </c>
      <c r="BV37" s="401">
        <f>+INDEX('Results 3 Silos'!$C$2:$C$2581,MATCH(1,('Stock Projection 3 Silos'!$B37='Results 3 Silos'!$A$2:$A$2581)*('Stock Projection 3 Silos'!BV$34='Results 3 Silos'!$E$2:$E$2581)*("unloading"='Results 3 Silos'!$H$2:$H$2581),0),0)</f>
      </c>
      <c r="BW37" s="401">
        <f>+INDEX('Results 3 Silos'!$C$2:$C$2581,MATCH(1,('Stock Projection 3 Silos'!$B37='Results 3 Silos'!$A$2:$A$2581)*('Stock Projection 3 Silos'!BW$34='Results 3 Silos'!$E$2:$E$2581)*("unloading"='Results 3 Silos'!$H$2:$H$2581),0),0)</f>
      </c>
      <c r="BX37" s="401">
        <f>+INDEX('Results 3 Silos'!$C$2:$C$2581,MATCH(1,('Stock Projection 3 Silos'!$B37='Results 3 Silos'!$A$2:$A$2581)*('Stock Projection 3 Silos'!BX$34='Results 3 Silos'!$E$2:$E$2581)*("unloading"='Results 3 Silos'!$H$2:$H$2581),0),0)</f>
      </c>
      <c r="BY37" s="401">
        <f>+INDEX('Results 3 Silos'!$C$2:$C$2581,MATCH(1,('Stock Projection 3 Silos'!$B37='Results 3 Silos'!$A$2:$A$2581)*('Stock Projection 3 Silos'!BY$34='Results 3 Silos'!$E$2:$E$2581)*("unloading"='Results 3 Silos'!$H$2:$H$2581),0),0)</f>
      </c>
      <c r="BZ37" s="401">
        <f>+INDEX('Results 3 Silos'!$C$2:$C$2581,MATCH(1,('Stock Projection 3 Silos'!$B37='Results 3 Silos'!$A$2:$A$2581)*('Stock Projection 3 Silos'!BZ$34='Results 3 Silos'!$E$2:$E$2581)*("unloading"='Results 3 Silos'!$H$2:$H$2581),0),0)</f>
      </c>
      <c r="CA37" s="401">
        <f>+INDEX('Results 3 Silos'!$C$2:$C$2581,MATCH(1,('Stock Projection 3 Silos'!$B37='Results 3 Silos'!$A$2:$A$2581)*('Stock Projection 3 Silos'!CA$34='Results 3 Silos'!$E$2:$E$2581)*("unloading"='Results 3 Silos'!$H$2:$H$2581),0),0)</f>
      </c>
      <c r="CB37" s="401">
        <f>+INDEX('Results 3 Silos'!$C$2:$C$2581,MATCH(1,('Stock Projection 3 Silos'!$B37='Results 3 Silos'!$A$2:$A$2581)*('Stock Projection 3 Silos'!CB$34='Results 3 Silos'!$E$2:$E$2581)*("unloading"='Results 3 Silos'!$H$2:$H$2581),0),0)</f>
      </c>
      <c r="CC37" s="401">
        <f>+INDEX('Results 3 Silos'!$C$2:$C$2581,MATCH(1,('Stock Projection 3 Silos'!$B37='Results 3 Silos'!$A$2:$A$2581)*('Stock Projection 3 Silos'!CC$34='Results 3 Silos'!$E$2:$E$2581)*("unloading"='Results 3 Silos'!$H$2:$H$2581),0),0)</f>
      </c>
      <c r="CD37" s="400">
        <f>+INDEX('Results 3 Silos'!$C$2:$C$2581,MATCH(1,('Stock Projection 3 Silos'!$B37='Results 3 Silos'!$A$2:$A$2581)*('Stock Projection 3 Silos'!CD$34='Results 3 Silos'!$E$2:$E$2581)*("unloading"='Results 3 Silos'!$H$2:$H$2581),0),0)</f>
      </c>
      <c r="CE37" s="400">
        <f>+INDEX('Results 3 Silos'!$C$2:$C$2581,MATCH(1,('Stock Projection 3 Silos'!$B37='Results 3 Silos'!$A$2:$A$2581)*('Stock Projection 3 Silos'!CE$34='Results 3 Silos'!$E$2:$E$2581)*("unloading"='Results 3 Silos'!$H$2:$H$2581),0),0)</f>
      </c>
      <c r="CF37" s="400">
        <f>+INDEX('Results 3 Silos'!$C$2:$C$2581,MATCH(1,('Stock Projection 3 Silos'!$B37='Results 3 Silos'!$A$2:$A$2581)*('Stock Projection 3 Silos'!CF$34='Results 3 Silos'!$E$2:$E$2581)*("unloading"='Results 3 Silos'!$H$2:$H$2581),0),0)</f>
      </c>
      <c r="CG37" s="400">
        <f>+INDEX('Results 3 Silos'!$C$2:$C$2581,MATCH(1,('Stock Projection 3 Silos'!$B37='Results 3 Silos'!$A$2:$A$2581)*('Stock Projection 3 Silos'!CG$34='Results 3 Silos'!$E$2:$E$2581)*("unloading"='Results 3 Silos'!$H$2:$H$2581),0),0)</f>
      </c>
      <c r="CH37" s="401">
        <f>+INDEX('Results 3 Silos'!$C$2:$C$2581,MATCH(1,('Stock Projection 3 Silos'!$B37='Results 3 Silos'!$A$2:$A$2581)*('Stock Projection 3 Silos'!CH$34='Results 3 Silos'!$E$2:$E$2581)*("unloading"='Results 3 Silos'!$H$2:$H$2581),0),0)</f>
      </c>
      <c r="CI37" s="401">
        <f>+INDEX('Results 3 Silos'!$C$2:$C$2581,MATCH(1,('Stock Projection 3 Silos'!$B37='Results 3 Silos'!$A$2:$A$2581)*('Stock Projection 3 Silos'!CI$34='Results 3 Silos'!$E$2:$E$2581)*("unloading"='Results 3 Silos'!$H$2:$H$2581),0),0)</f>
      </c>
      <c r="CJ37" s="401">
        <f>+INDEX('Results 3 Silos'!$C$2:$C$2581,MATCH(1,('Stock Projection 3 Silos'!$B37='Results 3 Silos'!$A$2:$A$2581)*('Stock Projection 3 Silos'!CJ$34='Results 3 Silos'!$E$2:$E$2581)*("unloading"='Results 3 Silos'!$H$2:$H$2581),0),0)</f>
      </c>
      <c r="CK37" s="401">
        <f>+INDEX('Results 3 Silos'!$C$2:$C$2581,MATCH(1,('Stock Projection 3 Silos'!$B37='Results 3 Silos'!$A$2:$A$2581)*('Stock Projection 3 Silos'!CK$34='Results 3 Silos'!$E$2:$E$2581)*("unloading"='Results 3 Silos'!$H$2:$H$2581),0),0)</f>
      </c>
      <c r="CL37" s="401">
        <f>+INDEX('Results 3 Silos'!$C$2:$C$2581,MATCH(1,('Stock Projection 3 Silos'!$B37='Results 3 Silos'!$A$2:$A$2581)*('Stock Projection 3 Silos'!CL$34='Results 3 Silos'!$E$2:$E$2581)*("unloading"='Results 3 Silos'!$H$2:$H$2581),0),0)</f>
      </c>
      <c r="CM37" s="401">
        <f>+INDEX('Results 3 Silos'!$C$2:$C$2581,MATCH(1,('Stock Projection 3 Silos'!$B37='Results 3 Silos'!$A$2:$A$2581)*('Stock Projection 3 Silos'!CM$34='Results 3 Silos'!$E$2:$E$2581)*("unloading"='Results 3 Silos'!$H$2:$H$2581),0),0)</f>
      </c>
      <c r="CN37" s="401">
        <f>+INDEX('Results 3 Silos'!$C$2:$C$2581,MATCH(1,('Stock Projection 3 Silos'!$B37='Results 3 Silos'!$A$2:$A$2581)*('Stock Projection 3 Silos'!CN$34='Results 3 Silos'!$E$2:$E$2581)*("unloading"='Results 3 Silos'!$H$2:$H$2581),0),0)</f>
      </c>
      <c r="CO37" s="401">
        <f>+INDEX('Results 3 Silos'!$C$2:$C$2581,MATCH(1,('Stock Projection 3 Silos'!$B37='Results 3 Silos'!$A$2:$A$2581)*('Stock Projection 3 Silos'!CO$34='Results 3 Silos'!$E$2:$E$2581)*("unloading"='Results 3 Silos'!$H$2:$H$2581),0),0)</f>
      </c>
      <c r="CP37" s="401">
        <f>+INDEX('Results 3 Silos'!$C$2:$C$2581,MATCH(1,('Stock Projection 3 Silos'!$B37='Results 3 Silos'!$A$2:$A$2581)*('Stock Projection 3 Silos'!CP$34='Results 3 Silos'!$E$2:$E$2581)*("unloading"='Results 3 Silos'!$H$2:$H$2581),0),0)</f>
      </c>
    </row>
    <row x14ac:dyDescent="0.25" r="38" customHeight="1" ht="20.25">
      <c r="A38" s="6"/>
      <c r="B38" s="406">
        <v>89</v>
      </c>
      <c r="C38" s="407">
        <v>1000</v>
      </c>
      <c r="D38" s="408"/>
      <c r="E38" s="400"/>
      <c r="F38" s="400"/>
      <c r="G38" s="400"/>
      <c r="H38" s="400"/>
      <c r="I38" s="400"/>
      <c r="J38" s="401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>
        <v>416</v>
      </c>
      <c r="X38" s="400">
        <v>416</v>
      </c>
      <c r="Y38" s="400">
        <f>+INDEX('Results 3 Silos'!$C$2:$C$2581,MATCH(1,('Stock Projection 3 Silos'!$B38='Results 3 Silos'!$A$2:$A$2581)*('Stock Projection 3 Silos'!Y$34='Results 3 Silos'!$E$2:$E$2581)*("unloading"='Results 3 Silos'!$H$2:$H$2581),0),0)</f>
      </c>
      <c r="Z38" s="401">
        <f>+INDEX('Results 3 Silos'!$C$2:$C$2581,MATCH(1,('Stock Projection 3 Silos'!$B38='Results 3 Silos'!$A$2:$A$2581)*('Stock Projection 3 Silos'!Z$34='Results 3 Silos'!$E$2:$E$2581)*("unloading"='Results 3 Silos'!$H$2:$H$2581),0),0)</f>
      </c>
      <c r="AA38" s="401">
        <f>+INDEX('Results 3 Silos'!$C$2:$C$2581,MATCH(1,('Stock Projection 3 Silos'!$B38='Results 3 Silos'!$A$2:$A$2581)*('Stock Projection 3 Silos'!AA$34='Results 3 Silos'!$E$2:$E$2581)*("unloading"='Results 3 Silos'!$H$2:$H$2581),0),0)</f>
      </c>
      <c r="AB38" s="401">
        <f>+INDEX('Results 3 Silos'!$C$2:$C$2581,MATCH(1,('Stock Projection 3 Silos'!$B38='Results 3 Silos'!$A$2:$A$2581)*('Stock Projection 3 Silos'!AB$34='Results 3 Silos'!$E$2:$E$2581)*("unloading"='Results 3 Silos'!$H$2:$H$2581),0),0)</f>
      </c>
      <c r="AC38" s="400">
        <f>+INDEX('Results 3 Silos'!$C$2:$C$2581,MATCH(1,('Stock Projection 3 Silos'!$B38='Results 3 Silos'!$A$2:$A$2581)*('Stock Projection 3 Silos'!AC$34='Results 3 Silos'!$E$2:$E$2581)*("unloading"='Results 3 Silos'!$H$2:$H$2581),0),0)</f>
      </c>
      <c r="AD38" s="400">
        <f>+INDEX('Results 3 Silos'!$C$2:$C$2581,MATCH(1,('Stock Projection 3 Silos'!$B38='Results 3 Silos'!$A$2:$A$2581)*('Stock Projection 3 Silos'!AD$34='Results 3 Silos'!$E$2:$E$2581)*("unloading"='Results 3 Silos'!$H$2:$H$2581),0),0)</f>
      </c>
      <c r="AE38" s="400">
        <f>+INDEX('Results 3 Silos'!$C$2:$C$2581,MATCH(1,('Stock Projection 3 Silos'!$B38='Results 3 Silos'!$A$2:$A$2581)*('Stock Projection 3 Silos'!AE$34='Results 3 Silos'!$E$2:$E$2581)*("unloading"='Results 3 Silos'!$H$2:$H$2581),0),0)</f>
      </c>
      <c r="AF38" s="400">
        <f>+INDEX('Results 3 Silos'!$C$2:$C$2581,MATCH(1,('Stock Projection 3 Silos'!$B38='Results 3 Silos'!$A$2:$A$2581)*('Stock Projection 3 Silos'!AF$34='Results 3 Silos'!$E$2:$E$2581)*("unloading"='Results 3 Silos'!$H$2:$H$2581),0),0)</f>
      </c>
      <c r="AG38" s="400">
        <f>+INDEX('Results 3 Silos'!$C$2:$C$2581,MATCH(1,('Stock Projection 3 Silos'!$B38='Results 3 Silos'!$A$2:$A$2581)*('Stock Projection 3 Silos'!AG$34='Results 3 Silos'!$E$2:$E$2581)*("unloading"='Results 3 Silos'!$H$2:$H$2581),0),0)</f>
      </c>
      <c r="AH38" s="400">
        <f>+INDEX('Results 3 Silos'!$C$2:$C$2581,MATCH(1,('Stock Projection 3 Silos'!$B38='Results 3 Silos'!$A$2:$A$2581)*('Stock Projection 3 Silos'!AH$34='Results 3 Silos'!$E$2:$E$2581)*("unloading"='Results 3 Silos'!$H$2:$H$2581),0),0)</f>
      </c>
      <c r="AI38" s="400">
        <f>+INDEX('Results 3 Silos'!$C$2:$C$2581,MATCH(1,('Stock Projection 3 Silos'!$B38='Results 3 Silos'!$A$2:$A$2581)*('Stock Projection 3 Silos'!AI$34='Results 3 Silos'!$E$2:$E$2581)*("unloading"='Results 3 Silos'!$H$2:$H$2581),0),0)</f>
      </c>
      <c r="AJ38" s="400">
        <f>+INDEX('Results 3 Silos'!$C$2:$C$2581,MATCH(1,('Stock Projection 3 Silos'!$B38='Results 3 Silos'!$A$2:$A$2581)*('Stock Projection 3 Silos'!AJ$34='Results 3 Silos'!$E$2:$E$2581)*("unloading"='Results 3 Silos'!$H$2:$H$2581),0),0)</f>
      </c>
      <c r="AK38" s="400">
        <f>+INDEX('Results 3 Silos'!$C$2:$C$2581,MATCH(1,('Stock Projection 3 Silos'!$B38='Results 3 Silos'!$A$2:$A$2581)*('Stock Projection 3 Silos'!AK$34='Results 3 Silos'!$E$2:$E$2581)*("unloading"='Results 3 Silos'!$H$2:$H$2581),0),0)</f>
      </c>
      <c r="AL38" s="400">
        <f>+INDEX('Results 3 Silos'!$C$2:$C$2581,MATCH(1,('Stock Projection 3 Silos'!$B38='Results 3 Silos'!$A$2:$A$2581)*('Stock Projection 3 Silos'!AL$34='Results 3 Silos'!$E$2:$E$2581)*("unloading"='Results 3 Silos'!$H$2:$H$2581),0),0)</f>
      </c>
      <c r="AM38" s="400">
        <f>+INDEX('Results 3 Silos'!$C$2:$C$2581,MATCH(1,('Stock Projection 3 Silos'!$B38='Results 3 Silos'!$A$2:$A$2581)*('Stock Projection 3 Silos'!AM$34='Results 3 Silos'!$E$2:$E$2581)*("unloading"='Results 3 Silos'!$H$2:$H$2581),0),0)</f>
      </c>
      <c r="AN38" s="400">
        <f>+INDEX('Results 3 Silos'!$C$2:$C$2581,MATCH(1,('Stock Projection 3 Silos'!$B38='Results 3 Silos'!$A$2:$A$2581)*('Stock Projection 3 Silos'!AN$34='Results 3 Silos'!$E$2:$E$2581)*("unloading"='Results 3 Silos'!$H$2:$H$2581),0),0)</f>
      </c>
      <c r="AO38" s="401">
        <f>+INDEX('Results 3 Silos'!$C$2:$C$2581,MATCH(1,('Stock Projection 3 Silos'!$B38='Results 3 Silos'!$A$2:$A$2581)*('Stock Projection 3 Silos'!AO$34='Results 3 Silos'!$E$2:$E$2581)*("unloading"='Results 3 Silos'!$H$2:$H$2581),0),0)</f>
      </c>
      <c r="AP38" s="401">
        <f>+INDEX('Results 3 Silos'!$C$2:$C$2581,MATCH(1,('Stock Projection 3 Silos'!$B38='Results 3 Silos'!$A$2:$A$2581)*('Stock Projection 3 Silos'!AP$34='Results 3 Silos'!$E$2:$E$2581)*("unloading"='Results 3 Silos'!$H$2:$H$2581),0),0)</f>
      </c>
      <c r="AQ38" s="401">
        <f>+INDEX('Results 3 Silos'!$C$2:$C$2581,MATCH(1,('Stock Projection 3 Silos'!$B38='Results 3 Silos'!$A$2:$A$2581)*('Stock Projection 3 Silos'!AQ$34='Results 3 Silos'!$E$2:$E$2581)*("unloading"='Results 3 Silos'!$H$2:$H$2581),0),0)</f>
      </c>
      <c r="AR38" s="401">
        <f>+INDEX('Results 3 Silos'!$C$2:$C$2581,MATCH(1,('Stock Projection 3 Silos'!$B38='Results 3 Silos'!$A$2:$A$2581)*('Stock Projection 3 Silos'!AR$34='Results 3 Silos'!$E$2:$E$2581)*("unloading"='Results 3 Silos'!$H$2:$H$2581),0),0)</f>
      </c>
      <c r="AS38" s="400">
        <f>+INDEX('Results 3 Silos'!$C$2:$C$2581,MATCH(1,('Stock Projection 3 Silos'!$B38='Results 3 Silos'!$A$2:$A$2581)*('Stock Projection 3 Silos'!AS$34='Results 3 Silos'!$E$2:$E$2581)*("unloading"='Results 3 Silos'!$H$2:$H$2581),0),0)</f>
      </c>
      <c r="AT38" s="400">
        <f>+INDEX('Results 3 Silos'!$C$2:$C$2581,MATCH(1,('Stock Projection 3 Silos'!$B38='Results 3 Silos'!$A$2:$A$2581)*('Stock Projection 3 Silos'!AT$34='Results 3 Silos'!$E$2:$E$2581)*("unloading"='Results 3 Silos'!$H$2:$H$2581),0),0)</f>
      </c>
      <c r="AU38" s="400">
        <f>+INDEX('Results 3 Silos'!$C$2:$C$2581,MATCH(1,('Stock Projection 3 Silos'!$B38='Results 3 Silos'!$A$2:$A$2581)*('Stock Projection 3 Silos'!AU$34='Results 3 Silos'!$E$2:$E$2581)*("unloading"='Results 3 Silos'!$H$2:$H$2581),0),0)</f>
      </c>
      <c r="AV38" s="400">
        <f>+INDEX('Results 3 Silos'!$C$2:$C$2581,MATCH(1,('Stock Projection 3 Silos'!$B38='Results 3 Silos'!$A$2:$A$2581)*('Stock Projection 3 Silos'!AV$34='Results 3 Silos'!$E$2:$E$2581)*("unloading"='Results 3 Silos'!$H$2:$H$2581),0),0)</f>
      </c>
      <c r="AW38" s="401">
        <f>+INDEX('Results 3 Silos'!$C$2:$C$2581,MATCH(1,('Stock Projection 3 Silos'!$B38='Results 3 Silos'!$A$2:$A$2581)*('Stock Projection 3 Silos'!AW$34='Results 3 Silos'!$E$2:$E$2581)*("unloading"='Results 3 Silos'!$H$2:$H$2581),0),0)</f>
      </c>
      <c r="AX38" s="401">
        <f>+INDEX('Results 3 Silos'!$C$2:$C$2581,MATCH(1,('Stock Projection 3 Silos'!$B38='Results 3 Silos'!$A$2:$A$2581)*('Stock Projection 3 Silos'!AX$34='Results 3 Silos'!$E$2:$E$2581)*("unloading"='Results 3 Silos'!$H$2:$H$2581),0),0)</f>
      </c>
      <c r="AY38" s="401">
        <f>+INDEX('Results 3 Silos'!$C$2:$C$2581,MATCH(1,('Stock Projection 3 Silos'!$B38='Results 3 Silos'!$A$2:$A$2581)*('Stock Projection 3 Silos'!AY$34='Results 3 Silos'!$E$2:$E$2581)*("unloading"='Results 3 Silos'!$H$2:$H$2581),0),0)</f>
      </c>
      <c r="AZ38" s="401">
        <f>+INDEX('Results 3 Silos'!$C$2:$C$2581,MATCH(1,('Stock Projection 3 Silos'!$B38='Results 3 Silos'!$A$2:$A$2581)*('Stock Projection 3 Silos'!AZ$34='Results 3 Silos'!$E$2:$E$2581)*("unloading"='Results 3 Silos'!$H$2:$H$2581),0),0)</f>
      </c>
      <c r="BA38" s="401">
        <f>+INDEX('Results 3 Silos'!$C$2:$C$2581,MATCH(1,('Stock Projection 3 Silos'!$B38='Results 3 Silos'!$A$2:$A$2581)*('Stock Projection 3 Silos'!BA$34='Results 3 Silos'!$E$2:$E$2581)*("unloading"='Results 3 Silos'!$H$2:$H$2581),0),0)</f>
      </c>
      <c r="BB38" s="400">
        <f>+INDEX('Results 3 Silos'!$C$2:$C$2581,MATCH(1,('Stock Projection 3 Silos'!$B38='Results 3 Silos'!$A$2:$A$2581)*('Stock Projection 3 Silos'!BB$34='Results 3 Silos'!$E$2:$E$2581)*("unloading"='Results 3 Silos'!$H$2:$H$2581),0),0)</f>
      </c>
      <c r="BC38" s="400">
        <f>+INDEX('Results 3 Silos'!$C$2:$C$2581,MATCH(1,('Stock Projection 3 Silos'!$B38='Results 3 Silos'!$A$2:$A$2581)*('Stock Projection 3 Silos'!BC$34='Results 3 Silos'!$E$2:$E$2581)*("unloading"='Results 3 Silos'!$H$2:$H$2581),0),0)</f>
      </c>
      <c r="BD38" s="400">
        <f>+INDEX('Results 3 Silos'!$C$2:$C$2581,MATCH(1,('Stock Projection 3 Silos'!$B38='Results 3 Silos'!$A$2:$A$2581)*('Stock Projection 3 Silos'!BD$34='Results 3 Silos'!$E$2:$E$2581)*("unloading"='Results 3 Silos'!$H$2:$H$2581),0),0)</f>
      </c>
      <c r="BE38" s="400">
        <f>+INDEX('Results 3 Silos'!$C$2:$C$2581,MATCH(1,('Stock Projection 3 Silos'!$B38='Results 3 Silos'!$A$2:$A$2581)*('Stock Projection 3 Silos'!BE$34='Results 3 Silos'!$E$2:$E$2581)*("unloading"='Results 3 Silos'!$H$2:$H$2581),0),0)</f>
      </c>
      <c r="BF38" s="401">
        <f>+INDEX('Results 3 Silos'!$C$2:$C$2581,MATCH(1,('Stock Projection 3 Silos'!$B38='Results 3 Silos'!$A$2:$A$2581)*('Stock Projection 3 Silos'!BF$34='Results 3 Silos'!$E$2:$E$2581)*("unloading"='Results 3 Silos'!$H$2:$H$2581),0),0)</f>
      </c>
      <c r="BG38" s="401">
        <f>+INDEX('Results 3 Silos'!$C$2:$C$2581,MATCH(1,('Stock Projection 3 Silos'!$B38='Results 3 Silos'!$A$2:$A$2581)*('Stock Projection 3 Silos'!BG$34='Results 3 Silos'!$E$2:$E$2581)*("unloading"='Results 3 Silos'!$H$2:$H$2581),0),0)</f>
      </c>
      <c r="BH38" s="401">
        <f>+INDEX('Results 3 Silos'!$C$2:$C$2581,MATCH(1,('Stock Projection 3 Silos'!$B38='Results 3 Silos'!$A$2:$A$2581)*('Stock Projection 3 Silos'!BH$34='Results 3 Silos'!$E$2:$E$2581)*("unloading"='Results 3 Silos'!$H$2:$H$2581),0),0)</f>
      </c>
      <c r="BI38" s="401">
        <f>+INDEX('Results 3 Silos'!$C$2:$C$2581,MATCH(1,('Stock Projection 3 Silos'!$B38='Results 3 Silos'!$A$2:$A$2581)*('Stock Projection 3 Silos'!BI$34='Results 3 Silos'!$E$2:$E$2581)*("unloading"='Results 3 Silos'!$H$2:$H$2581),0),0)</f>
      </c>
      <c r="BJ38" s="401">
        <f>+INDEX('Results 3 Silos'!$C$2:$C$2581,MATCH(1,('Stock Projection 3 Silos'!$B38='Results 3 Silos'!$A$2:$A$2581)*('Stock Projection 3 Silos'!BJ$34='Results 3 Silos'!$E$2:$E$2581)*("unloading"='Results 3 Silos'!$H$2:$H$2581),0),0)</f>
      </c>
      <c r="BK38" s="400">
        <f>+INDEX('Results 3 Silos'!$C$2:$C$2581,MATCH(1,('Stock Projection 3 Silos'!$B38='Results 3 Silos'!$A$2:$A$2581)*('Stock Projection 3 Silos'!BK$34='Results 3 Silos'!$E$2:$E$2581)*("unloading"='Results 3 Silos'!$H$2:$H$2581),0),0)</f>
      </c>
      <c r="BL38" s="400">
        <f>+INDEX('Results 3 Silos'!$C$2:$C$2581,MATCH(1,('Stock Projection 3 Silos'!$B38='Results 3 Silos'!$A$2:$A$2581)*('Stock Projection 3 Silos'!BL$34='Results 3 Silos'!$E$2:$E$2581)*("unloading"='Results 3 Silos'!$H$2:$H$2581),0),0)</f>
      </c>
      <c r="BM38" s="400">
        <f>+INDEX('Results 3 Silos'!$C$2:$C$2581,MATCH(1,('Stock Projection 3 Silos'!$B38='Results 3 Silos'!$A$2:$A$2581)*('Stock Projection 3 Silos'!BM$34='Results 3 Silos'!$E$2:$E$2581)*("unloading"='Results 3 Silos'!$H$2:$H$2581),0),0)</f>
      </c>
      <c r="BN38" s="400">
        <f>+INDEX('Results 3 Silos'!$C$2:$C$2581,MATCH(1,('Stock Projection 3 Silos'!$B38='Results 3 Silos'!$A$2:$A$2581)*('Stock Projection 3 Silos'!BN$34='Results 3 Silos'!$E$2:$E$2581)*("unloading"='Results 3 Silos'!$H$2:$H$2581),0),0)</f>
      </c>
      <c r="BO38" s="400">
        <f>+INDEX('Results 3 Silos'!$C$2:$C$2581,MATCH(1,('Stock Projection 3 Silos'!$B38='Results 3 Silos'!$A$2:$A$2581)*('Stock Projection 3 Silos'!BO$34='Results 3 Silos'!$E$2:$E$2581)*("unloading"='Results 3 Silos'!$H$2:$H$2581),0),0)</f>
      </c>
      <c r="BP38" s="400">
        <f>+INDEX('Results 3 Silos'!$C$2:$C$2581,MATCH(1,('Stock Projection 3 Silos'!$B38='Results 3 Silos'!$A$2:$A$2581)*('Stock Projection 3 Silos'!BP$34='Results 3 Silos'!$E$2:$E$2581)*("unloading"='Results 3 Silos'!$H$2:$H$2581),0),0)</f>
      </c>
      <c r="BQ38" s="400">
        <f>+INDEX('Results 3 Silos'!$C$2:$C$2581,MATCH(1,('Stock Projection 3 Silos'!$B38='Results 3 Silos'!$A$2:$A$2581)*('Stock Projection 3 Silos'!BQ$34='Results 3 Silos'!$E$2:$E$2581)*("unloading"='Results 3 Silos'!$H$2:$H$2581),0),0)</f>
      </c>
      <c r="BR38" s="400">
        <f>+INDEX('Results 3 Silos'!$C$2:$C$2581,MATCH(1,('Stock Projection 3 Silos'!$B38='Results 3 Silos'!$A$2:$A$2581)*('Stock Projection 3 Silos'!BR$34='Results 3 Silos'!$E$2:$E$2581)*("unloading"='Results 3 Silos'!$H$2:$H$2581),0),0)</f>
      </c>
      <c r="BS38" s="400">
        <f>+INDEX('Results 3 Silos'!$C$2:$C$2581,MATCH(1,('Stock Projection 3 Silos'!$B38='Results 3 Silos'!$A$2:$A$2581)*('Stock Projection 3 Silos'!BS$34='Results 3 Silos'!$E$2:$E$2581)*("unloading"='Results 3 Silos'!$H$2:$H$2581),0),0)</f>
      </c>
      <c r="BT38" s="401">
        <f>+INDEX('Results 3 Silos'!$C$2:$C$2581,MATCH(1,('Stock Projection 3 Silos'!$B38='Results 3 Silos'!$A$2:$A$2581)*('Stock Projection 3 Silos'!BT$34='Results 3 Silos'!$E$2:$E$2581)*("unloading"='Results 3 Silos'!$H$2:$H$2581),0),0)</f>
      </c>
      <c r="BU38" s="401">
        <f>+INDEX('Results 3 Silos'!$C$2:$C$2581,MATCH(1,('Stock Projection 3 Silos'!$B38='Results 3 Silos'!$A$2:$A$2581)*('Stock Projection 3 Silos'!BU$34='Results 3 Silos'!$E$2:$E$2581)*("unloading"='Results 3 Silos'!$H$2:$H$2581),0),0)</f>
      </c>
      <c r="BV38" s="401">
        <f>+INDEX('Results 3 Silos'!$C$2:$C$2581,MATCH(1,('Stock Projection 3 Silos'!$B38='Results 3 Silos'!$A$2:$A$2581)*('Stock Projection 3 Silos'!BV$34='Results 3 Silos'!$E$2:$E$2581)*("unloading"='Results 3 Silos'!$H$2:$H$2581),0),0)</f>
      </c>
      <c r="BW38" s="401">
        <f>+INDEX('Results 3 Silos'!$C$2:$C$2581,MATCH(1,('Stock Projection 3 Silos'!$B38='Results 3 Silos'!$A$2:$A$2581)*('Stock Projection 3 Silos'!BW$34='Results 3 Silos'!$E$2:$E$2581)*("unloading"='Results 3 Silos'!$H$2:$H$2581),0),0)</f>
      </c>
      <c r="BX38" s="401">
        <f>+INDEX('Results 3 Silos'!$C$2:$C$2581,MATCH(1,('Stock Projection 3 Silos'!$B38='Results 3 Silos'!$A$2:$A$2581)*('Stock Projection 3 Silos'!BX$34='Results 3 Silos'!$E$2:$E$2581)*("unloading"='Results 3 Silos'!$H$2:$H$2581),0),0)</f>
      </c>
      <c r="BY38" s="401">
        <f>+INDEX('Results 3 Silos'!$C$2:$C$2581,MATCH(1,('Stock Projection 3 Silos'!$B38='Results 3 Silos'!$A$2:$A$2581)*('Stock Projection 3 Silos'!BY$34='Results 3 Silos'!$E$2:$E$2581)*("unloading"='Results 3 Silos'!$H$2:$H$2581),0),0)</f>
      </c>
      <c r="BZ38" s="401">
        <f>+INDEX('Results 3 Silos'!$C$2:$C$2581,MATCH(1,('Stock Projection 3 Silos'!$B38='Results 3 Silos'!$A$2:$A$2581)*('Stock Projection 3 Silos'!BZ$34='Results 3 Silos'!$E$2:$E$2581)*("unloading"='Results 3 Silos'!$H$2:$H$2581),0),0)</f>
      </c>
      <c r="CA38" s="400">
        <f>+INDEX('Results 3 Silos'!$C$2:$C$2581,MATCH(1,('Stock Projection 3 Silos'!$B38='Results 3 Silos'!$A$2:$A$2581)*('Stock Projection 3 Silos'!CA$34='Results 3 Silos'!$E$2:$E$2581)*("unloading"='Results 3 Silos'!$H$2:$H$2581),0),0)</f>
      </c>
      <c r="CB38" s="400">
        <f>+INDEX('Results 3 Silos'!$C$2:$C$2581,MATCH(1,('Stock Projection 3 Silos'!$B38='Results 3 Silos'!$A$2:$A$2581)*('Stock Projection 3 Silos'!CB$34='Results 3 Silos'!$E$2:$E$2581)*("unloading"='Results 3 Silos'!$H$2:$H$2581),0),0)</f>
      </c>
      <c r="CC38" s="400">
        <f>+INDEX('Results 3 Silos'!$C$2:$C$2581,MATCH(1,('Stock Projection 3 Silos'!$B38='Results 3 Silos'!$A$2:$A$2581)*('Stock Projection 3 Silos'!CC$34='Results 3 Silos'!$E$2:$E$2581)*("unloading"='Results 3 Silos'!$H$2:$H$2581),0),0)</f>
      </c>
      <c r="CD38" s="400">
        <f>+INDEX('Results 3 Silos'!$C$2:$C$2581,MATCH(1,('Stock Projection 3 Silos'!$B38='Results 3 Silos'!$A$2:$A$2581)*('Stock Projection 3 Silos'!CD$34='Results 3 Silos'!$E$2:$E$2581)*("unloading"='Results 3 Silos'!$H$2:$H$2581),0),0)</f>
      </c>
      <c r="CE38" s="400">
        <f>+INDEX('Results 3 Silos'!$C$2:$C$2581,MATCH(1,('Stock Projection 3 Silos'!$B38='Results 3 Silos'!$A$2:$A$2581)*('Stock Projection 3 Silos'!CE$34='Results 3 Silos'!$E$2:$E$2581)*("unloading"='Results 3 Silos'!$H$2:$H$2581),0),0)</f>
      </c>
      <c r="CF38" s="400">
        <f>+INDEX('Results 3 Silos'!$C$2:$C$2581,MATCH(1,('Stock Projection 3 Silos'!$B38='Results 3 Silos'!$A$2:$A$2581)*('Stock Projection 3 Silos'!CF$34='Results 3 Silos'!$E$2:$E$2581)*("unloading"='Results 3 Silos'!$H$2:$H$2581),0),0)</f>
      </c>
      <c r="CG38" s="400">
        <f>+INDEX('Results 3 Silos'!$C$2:$C$2581,MATCH(1,('Stock Projection 3 Silos'!$B38='Results 3 Silos'!$A$2:$A$2581)*('Stock Projection 3 Silos'!CG$34='Results 3 Silos'!$E$2:$E$2581)*("unloading"='Results 3 Silos'!$H$2:$H$2581),0),0)</f>
      </c>
      <c r="CH38" s="400">
        <f>+INDEX('Results 3 Silos'!$C$2:$C$2581,MATCH(1,('Stock Projection 3 Silos'!$B38='Results 3 Silos'!$A$2:$A$2581)*('Stock Projection 3 Silos'!CH$34='Results 3 Silos'!$E$2:$E$2581)*("unloading"='Results 3 Silos'!$H$2:$H$2581),0),0)</f>
      </c>
      <c r="CI38" s="400">
        <f>+INDEX('Results 3 Silos'!$C$2:$C$2581,MATCH(1,('Stock Projection 3 Silos'!$B38='Results 3 Silos'!$A$2:$A$2581)*('Stock Projection 3 Silos'!CI$34='Results 3 Silos'!$E$2:$E$2581)*("unloading"='Results 3 Silos'!$H$2:$H$2581),0),0)</f>
      </c>
      <c r="CJ38" s="401">
        <f>+INDEX('Results 3 Silos'!$C$2:$C$2581,MATCH(1,('Stock Projection 3 Silos'!$B38='Results 3 Silos'!$A$2:$A$2581)*('Stock Projection 3 Silos'!CJ$34='Results 3 Silos'!$E$2:$E$2581)*("unloading"='Results 3 Silos'!$H$2:$H$2581),0),0)</f>
      </c>
      <c r="CK38" s="401">
        <f>+INDEX('Results 3 Silos'!$C$2:$C$2581,MATCH(1,('Stock Projection 3 Silos'!$B38='Results 3 Silos'!$A$2:$A$2581)*('Stock Projection 3 Silos'!CK$34='Results 3 Silos'!$E$2:$E$2581)*("unloading"='Results 3 Silos'!$H$2:$H$2581),0),0)</f>
      </c>
      <c r="CL38" s="401">
        <f>+INDEX('Results 3 Silos'!$C$2:$C$2581,MATCH(1,('Stock Projection 3 Silos'!$B38='Results 3 Silos'!$A$2:$A$2581)*('Stock Projection 3 Silos'!CL$34='Results 3 Silos'!$E$2:$E$2581)*("unloading"='Results 3 Silos'!$H$2:$H$2581),0),0)</f>
      </c>
      <c r="CM38" s="401">
        <f>+INDEX('Results 3 Silos'!$C$2:$C$2581,MATCH(1,('Stock Projection 3 Silos'!$B38='Results 3 Silos'!$A$2:$A$2581)*('Stock Projection 3 Silos'!CM$34='Results 3 Silos'!$E$2:$E$2581)*("unloading"='Results 3 Silos'!$H$2:$H$2581),0),0)</f>
      </c>
      <c r="CN38" s="400">
        <f>+INDEX('Results 3 Silos'!$C$2:$C$2581,MATCH(1,('Stock Projection 3 Silos'!$B38='Results 3 Silos'!$A$2:$A$2581)*('Stock Projection 3 Silos'!CN$34='Results 3 Silos'!$E$2:$E$2581)*("unloading"='Results 3 Silos'!$H$2:$H$2581),0),0)</f>
      </c>
      <c r="CO38" s="400">
        <f>+INDEX('Results 3 Silos'!$C$2:$C$2581,MATCH(1,('Stock Projection 3 Silos'!$B38='Results 3 Silos'!$A$2:$A$2581)*('Stock Projection 3 Silos'!CO$34='Results 3 Silos'!$E$2:$E$2581)*("unloading"='Results 3 Silos'!$H$2:$H$2581),0),0)</f>
      </c>
      <c r="CP38" s="400">
        <f>+INDEX('Results 3 Silos'!$C$2:$C$2581,MATCH(1,('Stock Projection 3 Silos'!$B38='Results 3 Silos'!$A$2:$A$2581)*('Stock Projection 3 Silos'!CP$34='Results 3 Silos'!$E$2:$E$2581)*("unloading"='Results 3 Silos'!$H$2:$H$2581),0),0)</f>
      </c>
    </row>
    <row x14ac:dyDescent="0.25" r="39" customHeight="1" ht="19.5">
      <c r="A39" s="409"/>
      <c r="B39" s="11"/>
      <c r="C39" s="11"/>
      <c r="D39" s="390"/>
      <c r="E39" s="286"/>
      <c r="F39" s="286"/>
      <c r="G39" s="286"/>
      <c r="H39" s="286"/>
      <c r="I39" s="286"/>
      <c r="J39" s="29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2"/>
      <c r="Z39" s="11"/>
      <c r="AA39" s="11"/>
      <c r="AB39" s="357"/>
      <c r="AC39" s="356"/>
      <c r="AD39" s="356"/>
      <c r="AE39" s="356"/>
      <c r="AF39" s="356"/>
      <c r="AG39" s="356"/>
      <c r="AH39" s="356"/>
      <c r="AI39" s="356"/>
      <c r="AJ39" s="356"/>
      <c r="AK39" s="356"/>
      <c r="AL39" s="356"/>
      <c r="AM39" s="356"/>
      <c r="AN39" s="356"/>
      <c r="AO39" s="356"/>
      <c r="AP39" s="356"/>
      <c r="AQ39" s="11"/>
      <c r="AR39" s="356"/>
      <c r="AS39" s="356"/>
      <c r="AT39" s="356"/>
      <c r="AU39" s="356"/>
      <c r="AV39" s="356"/>
      <c r="AW39" s="356"/>
      <c r="AX39" s="356"/>
      <c r="AY39" s="356"/>
      <c r="AZ39" s="356"/>
      <c r="BA39" s="356"/>
      <c r="BB39" s="356"/>
      <c r="BC39" s="356"/>
      <c r="BD39" s="356"/>
      <c r="BE39" s="356"/>
      <c r="BF39" s="356"/>
      <c r="BG39" s="356"/>
      <c r="BH39" s="356"/>
      <c r="BI39" s="356"/>
      <c r="BJ39" s="356"/>
      <c r="BK39" s="356"/>
      <c r="BL39" s="11"/>
      <c r="BM39" s="356"/>
      <c r="BN39" s="356"/>
      <c r="BO39" s="356"/>
      <c r="BP39" s="356"/>
      <c r="BQ39" s="356"/>
      <c r="BR39" s="356"/>
      <c r="BS39" s="356"/>
      <c r="BT39" s="356"/>
      <c r="BU39" s="356"/>
      <c r="BV39" s="356"/>
      <c r="BW39" s="356"/>
      <c r="BX39" s="356"/>
      <c r="BY39" s="356"/>
      <c r="BZ39" s="356"/>
      <c r="CA39" s="356"/>
      <c r="CB39" s="356"/>
      <c r="CC39" s="356"/>
      <c r="CD39" s="11"/>
      <c r="CE39" s="11"/>
      <c r="CF39" s="11"/>
      <c r="CG39" s="11"/>
      <c r="CH39" s="356"/>
      <c r="CI39" s="356"/>
      <c r="CJ39" s="356"/>
      <c r="CK39" s="356"/>
      <c r="CL39" s="356"/>
      <c r="CM39" s="356"/>
      <c r="CN39" s="356"/>
      <c r="CO39" s="356"/>
      <c r="CP39" s="356"/>
    </row>
    <row x14ac:dyDescent="0.25" r="40" customHeight="1" ht="19.5">
      <c r="A40" s="6"/>
      <c r="B40" s="5"/>
      <c r="C40" s="410" t="s">
        <v>2041</v>
      </c>
      <c r="D40" s="408">
        <f>+SUM(D35:D37)</f>
      </c>
      <c r="E40" s="400">
        <f>+SUM(E35:E37)</f>
      </c>
      <c r="F40" s="400">
        <f>+SUM(F35:F37)</f>
      </c>
      <c r="G40" s="400">
        <f>+SUM(G35:G37)</f>
      </c>
      <c r="H40" s="400">
        <f>+SUM(H35:H37)</f>
      </c>
      <c r="I40" s="400">
        <f>+SUM(I35:I37)</f>
      </c>
      <c r="J40" s="411">
        <f>+SUM(J35:J37)</f>
      </c>
      <c r="K40" s="400">
        <f>+SUM(K35:K37)</f>
      </c>
      <c r="L40" s="400">
        <f>+SUM(L35:L37)</f>
      </c>
      <c r="M40" s="411">
        <f>+SUM(M35:M37)</f>
      </c>
      <c r="N40" s="400">
        <f>+SUM(N35:N37)</f>
      </c>
      <c r="O40" s="400">
        <f>+SUM(O35:O37)</f>
      </c>
      <c r="P40" s="411">
        <f>+SUM(P35:P37)</f>
      </c>
      <c r="Q40" s="400">
        <f>+SUM(Q35:Q37)</f>
      </c>
      <c r="R40" s="411">
        <f>+SUM(R35:R37)</f>
      </c>
      <c r="S40" s="400">
        <f>+SUM(S35:S37)</f>
      </c>
      <c r="T40" s="400">
        <f>+SUM(T35:T37)</f>
      </c>
      <c r="U40" s="400">
        <f>+SUM(U35:U37)</f>
      </c>
      <c r="V40" s="411">
        <f>+SUM(V35:V37)</f>
      </c>
      <c r="W40" s="411">
        <f>+SUM(W35:W37)</f>
      </c>
      <c r="X40" s="411">
        <f>+SUM(X35:X38)</f>
      </c>
      <c r="Y40" s="411">
        <f>+SUM(Y35:Y38)</f>
      </c>
      <c r="Z40" s="411">
        <f>+SUM(Z35:Z38)</f>
      </c>
      <c r="AA40" s="411">
        <f>+SUM(AA35:AA38)</f>
      </c>
      <c r="AB40" s="411">
        <f>+SUM(AB35:AB38)</f>
      </c>
      <c r="AC40" s="411">
        <f>+SUM(AC35:AC38)</f>
      </c>
      <c r="AD40" s="411">
        <f>+SUM(AD35:AD38)</f>
      </c>
      <c r="AE40" s="411">
        <f>+SUM(AE35:AE38)</f>
      </c>
      <c r="AF40" s="411">
        <f>+SUM(AF35:AF38)</f>
      </c>
      <c r="AG40" s="411">
        <f>+SUM(AG35:AG38)</f>
      </c>
      <c r="AH40" s="411">
        <f>+SUM(AH35:AH38)</f>
      </c>
      <c r="AI40" s="411">
        <f>+SUM(AI35:AI38)</f>
      </c>
      <c r="AJ40" s="411">
        <f>+SUM(AJ35:AJ38)</f>
      </c>
      <c r="AK40" s="411">
        <f>+SUM(AK35:AK38)</f>
      </c>
      <c r="AL40" s="411">
        <f>+SUM(AL35:AL38)</f>
      </c>
      <c r="AM40" s="411">
        <f>+SUM(AM35:AM38)</f>
      </c>
      <c r="AN40" s="411">
        <f>+SUM(AN35:AN38)</f>
      </c>
      <c r="AO40" s="411">
        <f>+SUM(AO35:AO38)</f>
      </c>
      <c r="AP40" s="411">
        <f>+SUM(AP35:AP38)</f>
      </c>
      <c r="AQ40" s="400">
        <f>+SUM(AQ35:AQ38)</f>
      </c>
      <c r="AR40" s="401">
        <f>+SUM(AR35:AR38)</f>
      </c>
      <c r="AS40" s="401">
        <f>+SUM(AS35:AS38)</f>
      </c>
      <c r="AT40" s="401">
        <f>+SUM(AT35:AT38)</f>
      </c>
      <c r="AU40" s="401">
        <f>+SUM(AU35:AU38)</f>
      </c>
      <c r="AV40" s="401">
        <f>+SUM(AV35:AV38)</f>
      </c>
      <c r="AW40" s="401">
        <f>+SUM(AW35:AW38)</f>
      </c>
      <c r="AX40" s="401">
        <f>+SUM(AX35:AX38)</f>
      </c>
      <c r="AY40" s="401">
        <f>+SUM(AY35:AY38)</f>
      </c>
      <c r="AZ40" s="401">
        <f>+SUM(AZ35:AZ38)</f>
      </c>
      <c r="BA40" s="401">
        <f>+SUM(BA35:BA38)</f>
      </c>
      <c r="BB40" s="401">
        <f>+SUM(BB35:BB38)</f>
      </c>
      <c r="BC40" s="401">
        <f>+SUM(BC35:BC38)</f>
      </c>
      <c r="BD40" s="401">
        <f>+SUM(BD35:BD38)</f>
      </c>
      <c r="BE40" s="401">
        <f>+SUM(BE35:BE38)</f>
      </c>
      <c r="BF40" s="401">
        <f>+SUM(BF35:BF38)</f>
      </c>
      <c r="BG40" s="401">
        <f>+SUM(BG35:BG38)</f>
      </c>
      <c r="BH40" s="401">
        <f>+SUM(BH35:BH38)</f>
      </c>
      <c r="BI40" s="401">
        <f>+SUM(BI35:BI38)</f>
      </c>
      <c r="BJ40" s="401">
        <f>+SUM(BJ35:BJ38)</f>
      </c>
      <c r="BK40" s="401">
        <f>+SUM(BK35:BK38)</f>
      </c>
      <c r="BL40" s="400">
        <f>+SUM(BL35:BL38)</f>
      </c>
      <c r="BM40" s="401">
        <f>+SUM(BM35:BM38)</f>
      </c>
      <c r="BN40" s="401">
        <f>+SUM(BN35:BN38)</f>
      </c>
      <c r="BO40" s="401">
        <f>+SUM(BO35:BO38)</f>
      </c>
      <c r="BP40" s="401">
        <f>+SUM(BP35:BP38)</f>
      </c>
      <c r="BQ40" s="401">
        <f>+SUM(BQ35:BQ38)</f>
      </c>
      <c r="BR40" s="401">
        <f>+SUM(BR35:BR38)</f>
      </c>
      <c r="BS40" s="401">
        <f>+SUM(BS35:BS38)</f>
      </c>
      <c r="BT40" s="401">
        <f>+SUM(BT35:BT38)</f>
      </c>
      <c r="BU40" s="401">
        <f>+SUM(BU35:BU38)</f>
      </c>
      <c r="BV40" s="401">
        <f>+SUM(BV35:BV38)</f>
      </c>
      <c r="BW40" s="401">
        <f>+SUM(BW35:BW38)</f>
      </c>
      <c r="BX40" s="401">
        <f>+SUM(BX35:BX38)</f>
      </c>
      <c r="BY40" s="401">
        <f>+SUM(BY35:BY38)</f>
      </c>
      <c r="BZ40" s="401">
        <f>+SUM(BZ35:BZ38)</f>
      </c>
      <c r="CA40" s="401">
        <f>+SUM(CA35:CA38)</f>
      </c>
      <c r="CB40" s="401">
        <f>+SUM(CB35:CB38)</f>
      </c>
      <c r="CC40" s="401">
        <f>+SUM(CC35:CC38)</f>
      </c>
      <c r="CD40" s="400">
        <f>+SUM(CD35:CD38)</f>
      </c>
      <c r="CE40" s="400">
        <f>+SUM(CE35:CE38)</f>
      </c>
      <c r="CF40" s="400">
        <f>+SUM(CF35:CF38)</f>
      </c>
      <c r="CG40" s="400">
        <f>+SUM(CG35:CG38)</f>
      </c>
      <c r="CH40" s="401">
        <f>+SUM(CH35:CH38)</f>
      </c>
      <c r="CI40" s="401">
        <f>+SUM(CI35:CI38)</f>
      </c>
      <c r="CJ40" s="401">
        <f>+SUM(CJ35:CJ38)</f>
      </c>
      <c r="CK40" s="401">
        <f>+SUM(CK35:CK38)</f>
      </c>
      <c r="CL40" s="401">
        <f>+SUM(CL35:CL38)</f>
      </c>
      <c r="CM40" s="401">
        <f>+SUM(CM35:CM38)</f>
      </c>
      <c r="CN40" s="401">
        <f>+SUM(CN35:CN38)</f>
      </c>
      <c r="CO40" s="401">
        <f>+SUM(CO35:CO38)</f>
      </c>
      <c r="CP40" s="401">
        <f>+SUM(CP35:CP38)</f>
      </c>
    </row>
    <row x14ac:dyDescent="0.25" r="41" customHeight="1" ht="20.25">
      <c r="A41" s="6"/>
      <c r="B41" s="11"/>
      <c r="C41" s="412" t="s">
        <v>2042</v>
      </c>
      <c r="D41" s="413">
        <f>+D40/SUM($C$35:$C$37)</f>
      </c>
      <c r="E41" s="400">
        <f>+E40/SUM($C$35:$C$37)</f>
      </c>
      <c r="F41" s="400">
        <f>+F40/SUM($C$35:$C$37)</f>
      </c>
      <c r="G41" s="400">
        <f>+G40/SUM($C$35:$C$37)</f>
      </c>
      <c r="H41" s="400">
        <f>+H40/SUM($C$35:$C$37)</f>
      </c>
      <c r="I41" s="400">
        <f>+I40/SUM($C$35:$C$37)</f>
      </c>
      <c r="J41" s="414">
        <f>+J40/SUM($C$35:$C$37)</f>
      </c>
      <c r="K41" s="400">
        <f>+K40/SUM($C$35:$C$37)</f>
      </c>
      <c r="L41" s="400">
        <f>+L40/SUM($C$35:$C$37)</f>
      </c>
      <c r="M41" s="414">
        <f>+M40/SUM($C$35:$C$37)</f>
      </c>
      <c r="N41" s="400">
        <f>+N40/SUM($C$35:$C$37)</f>
      </c>
      <c r="O41" s="400">
        <f>+O40/SUM($C$35:$C$37)</f>
      </c>
      <c r="P41" s="414">
        <f>+P40/SUM($C$35:$C$37)</f>
      </c>
      <c r="Q41" s="400">
        <f>+Q40/SUM($C$35:$C$37)</f>
      </c>
      <c r="R41" s="414">
        <f>+R40/SUM($C$35:$C$37)</f>
      </c>
      <c r="S41" s="400">
        <f>+S40/SUM($C$35:$C$37)</f>
      </c>
      <c r="T41" s="400">
        <f>+T40/SUM($C$35:$C$37)</f>
      </c>
      <c r="U41" s="400">
        <f>+U40/SUM($C$35:$C$37)</f>
      </c>
      <c r="V41" s="414">
        <f>+V40/SUM($C$35:$C$37)</f>
      </c>
      <c r="W41" s="414">
        <f>+W40/SUM($C$35:$C$37)</f>
      </c>
      <c r="X41" s="414">
        <f>+X40/SUM($C$35:$C$37)</f>
      </c>
      <c r="Y41" s="414">
        <f>+Y40/SUM($C$35:$C$37)</f>
      </c>
      <c r="Z41" s="414">
        <f>+Z40/SUM($C$35:$C$37)</f>
      </c>
      <c r="AA41" s="414">
        <f>+AA40/SUM($C$35:$C$37)</f>
      </c>
      <c r="AB41" s="414">
        <f>+AB40/SUM($C$35:$C$37)</f>
      </c>
      <c r="AC41" s="414">
        <f>+AC40/SUM($C$35:$C$37)</f>
      </c>
      <c r="AD41" s="414">
        <f>+AD40/SUM($C$35:$C$37)</f>
      </c>
      <c r="AE41" s="414">
        <f>+AE40/SUM($C$35:$C$37)</f>
      </c>
      <c r="AF41" s="414">
        <f>+AF40/SUM($C$35:$C$37)</f>
      </c>
      <c r="AG41" s="414">
        <f>+AG40/SUM($C$35:$C$37)</f>
      </c>
      <c r="AH41" s="414">
        <f>+AH40/SUM($C$35:$C$37)</f>
      </c>
      <c r="AI41" s="414">
        <f>+AI40/SUM($C$35:$C$37)</f>
      </c>
      <c r="AJ41" s="414">
        <f>+AJ40/SUM($C$35:$C$37)</f>
      </c>
      <c r="AK41" s="414">
        <f>+AK40/SUM($C$35:$C$37)</f>
      </c>
      <c r="AL41" s="414">
        <f>+AL40/SUM($C$35:$C$37)</f>
      </c>
      <c r="AM41" s="414">
        <f>+AM40/SUM($C$35:$C$37)</f>
      </c>
      <c r="AN41" s="414">
        <f>+AN40/SUM($C$35:$C$37)</f>
      </c>
      <c r="AO41" s="414">
        <f>+AO40/SUM($C$35:$C$37)</f>
      </c>
      <c r="AP41" s="414">
        <f>+AP40/SUM($C$35:$C$37)</f>
      </c>
      <c r="AQ41" s="400">
        <f>+AQ40/SUM($C$35:$C$37)</f>
      </c>
      <c r="AR41" s="401">
        <f>+AR40/SUM($C$35:$C$37)</f>
      </c>
      <c r="AS41" s="401">
        <f>+AS40/SUM($C$35:$C$37)</f>
      </c>
      <c r="AT41" s="401">
        <f>+AT40/SUM($C$35:$C$37)</f>
      </c>
      <c r="AU41" s="401">
        <f>+AU40/SUM($C$35:$C$37)</f>
      </c>
      <c r="AV41" s="401">
        <f>+AV40/SUM($C$35:$C$37)</f>
      </c>
      <c r="AW41" s="401">
        <f>+AW40/SUM($C$35:$C$37)</f>
      </c>
      <c r="AX41" s="401">
        <f>+AX40/SUM($C$35:$C$37)</f>
      </c>
      <c r="AY41" s="401">
        <f>+AY40/SUM($C$35:$C$37)</f>
      </c>
      <c r="AZ41" s="401">
        <f>+AZ40/SUM($C$35:$C$37)</f>
      </c>
      <c r="BA41" s="401">
        <f>+BA40/SUM($C$35:$C$37)</f>
      </c>
      <c r="BB41" s="401">
        <f>+BB40/SUM($C$35:$C$37)</f>
      </c>
      <c r="BC41" s="401">
        <f>+BC40/SUM($C$35:$C$37)</f>
      </c>
      <c r="BD41" s="401">
        <f>+BD40/SUM($C$35:$C$37)</f>
      </c>
      <c r="BE41" s="401">
        <f>+BE40/SUM($C$35:$C$37)</f>
      </c>
      <c r="BF41" s="401">
        <f>+BF40/SUM($C$35:$C$37)</f>
      </c>
      <c r="BG41" s="401">
        <f>+BG40/SUM($C$35:$C$37)</f>
      </c>
      <c r="BH41" s="401">
        <f>+BH40/SUM($C$35:$C$37)</f>
      </c>
      <c r="BI41" s="401">
        <f>+BI40/SUM($C$35:$C$37)</f>
      </c>
      <c r="BJ41" s="401">
        <f>+BJ40/SUM($C$35:$C$37)</f>
      </c>
      <c r="BK41" s="401">
        <f>+BK40/SUM($C$35:$C$37)</f>
      </c>
      <c r="BL41" s="400">
        <f>+BL40/SUM($C$35:$C$37)</f>
      </c>
      <c r="BM41" s="401">
        <f>+BM40/SUM($C$35:$C$37)</f>
      </c>
      <c r="BN41" s="401">
        <f>+BN40/SUM($C$35:$C$37)</f>
      </c>
      <c r="BO41" s="401">
        <f>+BO40/SUM($C$35:$C$37)</f>
      </c>
      <c r="BP41" s="401">
        <f>+BP40/SUM($C$35:$C$37)</f>
      </c>
      <c r="BQ41" s="401">
        <f>+BQ40/SUM($C$35:$C$37)</f>
      </c>
      <c r="BR41" s="401">
        <f>+BR40/SUM($C$35:$C$37)</f>
      </c>
      <c r="BS41" s="401">
        <f>+BS40/SUM($C$35:$C$37)</f>
      </c>
      <c r="BT41" s="401">
        <f>+BT40/SUM($C$35:$C$37)</f>
      </c>
      <c r="BU41" s="401">
        <f>+BU40/SUM($C$35:$C$37)</f>
      </c>
      <c r="BV41" s="401">
        <f>+BV40/SUM($C$35:$C$37)</f>
      </c>
      <c r="BW41" s="401">
        <f>+BW40/SUM($C$35:$C$37)</f>
      </c>
      <c r="BX41" s="401">
        <f>+BX40/SUM($C$35:$C$37)</f>
      </c>
      <c r="BY41" s="401">
        <f>+BY40/SUM($C$35:$C$37)</f>
      </c>
      <c r="BZ41" s="401">
        <f>+BZ40/SUM($C$35:$C$37)</f>
      </c>
      <c r="CA41" s="401">
        <f>+CA40/SUM($C$35:$C$37)</f>
      </c>
      <c r="CB41" s="401">
        <f>+CB40/SUM($C$35:$C$37)</f>
      </c>
      <c r="CC41" s="401">
        <f>+CC40/SUM($C$35:$C$37)</f>
      </c>
      <c r="CD41" s="400">
        <f>+CD40/SUM($C$35:$C$37)</f>
      </c>
      <c r="CE41" s="400">
        <f>+CE40/SUM($C$35:$C$37)</f>
      </c>
      <c r="CF41" s="400">
        <f>+CF40/SUM($C$35:$C$37)</f>
      </c>
      <c r="CG41" s="400">
        <f>+CG40/SUM($C$35:$C$37)</f>
      </c>
      <c r="CH41" s="401">
        <f>+CH40/SUM($C$35:$C$37)</f>
      </c>
      <c r="CI41" s="401">
        <f>+CI40/SUM($C$35:$C$37)</f>
      </c>
      <c r="CJ41" s="401">
        <f>+CJ40/SUM($C$35:$C$37)</f>
      </c>
      <c r="CK41" s="401">
        <f>+CK40/SUM($C$35:$C$37)</f>
      </c>
      <c r="CL41" s="401">
        <f>+CL40/SUM($C$35:$C$37)</f>
      </c>
      <c r="CM41" s="401">
        <f>+CM40/SUM($C$35:$C$37)</f>
      </c>
      <c r="CN41" s="401">
        <f>+CN40/SUM($C$35:$C$37)</f>
      </c>
      <c r="CO41" s="401">
        <f>+CO40/SUM($C$35:$C$37)</f>
      </c>
      <c r="CP41" s="401">
        <f>+CP40/SUM($C$35:$C$37)</f>
      </c>
    </row>
    <row x14ac:dyDescent="0.25" r="42" customHeight="1" ht="20.25">
      <c r="A42" s="6"/>
      <c r="B42" s="11"/>
      <c r="C42" s="3" t="s">
        <v>2043</v>
      </c>
      <c r="D42" s="390">
        <f>+[1]!COVERWEEKS(D40,E10:$AP$10)</f>
      </c>
      <c r="E42" s="286">
        <f>+[1]!COVERWEEKS(E40,F10:$AP$10)</f>
      </c>
      <c r="F42" s="286">
        <f>+[1]!COVERWEEKS(F40,G10:$AP$10)</f>
      </c>
      <c r="G42" s="286">
        <f>+[1]!COVERWEEKS(G40,H10:$AP$10)</f>
      </c>
      <c r="H42" s="286">
        <f>+[1]!COVERWEEKS(H40,I10:$AP$10)</f>
      </c>
      <c r="I42" s="286">
        <f>+[1]!COVERWEEKS(I40,J10:$AP$10)</f>
      </c>
      <c r="J42" s="390">
        <f>+[1]!COVERWEEKS(J40,K10:$AP$10)</f>
      </c>
      <c r="K42" s="286">
        <f>+[1]!COVERWEEKS(K40,L10:$AP$10)</f>
      </c>
      <c r="L42" s="286">
        <f>+[1]!COVERWEEKS(L40,M10:$AP$10)</f>
      </c>
      <c r="M42" s="390">
        <f>+[1]!COVERWEEKS(M40,N10:$AP$10)</f>
      </c>
      <c r="N42" s="286">
        <f>+[1]!COVERWEEKS(N40,O10:$AP$10)</f>
      </c>
      <c r="O42" s="286">
        <f>+[1]!COVERWEEKS(O40,P10:$AP$10)</f>
      </c>
      <c r="P42" s="390">
        <f>+[1]!COVERWEEKS(P40,Q10:$AP$10)</f>
      </c>
      <c r="Q42" s="286">
        <f>+[1]!COVERWEEKS(Q40,R10:$AP$10)</f>
      </c>
      <c r="R42" s="390">
        <f>+[1]!COVERWEEKS(R40,S10:$AP$10)</f>
      </c>
      <c r="S42" s="286">
        <f>+[1]!COVERWEEKS(S40,T10:$AP$10)</f>
      </c>
      <c r="T42" s="286">
        <f>+[1]!COVERWEEKS(T40,U10:$AP$10)</f>
      </c>
      <c r="U42" s="286">
        <f>+[1]!COVERWEEKS(U40,V10:$AP$10)</f>
      </c>
      <c r="V42" s="390">
        <f>+[1]!COVERWEEKS(V40,W10:$AP$10)</f>
      </c>
      <c r="W42" s="390">
        <f>+[1]!COVERWEEKS(W40,X10:$AP$10)</f>
      </c>
      <c r="X42" s="390">
        <f>+[1]!COVERWEEKS(X40,Y10:$CP$10)</f>
      </c>
      <c r="Y42" s="390">
        <f>+[1]!COVERWEEKS(Y40,Z10:$CP$10)</f>
      </c>
      <c r="Z42" s="390">
        <f>+[1]!COVERWEEKS(Z40,AA10:$CP$10)</f>
      </c>
      <c r="AA42" s="390">
        <f>+[1]!COVERWEEKS(AA40,AB10:$CP$10)</f>
      </c>
      <c r="AB42" s="390">
        <f>+[1]!COVERWEEKS(AB40,AC10:$CP$10)</f>
      </c>
      <c r="AC42" s="390">
        <f>+[1]!COVERWEEKS(AC40,AD10:$CP$10)</f>
      </c>
      <c r="AD42" s="390">
        <f>+[1]!COVERWEEKS(AD40,AE10:$CP$10)</f>
      </c>
      <c r="AE42" s="390">
        <f>+[1]!COVERWEEKS(AE40,AF10:$CP$10)</f>
      </c>
      <c r="AF42" s="390">
        <f>+[1]!COVERWEEKS(AF40,AG10:$CP$10)</f>
      </c>
      <c r="AG42" s="390">
        <f>+[1]!COVERWEEKS(AG40,AH10:$CP$10)</f>
      </c>
      <c r="AH42" s="390">
        <f>+[1]!COVERWEEKS(AH40,AI10:$CP$10)</f>
      </c>
      <c r="AI42" s="390">
        <f>+[1]!COVERWEEKS(AI40,AJ10:$CP$10)</f>
      </c>
      <c r="AJ42" s="390">
        <f>+[1]!COVERWEEKS(AJ40,AK10:$CP$10)</f>
      </c>
      <c r="AK42" s="390">
        <f>+[1]!COVERWEEKS(AK40,AL10:$CP$10)</f>
      </c>
      <c r="AL42" s="390">
        <f>+[1]!COVERWEEKS(AL40,AM10:$CP$10)</f>
      </c>
      <c r="AM42" s="390">
        <f>+[1]!COVERWEEKS(AM40,AN10:$CP$10)</f>
      </c>
      <c r="AN42" s="390">
        <f>+[1]!COVERWEEKS(AN40,AO10:$CP$10)</f>
      </c>
      <c r="AO42" s="390">
        <f>+[1]!COVERWEEKS(AO40,AP10:$CP$10)</f>
      </c>
      <c r="AP42" s="390">
        <f>+[1]!COVERWEEKS(AP40,AQ10:$CP$10)</f>
      </c>
      <c r="AQ42" s="286">
        <f>+[1]!COVERWEEKS(AQ40,AR10:$CP$10)</f>
      </c>
      <c r="AR42" s="290">
        <f>+[1]!COVERWEEKS(AR40,AS10:$CP$10)</f>
      </c>
      <c r="AS42" s="290">
        <f>+[1]!COVERWEEKS(AS40,AT10:$CP$10)</f>
      </c>
      <c r="AT42" s="290">
        <f>+[1]!COVERWEEKS(AT40,AU10:$CP$10)</f>
      </c>
      <c r="AU42" s="290">
        <f>+[1]!COVERWEEKS(AU40,AV10:$CP$10)</f>
      </c>
      <c r="AV42" s="290">
        <f>+[1]!COVERWEEKS(AV40,AW10:$CP$10)</f>
      </c>
      <c r="AW42" s="290">
        <f>+[1]!COVERWEEKS(AW40,AX10:$CP$10)</f>
      </c>
      <c r="AX42" s="290">
        <f>+[1]!COVERWEEKS(AX40,AY10:$CP$10)</f>
      </c>
      <c r="AY42" s="290">
        <f>+[1]!COVERWEEKS(AY40,AZ10:$CP$10)</f>
      </c>
      <c r="AZ42" s="290">
        <f>+[1]!COVERWEEKS(AZ40,BA10:$CP$10)</f>
      </c>
      <c r="BA42" s="290">
        <f>+[1]!COVERWEEKS(BA40,BB10:$CP$10)</f>
      </c>
      <c r="BB42" s="290">
        <f>+[1]!COVERWEEKS(BB40,BC10:$CP$10)</f>
      </c>
      <c r="BC42" s="290">
        <f>+[1]!COVERWEEKS(BC40,BD10:$CP$10)</f>
      </c>
      <c r="BD42" s="290">
        <f>+[1]!COVERWEEKS(BD40,BE10:$CP$10)</f>
      </c>
      <c r="BE42" s="290">
        <f>+[1]!COVERWEEKS(BE40,BF10:$CP$10)</f>
      </c>
      <c r="BF42" s="290">
        <f>+[1]!COVERWEEKS(BF40,BG10:$CP$10)</f>
      </c>
      <c r="BG42" s="290">
        <f>+[1]!COVERWEEKS(BG40,BH10:$CP$10)</f>
      </c>
      <c r="BH42" s="290">
        <f>+[1]!COVERWEEKS(BH40,BI10:$CP$10)</f>
      </c>
      <c r="BI42" s="290">
        <f>+[1]!COVERWEEKS(BI40,BJ10:$CP$10)</f>
      </c>
      <c r="BJ42" s="290">
        <f>+[1]!COVERWEEKS(BJ40,BK10:$CP$10)</f>
      </c>
      <c r="BK42" s="290">
        <f>+[1]!COVERWEEKS(BK40,BL10:$CP$10)</f>
      </c>
      <c r="BL42" s="286">
        <f>+[1]!COVERWEEKS(BL40,BM10:$CP$10)</f>
      </c>
      <c r="BM42" s="290">
        <f>+[1]!COVERWEEKS(BM40,BN10:$CP$10)</f>
      </c>
      <c r="BN42" s="290">
        <f>+[1]!COVERWEEKS(BN40,BO10:$CP$10)</f>
      </c>
      <c r="BO42" s="290">
        <f>+[1]!COVERWEEKS(BO40,BP10:$CP$10)</f>
      </c>
      <c r="BP42" s="290">
        <f>+[1]!COVERWEEKS(BP40,BQ10:$CP$10)</f>
      </c>
      <c r="BQ42" s="290">
        <f>+[1]!COVERWEEKS(BQ40,BR10:$CP$10)</f>
      </c>
      <c r="BR42" s="290">
        <f>+[1]!COVERWEEKS(BR40,BS10:$CP$10)</f>
      </c>
      <c r="BS42" s="290">
        <f>+[1]!COVERWEEKS(BS40,BT10:$CP$10)</f>
      </c>
      <c r="BT42" s="290">
        <f>+[1]!COVERWEEKS(BT40,BU10:$CP$10)</f>
      </c>
      <c r="BU42" s="290">
        <f>+[1]!COVERWEEKS(BU40,BV10:$CP$10)</f>
      </c>
      <c r="BV42" s="290">
        <f>+[1]!COVERWEEKS(BV40,BW10:$CP$10)</f>
      </c>
      <c r="BW42" s="290">
        <f>+[1]!COVERWEEKS(BW40,BX10:$CP$10)</f>
      </c>
      <c r="BX42" s="290">
        <f>+[1]!COVERWEEKS(BX40,BY10:$CP$10)</f>
      </c>
      <c r="BY42" s="290">
        <f>+[1]!COVERWEEKS(BY40,BZ10:$CP$10)</f>
      </c>
      <c r="BZ42" s="290">
        <f>+[1]!COVERWEEKS(BZ40,CA10:$CP$10)</f>
      </c>
      <c r="CA42" s="290">
        <f>+[1]!COVERWEEKS(CA40,CB10:$CP$10)</f>
      </c>
      <c r="CB42" s="290">
        <f>+[1]!COVERWEEKS(CB40,CC10:$CP$10)</f>
      </c>
      <c r="CC42" s="290">
        <f>+[1]!COVERWEEKS(CC40,CD10:$CP$10)</f>
      </c>
      <c r="CD42" s="286">
        <f>+[1]!COVERWEEKS(CD40,CE10:$CP$10)</f>
      </c>
      <c r="CE42" s="286">
        <f>+[1]!COVERWEEKS(CE40,CF10:$CP$10)</f>
      </c>
      <c r="CF42" s="286">
        <f>+[1]!COVERWEEKS(CF40,CG10:$CP$10)</f>
      </c>
      <c r="CG42" s="286">
        <f>+[1]!COVERWEEKS(CG40,CH10:$CP$10)</f>
      </c>
      <c r="CH42" s="290">
        <f>+[1]!COVERWEEKS(CH40,CI10:$CP$10)</f>
      </c>
      <c r="CI42" s="290">
        <f>+[1]!COVERWEEKS(CI40,CJ10:$CP$10)</f>
      </c>
      <c r="CJ42" s="290">
        <f>+[1]!COVERWEEKS(CJ40,CK10:$CP$10)</f>
      </c>
      <c r="CK42" s="290">
        <f>+[1]!COVERWEEKS(CK40,CL10:$CP$10)</f>
      </c>
      <c r="CL42" s="290">
        <f>+[1]!COVERWEEKS(CL40,CM10:$CP$10)</f>
      </c>
      <c r="CM42" s="290">
        <f>+[1]!COVERWEEKS(CM40,CN10:$CP$10)</f>
      </c>
      <c r="CN42" s="290">
        <f>+[1]!COVERWEEKS(CN40,CO10:$CP$10)</f>
      </c>
      <c r="CO42" s="290">
        <f>+[1]!COVERWEEKS(CO40,CP10:$CP$10)</f>
      </c>
      <c r="CP42" s="290">
        <f>+[1]!COVERWEEKS(CP40,$CP10:CQ$10)</f>
      </c>
    </row>
    <row x14ac:dyDescent="0.25" r="43" customHeight="1" ht="19.5">
      <c r="A43" s="6"/>
      <c r="B43" s="11"/>
      <c r="C43" s="3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286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  <c r="BN43" s="324"/>
      <c r="BO43" s="324"/>
      <c r="BP43" s="324"/>
      <c r="BQ43" s="324"/>
      <c r="BR43" s="324"/>
      <c r="BS43" s="324"/>
      <c r="BT43" s="324"/>
      <c r="BU43" s="324"/>
      <c r="BV43" s="324"/>
      <c r="BW43" s="324"/>
      <c r="BX43" s="324"/>
      <c r="BY43" s="324"/>
      <c r="BZ43" s="324"/>
      <c r="CA43" s="324"/>
      <c r="CB43" s="324"/>
      <c r="CC43" s="324"/>
      <c r="CD43" s="324"/>
      <c r="CE43" s="324"/>
      <c r="CF43" s="324"/>
      <c r="CG43" s="324"/>
      <c r="CH43" s="324"/>
      <c r="CI43" s="324"/>
      <c r="CJ43" s="324"/>
      <c r="CK43" s="324"/>
      <c r="CL43" s="324"/>
      <c r="CM43" s="324"/>
      <c r="CN43" s="324"/>
      <c r="CO43" s="324"/>
      <c r="CP43" s="324"/>
    </row>
    <row x14ac:dyDescent="0.25" r="44" customHeight="1" ht="20.25">
      <c r="A44" s="6"/>
      <c r="B44" s="11"/>
      <c r="C44" s="415" t="s">
        <v>2044</v>
      </c>
      <c r="D44" s="408">
        <f>+D40+D27</f>
      </c>
      <c r="E44" s="400">
        <f>+E40+E27</f>
      </c>
      <c r="F44" s="400">
        <f>+F40+F27</f>
      </c>
      <c r="G44" s="400">
        <f>+G40+G27</f>
      </c>
      <c r="H44" s="400">
        <f>+H40+H27</f>
      </c>
      <c r="I44" s="400">
        <f>+I40+I27</f>
      </c>
      <c r="J44" s="411">
        <f>+J40+J27</f>
      </c>
      <c r="K44" s="400">
        <f>+K40+K27</f>
      </c>
      <c r="L44" s="400">
        <f>+L40+L27</f>
      </c>
      <c r="M44" s="411">
        <f>+M40+M27</f>
      </c>
      <c r="N44" s="400">
        <f>+N40+N27</f>
      </c>
      <c r="O44" s="400">
        <f>+O40+O27</f>
      </c>
      <c r="P44" s="411">
        <f>+P40+P27</f>
      </c>
      <c r="Q44" s="400">
        <f>+Q40+Q27</f>
      </c>
      <c r="R44" s="411">
        <f>+R40+R27</f>
      </c>
      <c r="S44" s="400">
        <f>+S40+S27</f>
      </c>
      <c r="T44" s="400">
        <f>+T40+T27</f>
      </c>
      <c r="U44" s="400">
        <f>+U40+U27</f>
      </c>
      <c r="V44" s="411">
        <f>+V40+V27</f>
      </c>
      <c r="W44" s="411">
        <f>+W40+W27</f>
      </c>
      <c r="X44" s="411">
        <f>+X40+X27</f>
      </c>
      <c r="Y44" s="411">
        <f>+Y40+Y27</f>
      </c>
      <c r="Z44" s="411">
        <f>+Z40+Z27</f>
      </c>
      <c r="AA44" s="411">
        <f>+AA40+AA27</f>
      </c>
      <c r="AB44" s="411">
        <f>+AB40+AB27</f>
      </c>
      <c r="AC44" s="411">
        <f>+AC40+AC27</f>
      </c>
      <c r="AD44" s="411">
        <f>+AD40+AD27</f>
      </c>
      <c r="AE44" s="411">
        <f>+AE40+AE27</f>
      </c>
      <c r="AF44" s="411">
        <f>+AF40+AF27</f>
      </c>
      <c r="AG44" s="411">
        <f>+AG40+AG27</f>
      </c>
      <c r="AH44" s="411">
        <f>+AH40+AH27</f>
      </c>
      <c r="AI44" s="411">
        <f>+AI40+AI27</f>
      </c>
      <c r="AJ44" s="411">
        <f>+AJ40+AJ27</f>
      </c>
      <c r="AK44" s="411">
        <f>+AK40+AK27</f>
      </c>
      <c r="AL44" s="411">
        <f>+AL40+AL27</f>
      </c>
      <c r="AM44" s="411">
        <f>+AM40+AM27</f>
      </c>
      <c r="AN44" s="411">
        <f>+AN40+AN27</f>
      </c>
      <c r="AO44" s="411">
        <f>+AO40+AO27</f>
      </c>
      <c r="AP44" s="411">
        <f>+AP40+AP27</f>
      </c>
      <c r="AQ44" s="400">
        <f>+AQ40+AQ27</f>
      </c>
      <c r="AR44" s="401">
        <f>+AR40+AR27</f>
      </c>
      <c r="AS44" s="401">
        <f>+AS40+AS27</f>
      </c>
      <c r="AT44" s="401">
        <f>+AT40+AT27</f>
      </c>
      <c r="AU44" s="401">
        <f>+AU40+AU27</f>
      </c>
      <c r="AV44" s="401">
        <f>+AV40+AV27</f>
      </c>
      <c r="AW44" s="401">
        <f>+AW40+AW27</f>
      </c>
      <c r="AX44" s="401">
        <f>+AX40+AX27</f>
      </c>
      <c r="AY44" s="401">
        <f>+AY40+AY27</f>
      </c>
      <c r="AZ44" s="401">
        <f>+AZ40+AZ27</f>
      </c>
      <c r="BA44" s="401">
        <f>+BA40+BA27</f>
      </c>
      <c r="BB44" s="401">
        <f>+BB40+BB27</f>
      </c>
      <c r="BC44" s="401">
        <f>+BC40+BC27</f>
      </c>
      <c r="BD44" s="401">
        <f>+BD40+BD27</f>
      </c>
      <c r="BE44" s="401">
        <f>+BE40+BE27</f>
      </c>
      <c r="BF44" s="401">
        <f>+BF40+BF27</f>
      </c>
      <c r="BG44" s="401">
        <f>+BG40+BG27</f>
      </c>
      <c r="BH44" s="401">
        <f>+BH40+BH27</f>
      </c>
      <c r="BI44" s="401">
        <f>+BI40+BI27</f>
      </c>
      <c r="BJ44" s="401">
        <f>+BJ40+BJ27</f>
      </c>
      <c r="BK44" s="401">
        <f>+BK40+BK27</f>
      </c>
      <c r="BL44" s="400">
        <f>+BL40+BL27</f>
      </c>
      <c r="BM44" s="401">
        <f>+BM40+BM27</f>
      </c>
      <c r="BN44" s="401">
        <f>+BN40+BN27</f>
      </c>
      <c r="BO44" s="401">
        <f>+BO40+BO27</f>
      </c>
      <c r="BP44" s="401">
        <f>+BP40+BP27</f>
      </c>
      <c r="BQ44" s="401">
        <f>+BQ40+BQ27</f>
      </c>
      <c r="BR44" s="401">
        <f>+BR40+BR27</f>
      </c>
      <c r="BS44" s="401">
        <f>+BS40+BS27</f>
      </c>
      <c r="BT44" s="401">
        <f>+BT40+BT27</f>
      </c>
      <c r="BU44" s="401">
        <f>+BU40+BU27</f>
      </c>
      <c r="BV44" s="401">
        <f>+BV40+BV27</f>
      </c>
      <c r="BW44" s="401">
        <f>+BW40+BW27</f>
      </c>
      <c r="BX44" s="401">
        <f>+BX40+BX27</f>
      </c>
      <c r="BY44" s="401">
        <f>+BY40+BY27</f>
      </c>
      <c r="BZ44" s="401">
        <f>+BZ40+BZ27</f>
      </c>
      <c r="CA44" s="401">
        <f>+CA40+CA27</f>
      </c>
      <c r="CB44" s="401">
        <f>+CB40+CB27</f>
      </c>
      <c r="CC44" s="401">
        <f>+CC40+CC27</f>
      </c>
      <c r="CD44" s="400">
        <f>+CD40+CD27</f>
      </c>
      <c r="CE44" s="400">
        <f>+CE40+CE27</f>
      </c>
      <c r="CF44" s="400">
        <f>+CF40+CF27</f>
      </c>
      <c r="CG44" s="400">
        <f>+CG40+CG27</f>
      </c>
      <c r="CH44" s="401">
        <f>+CH40+CH27</f>
      </c>
      <c r="CI44" s="401">
        <f>+CI40+CI27</f>
      </c>
      <c r="CJ44" s="401">
        <f>+CJ40+CJ27</f>
      </c>
      <c r="CK44" s="401">
        <f>+CK40+CK27</f>
      </c>
      <c r="CL44" s="401">
        <f>+CL40+CL27</f>
      </c>
      <c r="CM44" s="401">
        <f>+CM40+CM27</f>
      </c>
      <c r="CN44" s="401">
        <f>+CN40+CN27</f>
      </c>
      <c r="CO44" s="401">
        <f>+CO40+CO27</f>
      </c>
      <c r="CP44" s="401">
        <f>+CP40+CP27</f>
      </c>
    </row>
    <row x14ac:dyDescent="0.25" r="45" customHeight="1" ht="20.25">
      <c r="A45" s="6"/>
      <c r="B45" s="11"/>
      <c r="C45" s="3" t="s">
        <v>2043</v>
      </c>
      <c r="D45" s="390">
        <f>+[1]!COVERWEEKS(D44,E$10:$AP10)</f>
      </c>
      <c r="E45" s="286">
        <f>+[1]!COVERWEEKS(E44,F$10:$AP10)</f>
      </c>
      <c r="F45" s="286">
        <f>+[1]!COVERWEEKS(F44,G$10:$AP10)</f>
      </c>
      <c r="G45" s="286">
        <f>+[1]!COVERWEEKS(G44,H$10:$AP10)</f>
      </c>
      <c r="H45" s="286">
        <f>+[1]!COVERWEEKS(H44,I$10:$AP10)</f>
      </c>
      <c r="I45" s="286">
        <f>+[1]!COVERWEEKS(I44,J$10:$AP10)</f>
      </c>
      <c r="J45" s="390">
        <f>+[1]!COVERWEEKS(J44,K$10:$AP10)</f>
      </c>
      <c r="K45" s="286">
        <f>+[1]!COVERWEEKS(K44,L$10:$AP10)</f>
      </c>
      <c r="L45" s="286">
        <f>+[1]!COVERWEEKS(L44,M$10:$AP10)</f>
      </c>
      <c r="M45" s="390">
        <f>+[1]!COVERWEEKS(M44,N$10:$AP10)</f>
      </c>
      <c r="N45" s="286">
        <f>+[1]!COVERWEEKS(N44,O$10:$AP10)</f>
      </c>
      <c r="O45" s="286">
        <f>+[1]!COVERWEEKS(O44,P$10:$AP10)</f>
      </c>
      <c r="P45" s="390">
        <f>+[1]!COVERWEEKS(P44,Q$10:$AP10)</f>
      </c>
      <c r="Q45" s="286">
        <f>+[1]!COVERWEEKS(Q44,R$10:$AP10)</f>
      </c>
      <c r="R45" s="390">
        <f>+[1]!COVERWEEKS(R44,S$10:$AP10)</f>
      </c>
      <c r="S45" s="286">
        <f>+[1]!COVERWEEKS(S44,T$10:$AP10)</f>
      </c>
      <c r="T45" s="286">
        <f>+[1]!COVERWEEKS(T44,U$10:$AP10)</f>
      </c>
      <c r="U45" s="286">
        <f>+[1]!COVERWEEKS(U44,V$10:$AP10)</f>
      </c>
      <c r="V45" s="390">
        <f>+[1]!COVERWEEKS(V44,W$10:$AP10)</f>
      </c>
      <c r="W45" s="390">
        <f>+[1]!COVERWEEKS(W44,X$10:$AP10)</f>
      </c>
      <c r="X45" s="390">
        <f>+[1]!COVERWEEKS(X44,Y$10:$CP10)</f>
      </c>
      <c r="Y45" s="390">
        <f>+[1]!COVERWEEKS(Y44,Z$10:$CP10)</f>
      </c>
      <c r="Z45" s="390">
        <f>+[1]!COVERWEEKS(Z44,AA$10:$CP10)</f>
      </c>
      <c r="AA45" s="390">
        <f>+[1]!COVERWEEKS(AA44,AB$10:$CP10)</f>
      </c>
      <c r="AB45" s="390">
        <f>+[1]!COVERWEEKS(AB44,AC$10:$CP10)</f>
      </c>
      <c r="AC45" s="390">
        <f>+[1]!COVERWEEKS(AC44,AD$10:$CP10)</f>
      </c>
      <c r="AD45" s="390">
        <f>+[1]!COVERWEEKS(AD44,AE$10:$CP10)</f>
      </c>
      <c r="AE45" s="390">
        <f>+[1]!COVERWEEKS(AE44,AF$10:$CP10)</f>
      </c>
      <c r="AF45" s="390">
        <f>+[1]!COVERWEEKS(AF44,AG$10:$CP10)</f>
      </c>
      <c r="AG45" s="390">
        <f>+[1]!COVERWEEKS(AG44,AH$10:$CP10)</f>
      </c>
      <c r="AH45" s="390">
        <f>+[1]!COVERWEEKS(AH44,AI$10:$CP10)</f>
      </c>
      <c r="AI45" s="390">
        <f>+[1]!COVERWEEKS(AI44,AJ$10:$CP10)</f>
      </c>
      <c r="AJ45" s="390">
        <f>+[1]!COVERWEEKS(AJ44,AK$10:$CP10)</f>
      </c>
      <c r="AK45" s="390">
        <f>+[1]!COVERWEEKS(AK44,AL$10:$CP10)</f>
      </c>
      <c r="AL45" s="390">
        <f>+[1]!COVERWEEKS(AL44,AM$10:$CP10)</f>
      </c>
      <c r="AM45" s="390">
        <f>+[1]!COVERWEEKS(AM44,AN$10:$CP10)</f>
      </c>
      <c r="AN45" s="390">
        <f>+[1]!COVERWEEKS(AN44,AO$10:$CP10)</f>
      </c>
      <c r="AO45" s="390">
        <f>+[1]!COVERWEEKS(AO44,AP$10:$CP10)</f>
      </c>
      <c r="AP45" s="390">
        <f>+[1]!COVERWEEKS(AP44,AQ$10:$CP10)</f>
      </c>
      <c r="AQ45" s="286">
        <f>+[1]!COVERWEEKS(AQ44,AR$10:$CP10)</f>
      </c>
      <c r="AR45" s="290">
        <f>+[1]!COVERWEEKS(AR44,AS$10:$CP10)</f>
      </c>
      <c r="AS45" s="290">
        <f>+[1]!COVERWEEKS(AS44,AT$10:$CP10)</f>
      </c>
      <c r="AT45" s="290">
        <f>+[1]!COVERWEEKS(AT44,AU$10:$CP10)</f>
      </c>
      <c r="AU45" s="290">
        <f>+[1]!COVERWEEKS(AU44,AV$10:$CP10)</f>
      </c>
      <c r="AV45" s="290">
        <f>+[1]!COVERWEEKS(AV44,AW$10:$CP10)</f>
      </c>
      <c r="AW45" s="290">
        <f>+[1]!COVERWEEKS(AW44,AX$10:$CP10)</f>
      </c>
      <c r="AX45" s="290">
        <f>+[1]!COVERWEEKS(AX44,AY$10:$CP10)</f>
      </c>
      <c r="AY45" s="290">
        <f>+[1]!COVERWEEKS(AY44,AZ$10:$CP10)</f>
      </c>
      <c r="AZ45" s="290">
        <f>+[1]!COVERWEEKS(AZ44,BA$10:$CP10)</f>
      </c>
      <c r="BA45" s="290">
        <f>+[1]!COVERWEEKS(BA44,BB$10:$CP10)</f>
      </c>
      <c r="BB45" s="290">
        <f>+[1]!COVERWEEKS(BB44,BC$10:$CP10)</f>
      </c>
      <c r="BC45" s="290">
        <f>+[1]!COVERWEEKS(BC44,BD$10:$CP10)</f>
      </c>
      <c r="BD45" s="290">
        <f>+[1]!COVERWEEKS(BD44,BE$10:$CP10)</f>
      </c>
      <c r="BE45" s="290">
        <f>+[1]!COVERWEEKS(BE44,BF$10:$CP10)</f>
      </c>
      <c r="BF45" s="290">
        <f>+[1]!COVERWEEKS(BF44,BG$10:$CP10)</f>
      </c>
      <c r="BG45" s="290">
        <f>+[1]!COVERWEEKS(BG44,BH$10:$CP10)</f>
      </c>
      <c r="BH45" s="290">
        <f>+[1]!COVERWEEKS(BH44,BI$10:$CP10)</f>
      </c>
      <c r="BI45" s="290">
        <f>+[1]!COVERWEEKS(BI44,BJ$10:$CP10)</f>
      </c>
      <c r="BJ45" s="290">
        <f>+[1]!COVERWEEKS(BJ44,BK$10:$CP10)</f>
      </c>
      <c r="BK45" s="290">
        <f>+[1]!COVERWEEKS(BK44,BL$10:$CP10)</f>
      </c>
      <c r="BL45" s="286">
        <f>+[1]!COVERWEEKS(BL44,BM$10:$CP10)</f>
      </c>
      <c r="BM45" s="290">
        <f>+[1]!COVERWEEKS(BM44,BN$10:$CP10)</f>
      </c>
      <c r="BN45" s="290">
        <f>+[1]!COVERWEEKS(BN44,BO$10:$CP10)</f>
      </c>
      <c r="BO45" s="290">
        <f>+[1]!COVERWEEKS(BO44,BP$10:$CP10)</f>
      </c>
      <c r="BP45" s="290">
        <f>+[1]!COVERWEEKS(BP44,BQ$10:$CP10)</f>
      </c>
      <c r="BQ45" s="290">
        <f>+[1]!COVERWEEKS(BQ44,BR$10:$CP10)</f>
      </c>
      <c r="BR45" s="290">
        <f>+[1]!COVERWEEKS(BR44,BS$10:$CP10)</f>
      </c>
      <c r="BS45" s="290">
        <f>+[1]!COVERWEEKS(BS44,BT$10:$CP10)</f>
      </c>
      <c r="BT45" s="290">
        <f>+[1]!COVERWEEKS(BT44,BU$10:$CP10)</f>
      </c>
      <c r="BU45" s="290">
        <f>+[1]!COVERWEEKS(BU44,BV$10:$CP10)</f>
      </c>
      <c r="BV45" s="290">
        <f>+[1]!COVERWEEKS(BV44,BW$10:$CP10)</f>
      </c>
      <c r="BW45" s="290">
        <f>+[1]!COVERWEEKS(BW44,BX$10:$CP10)</f>
      </c>
      <c r="BX45" s="290">
        <f>+[1]!COVERWEEKS(BX44,BY$10:$CP10)</f>
      </c>
      <c r="BY45" s="290">
        <f>+[1]!COVERWEEKS(BY44,BZ$10:$CP10)</f>
      </c>
      <c r="BZ45" s="290">
        <f>+[1]!COVERWEEKS(BZ44,CA$10:$CP10)</f>
      </c>
      <c r="CA45" s="290">
        <f>+[1]!COVERWEEKS(CA44,CB$10:$CP10)</f>
      </c>
      <c r="CB45" s="290">
        <f>+[1]!COVERWEEKS(CB44,CC$10:$CP10)</f>
      </c>
      <c r="CC45" s="290">
        <f>+[1]!COVERWEEKS(CC44,CD$10:$CP10)</f>
      </c>
      <c r="CD45" s="286">
        <f>+[1]!COVERWEEKS(CD44,CE$10:$CP10)</f>
      </c>
      <c r="CE45" s="286">
        <f>+[1]!COVERWEEKS(CE44,CF$10:$CP10)</f>
      </c>
      <c r="CF45" s="286">
        <f>+[1]!COVERWEEKS(CF44,CG$10:$CP10)</f>
      </c>
      <c r="CG45" s="286">
        <f>+[1]!COVERWEEKS(CG44,CH$10:$CP10)</f>
      </c>
      <c r="CH45" s="290">
        <f>+[1]!COVERWEEKS(CH44,CI$10:$CP10)</f>
      </c>
      <c r="CI45" s="290">
        <f>+[1]!COVERWEEKS(CI44,CJ$10:$CP10)</f>
      </c>
      <c r="CJ45" s="290">
        <f>+[1]!COVERWEEKS(CJ44,CK$10:$CP10)</f>
      </c>
      <c r="CK45" s="290">
        <f>+[1]!COVERWEEKS(CK44,CL$10:$CP10)</f>
      </c>
      <c r="CL45" s="290">
        <f>+[1]!COVERWEEKS(CL44,CM$10:$CP10)</f>
      </c>
      <c r="CM45" s="290">
        <f>+[1]!COVERWEEKS(CM44,CN$10:$CP10)</f>
      </c>
      <c r="CN45" s="290">
        <f>+[1]!COVERWEEKS(CN44,CO$10:$CP10)</f>
      </c>
      <c r="CO45" s="290">
        <f>+[1]!COVERWEEKS(CO44,CP$10:$CP10)</f>
      </c>
      <c r="CP45" s="290">
        <f>+[1]!COVERWEEKS(CP44,$CP$10:CQ10)</f>
      </c>
    </row>
    <row x14ac:dyDescent="0.25" r="46" customHeight="1" ht="18.75">
      <c r="A46" s="6"/>
      <c r="B46" s="11"/>
      <c r="C46" s="11"/>
      <c r="D46" s="355"/>
      <c r="E46" s="11"/>
      <c r="F46" s="11"/>
      <c r="G46" s="11"/>
      <c r="H46" s="11"/>
      <c r="I46" s="11"/>
      <c r="J46" s="356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2"/>
      <c r="Z46" s="11"/>
      <c r="AA46" s="11"/>
      <c r="AB46" s="357"/>
      <c r="AC46" s="356"/>
      <c r="AD46" s="356"/>
      <c r="AE46" s="356"/>
      <c r="AF46" s="356"/>
      <c r="AG46" s="356"/>
      <c r="AH46" s="356"/>
      <c r="AI46" s="356"/>
      <c r="AJ46" s="356"/>
      <c r="AK46" s="356"/>
      <c r="AL46" s="356"/>
      <c r="AM46" s="356"/>
      <c r="AN46" s="356"/>
      <c r="AO46" s="356"/>
      <c r="AP46" s="356"/>
      <c r="AQ46" s="11"/>
      <c r="AR46" s="356"/>
      <c r="AS46" s="356"/>
      <c r="AT46" s="356"/>
      <c r="AU46" s="356"/>
      <c r="AV46" s="356"/>
      <c r="AW46" s="356"/>
      <c r="AX46" s="356"/>
      <c r="AY46" s="356"/>
      <c r="AZ46" s="356"/>
      <c r="BA46" s="356"/>
      <c r="BB46" s="356"/>
      <c r="BC46" s="356"/>
      <c r="BD46" s="356"/>
      <c r="BE46" s="356"/>
      <c r="BF46" s="356"/>
      <c r="BG46" s="356"/>
      <c r="BH46" s="356"/>
      <c r="BI46" s="356"/>
      <c r="BJ46" s="356"/>
      <c r="BK46" s="356"/>
      <c r="BL46" s="11"/>
      <c r="BM46" s="356"/>
      <c r="BN46" s="356"/>
      <c r="BO46" s="356"/>
      <c r="BP46" s="356"/>
      <c r="BQ46" s="356"/>
      <c r="BR46" s="356"/>
      <c r="BS46" s="356"/>
      <c r="BT46" s="356"/>
      <c r="BU46" s="356"/>
      <c r="BV46" s="356"/>
      <c r="BW46" s="356"/>
      <c r="BX46" s="356"/>
      <c r="BY46" s="356"/>
      <c r="BZ46" s="356"/>
      <c r="CA46" s="356"/>
      <c r="CB46" s="356"/>
      <c r="CC46" s="356"/>
      <c r="CD46" s="11"/>
      <c r="CE46" s="11"/>
      <c r="CF46" s="11"/>
      <c r="CG46" s="11"/>
      <c r="CH46" s="356"/>
      <c r="CI46" s="356"/>
      <c r="CJ46" s="356"/>
      <c r="CK46" s="356"/>
      <c r="CL46" s="356"/>
      <c r="CM46" s="356"/>
      <c r="CN46" s="356"/>
      <c r="CO46" s="356"/>
      <c r="CP46" s="356"/>
    </row>
    <row x14ac:dyDescent="0.25" r="47" customHeight="1" ht="20.25">
      <c r="A47" s="6"/>
      <c r="B47" s="11"/>
      <c r="C47" s="311" t="s">
        <v>2045</v>
      </c>
      <c r="D47" s="416" t="s">
        <v>2046</v>
      </c>
      <c r="E47" s="417">
        <f>+E22-E10</f>
      </c>
      <c r="F47" s="417">
        <f>+F22-F10</f>
      </c>
      <c r="G47" s="417">
        <f>+G22-G10</f>
      </c>
      <c r="H47" s="417">
        <f>+H22-H10</f>
      </c>
      <c r="I47" s="417">
        <f>+I22-I10</f>
      </c>
      <c r="J47" s="418">
        <f>+J22-J10</f>
      </c>
      <c r="K47" s="417">
        <f>+K22-K10</f>
      </c>
      <c r="L47" s="417">
        <f>+L22-L10</f>
      </c>
      <c r="M47" s="417">
        <f>+M22-M10</f>
      </c>
      <c r="N47" s="417">
        <f>+N22-N10</f>
      </c>
      <c r="O47" s="417">
        <f>+O22-O10</f>
      </c>
      <c r="P47" s="417">
        <f>+P22-P10</f>
      </c>
      <c r="Q47" s="417">
        <f>+Q22-Q10</f>
      </c>
      <c r="R47" s="417">
        <f>+R22-R10</f>
      </c>
      <c r="S47" s="417">
        <f>+S22-S10</f>
      </c>
      <c r="T47" s="417">
        <f>+T22-T10</f>
      </c>
      <c r="U47" s="417">
        <f>+U22-U10</f>
      </c>
      <c r="V47" s="417">
        <f>+V22-V10</f>
      </c>
      <c r="W47" s="417">
        <f>+W22-W10</f>
      </c>
      <c r="X47" s="417">
        <f>+X22-X10</f>
      </c>
      <c r="Y47" s="418">
        <f>+Y22-Y10</f>
      </c>
      <c r="Z47" s="418">
        <f>+Z22-Z10</f>
      </c>
      <c r="AA47" s="417">
        <f>+AA22-AA10</f>
      </c>
      <c r="AB47" s="417">
        <f>+AB22-AB10</f>
      </c>
      <c r="AC47" s="418">
        <f>+AC22-AC10</f>
      </c>
      <c r="AD47" s="418">
        <f>+AD22-AD10</f>
      </c>
      <c r="AE47" s="418">
        <f>+AE22-AE10</f>
      </c>
      <c r="AF47" s="418">
        <f>+AF22-AF10</f>
      </c>
      <c r="AG47" s="418">
        <f>+AG22-AG10</f>
      </c>
      <c r="AH47" s="418">
        <f>+AH22-AH10</f>
      </c>
      <c r="AI47" s="418">
        <f>+AI22-AI10</f>
      </c>
      <c r="AJ47" s="418">
        <f>+AJ22-AJ10</f>
      </c>
      <c r="AK47" s="418">
        <f>+AK22-AK10</f>
      </c>
      <c r="AL47" s="418">
        <f>+AL22-AL10</f>
      </c>
      <c r="AM47" s="418">
        <f>+AM22-AM10</f>
      </c>
      <c r="AN47" s="418">
        <f>+AN22-AN10</f>
      </c>
      <c r="AO47" s="418">
        <f>+AO22-AO10</f>
      </c>
      <c r="AP47" s="399">
        <f>+AP22-AP10</f>
      </c>
      <c r="AQ47" s="417">
        <f>+AQ22-AQ10</f>
      </c>
      <c r="AR47" s="418">
        <f>+AR22-AR10</f>
      </c>
      <c r="AS47" s="418">
        <f>+AS22-AS10</f>
      </c>
      <c r="AT47" s="399">
        <f>+AT22-AT10</f>
      </c>
      <c r="AU47" s="418">
        <f>+AU22-AU10</f>
      </c>
      <c r="AV47" s="418">
        <f>+AV22-AV10</f>
      </c>
      <c r="AW47" s="418">
        <f>+AW22-AW10</f>
      </c>
      <c r="AX47" s="418">
        <f>+AX22-AX10</f>
      </c>
      <c r="AY47" s="418">
        <f>+AY22-AY10</f>
      </c>
      <c r="AZ47" s="418">
        <f>+AZ22-AZ10</f>
      </c>
      <c r="BA47" s="418">
        <f>+BA22-BA10</f>
      </c>
      <c r="BB47" s="418">
        <f>+BB22-BB10</f>
      </c>
      <c r="BC47" s="399">
        <f>+BC22-BC10</f>
      </c>
      <c r="BD47" s="418">
        <f>+BD22-BD10</f>
      </c>
      <c r="BE47" s="418">
        <f>+BE22-BE10</f>
      </c>
      <c r="BF47" s="418">
        <f>+BF22-BF10</f>
      </c>
      <c r="BG47" s="399">
        <f>+BG22-BG10</f>
      </c>
      <c r="BH47" s="418">
        <f>+BH22-BH10</f>
      </c>
      <c r="BI47" s="418">
        <f>+BI22-BI10</f>
      </c>
      <c r="BJ47" s="418">
        <f>+BJ22-BJ10</f>
      </c>
      <c r="BK47" s="418">
        <f>+BK22-BK10</f>
      </c>
      <c r="BL47" s="417">
        <f>+BL22-BL10</f>
      </c>
      <c r="BM47" s="418">
        <f>+BM22-BM10</f>
      </c>
      <c r="BN47" s="418">
        <f>+BN22-BN10</f>
      </c>
      <c r="BO47" s="418">
        <f>+BO22-BO10</f>
      </c>
      <c r="BP47" s="399">
        <f>+BP22-BP10</f>
      </c>
      <c r="BQ47" s="418">
        <f>+BQ22-BQ10</f>
      </c>
      <c r="BR47" s="418">
        <f>+BR22-BR10</f>
      </c>
      <c r="BS47" s="418">
        <f>+BS22-BS10</f>
      </c>
      <c r="BT47" s="399">
        <f>+BT22-BT10</f>
      </c>
      <c r="BU47" s="418">
        <f>+BU22-BU10</f>
      </c>
      <c r="BV47" s="418">
        <f>+BV22-BV10</f>
      </c>
      <c r="BW47" s="418">
        <f>+BW22-BW10</f>
      </c>
      <c r="BX47" s="418">
        <f>+BX22-BX10</f>
      </c>
      <c r="BY47" s="418">
        <f>+BY22-BY10</f>
      </c>
      <c r="BZ47" s="418">
        <f>+BZ22-BZ10</f>
      </c>
      <c r="CA47" s="418">
        <f>+CA22-CA10</f>
      </c>
      <c r="CB47" s="418">
        <f>+CB22-CB10</f>
      </c>
      <c r="CC47" s="399">
        <f>+CC22-CC10</f>
      </c>
      <c r="CD47" s="417">
        <f>+CD22-CD10</f>
      </c>
      <c r="CE47" s="417">
        <f>+CE22-CE10</f>
      </c>
      <c r="CF47" s="417">
        <f>+CF22-CF10</f>
      </c>
      <c r="CG47" s="404">
        <f>+CG22-CG10</f>
      </c>
      <c r="CH47" s="418">
        <f>+CH22-CH10</f>
      </c>
      <c r="CI47" s="418">
        <f>+CI22-CI10</f>
      </c>
      <c r="CJ47" s="418">
        <f>+CJ22-CJ10</f>
      </c>
      <c r="CK47" s="418">
        <f>+CK22-CK10</f>
      </c>
      <c r="CL47" s="418">
        <f>+CL22-CL10</f>
      </c>
      <c r="CM47" s="418">
        <f>+CM22-CM10</f>
      </c>
      <c r="CN47" s="418">
        <f>+CN22-CN10</f>
      </c>
      <c r="CO47" s="418">
        <f>+CO22-CO10</f>
      </c>
      <c r="CP47" s="399">
        <f>+CP22-CP10</f>
      </c>
    </row>
    <row x14ac:dyDescent="0.25" r="48" customHeight="1" ht="18.75">
      <c r="A48" s="6"/>
      <c r="B48" s="11"/>
      <c r="C48" s="11"/>
      <c r="D48" s="355"/>
      <c r="E48" s="11"/>
      <c r="F48" s="11"/>
      <c r="G48" s="11"/>
      <c r="H48" s="11"/>
      <c r="I48" s="11"/>
      <c r="J48" s="356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2"/>
      <c r="Z48" s="11"/>
      <c r="AA48" s="11"/>
      <c r="AB48" s="357"/>
      <c r="AC48" s="356"/>
      <c r="AD48" s="356"/>
      <c r="AE48" s="356"/>
      <c r="AF48" s="356"/>
      <c r="AG48" s="356"/>
      <c r="AH48" s="356"/>
      <c r="AI48" s="356"/>
      <c r="AJ48" s="356"/>
      <c r="AK48" s="356"/>
      <c r="AL48" s="356"/>
      <c r="AM48" s="356"/>
      <c r="AN48" s="356"/>
      <c r="AO48" s="356"/>
      <c r="AP48" s="356"/>
      <c r="AQ48" s="11"/>
      <c r="AR48" s="356"/>
      <c r="AS48" s="356"/>
      <c r="AT48" s="356"/>
      <c r="AU48" s="356"/>
      <c r="AV48" s="356"/>
      <c r="AW48" s="356"/>
      <c r="AX48" s="356"/>
      <c r="AY48" s="356"/>
      <c r="AZ48" s="356"/>
      <c r="BA48" s="356"/>
      <c r="BB48" s="356"/>
      <c r="BC48" s="356"/>
      <c r="BD48" s="356"/>
      <c r="BE48" s="356"/>
      <c r="BF48" s="356"/>
      <c r="BG48" s="356"/>
      <c r="BH48" s="356"/>
      <c r="BI48" s="356"/>
      <c r="BJ48" s="356"/>
      <c r="BK48" s="356"/>
      <c r="BL48" s="11"/>
      <c r="BM48" s="356"/>
      <c r="BN48" s="356"/>
      <c r="BO48" s="356"/>
      <c r="BP48" s="356"/>
      <c r="BQ48" s="356"/>
      <c r="BR48" s="356"/>
      <c r="BS48" s="356"/>
      <c r="BT48" s="356"/>
      <c r="BU48" s="356"/>
      <c r="BV48" s="356"/>
      <c r="BW48" s="356"/>
      <c r="BX48" s="356"/>
      <c r="BY48" s="356"/>
      <c r="BZ48" s="356"/>
      <c r="CA48" s="356"/>
      <c r="CB48" s="356"/>
      <c r="CC48" s="356"/>
      <c r="CD48" s="11"/>
      <c r="CE48" s="11"/>
      <c r="CF48" s="11"/>
      <c r="CG48" s="11"/>
      <c r="CH48" s="356"/>
      <c r="CI48" s="356"/>
      <c r="CJ48" s="356"/>
      <c r="CK48" s="356"/>
      <c r="CL48" s="356"/>
      <c r="CM48" s="356"/>
      <c r="CN48" s="356"/>
      <c r="CO48" s="356"/>
      <c r="CP48" s="356"/>
    </row>
    <row x14ac:dyDescent="0.25" r="49" customHeight="1" ht="18.75">
      <c r="A49" s="6"/>
      <c r="B49" s="11"/>
      <c r="C49" s="11" t="s">
        <v>2047</v>
      </c>
      <c r="D49" s="355"/>
      <c r="E49" s="11"/>
      <c r="F49" s="11"/>
      <c r="G49" s="11"/>
      <c r="H49" s="11"/>
      <c r="I49" s="11"/>
      <c r="J49" s="356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2"/>
      <c r="Z49" s="11"/>
      <c r="AA49" s="11"/>
      <c r="AB49" s="357"/>
      <c r="AC49" s="356"/>
      <c r="AD49" s="356"/>
      <c r="AE49" s="356"/>
      <c r="AF49" s="356"/>
      <c r="AG49" s="356"/>
      <c r="AH49" s="356"/>
      <c r="AI49" s="356"/>
      <c r="AJ49" s="356"/>
      <c r="AK49" s="356"/>
      <c r="AL49" s="356"/>
      <c r="AM49" s="356"/>
      <c r="AN49" s="356"/>
      <c r="AO49" s="419"/>
      <c r="AP49" s="419"/>
      <c r="AQ49" s="11"/>
      <c r="AR49" s="356"/>
      <c r="AS49" s="356"/>
      <c r="AT49" s="356"/>
      <c r="AU49" s="356"/>
      <c r="AV49" s="356"/>
      <c r="AW49" s="356"/>
      <c r="AX49" s="356"/>
      <c r="AY49" s="356"/>
      <c r="AZ49" s="356"/>
      <c r="BA49" s="356"/>
      <c r="BB49" s="356"/>
      <c r="BC49" s="356"/>
      <c r="BD49" s="356"/>
      <c r="BE49" s="356"/>
      <c r="BF49" s="356"/>
      <c r="BG49" s="356"/>
      <c r="BH49" s="356"/>
      <c r="BI49" s="356"/>
      <c r="BJ49" s="356"/>
      <c r="BK49" s="356"/>
      <c r="BL49" s="11"/>
      <c r="BM49" s="356"/>
      <c r="BN49" s="356"/>
      <c r="BO49" s="356"/>
      <c r="BP49" s="356"/>
      <c r="BQ49" s="356"/>
      <c r="BR49" s="356"/>
      <c r="BS49" s="356"/>
      <c r="BT49" s="356"/>
      <c r="BU49" s="356"/>
      <c r="BV49" s="356"/>
      <c r="BW49" s="356"/>
      <c r="BX49" s="356"/>
      <c r="BY49" s="356"/>
      <c r="BZ49" s="356"/>
      <c r="CA49" s="356"/>
      <c r="CB49" s="356"/>
      <c r="CC49" s="356"/>
      <c r="CD49" s="11"/>
      <c r="CE49" s="11"/>
      <c r="CF49" s="11"/>
      <c r="CG49" s="11"/>
      <c r="CH49" s="356"/>
      <c r="CI49" s="356"/>
      <c r="CJ49" s="356"/>
      <c r="CK49" s="356"/>
      <c r="CL49" s="356"/>
      <c r="CM49" s="356"/>
      <c r="CN49" s="356"/>
      <c r="CO49" s="356"/>
      <c r="CP49" s="356"/>
    </row>
    <row x14ac:dyDescent="0.25" r="50" customHeight="1" ht="18.75">
      <c r="A50" s="6"/>
      <c r="B50" s="11"/>
      <c r="C50" s="11"/>
      <c r="D50" s="355"/>
      <c r="E50" s="11"/>
      <c r="F50" s="11"/>
      <c r="G50" s="11"/>
      <c r="H50" s="11"/>
      <c r="I50" s="11"/>
      <c r="J50" s="356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Z50" s="11"/>
      <c r="AA50" s="11"/>
      <c r="AB50" s="357"/>
      <c r="AC50" s="356"/>
      <c r="AD50" s="356"/>
      <c r="AE50" s="356"/>
      <c r="AF50" s="356"/>
      <c r="AG50" s="356"/>
      <c r="AH50" s="356"/>
      <c r="AI50" s="356"/>
      <c r="AJ50" s="356"/>
      <c r="AK50" s="356"/>
      <c r="AL50" s="356"/>
      <c r="AM50" s="356"/>
      <c r="AN50" s="356"/>
      <c r="AO50" s="356"/>
      <c r="AP50" s="356"/>
      <c r="AQ50" s="11"/>
      <c r="AR50" s="356"/>
      <c r="AS50" s="356"/>
      <c r="AT50" s="356"/>
      <c r="AU50" s="356"/>
      <c r="AV50" s="356"/>
      <c r="AW50" s="356"/>
      <c r="AX50" s="356"/>
      <c r="AY50" s="356"/>
      <c r="AZ50" s="356"/>
      <c r="BA50" s="356"/>
      <c r="BB50" s="356"/>
      <c r="BC50" s="356"/>
      <c r="BD50" s="356"/>
      <c r="BE50" s="356"/>
      <c r="BF50" s="356"/>
      <c r="BG50" s="356"/>
      <c r="BH50" s="356"/>
      <c r="BI50" s="356"/>
      <c r="BJ50" s="356"/>
      <c r="BK50" s="356"/>
      <c r="BL50" s="11"/>
      <c r="BM50" s="356"/>
      <c r="BN50" s="356"/>
      <c r="BO50" s="356"/>
      <c r="BP50" s="356"/>
      <c r="BQ50" s="356"/>
      <c r="BR50" s="356"/>
      <c r="BS50" s="356"/>
      <c r="BT50" s="356"/>
      <c r="BU50" s="356"/>
      <c r="BV50" s="356"/>
      <c r="BW50" s="356"/>
      <c r="BX50" s="356"/>
      <c r="BY50" s="356"/>
      <c r="BZ50" s="356"/>
      <c r="CA50" s="356"/>
      <c r="CB50" s="356"/>
      <c r="CC50" s="356"/>
      <c r="CD50" s="11"/>
      <c r="CE50" s="11"/>
      <c r="CF50" s="11"/>
      <c r="CG50" s="11"/>
      <c r="CH50" s="356"/>
      <c r="CI50" s="356"/>
      <c r="CJ50" s="356"/>
      <c r="CK50" s="356"/>
      <c r="CL50" s="356"/>
      <c r="CM50" s="356"/>
      <c r="CN50" s="356"/>
      <c r="CO50" s="356"/>
      <c r="CP50" s="356"/>
    </row>
    <row x14ac:dyDescent="0.25" r="51" customHeight="1" ht="18.75">
      <c r="A51" s="6"/>
      <c r="B51" s="11"/>
      <c r="C51" s="313" t="s">
        <v>2048</v>
      </c>
      <c r="D51" s="355"/>
      <c r="E51" s="11"/>
      <c r="F51" s="11"/>
      <c r="G51" s="11"/>
      <c r="H51" s="11"/>
      <c r="I51" s="11"/>
      <c r="J51" s="356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419"/>
      <c r="Y51" s="12"/>
      <c r="Z51" s="11"/>
      <c r="AA51" s="11"/>
      <c r="AB51" s="357"/>
      <c r="AC51" s="356"/>
      <c r="AD51" s="356"/>
      <c r="AE51" s="356"/>
      <c r="AF51" s="356"/>
      <c r="AG51" s="356"/>
      <c r="AH51" s="356"/>
      <c r="AI51" s="356"/>
      <c r="AJ51" s="356"/>
      <c r="AK51" s="356"/>
      <c r="AL51" s="356"/>
      <c r="AM51" s="356"/>
      <c r="AN51" s="356"/>
      <c r="AO51" s="356"/>
      <c r="AP51" s="356"/>
      <c r="AQ51" s="11"/>
      <c r="AR51" s="356"/>
      <c r="AS51" s="356"/>
      <c r="AT51" s="356"/>
      <c r="AU51" s="356"/>
      <c r="AV51" s="356"/>
      <c r="AW51" s="356"/>
      <c r="AX51" s="356"/>
      <c r="AY51" s="356"/>
      <c r="AZ51" s="356"/>
      <c r="BA51" s="356"/>
      <c r="BB51" s="356"/>
      <c r="BC51" s="356"/>
      <c r="BD51" s="356"/>
      <c r="BE51" s="356"/>
      <c r="BF51" s="356"/>
      <c r="BG51" s="356"/>
      <c r="BH51" s="356"/>
      <c r="BI51" s="356"/>
      <c r="BJ51" s="356"/>
      <c r="BK51" s="356"/>
      <c r="BL51" s="11"/>
      <c r="BM51" s="356"/>
      <c r="BN51" s="356"/>
      <c r="BO51" s="356"/>
      <c r="BP51" s="356"/>
      <c r="BQ51" s="356"/>
      <c r="BR51" s="356"/>
      <c r="BS51" s="356"/>
      <c r="BT51" s="356"/>
      <c r="BU51" s="356"/>
      <c r="BV51" s="356"/>
      <c r="BW51" s="356"/>
      <c r="BX51" s="356"/>
      <c r="BY51" s="356"/>
      <c r="BZ51" s="356"/>
      <c r="CA51" s="356"/>
      <c r="CB51" s="356"/>
      <c r="CC51" s="356"/>
      <c r="CD51" s="11"/>
      <c r="CE51" s="11"/>
      <c r="CF51" s="11"/>
      <c r="CG51" s="11"/>
      <c r="CH51" s="356"/>
      <c r="CI51" s="356"/>
      <c r="CJ51" s="356"/>
      <c r="CK51" s="356"/>
      <c r="CL51" s="356"/>
      <c r="CM51" s="356"/>
      <c r="CN51" s="356"/>
      <c r="CO51" s="356"/>
      <c r="CP51" s="356"/>
    </row>
    <row x14ac:dyDescent="0.25" r="52" customHeight="1" ht="18.75">
      <c r="A52" s="6"/>
      <c r="B52" s="11"/>
      <c r="C52" s="400">
        <v>35</v>
      </c>
      <c r="D52" s="355"/>
      <c r="E52" s="11"/>
      <c r="F52" s="11"/>
      <c r="G52" s="11"/>
      <c r="H52" s="11"/>
      <c r="I52" s="11"/>
      <c r="J52" s="356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419"/>
      <c r="Y52" s="12"/>
      <c r="Z52" s="11"/>
      <c r="AA52" s="11"/>
      <c r="AB52" s="357"/>
      <c r="AC52" s="356"/>
      <c r="AD52" s="356"/>
      <c r="AE52" s="356"/>
      <c r="AF52" s="356"/>
      <c r="AG52" s="356"/>
      <c r="AH52" s="356"/>
      <c r="AI52" s="356"/>
      <c r="AJ52" s="356"/>
      <c r="AK52" s="356"/>
      <c r="AL52" s="356"/>
      <c r="AM52" s="356"/>
      <c r="AN52" s="356"/>
      <c r="AO52" s="356"/>
      <c r="AP52" s="356"/>
      <c r="AQ52" s="11"/>
      <c r="AR52" s="356"/>
      <c r="AS52" s="356"/>
      <c r="AT52" s="356"/>
      <c r="AU52" s="356"/>
      <c r="AV52" s="356"/>
      <c r="AW52" s="356"/>
      <c r="AX52" s="356"/>
      <c r="AY52" s="356"/>
      <c r="AZ52" s="356"/>
      <c r="BA52" s="356"/>
      <c r="BB52" s="356"/>
      <c r="BC52" s="356"/>
      <c r="BD52" s="356"/>
      <c r="BE52" s="356"/>
      <c r="BF52" s="356"/>
      <c r="BG52" s="356"/>
      <c r="BH52" s="356"/>
      <c r="BI52" s="356"/>
      <c r="BJ52" s="356"/>
      <c r="BK52" s="356"/>
      <c r="BL52" s="11"/>
      <c r="BM52" s="356"/>
      <c r="BN52" s="356"/>
      <c r="BO52" s="356"/>
      <c r="BP52" s="356"/>
      <c r="BQ52" s="356"/>
      <c r="BR52" s="356"/>
      <c r="BS52" s="356"/>
      <c r="BT52" s="356"/>
      <c r="BU52" s="356"/>
      <c r="BV52" s="356"/>
      <c r="BW52" s="356"/>
      <c r="BX52" s="356"/>
      <c r="BY52" s="356"/>
      <c r="BZ52" s="356"/>
      <c r="CA52" s="356"/>
      <c r="CB52" s="356"/>
      <c r="CC52" s="356"/>
      <c r="CD52" s="11"/>
      <c r="CE52" s="11"/>
      <c r="CF52" s="11"/>
      <c r="CG52" s="11"/>
      <c r="CH52" s="356"/>
      <c r="CI52" s="356"/>
      <c r="CJ52" s="356"/>
      <c r="CK52" s="356"/>
      <c r="CL52" s="356"/>
      <c r="CM52" s="356"/>
      <c r="CN52" s="356"/>
      <c r="CO52" s="356"/>
      <c r="CP52" s="356"/>
    </row>
    <row x14ac:dyDescent="0.25" r="53" customHeight="1" ht="18.75">
      <c r="A53" s="6"/>
      <c r="B53" s="11"/>
      <c r="C53" s="313" t="s">
        <v>2049</v>
      </c>
      <c r="D53" s="355"/>
      <c r="E53" s="11"/>
      <c r="F53" s="11"/>
      <c r="G53" s="11"/>
      <c r="H53" s="11"/>
      <c r="I53" s="11"/>
      <c r="J53" s="356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2"/>
      <c r="Z53" s="11"/>
      <c r="AA53" s="11"/>
      <c r="AB53" s="357"/>
      <c r="AC53" s="356"/>
      <c r="AD53" s="356"/>
      <c r="AE53" s="356"/>
      <c r="AF53" s="356"/>
      <c r="AG53" s="356"/>
      <c r="AH53" s="356"/>
      <c r="AI53" s="356"/>
      <c r="AJ53" s="356"/>
      <c r="AK53" s="356"/>
      <c r="AL53" s="356"/>
      <c r="AM53" s="356"/>
      <c r="AN53" s="356"/>
      <c r="AO53" s="356"/>
      <c r="AP53" s="356"/>
      <c r="AQ53" s="11"/>
      <c r="AR53" s="356"/>
      <c r="AS53" s="356"/>
      <c r="AT53" s="356"/>
      <c r="AU53" s="356"/>
      <c r="AV53" s="356"/>
      <c r="AW53" s="356"/>
      <c r="AX53" s="356"/>
      <c r="AY53" s="356"/>
      <c r="AZ53" s="356"/>
      <c r="BA53" s="356"/>
      <c r="BB53" s="356"/>
      <c r="BC53" s="356"/>
      <c r="BD53" s="356"/>
      <c r="BE53" s="356"/>
      <c r="BF53" s="356"/>
      <c r="BG53" s="356"/>
      <c r="BH53" s="356"/>
      <c r="BI53" s="356"/>
      <c r="BJ53" s="356"/>
      <c r="BK53" s="356"/>
      <c r="BL53" s="11"/>
      <c r="BM53" s="356"/>
      <c r="BN53" s="356"/>
      <c r="BO53" s="356"/>
      <c r="BP53" s="356"/>
      <c r="BQ53" s="356"/>
      <c r="BR53" s="356"/>
      <c r="BS53" s="356"/>
      <c r="BT53" s="356"/>
      <c r="BU53" s="356"/>
      <c r="BV53" s="356"/>
      <c r="BW53" s="356"/>
      <c r="BX53" s="356"/>
      <c r="BY53" s="356"/>
      <c r="BZ53" s="356"/>
      <c r="CA53" s="356"/>
      <c r="CB53" s="356"/>
      <c r="CC53" s="356"/>
      <c r="CD53" s="11"/>
      <c r="CE53" s="11"/>
      <c r="CF53" s="11"/>
      <c r="CG53" s="11"/>
      <c r="CH53" s="356"/>
      <c r="CI53" s="356"/>
      <c r="CJ53" s="356"/>
      <c r="CK53" s="356"/>
      <c r="CL53" s="356"/>
      <c r="CM53" s="356"/>
      <c r="CN53" s="356"/>
      <c r="CO53" s="356"/>
      <c r="CP53" s="356"/>
    </row>
    <row x14ac:dyDescent="0.25" r="54" customHeight="1" ht="18.75">
      <c r="A54" s="6"/>
      <c r="B54" s="11"/>
      <c r="C54" s="400">
        <v>5603</v>
      </c>
      <c r="D54" s="355"/>
      <c r="E54" s="11"/>
      <c r="F54" s="11"/>
      <c r="G54" s="11"/>
      <c r="H54" s="11"/>
      <c r="I54" s="11"/>
      <c r="J54" s="356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420" t="s">
        <v>1991</v>
      </c>
      <c r="Y54" s="420" t="s">
        <v>2050</v>
      </c>
      <c r="Z54" s="420" t="s">
        <v>2051</v>
      </c>
      <c r="AA54" s="420" t="s">
        <v>2052</v>
      </c>
      <c r="AB54" s="357"/>
      <c r="AC54" s="356"/>
      <c r="AD54" s="356"/>
      <c r="AE54" s="356"/>
      <c r="AF54" s="356"/>
      <c r="AG54" s="356"/>
      <c r="AH54" s="356"/>
      <c r="AI54" s="356"/>
      <c r="AJ54" s="356"/>
      <c r="AK54" s="356"/>
      <c r="AL54" s="356"/>
      <c r="AM54" s="356"/>
      <c r="AN54" s="356"/>
      <c r="AO54" s="356"/>
      <c r="AP54" s="356"/>
      <c r="AQ54" s="11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6"/>
      <c r="BC54" s="356"/>
      <c r="BD54" s="356"/>
      <c r="BE54" s="356"/>
      <c r="BF54" s="356"/>
      <c r="BG54" s="356"/>
      <c r="BH54" s="356"/>
      <c r="BI54" s="356"/>
      <c r="BJ54" s="356"/>
      <c r="BK54" s="356"/>
      <c r="BL54" s="11"/>
      <c r="BM54" s="356"/>
      <c r="BN54" s="356"/>
      <c r="BO54" s="356"/>
      <c r="BP54" s="356"/>
      <c r="BQ54" s="356"/>
      <c r="BR54" s="356"/>
      <c r="BS54" s="356"/>
      <c r="BT54" s="356"/>
      <c r="BU54" s="356"/>
      <c r="BV54" s="356"/>
      <c r="BW54" s="356"/>
      <c r="BX54" s="356"/>
      <c r="BY54" s="356"/>
      <c r="BZ54" s="356"/>
      <c r="CA54" s="356"/>
      <c r="CB54" s="356"/>
      <c r="CC54" s="356"/>
      <c r="CD54" s="11"/>
      <c r="CE54" s="11"/>
      <c r="CF54" s="11"/>
      <c r="CG54" s="11"/>
      <c r="CH54" s="356"/>
      <c r="CI54" s="356"/>
      <c r="CJ54" s="356"/>
      <c r="CK54" s="356"/>
      <c r="CL54" s="356"/>
      <c r="CM54" s="356"/>
      <c r="CN54" s="356"/>
      <c r="CO54" s="356"/>
      <c r="CP54" s="356"/>
    </row>
    <row x14ac:dyDescent="0.25" r="55" customHeight="1" ht="18.75">
      <c r="A55" s="6"/>
      <c r="B55" s="11"/>
      <c r="C55" s="11"/>
      <c r="D55" s="355"/>
      <c r="E55" s="11"/>
      <c r="F55" s="11"/>
      <c r="G55" s="11"/>
      <c r="H55" s="11"/>
      <c r="I55" s="11"/>
      <c r="J55" s="356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358" t="s">
        <v>1994</v>
      </c>
      <c r="Y55" s="358">
        <f>+SUM(M32:P32)</f>
      </c>
      <c r="Z55" s="421"/>
      <c r="AA55" s="358">
        <f>+SUM(Y55:Z55)</f>
      </c>
      <c r="AB55" s="357"/>
      <c r="AC55" s="356"/>
      <c r="AD55" s="356"/>
      <c r="AE55" s="356"/>
      <c r="AF55" s="356"/>
      <c r="AG55" s="356"/>
      <c r="AH55" s="356"/>
      <c r="AI55" s="356"/>
      <c r="AJ55" s="356"/>
      <c r="AK55" s="356"/>
      <c r="AL55" s="356"/>
      <c r="AM55" s="356"/>
      <c r="AN55" s="356"/>
      <c r="AO55" s="356"/>
      <c r="AP55" s="356"/>
      <c r="AQ55" s="11"/>
      <c r="AR55" s="356"/>
      <c r="AS55" s="356"/>
      <c r="AT55" s="356"/>
      <c r="AU55" s="356"/>
      <c r="AV55" s="356"/>
      <c r="AW55" s="356"/>
      <c r="AX55" s="356"/>
      <c r="AY55" s="356"/>
      <c r="AZ55" s="356"/>
      <c r="BA55" s="356"/>
      <c r="BB55" s="356"/>
      <c r="BC55" s="356"/>
      <c r="BD55" s="356"/>
      <c r="BE55" s="356"/>
      <c r="BF55" s="356"/>
      <c r="BG55" s="356"/>
      <c r="BH55" s="356"/>
      <c r="BI55" s="356"/>
      <c r="BJ55" s="356"/>
      <c r="BK55" s="356"/>
      <c r="BL55" s="11"/>
      <c r="BM55" s="356"/>
      <c r="BN55" s="356"/>
      <c r="BO55" s="356"/>
      <c r="BP55" s="356"/>
      <c r="BQ55" s="356"/>
      <c r="BR55" s="356"/>
      <c r="BS55" s="356"/>
      <c r="BT55" s="356"/>
      <c r="BU55" s="356"/>
      <c r="BV55" s="356"/>
      <c r="BW55" s="356"/>
      <c r="BX55" s="356"/>
      <c r="BY55" s="356"/>
      <c r="BZ55" s="356"/>
      <c r="CA55" s="356"/>
      <c r="CB55" s="356"/>
      <c r="CC55" s="356"/>
      <c r="CD55" s="11"/>
      <c r="CE55" s="11"/>
      <c r="CF55" s="11"/>
      <c r="CG55" s="11"/>
      <c r="CH55" s="356"/>
      <c r="CI55" s="356"/>
      <c r="CJ55" s="356"/>
      <c r="CK55" s="356"/>
      <c r="CL55" s="356"/>
      <c r="CM55" s="356"/>
      <c r="CN55" s="356"/>
      <c r="CO55" s="356"/>
      <c r="CP55" s="356"/>
    </row>
    <row x14ac:dyDescent="0.25" r="56" customHeight="1" ht="18.75">
      <c r="A56" s="6"/>
      <c r="B56" s="11"/>
      <c r="C56" s="11"/>
      <c r="D56" s="355"/>
      <c r="E56" s="11"/>
      <c r="F56" s="11"/>
      <c r="G56" s="11"/>
      <c r="H56" s="11"/>
      <c r="I56" s="11"/>
      <c r="J56" s="356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358" t="s">
        <v>1995</v>
      </c>
      <c r="Y56" s="358">
        <f>+SUM(Q32:T32)</f>
      </c>
      <c r="Z56" s="421"/>
      <c r="AA56" s="358">
        <f>+SUM(Y56:Z56)</f>
      </c>
      <c r="AB56" s="357"/>
      <c r="AC56" s="356"/>
      <c r="AD56" s="356"/>
      <c r="AE56" s="356"/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11"/>
      <c r="AR56" s="356"/>
      <c r="AS56" s="356"/>
      <c r="AT56" s="356"/>
      <c r="AU56" s="356"/>
      <c r="AV56" s="356"/>
      <c r="AW56" s="356"/>
      <c r="AX56" s="356"/>
      <c r="AY56" s="356"/>
      <c r="AZ56" s="356"/>
      <c r="BA56" s="356"/>
      <c r="BB56" s="356"/>
      <c r="BC56" s="356"/>
      <c r="BD56" s="356"/>
      <c r="BE56" s="356"/>
      <c r="BF56" s="356"/>
      <c r="BG56" s="356"/>
      <c r="BH56" s="356"/>
      <c r="BI56" s="356"/>
      <c r="BJ56" s="356"/>
      <c r="BK56" s="356"/>
      <c r="BL56" s="11"/>
      <c r="BM56" s="356"/>
      <c r="BN56" s="356"/>
      <c r="BO56" s="356"/>
      <c r="BP56" s="356"/>
      <c r="BQ56" s="356"/>
      <c r="BR56" s="356"/>
      <c r="BS56" s="356"/>
      <c r="BT56" s="356"/>
      <c r="BU56" s="356"/>
      <c r="BV56" s="356"/>
      <c r="BW56" s="356"/>
      <c r="BX56" s="356"/>
      <c r="BY56" s="356"/>
      <c r="BZ56" s="356"/>
      <c r="CA56" s="356"/>
      <c r="CB56" s="356"/>
      <c r="CC56" s="356"/>
      <c r="CD56" s="11"/>
      <c r="CE56" s="11"/>
      <c r="CF56" s="11"/>
      <c r="CG56" s="11"/>
      <c r="CH56" s="356"/>
      <c r="CI56" s="356"/>
      <c r="CJ56" s="356"/>
      <c r="CK56" s="356"/>
      <c r="CL56" s="356"/>
      <c r="CM56" s="356"/>
      <c r="CN56" s="356"/>
      <c r="CO56" s="356"/>
      <c r="CP56" s="356"/>
    </row>
    <row x14ac:dyDescent="0.25" r="57" customHeight="1" ht="18.75">
      <c r="A57" s="6"/>
      <c r="B57" s="11"/>
      <c r="C57" s="11"/>
      <c r="D57" s="355"/>
      <c r="E57" s="11"/>
      <c r="F57" s="11"/>
      <c r="G57" s="11"/>
      <c r="H57" s="11"/>
      <c r="I57" s="11"/>
      <c r="J57" s="356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358" t="s">
        <v>1996</v>
      </c>
      <c r="Y57" s="358">
        <f>+SUM(U32:X32)</f>
      </c>
      <c r="Z57" s="421"/>
      <c r="AA57" s="358">
        <f>+SUM(Y57:Z57)</f>
      </c>
      <c r="AB57" s="357"/>
      <c r="AC57" s="356"/>
      <c r="AD57" s="356"/>
      <c r="AE57" s="356"/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11"/>
      <c r="AR57" s="356"/>
      <c r="AS57" s="356"/>
      <c r="AT57" s="356"/>
      <c r="AU57" s="356"/>
      <c r="AV57" s="356"/>
      <c r="AW57" s="356"/>
      <c r="AX57" s="356"/>
      <c r="AY57" s="356"/>
      <c r="AZ57" s="356"/>
      <c r="BA57" s="356"/>
      <c r="BB57" s="356"/>
      <c r="BC57" s="356"/>
      <c r="BD57" s="356"/>
      <c r="BE57" s="356"/>
      <c r="BF57" s="356"/>
      <c r="BG57" s="356"/>
      <c r="BH57" s="356"/>
      <c r="BI57" s="356"/>
      <c r="BJ57" s="356"/>
      <c r="BK57" s="356"/>
      <c r="BL57" s="11"/>
      <c r="BM57" s="356"/>
      <c r="BN57" s="356"/>
      <c r="BO57" s="356"/>
      <c r="BP57" s="356"/>
      <c r="BQ57" s="356"/>
      <c r="BR57" s="356"/>
      <c r="BS57" s="356"/>
      <c r="BT57" s="356"/>
      <c r="BU57" s="356"/>
      <c r="BV57" s="356"/>
      <c r="BW57" s="356"/>
      <c r="BX57" s="356"/>
      <c r="BY57" s="356"/>
      <c r="BZ57" s="356"/>
      <c r="CA57" s="356"/>
      <c r="CB57" s="356"/>
      <c r="CC57" s="356"/>
      <c r="CD57" s="11"/>
      <c r="CE57" s="11"/>
      <c r="CF57" s="11"/>
      <c r="CG57" s="11"/>
      <c r="CH57" s="356"/>
      <c r="CI57" s="356"/>
      <c r="CJ57" s="356"/>
      <c r="CK57" s="356"/>
      <c r="CL57" s="356"/>
      <c r="CM57" s="356"/>
      <c r="CN57" s="356"/>
      <c r="CO57" s="356"/>
      <c r="CP57" s="356"/>
    </row>
    <row x14ac:dyDescent="0.25" r="58" customHeight="1" ht="18.75">
      <c r="A58" s="6"/>
      <c r="B58" s="11"/>
      <c r="C58" s="11"/>
      <c r="D58" s="355"/>
      <c r="E58" s="11"/>
      <c r="F58" s="11"/>
      <c r="G58" s="11"/>
      <c r="H58" s="11"/>
      <c r="I58" s="11"/>
      <c r="J58" s="356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358" t="s">
        <v>1997</v>
      </c>
      <c r="Y58" s="421">
        <f>+SUM(Y32:AC32)</f>
      </c>
      <c r="Z58" s="421"/>
      <c r="AA58" s="421">
        <f>+SUM(Y58:Z58)</f>
      </c>
      <c r="AB58" s="357"/>
      <c r="AC58" s="356"/>
      <c r="AD58" s="356"/>
      <c r="AE58" s="356"/>
      <c r="AF58" s="356"/>
      <c r="AG58" s="356"/>
      <c r="AH58" s="356"/>
      <c r="AI58" s="356"/>
      <c r="AJ58" s="356"/>
      <c r="AK58" s="356"/>
      <c r="AL58" s="356"/>
      <c r="AM58" s="356"/>
      <c r="AN58" s="356"/>
      <c r="AO58" s="356"/>
      <c r="AP58" s="356"/>
      <c r="AQ58" s="11"/>
      <c r="AR58" s="356"/>
      <c r="AS58" s="356"/>
      <c r="AT58" s="356"/>
      <c r="AU58" s="356"/>
      <c r="AV58" s="356"/>
      <c r="AW58" s="356"/>
      <c r="AX58" s="356"/>
      <c r="AY58" s="356"/>
      <c r="AZ58" s="356"/>
      <c r="BA58" s="356"/>
      <c r="BB58" s="356"/>
      <c r="BC58" s="356"/>
      <c r="BD58" s="356"/>
      <c r="BE58" s="356"/>
      <c r="BF58" s="356"/>
      <c r="BG58" s="356"/>
      <c r="BH58" s="356"/>
      <c r="BI58" s="356"/>
      <c r="BJ58" s="356"/>
      <c r="BK58" s="356"/>
      <c r="BL58" s="11"/>
      <c r="BM58" s="356"/>
      <c r="BN58" s="356"/>
      <c r="BO58" s="356"/>
      <c r="BP58" s="356"/>
      <c r="BQ58" s="356"/>
      <c r="BR58" s="356"/>
      <c r="BS58" s="356"/>
      <c r="BT58" s="356"/>
      <c r="BU58" s="356"/>
      <c r="BV58" s="356"/>
      <c r="BW58" s="356"/>
      <c r="BX58" s="356"/>
      <c r="BY58" s="356"/>
      <c r="BZ58" s="356"/>
      <c r="CA58" s="356"/>
      <c r="CB58" s="356"/>
      <c r="CC58" s="356"/>
      <c r="CD58" s="11"/>
      <c r="CE58" s="11"/>
      <c r="CF58" s="11"/>
      <c r="CG58" s="11"/>
      <c r="CH58" s="356"/>
      <c r="CI58" s="356"/>
      <c r="CJ58" s="356"/>
      <c r="CK58" s="356"/>
      <c r="CL58" s="356"/>
      <c r="CM58" s="356"/>
      <c r="CN58" s="356"/>
      <c r="CO58" s="356"/>
      <c r="CP58" s="356"/>
    </row>
    <row x14ac:dyDescent="0.25" r="59" customHeight="1" ht="18.75">
      <c r="A59" s="6"/>
      <c r="B59" s="11"/>
      <c r="C59" s="11"/>
      <c r="D59" s="355"/>
      <c r="E59" s="11"/>
      <c r="F59" s="11"/>
      <c r="G59" s="11"/>
      <c r="H59" s="11"/>
      <c r="I59" s="11"/>
      <c r="J59" s="356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358" t="s">
        <v>1998</v>
      </c>
      <c r="Y59" s="421">
        <f>+SUM(AD32:AG32)</f>
      </c>
      <c r="Z59" s="421"/>
      <c r="AA59" s="421">
        <f>+SUM(Y59:Z59)</f>
      </c>
      <c r="AB59" s="357"/>
      <c r="AC59" s="356"/>
      <c r="AD59" s="356"/>
      <c r="AE59" s="356"/>
      <c r="AF59" s="356"/>
      <c r="AG59" s="356"/>
      <c r="AH59" s="356"/>
      <c r="AI59" s="356"/>
      <c r="AJ59" s="356"/>
      <c r="AK59" s="356"/>
      <c r="AL59" s="356"/>
      <c r="AM59" s="356"/>
      <c r="AN59" s="356"/>
      <c r="AO59" s="356"/>
      <c r="AP59" s="356"/>
      <c r="AQ59" s="11"/>
      <c r="AR59" s="356"/>
      <c r="AS59" s="356"/>
      <c r="AT59" s="356"/>
      <c r="AU59" s="356"/>
      <c r="AV59" s="356"/>
      <c r="AW59" s="356"/>
      <c r="AX59" s="356"/>
      <c r="AY59" s="356"/>
      <c r="AZ59" s="356"/>
      <c r="BA59" s="356"/>
      <c r="BB59" s="356"/>
      <c r="BC59" s="356"/>
      <c r="BD59" s="356"/>
      <c r="BE59" s="356"/>
      <c r="BF59" s="356"/>
      <c r="BG59" s="356"/>
      <c r="BH59" s="356"/>
      <c r="BI59" s="356"/>
      <c r="BJ59" s="356"/>
      <c r="BK59" s="356"/>
      <c r="BL59" s="11"/>
      <c r="BM59" s="356"/>
      <c r="BN59" s="356"/>
      <c r="BO59" s="356"/>
      <c r="BP59" s="356"/>
      <c r="BQ59" s="356"/>
      <c r="BR59" s="356"/>
      <c r="BS59" s="356"/>
      <c r="BT59" s="356"/>
      <c r="BU59" s="356"/>
      <c r="BV59" s="356"/>
      <c r="BW59" s="356"/>
      <c r="BX59" s="356"/>
      <c r="BY59" s="356"/>
      <c r="BZ59" s="356"/>
      <c r="CA59" s="356"/>
      <c r="CB59" s="356"/>
      <c r="CC59" s="356"/>
      <c r="CD59" s="11"/>
      <c r="CE59" s="11"/>
      <c r="CF59" s="11"/>
      <c r="CG59" s="11"/>
      <c r="CH59" s="356"/>
      <c r="CI59" s="356"/>
      <c r="CJ59" s="356"/>
      <c r="CK59" s="356"/>
      <c r="CL59" s="356"/>
      <c r="CM59" s="356"/>
      <c r="CN59" s="356"/>
      <c r="CO59" s="356"/>
      <c r="CP59" s="356"/>
    </row>
    <row x14ac:dyDescent="0.25" r="60" customHeight="1" ht="18.75">
      <c r="A60" s="6"/>
      <c r="B60" s="11"/>
      <c r="C60" s="11"/>
      <c r="D60" s="355"/>
      <c r="E60" s="11"/>
      <c r="F60" s="11"/>
      <c r="G60" s="11"/>
      <c r="H60" s="11"/>
      <c r="I60" s="11"/>
      <c r="J60" s="356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358" t="s">
        <v>1999</v>
      </c>
      <c r="Y60" s="421">
        <f>+SUM(AH32:AL32)</f>
      </c>
      <c r="Z60" s="421"/>
      <c r="AA60" s="421">
        <f>+SUM(Y60:Z60)</f>
      </c>
      <c r="AB60" s="357"/>
      <c r="AC60" s="356"/>
      <c r="AD60" s="356"/>
      <c r="AE60" s="356"/>
      <c r="AF60" s="356"/>
      <c r="AG60" s="356"/>
      <c r="AH60" s="356"/>
      <c r="AI60" s="356"/>
      <c r="AJ60" s="356"/>
      <c r="AK60" s="356"/>
      <c r="AL60" s="356"/>
      <c r="AM60" s="356"/>
      <c r="AN60" s="356"/>
      <c r="AO60" s="356"/>
      <c r="AP60" s="356"/>
      <c r="AQ60" s="11"/>
      <c r="AR60" s="356"/>
      <c r="AS60" s="356"/>
      <c r="AT60" s="356"/>
      <c r="AU60" s="356"/>
      <c r="AV60" s="356"/>
      <c r="AW60" s="356"/>
      <c r="AX60" s="356"/>
      <c r="AY60" s="356"/>
      <c r="AZ60" s="356"/>
      <c r="BA60" s="356"/>
      <c r="BB60" s="356"/>
      <c r="BC60" s="356"/>
      <c r="BD60" s="356"/>
      <c r="BE60" s="356"/>
      <c r="BF60" s="356"/>
      <c r="BG60" s="356"/>
      <c r="BH60" s="356"/>
      <c r="BI60" s="356"/>
      <c r="BJ60" s="356"/>
      <c r="BK60" s="356"/>
      <c r="BL60" s="11"/>
      <c r="BM60" s="356"/>
      <c r="BN60" s="356"/>
      <c r="BO60" s="356"/>
      <c r="BP60" s="356"/>
      <c r="BQ60" s="356"/>
      <c r="BR60" s="356"/>
      <c r="BS60" s="356"/>
      <c r="BT60" s="356"/>
      <c r="BU60" s="356"/>
      <c r="BV60" s="356"/>
      <c r="BW60" s="356"/>
      <c r="BX60" s="356"/>
      <c r="BY60" s="356"/>
      <c r="BZ60" s="356"/>
      <c r="CA60" s="356"/>
      <c r="CB60" s="356"/>
      <c r="CC60" s="356"/>
      <c r="CD60" s="11"/>
      <c r="CE60" s="11"/>
      <c r="CF60" s="11"/>
      <c r="CG60" s="11"/>
      <c r="CH60" s="356"/>
      <c r="CI60" s="356"/>
      <c r="CJ60" s="356"/>
      <c r="CK60" s="356"/>
      <c r="CL60" s="356"/>
      <c r="CM60" s="356"/>
      <c r="CN60" s="356"/>
      <c r="CO60" s="356"/>
      <c r="CP60" s="356"/>
    </row>
    <row x14ac:dyDescent="0.25" r="61" customHeight="1" ht="18.75">
      <c r="A61" s="6"/>
      <c r="B61" s="11"/>
      <c r="C61" s="11"/>
      <c r="D61" s="355"/>
      <c r="E61" s="11"/>
      <c r="F61" s="11"/>
      <c r="G61" s="11"/>
      <c r="H61" s="11"/>
      <c r="I61" s="11"/>
      <c r="J61" s="356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358" t="s">
        <v>2000</v>
      </c>
      <c r="Y61" s="421">
        <f>+SUM(AM32:AP32)</f>
      </c>
      <c r="Z61" s="421"/>
      <c r="AA61" s="421">
        <f>+SUM(Y61:Z61)</f>
      </c>
      <c r="AB61" s="357"/>
      <c r="AC61" s="356"/>
      <c r="AD61" s="356"/>
      <c r="AE61" s="356"/>
      <c r="AF61" s="356"/>
      <c r="AG61" s="356"/>
      <c r="AH61" s="356"/>
      <c r="AI61" s="356"/>
      <c r="AJ61" s="356"/>
      <c r="AK61" s="356"/>
      <c r="AL61" s="356"/>
      <c r="AM61" s="356"/>
      <c r="AN61" s="356"/>
      <c r="AO61" s="356"/>
      <c r="AP61" s="356"/>
      <c r="AQ61" s="11"/>
      <c r="AR61" s="356"/>
      <c r="AS61" s="356"/>
      <c r="AT61" s="356"/>
      <c r="AU61" s="356"/>
      <c r="AV61" s="356"/>
      <c r="AW61" s="356"/>
      <c r="AX61" s="356"/>
      <c r="AY61" s="356"/>
      <c r="AZ61" s="356"/>
      <c r="BA61" s="356"/>
      <c r="BB61" s="356"/>
      <c r="BC61" s="356"/>
      <c r="BD61" s="356"/>
      <c r="BE61" s="356"/>
      <c r="BF61" s="356"/>
      <c r="BG61" s="356"/>
      <c r="BH61" s="356"/>
      <c r="BI61" s="356"/>
      <c r="BJ61" s="356"/>
      <c r="BK61" s="356"/>
      <c r="BL61" s="11"/>
      <c r="BM61" s="356"/>
      <c r="BN61" s="356"/>
      <c r="BO61" s="356"/>
      <c r="BP61" s="356"/>
      <c r="BQ61" s="356"/>
      <c r="BR61" s="356"/>
      <c r="BS61" s="356"/>
      <c r="BT61" s="356"/>
      <c r="BU61" s="356"/>
      <c r="BV61" s="356"/>
      <c r="BW61" s="356"/>
      <c r="BX61" s="356"/>
      <c r="BY61" s="356"/>
      <c r="BZ61" s="356"/>
      <c r="CA61" s="356"/>
      <c r="CB61" s="356"/>
      <c r="CC61" s="356"/>
      <c r="CD61" s="11"/>
      <c r="CE61" s="11"/>
      <c r="CF61" s="11"/>
      <c r="CG61" s="11"/>
      <c r="CH61" s="356"/>
      <c r="CI61" s="356"/>
      <c r="CJ61" s="356"/>
      <c r="CK61" s="356"/>
      <c r="CL61" s="356"/>
      <c r="CM61" s="356"/>
      <c r="CN61" s="356"/>
      <c r="CO61" s="356"/>
      <c r="CP61" s="356"/>
    </row>
    <row x14ac:dyDescent="0.25" r="62" customHeight="1" ht="18.75">
      <c r="A62" s="6"/>
      <c r="B62" s="11"/>
      <c r="C62" s="11"/>
      <c r="D62" s="355"/>
      <c r="E62" s="11"/>
      <c r="F62" s="11"/>
      <c r="G62" s="11"/>
      <c r="H62" s="11"/>
      <c r="I62" s="11"/>
      <c r="J62" s="356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2"/>
      <c r="Z62" s="11"/>
      <c r="AA62" s="422">
        <f>SUM(AA58:AA61)</f>
      </c>
      <c r="AB62" s="357"/>
      <c r="AC62" s="356"/>
      <c r="AD62" s="356"/>
      <c r="AE62" s="356"/>
      <c r="AF62" s="356"/>
      <c r="AG62" s="356"/>
      <c r="AH62" s="356"/>
      <c r="AI62" s="356"/>
      <c r="AJ62" s="356"/>
      <c r="AK62" s="356"/>
      <c r="AL62" s="356"/>
      <c r="AM62" s="356"/>
      <c r="AN62" s="356"/>
      <c r="AO62" s="356"/>
      <c r="AP62" s="356"/>
      <c r="AQ62" s="11"/>
      <c r="AR62" s="356"/>
      <c r="AS62" s="356"/>
      <c r="AT62" s="356"/>
      <c r="AU62" s="356"/>
      <c r="AV62" s="356"/>
      <c r="AW62" s="356"/>
      <c r="AX62" s="356"/>
      <c r="AY62" s="356"/>
      <c r="AZ62" s="356"/>
      <c r="BA62" s="356"/>
      <c r="BB62" s="356"/>
      <c r="BC62" s="356"/>
      <c r="BD62" s="356"/>
      <c r="BE62" s="356"/>
      <c r="BF62" s="356"/>
      <c r="BG62" s="356"/>
      <c r="BH62" s="356"/>
      <c r="BI62" s="356"/>
      <c r="BJ62" s="356"/>
      <c r="BK62" s="356"/>
      <c r="BL62" s="11"/>
      <c r="BM62" s="356"/>
      <c r="BN62" s="356"/>
      <c r="BO62" s="356"/>
      <c r="BP62" s="356"/>
      <c r="BQ62" s="356"/>
      <c r="BR62" s="356"/>
      <c r="BS62" s="356"/>
      <c r="BT62" s="356"/>
      <c r="BU62" s="356"/>
      <c r="BV62" s="356"/>
      <c r="BW62" s="356"/>
      <c r="BX62" s="356"/>
      <c r="BY62" s="356"/>
      <c r="BZ62" s="356"/>
      <c r="CA62" s="356"/>
      <c r="CB62" s="356"/>
      <c r="CC62" s="356"/>
      <c r="CD62" s="11"/>
      <c r="CE62" s="11"/>
      <c r="CF62" s="11"/>
      <c r="CG62" s="11"/>
      <c r="CH62" s="356"/>
      <c r="CI62" s="356"/>
      <c r="CJ62" s="356"/>
      <c r="CK62" s="356"/>
      <c r="CL62" s="356"/>
      <c r="CM62" s="356"/>
      <c r="CN62" s="356"/>
      <c r="CO62" s="356"/>
      <c r="CP62" s="356"/>
    </row>
    <row x14ac:dyDescent="0.25" r="63" customHeight="1" ht="18.75">
      <c r="A63" s="6"/>
      <c r="B63" s="11"/>
      <c r="C63" s="11"/>
      <c r="D63" s="355"/>
      <c r="E63" s="11"/>
      <c r="F63" s="11"/>
      <c r="G63" s="11"/>
      <c r="H63" s="11"/>
      <c r="I63" s="11"/>
      <c r="J63" s="356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2"/>
      <c r="Z63" s="5">
        <f>+AA62-36015</f>
      </c>
      <c r="AA63" s="11"/>
      <c r="AB63" s="423">
        <f>+AA62/Y65-1</f>
      </c>
      <c r="AC63" s="356"/>
      <c r="AD63" s="356"/>
      <c r="AE63" s="356"/>
      <c r="AF63" s="356"/>
      <c r="AG63" s="356"/>
      <c r="AH63" s="356"/>
      <c r="AI63" s="356"/>
      <c r="AJ63" s="356"/>
      <c r="AK63" s="356"/>
      <c r="AL63" s="356"/>
      <c r="AM63" s="356"/>
      <c r="AN63" s="356"/>
      <c r="AO63" s="356"/>
      <c r="AP63" s="356"/>
      <c r="AQ63" s="11"/>
      <c r="AR63" s="356"/>
      <c r="AS63" s="356"/>
      <c r="AT63" s="356"/>
      <c r="AU63" s="356"/>
      <c r="AV63" s="356"/>
      <c r="AW63" s="356"/>
      <c r="AX63" s="356"/>
      <c r="AY63" s="356"/>
      <c r="AZ63" s="356"/>
      <c r="BA63" s="356"/>
      <c r="BB63" s="356"/>
      <c r="BC63" s="356"/>
      <c r="BD63" s="356"/>
      <c r="BE63" s="356"/>
      <c r="BF63" s="356"/>
      <c r="BG63" s="356"/>
      <c r="BH63" s="356"/>
      <c r="BI63" s="356"/>
      <c r="BJ63" s="356"/>
      <c r="BK63" s="356"/>
      <c r="BL63" s="11"/>
      <c r="BM63" s="356"/>
      <c r="BN63" s="356"/>
      <c r="BO63" s="356"/>
      <c r="BP63" s="356"/>
      <c r="BQ63" s="356"/>
      <c r="BR63" s="356"/>
      <c r="BS63" s="356"/>
      <c r="BT63" s="356"/>
      <c r="BU63" s="356"/>
      <c r="BV63" s="356"/>
      <c r="BW63" s="356"/>
      <c r="BX63" s="356"/>
      <c r="BY63" s="356"/>
      <c r="BZ63" s="356"/>
      <c r="CA63" s="356"/>
      <c r="CB63" s="356"/>
      <c r="CC63" s="356"/>
      <c r="CD63" s="11"/>
      <c r="CE63" s="11"/>
      <c r="CF63" s="11"/>
      <c r="CG63" s="11"/>
      <c r="CH63" s="356"/>
      <c r="CI63" s="356"/>
      <c r="CJ63" s="356"/>
      <c r="CK63" s="356"/>
      <c r="CL63" s="356"/>
      <c r="CM63" s="356"/>
      <c r="CN63" s="356"/>
      <c r="CO63" s="356"/>
      <c r="CP63" s="356"/>
    </row>
    <row x14ac:dyDescent="0.25" r="64" customHeight="1" ht="18.75">
      <c r="A64" s="6"/>
      <c r="B64" s="11"/>
      <c r="C64" s="11"/>
      <c r="D64" s="355"/>
      <c r="E64" s="11"/>
      <c r="F64" s="11"/>
      <c r="G64" s="11"/>
      <c r="H64" s="11"/>
      <c r="I64" s="11"/>
      <c r="J64" s="356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2"/>
      <c r="Z64" s="11"/>
      <c r="AA64" s="11"/>
      <c r="AB64" s="357"/>
      <c r="AC64" s="356"/>
      <c r="AD64" s="356"/>
      <c r="AE64" s="356"/>
      <c r="AF64" s="356"/>
      <c r="AG64" s="356"/>
      <c r="AH64" s="356"/>
      <c r="AI64" s="356"/>
      <c r="AJ64" s="356"/>
      <c r="AK64" s="356"/>
      <c r="AL64" s="356"/>
      <c r="AM64" s="356"/>
      <c r="AN64" s="356"/>
      <c r="AO64" s="356"/>
      <c r="AP64" s="356"/>
      <c r="AQ64" s="11"/>
      <c r="AR64" s="356"/>
      <c r="AS64" s="356"/>
      <c r="AT64" s="356"/>
      <c r="AU64" s="356"/>
      <c r="AV64" s="356"/>
      <c r="AW64" s="356"/>
      <c r="AX64" s="356"/>
      <c r="AY64" s="356"/>
      <c r="AZ64" s="356"/>
      <c r="BA64" s="356"/>
      <c r="BB64" s="356"/>
      <c r="BC64" s="356"/>
      <c r="BD64" s="356"/>
      <c r="BE64" s="356"/>
      <c r="BF64" s="356"/>
      <c r="BG64" s="356"/>
      <c r="BH64" s="356"/>
      <c r="BI64" s="356"/>
      <c r="BJ64" s="356"/>
      <c r="BK64" s="356"/>
      <c r="BL64" s="11"/>
      <c r="BM64" s="356"/>
      <c r="BN64" s="356"/>
      <c r="BO64" s="356"/>
      <c r="BP64" s="356"/>
      <c r="BQ64" s="356"/>
      <c r="BR64" s="356"/>
      <c r="BS64" s="356"/>
      <c r="BT64" s="356"/>
      <c r="BU64" s="356"/>
      <c r="BV64" s="356"/>
      <c r="BW64" s="356"/>
      <c r="BX64" s="356"/>
      <c r="BY64" s="356"/>
      <c r="BZ64" s="356"/>
      <c r="CA64" s="356"/>
      <c r="CB64" s="356"/>
      <c r="CC64" s="356"/>
      <c r="CD64" s="11"/>
      <c r="CE64" s="11"/>
      <c r="CF64" s="11"/>
      <c r="CG64" s="11"/>
      <c r="CH64" s="356"/>
      <c r="CI64" s="356"/>
      <c r="CJ64" s="356"/>
      <c r="CK64" s="356"/>
      <c r="CL64" s="356"/>
      <c r="CM64" s="356"/>
      <c r="CN64" s="356"/>
      <c r="CO64" s="356"/>
      <c r="CP64" s="356"/>
    </row>
    <row x14ac:dyDescent="0.25" r="65" customHeight="1" ht="18.75">
      <c r="A65" s="6"/>
      <c r="B65" s="11"/>
      <c r="C65" s="11"/>
      <c r="D65" s="355"/>
      <c r="E65" s="11"/>
      <c r="F65" s="11"/>
      <c r="G65" s="11"/>
      <c r="H65" s="11"/>
      <c r="I65" s="11"/>
      <c r="J65" s="356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5">
        <f>+AA62-Z63</f>
      </c>
      <c r="Z65" s="11"/>
      <c r="AA65" s="11"/>
      <c r="AB65" s="357"/>
      <c r="AC65" s="356"/>
      <c r="AD65" s="356"/>
      <c r="AE65" s="356"/>
      <c r="AF65" s="356"/>
      <c r="AG65" s="356"/>
      <c r="AH65" s="356"/>
      <c r="AI65" s="356"/>
      <c r="AJ65" s="356"/>
      <c r="AK65" s="356"/>
      <c r="AL65" s="356"/>
      <c r="AM65" s="356"/>
      <c r="AN65" s="356"/>
      <c r="AO65" s="356"/>
      <c r="AP65" s="356"/>
      <c r="AQ65" s="11"/>
      <c r="AR65" s="356"/>
      <c r="AS65" s="356"/>
      <c r="AT65" s="356"/>
      <c r="AU65" s="356"/>
      <c r="AV65" s="356"/>
      <c r="AW65" s="356"/>
      <c r="AX65" s="356"/>
      <c r="AY65" s="356"/>
      <c r="AZ65" s="356"/>
      <c r="BA65" s="356"/>
      <c r="BB65" s="356"/>
      <c r="BC65" s="356"/>
      <c r="BD65" s="356"/>
      <c r="BE65" s="356"/>
      <c r="BF65" s="356"/>
      <c r="BG65" s="356"/>
      <c r="BH65" s="356"/>
      <c r="BI65" s="356"/>
      <c r="BJ65" s="356"/>
      <c r="BK65" s="356"/>
      <c r="BL65" s="11"/>
      <c r="BM65" s="356"/>
      <c r="BN65" s="356"/>
      <c r="BO65" s="356"/>
      <c r="BP65" s="356"/>
      <c r="BQ65" s="356"/>
      <c r="BR65" s="356"/>
      <c r="BS65" s="356"/>
      <c r="BT65" s="356"/>
      <c r="BU65" s="356"/>
      <c r="BV65" s="356"/>
      <c r="BW65" s="356"/>
      <c r="BX65" s="356"/>
      <c r="BY65" s="356"/>
      <c r="BZ65" s="356"/>
      <c r="CA65" s="356"/>
      <c r="CB65" s="356"/>
      <c r="CC65" s="356"/>
      <c r="CD65" s="11"/>
      <c r="CE65" s="11"/>
      <c r="CF65" s="11"/>
      <c r="CG65" s="11"/>
      <c r="CH65" s="356"/>
      <c r="CI65" s="356"/>
      <c r="CJ65" s="356"/>
      <c r="CK65" s="356"/>
      <c r="CL65" s="356"/>
      <c r="CM65" s="356"/>
      <c r="CN65" s="356"/>
      <c r="CO65" s="356"/>
      <c r="CP65" s="356"/>
    </row>
  </sheetData>
  <mergeCells count="23">
    <mergeCell ref="D1:G1"/>
    <mergeCell ref="H1:L1"/>
    <mergeCell ref="M1:P1"/>
    <mergeCell ref="Q1:T1"/>
    <mergeCell ref="U1:X1"/>
    <mergeCell ref="Y1:AC1"/>
    <mergeCell ref="AD1:AG1"/>
    <mergeCell ref="AH1:AL1"/>
    <mergeCell ref="AM1:AP1"/>
    <mergeCell ref="AQ1:AT1"/>
    <mergeCell ref="AU1:AY1"/>
    <mergeCell ref="AZ1:BC1"/>
    <mergeCell ref="BD1:BG1"/>
    <mergeCell ref="BH1:BL1"/>
    <mergeCell ref="BM1:BP1"/>
    <mergeCell ref="BQ1:BT1"/>
    <mergeCell ref="BU1:BY1"/>
    <mergeCell ref="BZ1:CC1"/>
    <mergeCell ref="CD1:CG1"/>
    <mergeCell ref="CH1:CL1"/>
    <mergeCell ref="CM1:CP1"/>
    <mergeCell ref="B11:B13"/>
    <mergeCell ref="B23:B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444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92" width="9.005" customWidth="1" bestFit="1"/>
    <col min="2" max="2" style="292" width="18.862142857142857" customWidth="1" bestFit="1"/>
    <col min="3" max="3" style="293" width="26.719285714285714" customWidth="1" bestFit="1"/>
    <col min="4" max="4" style="293" width="22.433571428571426" customWidth="1" bestFit="1"/>
    <col min="5" max="5" style="294" width="20.576428571428572" customWidth="1" bestFit="1"/>
    <col min="6" max="6" style="294" width="23.290714285714284" customWidth="1" bestFit="1"/>
    <col min="7" max="7" style="295" width="18.719285714285714" customWidth="1" bestFit="1"/>
    <col min="8" max="8" style="294" width="17.14785714285714" customWidth="1" bestFit="1"/>
    <col min="9" max="9" style="293" width="20.719285714285714" customWidth="1" bestFit="1"/>
    <col min="10" max="10" style="264" width="21.005" customWidth="1" bestFit="1"/>
    <col min="11" max="11" style="18" width="12.576428571428572" customWidth="1" bestFit="1"/>
    <col min="12" max="12" style="293" width="24.433571428571426" customWidth="1" bestFit="1"/>
    <col min="13" max="13" style="296" width="13.43357142857143" customWidth="1" bestFit="1"/>
    <col min="14" max="14" style="264" width="17.719285714285714" customWidth="1" bestFit="1"/>
    <col min="15" max="15" style="294" width="18.719285714285714" customWidth="1" bestFit="1"/>
    <col min="16" max="16" style="18" width="12.43357142857143" customWidth="1" bestFit="1"/>
    <col min="17" max="17" style="264" width="26.862142857142857" customWidth="1" bestFit="1"/>
    <col min="18" max="18" style="18" width="25.433571428571426" customWidth="1" bestFit="1"/>
    <col min="19" max="19" style="9" width="22.433571428571426" customWidth="1" bestFit="1"/>
    <col min="20" max="20" style="9" width="29.862142857142857" customWidth="1" bestFit="1"/>
    <col min="21" max="21" style="18" width="12.290714285714287" customWidth="1" bestFit="1"/>
    <col min="22" max="22" style="18" width="13.576428571428572" customWidth="1" bestFit="1"/>
    <col min="23" max="23" style="9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9" width="13.576428571428572" customWidth="1" bestFit="1"/>
    <col min="27" max="27" style="9" width="13.576428571428572" customWidth="1" bestFit="1"/>
    <col min="28" max="28" style="9" width="13.576428571428572" customWidth="1" bestFit="1"/>
    <col min="29" max="29" style="18" width="13.576428571428572" customWidth="1" bestFit="1"/>
    <col min="30" max="30" style="9" width="13.576428571428572" customWidth="1" bestFit="1"/>
    <col min="31" max="31" style="9" width="13.576428571428572" customWidth="1" bestFit="1"/>
    <col min="32" max="32" style="9" width="13.576428571428572" customWidth="1" bestFit="1"/>
    <col min="33" max="33" style="18" width="13.576428571428572" customWidth="1" bestFit="1"/>
  </cols>
  <sheetData>
    <row x14ac:dyDescent="0.25" r="1" customHeight="1" ht="27" customFormat="1" s="239">
      <c r="A1" s="265" t="s">
        <v>159</v>
      </c>
      <c r="B1" s="265" t="s">
        <v>160</v>
      </c>
      <c r="C1" s="266" t="s">
        <v>161</v>
      </c>
      <c r="D1" s="267" t="s">
        <v>162</v>
      </c>
      <c r="E1" s="268" t="s">
        <v>163</v>
      </c>
      <c r="F1" s="268" t="s">
        <v>164</v>
      </c>
      <c r="G1" s="269" t="s">
        <v>165</v>
      </c>
      <c r="H1" s="268" t="s">
        <v>166</v>
      </c>
      <c r="I1" s="267" t="s">
        <v>167</v>
      </c>
      <c r="J1" s="266" t="s">
        <v>168</v>
      </c>
      <c r="K1" s="265" t="s">
        <v>169</v>
      </c>
      <c r="L1" s="266" t="s">
        <v>170</v>
      </c>
      <c r="M1" s="270" t="s">
        <v>171</v>
      </c>
      <c r="N1" s="266" t="s">
        <v>172</v>
      </c>
      <c r="O1" s="271" t="s">
        <v>173</v>
      </c>
      <c r="P1" s="265" t="s">
        <v>174</v>
      </c>
      <c r="Q1" s="266" t="s">
        <v>175</v>
      </c>
      <c r="R1" s="265" t="s">
        <v>176</v>
      </c>
      <c r="S1" s="271" t="s">
        <v>177</v>
      </c>
      <c r="T1" s="271" t="s">
        <v>178</v>
      </c>
      <c r="U1" s="272" t="s">
        <v>179</v>
      </c>
      <c r="V1" s="272" t="s">
        <v>180</v>
      </c>
      <c r="W1" s="273" t="s">
        <v>181</v>
      </c>
      <c r="X1" s="272" t="s">
        <v>182</v>
      </c>
      <c r="Y1" s="272" t="s">
        <v>183</v>
      </c>
      <c r="Z1" s="273" t="s">
        <v>184</v>
      </c>
      <c r="AA1" s="273" t="s">
        <v>185</v>
      </c>
      <c r="AB1" s="274"/>
      <c r="AC1" s="275"/>
      <c r="AD1" s="240"/>
      <c r="AE1" s="240"/>
      <c r="AF1" s="240"/>
      <c r="AG1" s="242"/>
    </row>
    <row x14ac:dyDescent="0.25" r="2" customHeight="1" ht="18.75">
      <c r="A2" s="276">
        <v>19</v>
      </c>
      <c r="B2" s="276">
        <v>1073997158</v>
      </c>
      <c r="C2" s="277" t="s">
        <v>186</v>
      </c>
      <c r="D2" s="278">
        <v>43955</v>
      </c>
      <c r="E2" s="279" t="s">
        <v>187</v>
      </c>
      <c r="F2" s="279" t="s">
        <v>188</v>
      </c>
      <c r="G2" s="276"/>
      <c r="H2" s="279" t="s">
        <v>189</v>
      </c>
      <c r="I2" s="278">
        <v>43973</v>
      </c>
      <c r="J2" s="278">
        <v>43973</v>
      </c>
      <c r="K2" s="276">
        <f>J2-D2</f>
      </c>
      <c r="L2" s="278">
        <v>43996</v>
      </c>
      <c r="M2" s="280">
        <v>19.4</v>
      </c>
      <c r="N2" s="278">
        <v>43996</v>
      </c>
      <c r="O2" s="279" t="s">
        <v>190</v>
      </c>
      <c r="P2" s="276">
        <v>191</v>
      </c>
      <c r="Q2" s="278">
        <v>44004</v>
      </c>
      <c r="R2" s="276">
        <f>Q2-N2</f>
      </c>
      <c r="S2" s="279"/>
      <c r="T2" s="279"/>
      <c r="U2" s="5">
        <f>+YEAR(D2)</f>
      </c>
      <c r="V2" s="5">
        <f>+MONTH(D2)</f>
      </c>
      <c r="W2" s="281">
        <f>+"W"&amp;IF(WEEKNUM(D2)&lt;10,"0"&amp;WEEKNUM(D2),WEEKNUM(D2))</f>
      </c>
      <c r="X2" s="5">
        <f>+IF(N2="",YEAR(L2),YEAR(N2))</f>
      </c>
      <c r="Y2" s="5">
        <f>+IF(N2="",MONTH(L2),MONTH(N2))</f>
      </c>
      <c r="Z2" s="282">
        <f>+IF(N2="","W"&amp;IF(WEEKNUM(L2)&lt;10,"0"&amp;WEEKNUM(L2),WEEKNUM(L2)),"W"&amp;IF(WEEKNUM(N2)&lt;10,"0"&amp;WEEKNUM(N2),WEEKNUM(N2)))</f>
      </c>
      <c r="AA2" s="281">
        <f>+IF(O2&lt;&gt;"",O2,IF(N2="","In Transit","Arrived"))</f>
      </c>
      <c r="AB2" s="281">
        <f>+"W"&amp;IF(WEEKNUM(Q2)&lt;10,"0"&amp;WEEKNUM(Q2),WEEKNUM(Q2))</f>
      </c>
      <c r="AC2" s="5">
        <f>+YEAR(Q2)</f>
      </c>
      <c r="AD2" s="281">
        <f>+AB2&amp;"-"&amp;AC2</f>
      </c>
      <c r="AE2" s="6"/>
      <c r="AF2" s="6" t="s">
        <v>191</v>
      </c>
      <c r="AG2" s="5">
        <f>+COUNTIF($AD$2:$AD$1138,AF2)</f>
      </c>
    </row>
    <row x14ac:dyDescent="0.25" r="3" customHeight="1" ht="18.75">
      <c r="A3" s="276">
        <v>19</v>
      </c>
      <c r="B3" s="276">
        <v>1073997160</v>
      </c>
      <c r="C3" s="277" t="s">
        <v>186</v>
      </c>
      <c r="D3" s="278">
        <v>43955</v>
      </c>
      <c r="E3" s="279" t="s">
        <v>192</v>
      </c>
      <c r="F3" s="279" t="s">
        <v>188</v>
      </c>
      <c r="G3" s="276"/>
      <c r="H3" s="279" t="s">
        <v>189</v>
      </c>
      <c r="I3" s="278">
        <v>43973</v>
      </c>
      <c r="J3" s="278">
        <v>43973</v>
      </c>
      <c r="K3" s="276">
        <f>J3-D3</f>
      </c>
      <c r="L3" s="278">
        <v>43996</v>
      </c>
      <c r="M3" s="280">
        <v>19.4</v>
      </c>
      <c r="N3" s="278">
        <v>43996</v>
      </c>
      <c r="O3" s="279" t="s">
        <v>190</v>
      </c>
      <c r="P3" s="276">
        <v>191</v>
      </c>
      <c r="Q3" s="278">
        <v>44004</v>
      </c>
      <c r="R3" s="276">
        <f>Q3-N3</f>
      </c>
      <c r="S3" s="6"/>
      <c r="T3" s="6"/>
      <c r="U3" s="5">
        <f>+YEAR(D3)</f>
      </c>
      <c r="V3" s="5">
        <f>+MONTH(D3)</f>
      </c>
      <c r="W3" s="281">
        <f>+"W"&amp;IF(WEEKNUM(D3)&lt;10,"0"&amp;WEEKNUM(D3),WEEKNUM(D3))</f>
      </c>
      <c r="X3" s="5">
        <f>+IF(N3="",YEAR(L3),YEAR(N3))</f>
      </c>
      <c r="Y3" s="5">
        <f>+IF(N3="",MONTH(L3),MONTH(N3))</f>
      </c>
      <c r="Z3" s="282">
        <f>+IF(N3="","W"&amp;IF(WEEKNUM(L3)&lt;10,"0"&amp;WEEKNUM(L3),WEEKNUM(L3)),"W"&amp;IF(WEEKNUM(N3)&lt;10,"0"&amp;WEEKNUM(N3),WEEKNUM(N3)))</f>
      </c>
      <c r="AA3" s="281">
        <f>+IF(O3&lt;&gt;"",O3,IF(N3="","In Transit","Arrived"))</f>
      </c>
      <c r="AB3" s="281">
        <f>+"W"&amp;IF(WEEKNUM(Q3)&lt;10,"0"&amp;WEEKNUM(Q3),WEEKNUM(Q3))</f>
      </c>
      <c r="AC3" s="5">
        <f>+YEAR(Q3)</f>
      </c>
      <c r="AD3" s="281">
        <f>+AB3&amp;"-"&amp;AC3</f>
      </c>
      <c r="AE3" s="6"/>
      <c r="AF3" s="6" t="s">
        <v>193</v>
      </c>
      <c r="AG3" s="5">
        <f>+COUNTIF($AD$2:$AD$1138,AF3)</f>
      </c>
    </row>
    <row x14ac:dyDescent="0.25" r="4" customHeight="1" ht="18.75">
      <c r="A4" s="276">
        <v>19</v>
      </c>
      <c r="B4" s="276">
        <v>1073997161</v>
      </c>
      <c r="C4" s="277" t="s">
        <v>186</v>
      </c>
      <c r="D4" s="278">
        <v>43956</v>
      </c>
      <c r="E4" s="279" t="s">
        <v>194</v>
      </c>
      <c r="F4" s="279" t="s">
        <v>188</v>
      </c>
      <c r="G4" s="276"/>
      <c r="H4" s="279" t="s">
        <v>189</v>
      </c>
      <c r="I4" s="278">
        <v>43973</v>
      </c>
      <c r="J4" s="278">
        <v>43973</v>
      </c>
      <c r="K4" s="276">
        <f>J4-D4</f>
      </c>
      <c r="L4" s="278">
        <v>43996</v>
      </c>
      <c r="M4" s="280">
        <v>19.4</v>
      </c>
      <c r="N4" s="278">
        <v>43996</v>
      </c>
      <c r="O4" s="279" t="s">
        <v>190</v>
      </c>
      <c r="P4" s="276">
        <v>191</v>
      </c>
      <c r="Q4" s="278">
        <v>44005</v>
      </c>
      <c r="R4" s="276">
        <f>Q4-N4</f>
      </c>
      <c r="S4" s="6"/>
      <c r="T4" s="6"/>
      <c r="U4" s="5">
        <f>+YEAR(D4)</f>
      </c>
      <c r="V4" s="5">
        <f>+MONTH(D4)</f>
      </c>
      <c r="W4" s="281">
        <f>+"W"&amp;IF(WEEKNUM(D4)&lt;10,"0"&amp;WEEKNUM(D4),WEEKNUM(D4))</f>
      </c>
      <c r="X4" s="5">
        <f>+IF(N4="",YEAR(L4),YEAR(N4))</f>
      </c>
      <c r="Y4" s="5">
        <f>+IF(N4="",MONTH(L4),MONTH(N4))</f>
      </c>
      <c r="Z4" s="282">
        <f>+IF(N4="","W"&amp;IF(WEEKNUM(L4)&lt;10,"0"&amp;WEEKNUM(L4),WEEKNUM(L4)),"W"&amp;IF(WEEKNUM(N4)&lt;10,"0"&amp;WEEKNUM(N4),WEEKNUM(N4)))</f>
      </c>
      <c r="AA4" s="281">
        <f>+IF(O4&lt;&gt;"",O4,IF(N4="","In Transit","Arrived"))</f>
      </c>
      <c r="AB4" s="281">
        <f>+"W"&amp;IF(WEEKNUM(Q4)&lt;10,"0"&amp;WEEKNUM(Q4),WEEKNUM(Q4))</f>
      </c>
      <c r="AC4" s="5">
        <f>+YEAR(Q4)</f>
      </c>
      <c r="AD4" s="281">
        <f>+AB4&amp;"-"&amp;AC4</f>
      </c>
      <c r="AE4" s="6"/>
      <c r="AF4" s="6" t="s">
        <v>195</v>
      </c>
      <c r="AG4" s="5">
        <f>+COUNTIF($AD$2:$AD$1138,AF4)</f>
      </c>
    </row>
    <row x14ac:dyDescent="0.25" r="5" customHeight="1" ht="18.75">
      <c r="A5" s="276">
        <v>19</v>
      </c>
      <c r="B5" s="276">
        <v>1073997162</v>
      </c>
      <c r="C5" s="277" t="s">
        <v>186</v>
      </c>
      <c r="D5" s="278">
        <v>43956</v>
      </c>
      <c r="E5" s="279" t="s">
        <v>196</v>
      </c>
      <c r="F5" s="279" t="s">
        <v>188</v>
      </c>
      <c r="G5" s="276"/>
      <c r="H5" s="279" t="s">
        <v>189</v>
      </c>
      <c r="I5" s="278">
        <v>43973</v>
      </c>
      <c r="J5" s="278">
        <v>43973</v>
      </c>
      <c r="K5" s="276">
        <f>J5-D5</f>
      </c>
      <c r="L5" s="278">
        <v>43996</v>
      </c>
      <c r="M5" s="280">
        <v>19.4</v>
      </c>
      <c r="N5" s="278">
        <v>43996</v>
      </c>
      <c r="O5" s="279" t="s">
        <v>190</v>
      </c>
      <c r="P5" s="276">
        <v>191</v>
      </c>
      <c r="Q5" s="278">
        <v>44004</v>
      </c>
      <c r="R5" s="276">
        <f>Q5-N5</f>
      </c>
      <c r="S5" s="6"/>
      <c r="T5" s="6"/>
      <c r="U5" s="5">
        <f>+YEAR(D5)</f>
      </c>
      <c r="V5" s="5">
        <f>+MONTH(D5)</f>
      </c>
      <c r="W5" s="281">
        <f>+"W"&amp;IF(WEEKNUM(D5)&lt;10,"0"&amp;WEEKNUM(D5),WEEKNUM(D5))</f>
      </c>
      <c r="X5" s="5">
        <f>+IF(N5="",YEAR(L5),YEAR(N5))</f>
      </c>
      <c r="Y5" s="5">
        <f>+IF(N5="",MONTH(L5),MONTH(N5))</f>
      </c>
      <c r="Z5" s="282">
        <f>+IF(N5="","W"&amp;IF(WEEKNUM(L5)&lt;10,"0"&amp;WEEKNUM(L5),WEEKNUM(L5)),"W"&amp;IF(WEEKNUM(N5)&lt;10,"0"&amp;WEEKNUM(N5),WEEKNUM(N5)))</f>
      </c>
      <c r="AA5" s="281">
        <f>+IF(O5&lt;&gt;"",O5,IF(N5="","In Transit","Arrived"))</f>
      </c>
      <c r="AB5" s="281">
        <f>+"W"&amp;IF(WEEKNUM(Q5)&lt;10,"0"&amp;WEEKNUM(Q5),WEEKNUM(Q5))</f>
      </c>
      <c r="AC5" s="5">
        <f>+YEAR(Q5)</f>
      </c>
      <c r="AD5" s="281">
        <f>+AB5&amp;"-"&amp;AC5</f>
      </c>
      <c r="AE5" s="6"/>
      <c r="AF5" s="6" t="s">
        <v>197</v>
      </c>
      <c r="AG5" s="5">
        <f>+COUNTIF($AD$2:$AD$1138,AF5)</f>
      </c>
    </row>
    <row x14ac:dyDescent="0.25" r="6" customHeight="1" ht="18.75">
      <c r="A6" s="276">
        <v>19</v>
      </c>
      <c r="B6" s="276">
        <v>1073997163</v>
      </c>
      <c r="C6" s="277" t="s">
        <v>186</v>
      </c>
      <c r="D6" s="278">
        <v>43957</v>
      </c>
      <c r="E6" s="279" t="s">
        <v>198</v>
      </c>
      <c r="F6" s="279" t="s">
        <v>188</v>
      </c>
      <c r="G6" s="276"/>
      <c r="H6" s="279" t="s">
        <v>189</v>
      </c>
      <c r="I6" s="278">
        <v>43973</v>
      </c>
      <c r="J6" s="278">
        <v>43973</v>
      </c>
      <c r="K6" s="276">
        <f>J6-D6</f>
      </c>
      <c r="L6" s="278">
        <v>43996</v>
      </c>
      <c r="M6" s="280">
        <v>19.4</v>
      </c>
      <c r="N6" s="278">
        <v>43996</v>
      </c>
      <c r="O6" s="279" t="s">
        <v>190</v>
      </c>
      <c r="P6" s="276">
        <v>191</v>
      </c>
      <c r="Q6" s="278">
        <v>44005</v>
      </c>
      <c r="R6" s="276">
        <f>Q6-N6</f>
      </c>
      <c r="S6" s="6"/>
      <c r="T6" s="6"/>
      <c r="U6" s="5">
        <f>+YEAR(D6)</f>
      </c>
      <c r="V6" s="5">
        <f>+MONTH(D6)</f>
      </c>
      <c r="W6" s="281">
        <f>+"W"&amp;IF(WEEKNUM(D6)&lt;10,"0"&amp;WEEKNUM(D6),WEEKNUM(D6))</f>
      </c>
      <c r="X6" s="5">
        <f>+IF(N6="",YEAR(L6),YEAR(N6))</f>
      </c>
      <c r="Y6" s="5">
        <f>+IF(N6="",MONTH(L6),MONTH(N6))</f>
      </c>
      <c r="Z6" s="282">
        <f>+IF(N6="","W"&amp;IF(WEEKNUM(L6)&lt;10,"0"&amp;WEEKNUM(L6),WEEKNUM(L6)),"W"&amp;IF(WEEKNUM(N6)&lt;10,"0"&amp;WEEKNUM(N6),WEEKNUM(N6)))</f>
      </c>
      <c r="AA6" s="281">
        <f>+IF(O6&lt;&gt;"",O6,IF(N6="","In Transit","Arrived"))</f>
      </c>
      <c r="AB6" s="281">
        <f>+"W"&amp;IF(WEEKNUM(Q6)&lt;10,"0"&amp;WEEKNUM(Q6),WEEKNUM(Q6))</f>
      </c>
      <c r="AC6" s="5">
        <f>+YEAR(Q6)</f>
      </c>
      <c r="AD6" s="281">
        <f>+AB6&amp;"-"&amp;AC6</f>
      </c>
      <c r="AE6" s="6"/>
      <c r="AF6" s="6" t="s">
        <v>199</v>
      </c>
      <c r="AG6" s="5">
        <f>+COUNTIF($AD$2:$AD$1138,AF6)</f>
      </c>
    </row>
    <row x14ac:dyDescent="0.25" r="7" customHeight="1" ht="18.75">
      <c r="A7" s="276">
        <v>19</v>
      </c>
      <c r="B7" s="276">
        <v>1073997165</v>
      </c>
      <c r="C7" s="277" t="s">
        <v>186</v>
      </c>
      <c r="D7" s="278">
        <v>43957</v>
      </c>
      <c r="E7" s="279" t="s">
        <v>200</v>
      </c>
      <c r="F7" s="279" t="s">
        <v>188</v>
      </c>
      <c r="G7" s="276"/>
      <c r="H7" s="279" t="s">
        <v>189</v>
      </c>
      <c r="I7" s="278">
        <v>43973</v>
      </c>
      <c r="J7" s="278">
        <v>43973</v>
      </c>
      <c r="K7" s="276">
        <f>J7-D7</f>
      </c>
      <c r="L7" s="278">
        <v>43996</v>
      </c>
      <c r="M7" s="280">
        <v>19.4</v>
      </c>
      <c r="N7" s="278">
        <v>43996</v>
      </c>
      <c r="O7" s="279" t="s">
        <v>190</v>
      </c>
      <c r="P7" s="276">
        <v>191</v>
      </c>
      <c r="Q7" s="278">
        <v>44005</v>
      </c>
      <c r="R7" s="276">
        <f>Q7-N7</f>
      </c>
      <c r="S7" s="6"/>
      <c r="T7" s="6"/>
      <c r="U7" s="5">
        <f>+YEAR(D7)</f>
      </c>
      <c r="V7" s="5">
        <f>+MONTH(D7)</f>
      </c>
      <c r="W7" s="281">
        <f>+"W"&amp;IF(WEEKNUM(D7)&lt;10,"0"&amp;WEEKNUM(D7),WEEKNUM(D7))</f>
      </c>
      <c r="X7" s="5">
        <f>+IF(N7="",YEAR(L7),YEAR(N7))</f>
      </c>
      <c r="Y7" s="5">
        <f>+IF(N7="",MONTH(L7),MONTH(N7))</f>
      </c>
      <c r="Z7" s="282">
        <f>+IF(N7="","W"&amp;IF(WEEKNUM(L7)&lt;10,"0"&amp;WEEKNUM(L7),WEEKNUM(L7)),"W"&amp;IF(WEEKNUM(N7)&lt;10,"0"&amp;WEEKNUM(N7),WEEKNUM(N7)))</f>
      </c>
      <c r="AA7" s="281">
        <f>+IF(O7&lt;&gt;"",O7,IF(N7="","In Transit","Arrived"))</f>
      </c>
      <c r="AB7" s="281">
        <f>+"W"&amp;IF(WEEKNUM(Q7)&lt;10,"0"&amp;WEEKNUM(Q7),WEEKNUM(Q7))</f>
      </c>
      <c r="AC7" s="5">
        <f>+YEAR(Q7)</f>
      </c>
      <c r="AD7" s="281">
        <f>+AB7&amp;"-"&amp;AC7</f>
      </c>
      <c r="AE7" s="6"/>
      <c r="AF7" s="6" t="s">
        <v>201</v>
      </c>
      <c r="AG7" s="5">
        <f>+COUNTIF($AD$2:$AD$1138,AF7)</f>
      </c>
    </row>
    <row x14ac:dyDescent="0.25" r="8" customHeight="1" ht="18.75">
      <c r="A8" s="276">
        <v>20</v>
      </c>
      <c r="B8" s="276">
        <v>1074258320</v>
      </c>
      <c r="C8" s="277" t="s">
        <v>202</v>
      </c>
      <c r="D8" s="278">
        <v>43962</v>
      </c>
      <c r="E8" s="279" t="s">
        <v>203</v>
      </c>
      <c r="F8" s="279" t="s">
        <v>188</v>
      </c>
      <c r="G8" s="276"/>
      <c r="H8" s="279" t="s">
        <v>189</v>
      </c>
      <c r="I8" s="278">
        <v>43973</v>
      </c>
      <c r="J8" s="278">
        <v>43973</v>
      </c>
      <c r="K8" s="276">
        <f>J8-D8</f>
      </c>
      <c r="L8" s="278">
        <v>43996</v>
      </c>
      <c r="M8" s="280">
        <v>19.4</v>
      </c>
      <c r="N8" s="278">
        <v>43996</v>
      </c>
      <c r="O8" s="279" t="s">
        <v>190</v>
      </c>
      <c r="P8" s="276">
        <v>191</v>
      </c>
      <c r="Q8" s="278">
        <v>44014</v>
      </c>
      <c r="R8" s="276">
        <f>Q8-N8</f>
      </c>
      <c r="S8" s="6"/>
      <c r="T8" s="6"/>
      <c r="U8" s="5">
        <f>+YEAR(D8)</f>
      </c>
      <c r="V8" s="5">
        <f>+MONTH(D8)</f>
      </c>
      <c r="W8" s="281">
        <f>+"W"&amp;IF(WEEKNUM(D8)&lt;10,"0"&amp;WEEKNUM(D8),WEEKNUM(D8))</f>
      </c>
      <c r="X8" s="5">
        <f>+IF(N8="",YEAR(L8),YEAR(N8))</f>
      </c>
      <c r="Y8" s="5">
        <f>+IF(N8="",MONTH(L8),MONTH(N8))</f>
      </c>
      <c r="Z8" s="282">
        <f>+IF(N8="","W"&amp;IF(WEEKNUM(L8)&lt;10,"0"&amp;WEEKNUM(L8),WEEKNUM(L8)),"W"&amp;IF(WEEKNUM(N8)&lt;10,"0"&amp;WEEKNUM(N8),WEEKNUM(N8)))</f>
      </c>
      <c r="AA8" s="281">
        <f>+IF(O8&lt;&gt;"",O8,IF(N8="","In Transit","Arrived"))</f>
      </c>
      <c r="AB8" s="281">
        <f>+"W"&amp;IF(WEEKNUM(Q8)&lt;10,"0"&amp;WEEKNUM(Q8),WEEKNUM(Q8))</f>
      </c>
      <c r="AC8" s="5">
        <f>+YEAR(Q8)</f>
      </c>
      <c r="AD8" s="281">
        <f>+AB8&amp;"-"&amp;AC8</f>
      </c>
      <c r="AE8" s="6"/>
      <c r="AF8" s="6" t="s">
        <v>204</v>
      </c>
      <c r="AG8" s="5">
        <f>+COUNTIF($AD$2:$AD$1138,AF8)</f>
      </c>
    </row>
    <row x14ac:dyDescent="0.25" r="9" customHeight="1" ht="18.75">
      <c r="A9" s="276">
        <v>20</v>
      </c>
      <c r="B9" s="276">
        <v>1074258323</v>
      </c>
      <c r="C9" s="277" t="s">
        <v>202</v>
      </c>
      <c r="D9" s="278">
        <v>43962</v>
      </c>
      <c r="E9" s="279" t="s">
        <v>205</v>
      </c>
      <c r="F9" s="279" t="s">
        <v>188</v>
      </c>
      <c r="G9" s="276"/>
      <c r="H9" s="279" t="s">
        <v>189</v>
      </c>
      <c r="I9" s="278">
        <v>43973</v>
      </c>
      <c r="J9" s="278">
        <v>43973</v>
      </c>
      <c r="K9" s="276">
        <f>J9-D9</f>
      </c>
      <c r="L9" s="278">
        <v>43996</v>
      </c>
      <c r="M9" s="280">
        <v>19.4</v>
      </c>
      <c r="N9" s="278">
        <v>43996</v>
      </c>
      <c r="O9" s="279" t="s">
        <v>190</v>
      </c>
      <c r="P9" s="276">
        <v>191</v>
      </c>
      <c r="Q9" s="278">
        <v>44013</v>
      </c>
      <c r="R9" s="276">
        <f>Q9-N9</f>
      </c>
      <c r="S9" s="6" t="s">
        <v>206</v>
      </c>
      <c r="T9" s="6" t="s">
        <v>207</v>
      </c>
      <c r="U9" s="5">
        <f>+YEAR(D9)</f>
      </c>
      <c r="V9" s="5">
        <f>+MONTH(D9)</f>
      </c>
      <c r="W9" s="281">
        <f>+"W"&amp;IF(WEEKNUM(D9)&lt;10,"0"&amp;WEEKNUM(D9),WEEKNUM(D9))</f>
      </c>
      <c r="X9" s="5">
        <f>+IF(N9="",YEAR(L9),YEAR(N9))</f>
      </c>
      <c r="Y9" s="5">
        <f>+IF(N9="",MONTH(L9),MONTH(N9))</f>
      </c>
      <c r="Z9" s="282">
        <f>+IF(N9="","W"&amp;IF(WEEKNUM(L9)&lt;10,"0"&amp;WEEKNUM(L9),WEEKNUM(L9)),"W"&amp;IF(WEEKNUM(N9)&lt;10,"0"&amp;WEEKNUM(N9),WEEKNUM(N9)))</f>
      </c>
      <c r="AA9" s="281">
        <f>+IF(O9&lt;&gt;"",O9,IF(N9="","In Transit","Arrived"))</f>
      </c>
      <c r="AB9" s="281">
        <f>+"W"&amp;IF(WEEKNUM(Q9)&lt;10,"0"&amp;WEEKNUM(Q9),WEEKNUM(Q9))</f>
      </c>
      <c r="AC9" s="5">
        <f>+YEAR(Q9)</f>
      </c>
      <c r="AD9" s="281">
        <f>+AB9&amp;"-"&amp;AC9</f>
      </c>
      <c r="AE9" s="6"/>
      <c r="AF9" s="6" t="s">
        <v>208</v>
      </c>
      <c r="AG9" s="5">
        <f>+COUNTIF($AD$2:$AD$1138,AF9)</f>
      </c>
    </row>
    <row x14ac:dyDescent="0.25" r="10" customHeight="1" ht="18.75">
      <c r="A10" s="276">
        <v>20</v>
      </c>
      <c r="B10" s="276">
        <v>1074258324</v>
      </c>
      <c r="C10" s="277" t="s">
        <v>209</v>
      </c>
      <c r="D10" s="278">
        <v>43963</v>
      </c>
      <c r="E10" s="279" t="s">
        <v>210</v>
      </c>
      <c r="F10" s="279" t="s">
        <v>211</v>
      </c>
      <c r="G10" s="276"/>
      <c r="H10" s="279" t="s">
        <v>189</v>
      </c>
      <c r="I10" s="278">
        <v>43980</v>
      </c>
      <c r="J10" s="278">
        <v>43985</v>
      </c>
      <c r="K10" s="276">
        <f>J10-D10</f>
      </c>
      <c r="L10" s="278">
        <v>44003</v>
      </c>
      <c r="M10" s="280">
        <v>19.4</v>
      </c>
      <c r="N10" s="278">
        <v>44003</v>
      </c>
      <c r="O10" s="279" t="s">
        <v>190</v>
      </c>
      <c r="P10" s="276">
        <v>191</v>
      </c>
      <c r="Q10" s="278">
        <v>44014</v>
      </c>
      <c r="R10" s="276">
        <f>Q10-N10</f>
      </c>
      <c r="S10" s="6"/>
      <c r="T10" s="6"/>
      <c r="U10" s="5">
        <f>+YEAR(D10)</f>
      </c>
      <c r="V10" s="5">
        <f>+MONTH(D10)</f>
      </c>
      <c r="W10" s="281">
        <f>+"W"&amp;IF(WEEKNUM(D10)&lt;10,"0"&amp;WEEKNUM(D10),WEEKNUM(D10))</f>
      </c>
      <c r="X10" s="5">
        <f>+IF(N10="",YEAR(L10),YEAR(N10))</f>
      </c>
      <c r="Y10" s="5">
        <f>+IF(N10="",MONTH(L10),MONTH(N10))</f>
      </c>
      <c r="Z10" s="282">
        <f>+IF(N10="","W"&amp;IF(WEEKNUM(L10)&lt;10,"0"&amp;WEEKNUM(L10),WEEKNUM(L10)),"W"&amp;IF(WEEKNUM(N10)&lt;10,"0"&amp;WEEKNUM(N10),WEEKNUM(N10)))</f>
      </c>
      <c r="AA10" s="281">
        <f>+IF(O10&lt;&gt;"",O10,IF(N10="","In Transit","Arrived"))</f>
      </c>
      <c r="AB10" s="281">
        <f>+"W"&amp;IF(WEEKNUM(Q10)&lt;10,"0"&amp;WEEKNUM(Q10),WEEKNUM(Q10))</f>
      </c>
      <c r="AC10" s="5">
        <f>+YEAR(Q10)</f>
      </c>
      <c r="AD10" s="281">
        <f>+AB10&amp;"-"&amp;AC10</f>
      </c>
      <c r="AE10" s="6"/>
      <c r="AF10" s="6" t="s">
        <v>212</v>
      </c>
      <c r="AG10" s="5">
        <f>+COUNTIF($AD$2:$AD$1138,AF10)</f>
      </c>
    </row>
    <row x14ac:dyDescent="0.25" r="11" customHeight="1" ht="18.75">
      <c r="A11" s="276">
        <v>20</v>
      </c>
      <c r="B11" s="276">
        <v>1074258328</v>
      </c>
      <c r="C11" s="277" t="s">
        <v>202</v>
      </c>
      <c r="D11" s="278">
        <v>43963</v>
      </c>
      <c r="E11" s="279" t="s">
        <v>213</v>
      </c>
      <c r="F11" s="279" t="s">
        <v>188</v>
      </c>
      <c r="G11" s="276"/>
      <c r="H11" s="279" t="s">
        <v>189</v>
      </c>
      <c r="I11" s="278">
        <v>43973</v>
      </c>
      <c r="J11" s="278">
        <v>43973</v>
      </c>
      <c r="K11" s="276">
        <f>J11-D11</f>
      </c>
      <c r="L11" s="278">
        <v>43996</v>
      </c>
      <c r="M11" s="280">
        <v>19.4</v>
      </c>
      <c r="N11" s="278">
        <v>43996</v>
      </c>
      <c r="O11" s="279" t="s">
        <v>190</v>
      </c>
      <c r="P11" s="276">
        <v>191</v>
      </c>
      <c r="Q11" s="278">
        <v>44013</v>
      </c>
      <c r="R11" s="276">
        <f>Q11-N11</f>
      </c>
      <c r="S11" s="6"/>
      <c r="T11" s="6"/>
      <c r="U11" s="5">
        <f>+YEAR(D11)</f>
      </c>
      <c r="V11" s="5">
        <f>+MONTH(D11)</f>
      </c>
      <c r="W11" s="281">
        <f>+"W"&amp;IF(WEEKNUM(D11)&lt;10,"0"&amp;WEEKNUM(D11),WEEKNUM(D11))</f>
      </c>
      <c r="X11" s="5">
        <f>+IF(N11="",YEAR(L11),YEAR(N11))</f>
      </c>
      <c r="Y11" s="5">
        <f>+IF(N11="",MONTH(L11),MONTH(N11))</f>
      </c>
      <c r="Z11" s="282">
        <f>+IF(N11="","W"&amp;IF(WEEKNUM(L11)&lt;10,"0"&amp;WEEKNUM(L11),WEEKNUM(L11)),"W"&amp;IF(WEEKNUM(N11)&lt;10,"0"&amp;WEEKNUM(N11),WEEKNUM(N11)))</f>
      </c>
      <c r="AA11" s="281">
        <f>+IF(O11&lt;&gt;"",O11,IF(N11="","In Transit","Arrived"))</f>
      </c>
      <c r="AB11" s="281">
        <f>+"W"&amp;IF(WEEKNUM(Q11)&lt;10,"0"&amp;WEEKNUM(Q11),WEEKNUM(Q11))</f>
      </c>
      <c r="AC11" s="5">
        <f>+YEAR(Q11)</f>
      </c>
      <c r="AD11" s="281">
        <f>+AB11&amp;"-"&amp;AC11</f>
      </c>
      <c r="AE11" s="6"/>
      <c r="AF11" s="6" t="s">
        <v>214</v>
      </c>
      <c r="AG11" s="5">
        <f>+COUNTIF($AD$2:$AD$1138,AF11)</f>
      </c>
    </row>
    <row x14ac:dyDescent="0.25" r="12" customHeight="1" ht="18.75">
      <c r="A12" s="276">
        <v>20</v>
      </c>
      <c r="B12" s="276">
        <v>1074258330</v>
      </c>
      <c r="C12" s="277" t="s">
        <v>202</v>
      </c>
      <c r="D12" s="278">
        <v>43964</v>
      </c>
      <c r="E12" s="279" t="s">
        <v>215</v>
      </c>
      <c r="F12" s="279" t="s">
        <v>188</v>
      </c>
      <c r="G12" s="276"/>
      <c r="H12" s="279" t="s">
        <v>189</v>
      </c>
      <c r="I12" s="278">
        <v>43973</v>
      </c>
      <c r="J12" s="278">
        <v>43973</v>
      </c>
      <c r="K12" s="276">
        <f>J12-D12</f>
      </c>
      <c r="L12" s="278">
        <v>43996</v>
      </c>
      <c r="M12" s="280">
        <v>19.4</v>
      </c>
      <c r="N12" s="278">
        <v>43996</v>
      </c>
      <c r="O12" s="279" t="s">
        <v>190</v>
      </c>
      <c r="P12" s="276">
        <v>191</v>
      </c>
      <c r="Q12" s="278">
        <v>44014</v>
      </c>
      <c r="R12" s="276">
        <f>Q12-N12</f>
      </c>
      <c r="S12" s="6"/>
      <c r="T12" s="6"/>
      <c r="U12" s="5">
        <f>+YEAR(D12)</f>
      </c>
      <c r="V12" s="5">
        <f>+MONTH(D12)</f>
      </c>
      <c r="W12" s="281">
        <f>+"W"&amp;IF(WEEKNUM(D12)&lt;10,"0"&amp;WEEKNUM(D12),WEEKNUM(D12))</f>
      </c>
      <c r="X12" s="5">
        <f>+IF(N12="",YEAR(L12),YEAR(N12))</f>
      </c>
      <c r="Y12" s="5">
        <f>+IF(N12="",MONTH(L12),MONTH(N12))</f>
      </c>
      <c r="Z12" s="282">
        <f>+IF(N12="","W"&amp;IF(WEEKNUM(L12)&lt;10,"0"&amp;WEEKNUM(L12),WEEKNUM(L12)),"W"&amp;IF(WEEKNUM(N12)&lt;10,"0"&amp;WEEKNUM(N12),WEEKNUM(N12)))</f>
      </c>
      <c r="AA12" s="281">
        <f>+IF(O12&lt;&gt;"",O12,IF(N12="","In Transit","Arrived"))</f>
      </c>
      <c r="AB12" s="281">
        <f>+"W"&amp;IF(WEEKNUM(Q12)&lt;10,"0"&amp;WEEKNUM(Q12),WEEKNUM(Q12))</f>
      </c>
      <c r="AC12" s="5">
        <f>+YEAR(Q12)</f>
      </c>
      <c r="AD12" s="281">
        <f>+AB12&amp;"-"&amp;AC12</f>
      </c>
      <c r="AE12" s="6"/>
      <c r="AF12" s="6" t="s">
        <v>216</v>
      </c>
      <c r="AG12" s="5">
        <f>+COUNTIF($AD$2:$AD$1138,AF12)</f>
      </c>
    </row>
    <row x14ac:dyDescent="0.25" r="13" customHeight="1" ht="18.75">
      <c r="A13" s="276">
        <v>20</v>
      </c>
      <c r="B13" s="276">
        <v>1074258331</v>
      </c>
      <c r="C13" s="277" t="s">
        <v>202</v>
      </c>
      <c r="D13" s="278">
        <v>43964</v>
      </c>
      <c r="E13" s="279" t="s">
        <v>217</v>
      </c>
      <c r="F13" s="279" t="s">
        <v>188</v>
      </c>
      <c r="G13" s="276"/>
      <c r="H13" s="279" t="s">
        <v>189</v>
      </c>
      <c r="I13" s="278">
        <v>43973</v>
      </c>
      <c r="J13" s="278">
        <v>43973</v>
      </c>
      <c r="K13" s="276">
        <f>J13-D13</f>
      </c>
      <c r="L13" s="278">
        <v>43996</v>
      </c>
      <c r="M13" s="280">
        <v>19.4</v>
      </c>
      <c r="N13" s="278">
        <v>43996</v>
      </c>
      <c r="O13" s="279" t="s">
        <v>190</v>
      </c>
      <c r="P13" s="276">
        <v>191</v>
      </c>
      <c r="Q13" s="278">
        <v>44013</v>
      </c>
      <c r="R13" s="276">
        <f>Q13-N13</f>
      </c>
      <c r="S13" s="6"/>
      <c r="T13" s="6"/>
      <c r="U13" s="5">
        <f>+YEAR(D13)</f>
      </c>
      <c r="V13" s="5">
        <f>+MONTH(D13)</f>
      </c>
      <c r="W13" s="281">
        <f>+"W"&amp;IF(WEEKNUM(D13)&lt;10,"0"&amp;WEEKNUM(D13),WEEKNUM(D13))</f>
      </c>
      <c r="X13" s="5">
        <f>+IF(N13="",YEAR(L13),YEAR(N13))</f>
      </c>
      <c r="Y13" s="5">
        <f>+IF(N13="",MONTH(L13),MONTH(N13))</f>
      </c>
      <c r="Z13" s="282">
        <f>+IF(N13="","W"&amp;IF(WEEKNUM(L13)&lt;10,"0"&amp;WEEKNUM(L13),WEEKNUM(L13)),"W"&amp;IF(WEEKNUM(N13)&lt;10,"0"&amp;WEEKNUM(N13),WEEKNUM(N13)))</f>
      </c>
      <c r="AA13" s="281">
        <f>+IF(O13&lt;&gt;"",O13,IF(N13="","In Transit","Arrived"))</f>
      </c>
      <c r="AB13" s="281">
        <f>+"W"&amp;IF(WEEKNUM(Q13)&lt;10,"0"&amp;WEEKNUM(Q13),WEEKNUM(Q13))</f>
      </c>
      <c r="AC13" s="5">
        <f>+YEAR(Q13)</f>
      </c>
      <c r="AD13" s="281">
        <f>+AB13&amp;"-"&amp;AC13</f>
      </c>
      <c r="AE13" s="6"/>
      <c r="AF13" s="6" t="s">
        <v>218</v>
      </c>
      <c r="AG13" s="5">
        <f>+COUNTIF($AD$2:$AD$1138,AF13)</f>
      </c>
    </row>
    <row x14ac:dyDescent="0.25" r="14" customHeight="1" ht="18.75">
      <c r="A14" s="276">
        <v>21</v>
      </c>
      <c r="B14" s="276">
        <v>1074403427</v>
      </c>
      <c r="C14" s="277" t="s">
        <v>219</v>
      </c>
      <c r="D14" s="278">
        <v>43970</v>
      </c>
      <c r="E14" s="279" t="s">
        <v>220</v>
      </c>
      <c r="F14" s="279" t="s">
        <v>211</v>
      </c>
      <c r="G14" s="276"/>
      <c r="H14" s="279" t="s">
        <v>189</v>
      </c>
      <c r="I14" s="278">
        <v>43980</v>
      </c>
      <c r="J14" s="278">
        <v>43985</v>
      </c>
      <c r="K14" s="276">
        <f>J14-D14</f>
      </c>
      <c r="L14" s="278">
        <v>44003</v>
      </c>
      <c r="M14" s="280">
        <v>19.4</v>
      </c>
      <c r="N14" s="278">
        <v>44003</v>
      </c>
      <c r="O14" s="279" t="s">
        <v>190</v>
      </c>
      <c r="P14" s="276">
        <v>190</v>
      </c>
      <c r="Q14" s="278">
        <v>44020</v>
      </c>
      <c r="R14" s="276">
        <f>Q14-N14</f>
      </c>
      <c r="S14" s="6"/>
      <c r="T14" s="6"/>
      <c r="U14" s="5">
        <f>+YEAR(D14)</f>
      </c>
      <c r="V14" s="5">
        <f>+MONTH(D14)</f>
      </c>
      <c r="W14" s="281">
        <f>+"W"&amp;IF(WEEKNUM(D14)&lt;10,"0"&amp;WEEKNUM(D14),WEEKNUM(D14))</f>
      </c>
      <c r="X14" s="5">
        <f>+IF(N14="",YEAR(L14),YEAR(N14))</f>
      </c>
      <c r="Y14" s="5">
        <f>+IF(N14="",MONTH(L14),MONTH(N14))</f>
      </c>
      <c r="Z14" s="282">
        <f>+IF(N14="","W"&amp;IF(WEEKNUM(L14)&lt;10,"0"&amp;WEEKNUM(L14),WEEKNUM(L14)),"W"&amp;IF(WEEKNUM(N14)&lt;10,"0"&amp;WEEKNUM(N14),WEEKNUM(N14)))</f>
      </c>
      <c r="AA14" s="281">
        <f>+IF(O14&lt;&gt;"",O14,IF(N14="","In Transit","Arrived"))</f>
      </c>
      <c r="AB14" s="281">
        <f>+"W"&amp;IF(WEEKNUM(Q14)&lt;10,"0"&amp;WEEKNUM(Q14),WEEKNUM(Q14))</f>
      </c>
      <c r="AC14" s="5">
        <f>+YEAR(Q14)</f>
      </c>
      <c r="AD14" s="281">
        <f>+AB14&amp;"-"&amp;AC14</f>
      </c>
      <c r="AE14" s="6"/>
      <c r="AF14" s="6" t="s">
        <v>221</v>
      </c>
      <c r="AG14" s="5">
        <f>+COUNTIF($AD$2:$AD$1138,AF14)</f>
      </c>
    </row>
    <row x14ac:dyDescent="0.25" r="15" customHeight="1" ht="18.75">
      <c r="A15" s="276">
        <v>21</v>
      </c>
      <c r="B15" s="276">
        <v>1074403428</v>
      </c>
      <c r="C15" s="277" t="s">
        <v>219</v>
      </c>
      <c r="D15" s="278">
        <v>43970</v>
      </c>
      <c r="E15" s="279" t="s">
        <v>222</v>
      </c>
      <c r="F15" s="279" t="s">
        <v>211</v>
      </c>
      <c r="G15" s="276"/>
      <c r="H15" s="279" t="s">
        <v>189</v>
      </c>
      <c r="I15" s="278">
        <v>43980</v>
      </c>
      <c r="J15" s="278">
        <v>43985</v>
      </c>
      <c r="K15" s="276">
        <f>J15-D15</f>
      </c>
      <c r="L15" s="278">
        <v>44003</v>
      </c>
      <c r="M15" s="280">
        <v>19.4</v>
      </c>
      <c r="N15" s="278">
        <v>44003</v>
      </c>
      <c r="O15" s="279" t="s">
        <v>190</v>
      </c>
      <c r="P15" s="276">
        <v>190</v>
      </c>
      <c r="Q15" s="278">
        <v>44020</v>
      </c>
      <c r="R15" s="276">
        <f>Q15-N15</f>
      </c>
      <c r="S15" s="6"/>
      <c r="T15" s="6"/>
      <c r="U15" s="5">
        <f>+YEAR(D15)</f>
      </c>
      <c r="V15" s="5">
        <f>+MONTH(D15)</f>
      </c>
      <c r="W15" s="281">
        <f>+"W"&amp;IF(WEEKNUM(D15)&lt;10,"0"&amp;WEEKNUM(D15),WEEKNUM(D15))</f>
      </c>
      <c r="X15" s="5">
        <f>+IF(N15="",YEAR(L15),YEAR(N15))</f>
      </c>
      <c r="Y15" s="5">
        <f>+IF(N15="",MONTH(L15),MONTH(N15))</f>
      </c>
      <c r="Z15" s="282">
        <f>+IF(N15="","W"&amp;IF(WEEKNUM(L15)&lt;10,"0"&amp;WEEKNUM(L15),WEEKNUM(L15)),"W"&amp;IF(WEEKNUM(N15)&lt;10,"0"&amp;WEEKNUM(N15),WEEKNUM(N15)))</f>
      </c>
      <c r="AA15" s="281">
        <f>+IF(O15&lt;&gt;"",O15,IF(N15="","In Transit","Arrived"))</f>
      </c>
      <c r="AB15" s="281">
        <f>+"W"&amp;IF(WEEKNUM(Q15)&lt;10,"0"&amp;WEEKNUM(Q15),WEEKNUM(Q15))</f>
      </c>
      <c r="AC15" s="5">
        <f>+YEAR(Q15)</f>
      </c>
      <c r="AD15" s="281">
        <f>+AB15&amp;"-"&amp;AC15</f>
      </c>
      <c r="AE15" s="6"/>
      <c r="AF15" s="6" t="s">
        <v>223</v>
      </c>
      <c r="AG15" s="5">
        <f>+COUNTIF($AD$2:$AD$1138,AF15)</f>
      </c>
    </row>
    <row x14ac:dyDescent="0.25" r="16" customHeight="1" ht="18.75">
      <c r="A16" s="276">
        <v>21</v>
      </c>
      <c r="B16" s="276">
        <v>1074403429</v>
      </c>
      <c r="C16" s="277" t="s">
        <v>219</v>
      </c>
      <c r="D16" s="278">
        <v>43971</v>
      </c>
      <c r="E16" s="279" t="s">
        <v>224</v>
      </c>
      <c r="F16" s="279" t="s">
        <v>211</v>
      </c>
      <c r="G16" s="276"/>
      <c r="H16" s="279" t="s">
        <v>189</v>
      </c>
      <c r="I16" s="278">
        <v>43980</v>
      </c>
      <c r="J16" s="278">
        <v>43985</v>
      </c>
      <c r="K16" s="276">
        <f>J16-D16</f>
      </c>
      <c r="L16" s="278">
        <v>44003</v>
      </c>
      <c r="M16" s="280">
        <v>19.4</v>
      </c>
      <c r="N16" s="278">
        <v>44003</v>
      </c>
      <c r="O16" s="279" t="s">
        <v>190</v>
      </c>
      <c r="P16" s="276">
        <v>190</v>
      </c>
      <c r="Q16" s="278">
        <v>44020</v>
      </c>
      <c r="R16" s="276">
        <f>Q16-N16</f>
      </c>
      <c r="S16" s="6" t="s">
        <v>206</v>
      </c>
      <c r="T16" s="6" t="s">
        <v>225</v>
      </c>
      <c r="U16" s="5">
        <f>+YEAR(D16)</f>
      </c>
      <c r="V16" s="5">
        <f>+MONTH(D16)</f>
      </c>
      <c r="W16" s="281">
        <f>+"W"&amp;IF(WEEKNUM(D16)&lt;10,"0"&amp;WEEKNUM(D16),WEEKNUM(D16))</f>
      </c>
      <c r="X16" s="5">
        <f>+IF(N16="",YEAR(L16),YEAR(N16))</f>
      </c>
      <c r="Y16" s="5">
        <f>+IF(N16="",MONTH(L16),MONTH(N16))</f>
      </c>
      <c r="Z16" s="282">
        <f>+IF(N16="","W"&amp;IF(WEEKNUM(L16)&lt;10,"0"&amp;WEEKNUM(L16),WEEKNUM(L16)),"W"&amp;IF(WEEKNUM(N16)&lt;10,"0"&amp;WEEKNUM(N16),WEEKNUM(N16)))</f>
      </c>
      <c r="AA16" s="281">
        <f>+IF(O16&lt;&gt;"",O16,IF(N16="","In Transit","Arrived"))</f>
      </c>
      <c r="AB16" s="281">
        <f>+"W"&amp;IF(WEEKNUM(Q16)&lt;10,"0"&amp;WEEKNUM(Q16),WEEKNUM(Q16))</f>
      </c>
      <c r="AC16" s="5">
        <f>+YEAR(Q16)</f>
      </c>
      <c r="AD16" s="281">
        <f>+AB16&amp;"-"&amp;AC16</f>
      </c>
      <c r="AE16" s="6"/>
      <c r="AF16" s="6" t="s">
        <v>226</v>
      </c>
      <c r="AG16" s="5">
        <f>+COUNTIF($AD$2:$AD$1138,AF16)</f>
      </c>
    </row>
    <row x14ac:dyDescent="0.25" r="17" customHeight="1" ht="18.75">
      <c r="A17" s="276">
        <v>21</v>
      </c>
      <c r="B17" s="276">
        <v>1074403430</v>
      </c>
      <c r="C17" s="277" t="s">
        <v>219</v>
      </c>
      <c r="D17" s="278">
        <v>43971</v>
      </c>
      <c r="E17" s="279" t="s">
        <v>227</v>
      </c>
      <c r="F17" s="279" t="s">
        <v>211</v>
      </c>
      <c r="G17" s="276"/>
      <c r="H17" s="279" t="s">
        <v>189</v>
      </c>
      <c r="I17" s="278">
        <v>43980</v>
      </c>
      <c r="J17" s="278">
        <v>43985</v>
      </c>
      <c r="K17" s="276">
        <f>J17-D17</f>
      </c>
      <c r="L17" s="278">
        <v>44003</v>
      </c>
      <c r="M17" s="280">
        <v>19.4</v>
      </c>
      <c r="N17" s="278">
        <v>44003</v>
      </c>
      <c r="O17" s="279" t="s">
        <v>190</v>
      </c>
      <c r="P17" s="276">
        <v>190</v>
      </c>
      <c r="Q17" s="278">
        <v>44020</v>
      </c>
      <c r="R17" s="276">
        <f>Q17-N17</f>
      </c>
      <c r="S17" s="6"/>
      <c r="T17" s="6"/>
      <c r="U17" s="5">
        <f>+YEAR(D17)</f>
      </c>
      <c r="V17" s="5">
        <f>+MONTH(D17)</f>
      </c>
      <c r="W17" s="281">
        <f>+"W"&amp;IF(WEEKNUM(D17)&lt;10,"0"&amp;WEEKNUM(D17),WEEKNUM(D17))</f>
      </c>
      <c r="X17" s="5">
        <f>+IF(N17="",YEAR(L17),YEAR(N17))</f>
      </c>
      <c r="Y17" s="5">
        <f>+IF(N17="",MONTH(L17),MONTH(N17))</f>
      </c>
      <c r="Z17" s="282">
        <f>+IF(N17="","W"&amp;IF(WEEKNUM(L17)&lt;10,"0"&amp;WEEKNUM(L17),WEEKNUM(L17)),"W"&amp;IF(WEEKNUM(N17)&lt;10,"0"&amp;WEEKNUM(N17),WEEKNUM(N17)))</f>
      </c>
      <c r="AA17" s="281">
        <f>+IF(O17&lt;&gt;"",O17,IF(N17="","In Transit","Arrived"))</f>
      </c>
      <c r="AB17" s="281">
        <f>+"W"&amp;IF(WEEKNUM(Q17)&lt;10,"0"&amp;WEEKNUM(Q17),WEEKNUM(Q17))</f>
      </c>
      <c r="AC17" s="5">
        <f>+YEAR(Q17)</f>
      </c>
      <c r="AD17" s="281">
        <f>+AB17&amp;"-"&amp;AC17</f>
      </c>
      <c r="AE17" s="6"/>
      <c r="AF17" s="6" t="s">
        <v>228</v>
      </c>
      <c r="AG17" s="5">
        <f>+COUNTIF($AD$2:$AD$1138,AF17)</f>
      </c>
    </row>
    <row x14ac:dyDescent="0.25" r="18" customHeight="1" ht="18.75">
      <c r="A18" s="276">
        <v>21</v>
      </c>
      <c r="B18" s="276">
        <v>1074403431</v>
      </c>
      <c r="C18" s="277" t="s">
        <v>219</v>
      </c>
      <c r="D18" s="278">
        <v>43972</v>
      </c>
      <c r="E18" s="279" t="s">
        <v>229</v>
      </c>
      <c r="F18" s="279" t="s">
        <v>211</v>
      </c>
      <c r="G18" s="276"/>
      <c r="H18" s="279" t="s">
        <v>189</v>
      </c>
      <c r="I18" s="278">
        <v>43980</v>
      </c>
      <c r="J18" s="278">
        <v>43985</v>
      </c>
      <c r="K18" s="276">
        <f>J18-D18</f>
      </c>
      <c r="L18" s="278">
        <v>44003</v>
      </c>
      <c r="M18" s="280">
        <v>19.4</v>
      </c>
      <c r="N18" s="278">
        <v>44003</v>
      </c>
      <c r="O18" s="279" t="s">
        <v>190</v>
      </c>
      <c r="P18" s="276">
        <v>190</v>
      </c>
      <c r="Q18" s="278">
        <v>44020</v>
      </c>
      <c r="R18" s="276">
        <f>Q18-N18</f>
      </c>
      <c r="S18" s="6" t="s">
        <v>206</v>
      </c>
      <c r="T18" s="6" t="s">
        <v>225</v>
      </c>
      <c r="U18" s="5">
        <f>+YEAR(D18)</f>
      </c>
      <c r="V18" s="5">
        <f>+MONTH(D18)</f>
      </c>
      <c r="W18" s="281">
        <f>+"W"&amp;IF(WEEKNUM(D18)&lt;10,"0"&amp;WEEKNUM(D18),WEEKNUM(D18))</f>
      </c>
      <c r="X18" s="5">
        <f>+IF(N18="",YEAR(L18),YEAR(N18))</f>
      </c>
      <c r="Y18" s="5">
        <f>+IF(N18="",MONTH(L18),MONTH(N18))</f>
      </c>
      <c r="Z18" s="282">
        <f>+IF(N18="","W"&amp;IF(WEEKNUM(L18)&lt;10,"0"&amp;WEEKNUM(L18),WEEKNUM(L18)),"W"&amp;IF(WEEKNUM(N18)&lt;10,"0"&amp;WEEKNUM(N18),WEEKNUM(N18)))</f>
      </c>
      <c r="AA18" s="281">
        <f>+IF(O18&lt;&gt;"",O18,IF(N18="","In Transit","Arrived"))</f>
      </c>
      <c r="AB18" s="281">
        <f>+"W"&amp;IF(WEEKNUM(Q18)&lt;10,"0"&amp;WEEKNUM(Q18),WEEKNUM(Q18))</f>
      </c>
      <c r="AC18" s="5">
        <f>+YEAR(Q18)</f>
      </c>
      <c r="AD18" s="281">
        <f>+AB18&amp;"-"&amp;AC18</f>
      </c>
      <c r="AE18" s="6"/>
      <c r="AF18" s="6" t="s">
        <v>230</v>
      </c>
      <c r="AG18" s="5">
        <f>+COUNTIF($AD$2:$AD$1138,AF18)</f>
      </c>
    </row>
    <row x14ac:dyDescent="0.25" r="19" customHeight="1" ht="18.75">
      <c r="A19" s="276">
        <v>21</v>
      </c>
      <c r="B19" s="276">
        <v>1074403432</v>
      </c>
      <c r="C19" s="277" t="s">
        <v>219</v>
      </c>
      <c r="D19" s="278">
        <v>43972</v>
      </c>
      <c r="E19" s="279" t="s">
        <v>231</v>
      </c>
      <c r="F19" s="279" t="s">
        <v>211</v>
      </c>
      <c r="G19" s="276"/>
      <c r="H19" s="279" t="s">
        <v>189</v>
      </c>
      <c r="I19" s="278">
        <v>43980</v>
      </c>
      <c r="J19" s="278">
        <v>43985</v>
      </c>
      <c r="K19" s="276">
        <f>J19-D19</f>
      </c>
      <c r="L19" s="278">
        <v>44003</v>
      </c>
      <c r="M19" s="280">
        <v>19.4</v>
      </c>
      <c r="N19" s="278">
        <v>44003</v>
      </c>
      <c r="O19" s="279" t="s">
        <v>190</v>
      </c>
      <c r="P19" s="276">
        <v>190</v>
      </c>
      <c r="Q19" s="278">
        <v>44020</v>
      </c>
      <c r="R19" s="276">
        <f>Q19-N19</f>
      </c>
      <c r="S19" s="6"/>
      <c r="T19" s="6"/>
      <c r="U19" s="5">
        <f>+YEAR(D19)</f>
      </c>
      <c r="V19" s="5">
        <f>+MONTH(D19)</f>
      </c>
      <c r="W19" s="281">
        <f>+"W"&amp;IF(WEEKNUM(D19)&lt;10,"0"&amp;WEEKNUM(D19),WEEKNUM(D19))</f>
      </c>
      <c r="X19" s="5">
        <f>+IF(N19="",YEAR(L19),YEAR(N19))</f>
      </c>
      <c r="Y19" s="5">
        <f>+IF(N19="",MONTH(L19),MONTH(N19))</f>
      </c>
      <c r="Z19" s="282">
        <f>+IF(N19="","W"&amp;IF(WEEKNUM(L19)&lt;10,"0"&amp;WEEKNUM(L19),WEEKNUM(L19)),"W"&amp;IF(WEEKNUM(N19)&lt;10,"0"&amp;WEEKNUM(N19),WEEKNUM(N19)))</f>
      </c>
      <c r="AA19" s="281">
        <f>+IF(O19&lt;&gt;"",O19,IF(N19="","In Transit","Arrived"))</f>
      </c>
      <c r="AB19" s="281">
        <f>+"W"&amp;IF(WEEKNUM(Q19)&lt;10,"0"&amp;WEEKNUM(Q19),WEEKNUM(Q19))</f>
      </c>
      <c r="AC19" s="5">
        <f>+YEAR(Q19)</f>
      </c>
      <c r="AD19" s="281">
        <f>+AB19&amp;"-"&amp;AC19</f>
      </c>
      <c r="AE19" s="6"/>
      <c r="AF19" s="6" t="s">
        <v>232</v>
      </c>
      <c r="AG19" s="5">
        <f>+COUNTIF($AD$2:$AD$1138,AF19)</f>
      </c>
    </row>
    <row x14ac:dyDescent="0.25" r="20" customHeight="1" ht="18.75">
      <c r="A20" s="276">
        <v>22</v>
      </c>
      <c r="B20" s="276">
        <v>1074677992</v>
      </c>
      <c r="C20" s="277" t="s">
        <v>233</v>
      </c>
      <c r="D20" s="278">
        <v>43976</v>
      </c>
      <c r="E20" s="279" t="s">
        <v>234</v>
      </c>
      <c r="F20" s="279" t="s">
        <v>235</v>
      </c>
      <c r="G20" s="276"/>
      <c r="H20" s="279" t="s">
        <v>189</v>
      </c>
      <c r="I20" s="278">
        <v>43992</v>
      </c>
      <c r="J20" s="278">
        <v>43992</v>
      </c>
      <c r="K20" s="276">
        <f>J20-D20</f>
      </c>
      <c r="L20" s="278">
        <v>44011</v>
      </c>
      <c r="M20" s="280">
        <v>19.4</v>
      </c>
      <c r="N20" s="278">
        <v>44010</v>
      </c>
      <c r="O20" s="279" t="s">
        <v>190</v>
      </c>
      <c r="P20" s="276">
        <v>190</v>
      </c>
      <c r="Q20" s="278">
        <v>44028</v>
      </c>
      <c r="R20" s="276">
        <f>Q20-N20</f>
      </c>
      <c r="S20" s="6" t="s">
        <v>206</v>
      </c>
      <c r="T20" s="6" t="s">
        <v>236</v>
      </c>
      <c r="U20" s="5">
        <f>+YEAR(D20)</f>
      </c>
      <c r="V20" s="5">
        <f>+MONTH(D20)</f>
      </c>
      <c r="W20" s="281">
        <f>+"W"&amp;IF(WEEKNUM(D20)&lt;10,"0"&amp;WEEKNUM(D20),WEEKNUM(D20))</f>
      </c>
      <c r="X20" s="5">
        <f>+IF(N20="",YEAR(L20),YEAR(N20))</f>
      </c>
      <c r="Y20" s="5">
        <f>+IF(N20="",MONTH(L20),MONTH(N20))</f>
      </c>
      <c r="Z20" s="282">
        <f>+IF(N20="","W"&amp;IF(WEEKNUM(L20)&lt;10,"0"&amp;WEEKNUM(L20),WEEKNUM(L20)),"W"&amp;IF(WEEKNUM(N20)&lt;10,"0"&amp;WEEKNUM(N20),WEEKNUM(N20)))</f>
      </c>
      <c r="AA20" s="281">
        <f>+IF(O20&lt;&gt;"",O20,IF(N20="","In Transit","Arrived"))</f>
      </c>
      <c r="AB20" s="281">
        <f>+"W"&amp;IF(WEEKNUM(Q20)&lt;10,"0"&amp;WEEKNUM(Q20),WEEKNUM(Q20))</f>
      </c>
      <c r="AC20" s="5">
        <f>+YEAR(Q20)</f>
      </c>
      <c r="AD20" s="281">
        <f>+AB20&amp;"-"&amp;AC20</f>
      </c>
      <c r="AE20" s="6"/>
      <c r="AF20" s="6" t="s">
        <v>237</v>
      </c>
      <c r="AG20" s="5">
        <f>+COUNTIF($AD$2:$AD$1138,AF20)</f>
      </c>
    </row>
    <row x14ac:dyDescent="0.25" r="21" customHeight="1" ht="18.75">
      <c r="A21" s="276">
        <v>22</v>
      </c>
      <c r="B21" s="276">
        <v>1074677993</v>
      </c>
      <c r="C21" s="277" t="s">
        <v>233</v>
      </c>
      <c r="D21" s="278">
        <v>43976</v>
      </c>
      <c r="E21" s="279" t="s">
        <v>238</v>
      </c>
      <c r="F21" s="279" t="s">
        <v>235</v>
      </c>
      <c r="G21" s="276"/>
      <c r="H21" s="279" t="s">
        <v>189</v>
      </c>
      <c r="I21" s="278">
        <v>43992</v>
      </c>
      <c r="J21" s="278">
        <v>43992</v>
      </c>
      <c r="K21" s="276">
        <f>J21-D21</f>
      </c>
      <c r="L21" s="278">
        <v>44011</v>
      </c>
      <c r="M21" s="280">
        <v>19.4</v>
      </c>
      <c r="N21" s="278">
        <v>44010</v>
      </c>
      <c r="O21" s="279" t="s">
        <v>190</v>
      </c>
      <c r="P21" s="276">
        <v>190</v>
      </c>
      <c r="Q21" s="278">
        <v>44027</v>
      </c>
      <c r="R21" s="276">
        <f>Q21-N21</f>
      </c>
      <c r="S21" s="6" t="s">
        <v>206</v>
      </c>
      <c r="T21" s="6" t="s">
        <v>236</v>
      </c>
      <c r="U21" s="5">
        <f>+YEAR(D21)</f>
      </c>
      <c r="V21" s="5">
        <f>+MONTH(D21)</f>
      </c>
      <c r="W21" s="281">
        <f>+"W"&amp;IF(WEEKNUM(D21)&lt;10,"0"&amp;WEEKNUM(D21),WEEKNUM(D21))</f>
      </c>
      <c r="X21" s="5">
        <f>+IF(N21="",YEAR(L21),YEAR(N21))</f>
      </c>
      <c r="Y21" s="5">
        <f>+IF(N21="",MONTH(L21),MONTH(N21))</f>
      </c>
      <c r="Z21" s="282">
        <f>+IF(N21="","W"&amp;IF(WEEKNUM(L21)&lt;10,"0"&amp;WEEKNUM(L21),WEEKNUM(L21)),"W"&amp;IF(WEEKNUM(N21)&lt;10,"0"&amp;WEEKNUM(N21),WEEKNUM(N21)))</f>
      </c>
      <c r="AA21" s="281">
        <f>+IF(O21&lt;&gt;"",O21,IF(N21="","In Transit","Arrived"))</f>
      </c>
      <c r="AB21" s="281">
        <f>+"W"&amp;IF(WEEKNUM(Q21)&lt;10,"0"&amp;WEEKNUM(Q21),WEEKNUM(Q21))</f>
      </c>
      <c r="AC21" s="5">
        <f>+YEAR(Q21)</f>
      </c>
      <c r="AD21" s="281">
        <f>+AB21&amp;"-"&amp;AC21</f>
      </c>
      <c r="AE21" s="6"/>
      <c r="AF21" s="6" t="s">
        <v>239</v>
      </c>
      <c r="AG21" s="5">
        <f>+COUNTIF($AD$2:$AD$1138,AF21)</f>
      </c>
    </row>
    <row x14ac:dyDescent="0.25" r="22" customHeight="1" ht="18.75">
      <c r="A22" s="276">
        <v>22</v>
      </c>
      <c r="B22" s="276">
        <v>1074677994</v>
      </c>
      <c r="C22" s="277" t="s">
        <v>233</v>
      </c>
      <c r="D22" s="278">
        <v>43977</v>
      </c>
      <c r="E22" s="279" t="s">
        <v>240</v>
      </c>
      <c r="F22" s="279" t="s">
        <v>235</v>
      </c>
      <c r="G22" s="276"/>
      <c r="H22" s="279" t="s">
        <v>189</v>
      </c>
      <c r="I22" s="278">
        <v>43992</v>
      </c>
      <c r="J22" s="278">
        <v>43992</v>
      </c>
      <c r="K22" s="276">
        <f>J22-D22</f>
      </c>
      <c r="L22" s="278">
        <v>44011</v>
      </c>
      <c r="M22" s="280">
        <v>19.4</v>
      </c>
      <c r="N22" s="278">
        <v>44010</v>
      </c>
      <c r="O22" s="279" t="s">
        <v>190</v>
      </c>
      <c r="P22" s="276">
        <v>190</v>
      </c>
      <c r="Q22" s="278">
        <v>44027</v>
      </c>
      <c r="R22" s="276">
        <f>Q22-N22</f>
      </c>
      <c r="S22" s="6" t="s">
        <v>206</v>
      </c>
      <c r="T22" s="6" t="s">
        <v>236</v>
      </c>
      <c r="U22" s="5">
        <f>+YEAR(D22)</f>
      </c>
      <c r="V22" s="5">
        <f>+MONTH(D22)</f>
      </c>
      <c r="W22" s="281">
        <f>+"W"&amp;IF(WEEKNUM(D22)&lt;10,"0"&amp;WEEKNUM(D22),WEEKNUM(D22))</f>
      </c>
      <c r="X22" s="5">
        <f>+IF(N22="",YEAR(L22),YEAR(N22))</f>
      </c>
      <c r="Y22" s="5">
        <f>+IF(N22="",MONTH(L22),MONTH(N22))</f>
      </c>
      <c r="Z22" s="282">
        <f>+IF(N22="","W"&amp;IF(WEEKNUM(L22)&lt;10,"0"&amp;WEEKNUM(L22),WEEKNUM(L22)),"W"&amp;IF(WEEKNUM(N22)&lt;10,"0"&amp;WEEKNUM(N22),WEEKNUM(N22)))</f>
      </c>
      <c r="AA22" s="281">
        <f>+IF(O22&lt;&gt;"",O22,IF(N22="","In Transit","Arrived"))</f>
      </c>
      <c r="AB22" s="281">
        <f>+"W"&amp;IF(WEEKNUM(Q22)&lt;10,"0"&amp;WEEKNUM(Q22),WEEKNUM(Q22))</f>
      </c>
      <c r="AC22" s="5">
        <f>+YEAR(Q22)</f>
      </c>
      <c r="AD22" s="281">
        <f>+AB22&amp;"-"&amp;AC22</f>
      </c>
      <c r="AE22" s="6"/>
      <c r="AF22" s="6" t="s">
        <v>241</v>
      </c>
      <c r="AG22" s="5">
        <f>+COUNTIF($AD$2:$AD$1138,AF22)</f>
      </c>
    </row>
    <row x14ac:dyDescent="0.25" r="23" customHeight="1" ht="18.75">
      <c r="A23" s="276">
        <v>22</v>
      </c>
      <c r="B23" s="276">
        <v>1074677995</v>
      </c>
      <c r="C23" s="277" t="s">
        <v>233</v>
      </c>
      <c r="D23" s="278">
        <v>43977</v>
      </c>
      <c r="E23" s="279" t="s">
        <v>242</v>
      </c>
      <c r="F23" s="279" t="s">
        <v>235</v>
      </c>
      <c r="G23" s="276"/>
      <c r="H23" s="279" t="s">
        <v>189</v>
      </c>
      <c r="I23" s="278">
        <v>43992</v>
      </c>
      <c r="J23" s="278">
        <v>43992</v>
      </c>
      <c r="K23" s="276">
        <f>J23-D23</f>
      </c>
      <c r="L23" s="278">
        <v>44011</v>
      </c>
      <c r="M23" s="280">
        <v>19.4</v>
      </c>
      <c r="N23" s="278">
        <v>44010</v>
      </c>
      <c r="O23" s="279" t="s">
        <v>190</v>
      </c>
      <c r="P23" s="276">
        <v>190</v>
      </c>
      <c r="Q23" s="278">
        <v>44028</v>
      </c>
      <c r="R23" s="276">
        <f>Q23-N23</f>
      </c>
      <c r="S23" s="6" t="s">
        <v>206</v>
      </c>
      <c r="T23" s="6" t="s">
        <v>236</v>
      </c>
      <c r="U23" s="5">
        <f>+YEAR(D23)</f>
      </c>
      <c r="V23" s="5">
        <f>+MONTH(D23)</f>
      </c>
      <c r="W23" s="281">
        <f>+"W"&amp;IF(WEEKNUM(D23)&lt;10,"0"&amp;WEEKNUM(D23),WEEKNUM(D23))</f>
      </c>
      <c r="X23" s="5">
        <f>+IF(N23="",YEAR(L23),YEAR(N23))</f>
      </c>
      <c r="Y23" s="5">
        <f>+IF(N23="",MONTH(L23),MONTH(N23))</f>
      </c>
      <c r="Z23" s="282">
        <f>+IF(N23="","W"&amp;IF(WEEKNUM(L23)&lt;10,"0"&amp;WEEKNUM(L23),WEEKNUM(L23)),"W"&amp;IF(WEEKNUM(N23)&lt;10,"0"&amp;WEEKNUM(N23),WEEKNUM(N23)))</f>
      </c>
      <c r="AA23" s="281">
        <f>+IF(O23&lt;&gt;"",O23,IF(N23="","In Transit","Arrived"))</f>
      </c>
      <c r="AB23" s="281">
        <f>+"W"&amp;IF(WEEKNUM(Q23)&lt;10,"0"&amp;WEEKNUM(Q23),WEEKNUM(Q23))</f>
      </c>
      <c r="AC23" s="5">
        <f>+YEAR(Q23)</f>
      </c>
      <c r="AD23" s="281">
        <f>+AB23&amp;"-"&amp;AC23</f>
      </c>
      <c r="AE23" s="6"/>
      <c r="AF23" s="6" t="s">
        <v>243</v>
      </c>
      <c r="AG23" s="5">
        <f>+COUNTIF($AD$2:$AD$1138,AF23)</f>
      </c>
    </row>
    <row x14ac:dyDescent="0.25" r="24" customHeight="1" ht="18.75">
      <c r="A24" s="276">
        <v>22</v>
      </c>
      <c r="B24" s="276">
        <v>1074678006</v>
      </c>
      <c r="C24" s="277" t="s">
        <v>233</v>
      </c>
      <c r="D24" s="278">
        <v>43978</v>
      </c>
      <c r="E24" s="279" t="s">
        <v>244</v>
      </c>
      <c r="F24" s="279" t="s">
        <v>235</v>
      </c>
      <c r="G24" s="276"/>
      <c r="H24" s="279" t="s">
        <v>189</v>
      </c>
      <c r="I24" s="278">
        <v>43992</v>
      </c>
      <c r="J24" s="278">
        <v>43992</v>
      </c>
      <c r="K24" s="276">
        <f>J24-D24</f>
      </c>
      <c r="L24" s="278">
        <v>44011</v>
      </c>
      <c r="M24" s="280">
        <v>19.4</v>
      </c>
      <c r="N24" s="278">
        <v>44010</v>
      </c>
      <c r="O24" s="279" t="s">
        <v>190</v>
      </c>
      <c r="P24" s="276">
        <v>190</v>
      </c>
      <c r="Q24" s="278">
        <v>44027</v>
      </c>
      <c r="R24" s="276">
        <f>Q24-N24</f>
      </c>
      <c r="S24" s="6" t="s">
        <v>206</v>
      </c>
      <c r="T24" s="6" t="s">
        <v>236</v>
      </c>
      <c r="U24" s="5">
        <f>+YEAR(D24)</f>
      </c>
      <c r="V24" s="5">
        <f>+MONTH(D24)</f>
      </c>
      <c r="W24" s="281">
        <f>+"W"&amp;IF(WEEKNUM(D24)&lt;10,"0"&amp;WEEKNUM(D24),WEEKNUM(D24))</f>
      </c>
      <c r="X24" s="5">
        <f>+IF(N24="",YEAR(L24),YEAR(N24))</f>
      </c>
      <c r="Y24" s="5">
        <f>+IF(N24="",MONTH(L24),MONTH(N24))</f>
      </c>
      <c r="Z24" s="282">
        <f>+IF(N24="","W"&amp;IF(WEEKNUM(L24)&lt;10,"0"&amp;WEEKNUM(L24),WEEKNUM(L24)),"W"&amp;IF(WEEKNUM(N24)&lt;10,"0"&amp;WEEKNUM(N24),WEEKNUM(N24)))</f>
      </c>
      <c r="AA24" s="281">
        <f>+IF(O24&lt;&gt;"",O24,IF(N24="","In Transit","Arrived"))</f>
      </c>
      <c r="AB24" s="281">
        <f>+"W"&amp;IF(WEEKNUM(Q24)&lt;10,"0"&amp;WEEKNUM(Q24),WEEKNUM(Q24))</f>
      </c>
      <c r="AC24" s="5">
        <f>+YEAR(Q24)</f>
      </c>
      <c r="AD24" s="281">
        <f>+AB24&amp;"-"&amp;AC24</f>
      </c>
      <c r="AE24" s="6"/>
      <c r="AF24" s="6" t="s">
        <v>245</v>
      </c>
      <c r="AG24" s="5">
        <f>+COUNTIF($AD$2:$AD$1138,AF24)</f>
      </c>
    </row>
    <row x14ac:dyDescent="0.25" r="25" customHeight="1" ht="18.75">
      <c r="A25" s="276">
        <v>22</v>
      </c>
      <c r="B25" s="276">
        <v>1074678008</v>
      </c>
      <c r="C25" s="277" t="s">
        <v>233</v>
      </c>
      <c r="D25" s="278">
        <v>43978</v>
      </c>
      <c r="E25" s="279" t="s">
        <v>246</v>
      </c>
      <c r="F25" s="279" t="s">
        <v>235</v>
      </c>
      <c r="G25" s="276"/>
      <c r="H25" s="279" t="s">
        <v>189</v>
      </c>
      <c r="I25" s="278">
        <v>43992</v>
      </c>
      <c r="J25" s="278">
        <v>43992</v>
      </c>
      <c r="K25" s="276">
        <f>J25-D25</f>
      </c>
      <c r="L25" s="278">
        <v>44011</v>
      </c>
      <c r="M25" s="280">
        <v>19.4</v>
      </c>
      <c r="N25" s="278">
        <v>44010</v>
      </c>
      <c r="O25" s="279" t="s">
        <v>190</v>
      </c>
      <c r="P25" s="276">
        <v>190</v>
      </c>
      <c r="Q25" s="278">
        <v>44029</v>
      </c>
      <c r="R25" s="276">
        <f>Q25-N25</f>
      </c>
      <c r="S25" s="6" t="s">
        <v>206</v>
      </c>
      <c r="T25" s="6" t="s">
        <v>236</v>
      </c>
      <c r="U25" s="5">
        <f>+YEAR(D25)</f>
      </c>
      <c r="V25" s="5">
        <f>+MONTH(D25)</f>
      </c>
      <c r="W25" s="281">
        <f>+"W"&amp;IF(WEEKNUM(D25)&lt;10,"0"&amp;WEEKNUM(D25),WEEKNUM(D25))</f>
      </c>
      <c r="X25" s="5">
        <f>+IF(N25="",YEAR(L25),YEAR(N25))</f>
      </c>
      <c r="Y25" s="5">
        <f>+IF(N25="",MONTH(L25),MONTH(N25))</f>
      </c>
      <c r="Z25" s="282">
        <f>+IF(N25="","W"&amp;IF(WEEKNUM(L25)&lt;10,"0"&amp;WEEKNUM(L25),WEEKNUM(L25)),"W"&amp;IF(WEEKNUM(N25)&lt;10,"0"&amp;WEEKNUM(N25),WEEKNUM(N25)))</f>
      </c>
      <c r="AA25" s="281">
        <f>+IF(O25&lt;&gt;"",O25,IF(N25="","In Transit","Arrived"))</f>
      </c>
      <c r="AB25" s="281">
        <f>+"W"&amp;IF(WEEKNUM(Q25)&lt;10,"0"&amp;WEEKNUM(Q25),WEEKNUM(Q25))</f>
      </c>
      <c r="AC25" s="5">
        <f>+YEAR(Q25)</f>
      </c>
      <c r="AD25" s="281">
        <f>+AB25&amp;"-"&amp;AC25</f>
      </c>
      <c r="AE25" s="6"/>
      <c r="AF25" s="6" t="s">
        <v>247</v>
      </c>
      <c r="AG25" s="5">
        <f>+COUNTIF($AD$2:$AD$1138,AF25)</f>
      </c>
    </row>
    <row x14ac:dyDescent="0.25" r="26" customHeight="1" ht="18.75">
      <c r="A26" s="276">
        <v>23</v>
      </c>
      <c r="B26" s="276">
        <v>1074764453</v>
      </c>
      <c r="C26" s="277" t="s">
        <v>248</v>
      </c>
      <c r="D26" s="278">
        <v>43983</v>
      </c>
      <c r="E26" s="279" t="s">
        <v>249</v>
      </c>
      <c r="F26" s="279" t="s">
        <v>250</v>
      </c>
      <c r="G26" s="276"/>
      <c r="H26" s="279" t="s">
        <v>189</v>
      </c>
      <c r="I26" s="278">
        <v>43999</v>
      </c>
      <c r="J26" s="278">
        <v>43999</v>
      </c>
      <c r="K26" s="276">
        <f>J26-D26</f>
      </c>
      <c r="L26" s="278">
        <v>44019</v>
      </c>
      <c r="M26" s="280">
        <v>19.4</v>
      </c>
      <c r="N26" s="278">
        <v>44017</v>
      </c>
      <c r="O26" s="279" t="s">
        <v>190</v>
      </c>
      <c r="P26" s="276">
        <v>190</v>
      </c>
      <c r="Q26" s="278">
        <v>44028</v>
      </c>
      <c r="R26" s="276">
        <f>Q26-N26</f>
      </c>
      <c r="S26" s="6"/>
      <c r="T26" s="6"/>
      <c r="U26" s="5">
        <f>+YEAR(D26)</f>
      </c>
      <c r="V26" s="5">
        <f>+MONTH(D26)</f>
      </c>
      <c r="W26" s="281">
        <f>+"W"&amp;IF(WEEKNUM(D26)&lt;10,"0"&amp;WEEKNUM(D26),WEEKNUM(D26))</f>
      </c>
      <c r="X26" s="5">
        <f>+IF(N26="",YEAR(L26),YEAR(N26))</f>
      </c>
      <c r="Y26" s="5">
        <f>+IF(N26="",MONTH(L26),MONTH(N26))</f>
      </c>
      <c r="Z26" s="282">
        <f>+IF(N26="","W"&amp;IF(WEEKNUM(L26)&lt;10,"0"&amp;WEEKNUM(L26),WEEKNUM(L26)),"W"&amp;IF(WEEKNUM(N26)&lt;10,"0"&amp;WEEKNUM(N26),WEEKNUM(N26)))</f>
      </c>
      <c r="AA26" s="281">
        <f>+IF(O26&lt;&gt;"",O26,IF(N26="","In Transit","Arrived"))</f>
      </c>
      <c r="AB26" s="281">
        <f>+"W"&amp;IF(WEEKNUM(Q26)&lt;10,"0"&amp;WEEKNUM(Q26),WEEKNUM(Q26))</f>
      </c>
      <c r="AC26" s="5">
        <f>+YEAR(Q26)</f>
      </c>
      <c r="AD26" s="281">
        <f>+AB26&amp;"-"&amp;AC26</f>
      </c>
      <c r="AE26" s="6"/>
      <c r="AF26" s="6" t="s">
        <v>251</v>
      </c>
      <c r="AG26" s="5">
        <f>+COUNTIF($AD$2:$AD$1138,AF26)</f>
      </c>
    </row>
    <row x14ac:dyDescent="0.25" r="27" customHeight="1" ht="18.75">
      <c r="A27" s="276">
        <v>23</v>
      </c>
      <c r="B27" s="276">
        <v>1074764454</v>
      </c>
      <c r="C27" s="277" t="s">
        <v>248</v>
      </c>
      <c r="D27" s="278">
        <v>43983</v>
      </c>
      <c r="E27" s="279" t="s">
        <v>252</v>
      </c>
      <c r="F27" s="279" t="s">
        <v>250</v>
      </c>
      <c r="G27" s="276"/>
      <c r="H27" s="279" t="s">
        <v>189</v>
      </c>
      <c r="I27" s="278">
        <v>43999</v>
      </c>
      <c r="J27" s="278">
        <v>43999</v>
      </c>
      <c r="K27" s="276">
        <f>J27-D27</f>
      </c>
      <c r="L27" s="278">
        <v>44019</v>
      </c>
      <c r="M27" s="280">
        <v>19.4</v>
      </c>
      <c r="N27" s="278">
        <v>44017</v>
      </c>
      <c r="O27" s="279" t="s">
        <v>190</v>
      </c>
      <c r="P27" s="276">
        <v>190</v>
      </c>
      <c r="Q27" s="278">
        <v>44034</v>
      </c>
      <c r="R27" s="276">
        <f>Q27-N27</f>
      </c>
      <c r="S27" s="6"/>
      <c r="T27" s="6"/>
      <c r="U27" s="5">
        <f>+YEAR(D27)</f>
      </c>
      <c r="V27" s="5">
        <f>+MONTH(D27)</f>
      </c>
      <c r="W27" s="281">
        <f>+"W"&amp;IF(WEEKNUM(D27)&lt;10,"0"&amp;WEEKNUM(D27),WEEKNUM(D27))</f>
      </c>
      <c r="X27" s="5">
        <f>+IF(N27="",YEAR(L27),YEAR(N27))</f>
      </c>
      <c r="Y27" s="5">
        <f>+IF(N27="",MONTH(L27),MONTH(N27))</f>
      </c>
      <c r="Z27" s="282">
        <f>+IF(N27="","W"&amp;IF(WEEKNUM(L27)&lt;10,"0"&amp;WEEKNUM(L27),WEEKNUM(L27)),"W"&amp;IF(WEEKNUM(N27)&lt;10,"0"&amp;WEEKNUM(N27),WEEKNUM(N27)))</f>
      </c>
      <c r="AA27" s="281">
        <f>+IF(O27&lt;&gt;"",O27,IF(N27="","In Transit","Arrived"))</f>
      </c>
      <c r="AB27" s="281">
        <f>+"W"&amp;IF(WEEKNUM(Q27)&lt;10,"0"&amp;WEEKNUM(Q27),WEEKNUM(Q27))</f>
      </c>
      <c r="AC27" s="5">
        <f>+YEAR(Q27)</f>
      </c>
      <c r="AD27" s="281">
        <f>+AB27&amp;"-"&amp;AC27</f>
      </c>
      <c r="AE27" s="6"/>
      <c r="AF27" s="6" t="s">
        <v>253</v>
      </c>
      <c r="AG27" s="5">
        <f>+COUNTIF($AD$2:$AD$1138,AF27)</f>
      </c>
    </row>
    <row x14ac:dyDescent="0.25" r="28" customHeight="1" ht="18.75">
      <c r="A28" s="276">
        <v>23</v>
      </c>
      <c r="B28" s="276">
        <v>1074764456</v>
      </c>
      <c r="C28" s="277" t="s">
        <v>248</v>
      </c>
      <c r="D28" s="278">
        <v>43984</v>
      </c>
      <c r="E28" s="279" t="s">
        <v>254</v>
      </c>
      <c r="F28" s="279" t="s">
        <v>250</v>
      </c>
      <c r="G28" s="276"/>
      <c r="H28" s="279" t="s">
        <v>189</v>
      </c>
      <c r="I28" s="278">
        <v>43999</v>
      </c>
      <c r="J28" s="278">
        <v>43999</v>
      </c>
      <c r="K28" s="276">
        <f>J28-D28</f>
      </c>
      <c r="L28" s="278">
        <v>44019</v>
      </c>
      <c r="M28" s="280">
        <v>19.4</v>
      </c>
      <c r="N28" s="278">
        <v>44017</v>
      </c>
      <c r="O28" s="279" t="s">
        <v>190</v>
      </c>
      <c r="P28" s="276">
        <v>190</v>
      </c>
      <c r="Q28" s="278">
        <v>44034</v>
      </c>
      <c r="R28" s="276">
        <f>Q28-N28</f>
      </c>
      <c r="S28" s="6"/>
      <c r="T28" s="6"/>
      <c r="U28" s="5">
        <f>+YEAR(D28)</f>
      </c>
      <c r="V28" s="5">
        <f>+MONTH(D28)</f>
      </c>
      <c r="W28" s="281">
        <f>+"W"&amp;IF(WEEKNUM(D28)&lt;10,"0"&amp;WEEKNUM(D28),WEEKNUM(D28))</f>
      </c>
      <c r="X28" s="5">
        <f>+IF(N28="",YEAR(L28),YEAR(N28))</f>
      </c>
      <c r="Y28" s="5">
        <f>+IF(N28="",MONTH(L28),MONTH(N28))</f>
      </c>
      <c r="Z28" s="282">
        <f>+IF(N28="","W"&amp;IF(WEEKNUM(L28)&lt;10,"0"&amp;WEEKNUM(L28),WEEKNUM(L28)),"W"&amp;IF(WEEKNUM(N28)&lt;10,"0"&amp;WEEKNUM(N28),WEEKNUM(N28)))</f>
      </c>
      <c r="AA28" s="281">
        <f>+IF(O28&lt;&gt;"",O28,IF(N28="","In Transit","Arrived"))</f>
      </c>
      <c r="AB28" s="281">
        <f>+"W"&amp;IF(WEEKNUM(Q28)&lt;10,"0"&amp;WEEKNUM(Q28),WEEKNUM(Q28))</f>
      </c>
      <c r="AC28" s="5">
        <f>+YEAR(Q28)</f>
      </c>
      <c r="AD28" s="281">
        <f>+AB28&amp;"-"&amp;AC28</f>
      </c>
      <c r="AE28" s="6"/>
      <c r="AF28" s="6" t="s">
        <v>255</v>
      </c>
      <c r="AG28" s="5">
        <f>+COUNTIF($AD$2:$AD$1138,AF28)</f>
      </c>
    </row>
    <row x14ac:dyDescent="0.25" r="29" customHeight="1" ht="18.75">
      <c r="A29" s="276">
        <v>23</v>
      </c>
      <c r="B29" s="276">
        <v>1074764458</v>
      </c>
      <c r="C29" s="277" t="s">
        <v>248</v>
      </c>
      <c r="D29" s="278">
        <v>43984</v>
      </c>
      <c r="E29" s="279" t="s">
        <v>256</v>
      </c>
      <c r="F29" s="279" t="s">
        <v>250</v>
      </c>
      <c r="G29" s="276"/>
      <c r="H29" s="279" t="s">
        <v>189</v>
      </c>
      <c r="I29" s="278">
        <v>43999</v>
      </c>
      <c r="J29" s="278">
        <v>43999</v>
      </c>
      <c r="K29" s="276">
        <f>J29-D29</f>
      </c>
      <c r="L29" s="278">
        <v>44019</v>
      </c>
      <c r="M29" s="280">
        <v>19.4</v>
      </c>
      <c r="N29" s="278">
        <v>44017</v>
      </c>
      <c r="O29" s="279" t="s">
        <v>190</v>
      </c>
      <c r="P29" s="276">
        <v>190</v>
      </c>
      <c r="Q29" s="278">
        <v>44034</v>
      </c>
      <c r="R29" s="276">
        <f>Q29-N29</f>
      </c>
      <c r="S29" s="6"/>
      <c r="T29" s="6"/>
      <c r="U29" s="5">
        <f>+YEAR(D29)</f>
      </c>
      <c r="V29" s="5">
        <f>+MONTH(D29)</f>
      </c>
      <c r="W29" s="281">
        <f>+"W"&amp;IF(WEEKNUM(D29)&lt;10,"0"&amp;WEEKNUM(D29),WEEKNUM(D29))</f>
      </c>
      <c r="X29" s="5">
        <f>+IF(N29="",YEAR(L29),YEAR(N29))</f>
      </c>
      <c r="Y29" s="5">
        <f>+IF(N29="",MONTH(L29),MONTH(N29))</f>
      </c>
      <c r="Z29" s="282">
        <f>+IF(N29="","W"&amp;IF(WEEKNUM(L29)&lt;10,"0"&amp;WEEKNUM(L29),WEEKNUM(L29)),"W"&amp;IF(WEEKNUM(N29)&lt;10,"0"&amp;WEEKNUM(N29),WEEKNUM(N29)))</f>
      </c>
      <c r="AA29" s="281">
        <f>+IF(O29&lt;&gt;"",O29,IF(N29="","In Transit","Arrived"))</f>
      </c>
      <c r="AB29" s="281">
        <f>+"W"&amp;IF(WEEKNUM(Q29)&lt;10,"0"&amp;WEEKNUM(Q29),WEEKNUM(Q29))</f>
      </c>
      <c r="AC29" s="5">
        <f>+YEAR(Q29)</f>
      </c>
      <c r="AD29" s="281">
        <f>+AB29&amp;"-"&amp;AC29</f>
      </c>
      <c r="AE29" s="6"/>
      <c r="AF29" s="6" t="s">
        <v>257</v>
      </c>
      <c r="AG29" s="5">
        <f>+COUNTIF($AD$2:$AD$1138,AF29)</f>
      </c>
    </row>
    <row x14ac:dyDescent="0.25" r="30" customHeight="1" ht="18.75">
      <c r="A30" s="276">
        <v>23</v>
      </c>
      <c r="B30" s="276">
        <v>1074764459</v>
      </c>
      <c r="C30" s="277" t="s">
        <v>248</v>
      </c>
      <c r="D30" s="278">
        <v>43984</v>
      </c>
      <c r="E30" s="279" t="s">
        <v>258</v>
      </c>
      <c r="F30" s="279" t="s">
        <v>250</v>
      </c>
      <c r="G30" s="276"/>
      <c r="H30" s="279" t="s">
        <v>189</v>
      </c>
      <c r="I30" s="278">
        <v>43999</v>
      </c>
      <c r="J30" s="278">
        <v>43999</v>
      </c>
      <c r="K30" s="276">
        <f>J30-D30</f>
      </c>
      <c r="L30" s="278">
        <v>44019</v>
      </c>
      <c r="M30" s="280">
        <v>19.4</v>
      </c>
      <c r="N30" s="278">
        <v>44017</v>
      </c>
      <c r="O30" s="279" t="s">
        <v>190</v>
      </c>
      <c r="P30" s="276">
        <v>190</v>
      </c>
      <c r="Q30" s="278">
        <v>44028</v>
      </c>
      <c r="R30" s="276">
        <f>Q30-N30</f>
      </c>
      <c r="S30" s="6"/>
      <c r="T30" s="6"/>
      <c r="U30" s="5">
        <f>+YEAR(D30)</f>
      </c>
      <c r="V30" s="5">
        <f>+MONTH(D30)</f>
      </c>
      <c r="W30" s="281">
        <f>+"W"&amp;IF(WEEKNUM(D30)&lt;10,"0"&amp;WEEKNUM(D30),WEEKNUM(D30))</f>
      </c>
      <c r="X30" s="5">
        <f>+IF(N30="",YEAR(L30),YEAR(N30))</f>
      </c>
      <c r="Y30" s="5">
        <f>+IF(N30="",MONTH(L30),MONTH(N30))</f>
      </c>
      <c r="Z30" s="282">
        <f>+IF(N30="","W"&amp;IF(WEEKNUM(L30)&lt;10,"0"&amp;WEEKNUM(L30),WEEKNUM(L30)),"W"&amp;IF(WEEKNUM(N30)&lt;10,"0"&amp;WEEKNUM(N30),WEEKNUM(N30)))</f>
      </c>
      <c r="AA30" s="281">
        <f>+IF(O30&lt;&gt;"",O30,IF(N30="","In Transit","Arrived"))</f>
      </c>
      <c r="AB30" s="281">
        <f>+"W"&amp;IF(WEEKNUM(Q30)&lt;10,"0"&amp;WEEKNUM(Q30),WEEKNUM(Q30))</f>
      </c>
      <c r="AC30" s="5">
        <f>+YEAR(Q30)</f>
      </c>
      <c r="AD30" s="281">
        <f>+AB30&amp;"-"&amp;AC30</f>
      </c>
      <c r="AE30" s="6"/>
      <c r="AF30" s="6" t="s">
        <v>259</v>
      </c>
      <c r="AG30" s="5">
        <f>+COUNTIF($AD$2:$AD$1138,AF30)</f>
      </c>
    </row>
    <row x14ac:dyDescent="0.25" r="31" customHeight="1" ht="18.75">
      <c r="A31" s="276">
        <v>24</v>
      </c>
      <c r="B31" s="276">
        <v>1074855160</v>
      </c>
      <c r="C31" s="277" t="s">
        <v>260</v>
      </c>
      <c r="D31" s="278">
        <v>43990</v>
      </c>
      <c r="E31" s="279" t="s">
        <v>261</v>
      </c>
      <c r="F31" s="279" t="s">
        <v>262</v>
      </c>
      <c r="G31" s="276"/>
      <c r="H31" s="279" t="s">
        <v>189</v>
      </c>
      <c r="I31" s="278">
        <v>44006</v>
      </c>
      <c r="J31" s="278">
        <v>44006</v>
      </c>
      <c r="K31" s="276">
        <f>J31-D31</f>
      </c>
      <c r="L31" s="278">
        <v>44025</v>
      </c>
      <c r="M31" s="280">
        <v>19.4</v>
      </c>
      <c r="N31" s="278">
        <v>44024</v>
      </c>
      <c r="O31" s="279" t="s">
        <v>190</v>
      </c>
      <c r="P31" s="276">
        <v>190</v>
      </c>
      <c r="Q31" s="278">
        <v>44036</v>
      </c>
      <c r="R31" s="276">
        <f>Q31-N31</f>
      </c>
      <c r="S31" s="6"/>
      <c r="T31" s="6"/>
      <c r="U31" s="5">
        <f>+YEAR(D31)</f>
      </c>
      <c r="V31" s="5">
        <f>+MONTH(D31)</f>
      </c>
      <c r="W31" s="281">
        <f>+"W"&amp;IF(WEEKNUM(D31)&lt;10,"0"&amp;WEEKNUM(D31),WEEKNUM(D31))</f>
      </c>
      <c r="X31" s="5">
        <f>+IF(N31="",YEAR(L31),YEAR(N31))</f>
      </c>
      <c r="Y31" s="5">
        <f>+IF(N31="",MONTH(L31),MONTH(N31))</f>
      </c>
      <c r="Z31" s="282">
        <f>+IF(N31="","W"&amp;IF(WEEKNUM(L31)&lt;10,"0"&amp;WEEKNUM(L31),WEEKNUM(L31)),"W"&amp;IF(WEEKNUM(N31)&lt;10,"0"&amp;WEEKNUM(N31),WEEKNUM(N31)))</f>
      </c>
      <c r="AA31" s="281">
        <f>+IF(O31&lt;&gt;"",O31,IF(N31="","In Transit","Arrived"))</f>
      </c>
      <c r="AB31" s="281">
        <f>+"W"&amp;IF(WEEKNUM(Q31)&lt;10,"0"&amp;WEEKNUM(Q31),WEEKNUM(Q31))</f>
      </c>
      <c r="AC31" s="5">
        <f>+YEAR(Q31)</f>
      </c>
      <c r="AD31" s="281">
        <f>+AB31&amp;"-"&amp;AC31</f>
      </c>
      <c r="AE31" s="6"/>
      <c r="AF31" s="6" t="s">
        <v>263</v>
      </c>
      <c r="AG31" s="5">
        <f>+COUNTIF($AD$2:$AD$1138,AF31)</f>
      </c>
    </row>
    <row x14ac:dyDescent="0.25" r="32" customHeight="1" ht="18.75">
      <c r="A32" s="276">
        <v>24</v>
      </c>
      <c r="B32" s="276">
        <v>1074855161</v>
      </c>
      <c r="C32" s="277" t="s">
        <v>260</v>
      </c>
      <c r="D32" s="278">
        <v>43990</v>
      </c>
      <c r="E32" s="279" t="s">
        <v>264</v>
      </c>
      <c r="F32" s="279" t="s">
        <v>262</v>
      </c>
      <c r="G32" s="276"/>
      <c r="H32" s="279" t="s">
        <v>189</v>
      </c>
      <c r="I32" s="278">
        <v>44006</v>
      </c>
      <c r="J32" s="278">
        <v>44006</v>
      </c>
      <c r="K32" s="276">
        <f>J32-D32</f>
      </c>
      <c r="L32" s="278">
        <v>44025</v>
      </c>
      <c r="M32" s="280">
        <v>19.4</v>
      </c>
      <c r="N32" s="278">
        <v>44024</v>
      </c>
      <c r="O32" s="279" t="s">
        <v>190</v>
      </c>
      <c r="P32" s="276">
        <v>190</v>
      </c>
      <c r="Q32" s="278">
        <v>44036</v>
      </c>
      <c r="R32" s="276">
        <f>Q32-N32</f>
      </c>
      <c r="S32" s="6"/>
      <c r="T32" s="6"/>
      <c r="U32" s="5">
        <f>+YEAR(D32)</f>
      </c>
      <c r="V32" s="5">
        <f>+MONTH(D32)</f>
      </c>
      <c r="W32" s="281">
        <f>+"W"&amp;IF(WEEKNUM(D32)&lt;10,"0"&amp;WEEKNUM(D32),WEEKNUM(D32))</f>
      </c>
      <c r="X32" s="5">
        <f>+IF(N32="",YEAR(L32),YEAR(N32))</f>
      </c>
      <c r="Y32" s="5">
        <f>+IF(N32="",MONTH(L32),MONTH(N32))</f>
      </c>
      <c r="Z32" s="282">
        <f>+IF(N32="","W"&amp;IF(WEEKNUM(L32)&lt;10,"0"&amp;WEEKNUM(L32),WEEKNUM(L32)),"W"&amp;IF(WEEKNUM(N32)&lt;10,"0"&amp;WEEKNUM(N32),WEEKNUM(N32)))</f>
      </c>
      <c r="AA32" s="281">
        <f>+IF(O32&lt;&gt;"",O32,IF(N32="","In Transit","Arrived"))</f>
      </c>
      <c r="AB32" s="281">
        <f>+"W"&amp;IF(WEEKNUM(Q32)&lt;10,"0"&amp;WEEKNUM(Q32),WEEKNUM(Q32))</f>
      </c>
      <c r="AC32" s="5">
        <f>+YEAR(Q32)</f>
      </c>
      <c r="AD32" s="281">
        <f>+AB32&amp;"-"&amp;AC32</f>
      </c>
      <c r="AE32" s="6"/>
      <c r="AF32" s="6" t="s">
        <v>265</v>
      </c>
      <c r="AG32" s="5">
        <f>+COUNTIF($AD$2:$AD$1138,AF32)</f>
      </c>
    </row>
    <row x14ac:dyDescent="0.25" r="33" customHeight="1" ht="18.75">
      <c r="A33" s="276">
        <v>24</v>
      </c>
      <c r="B33" s="276">
        <v>1074855165</v>
      </c>
      <c r="C33" s="277" t="s">
        <v>260</v>
      </c>
      <c r="D33" s="278">
        <v>43991</v>
      </c>
      <c r="E33" s="279" t="s">
        <v>266</v>
      </c>
      <c r="F33" s="279" t="s">
        <v>262</v>
      </c>
      <c r="G33" s="276"/>
      <c r="H33" s="279" t="s">
        <v>189</v>
      </c>
      <c r="I33" s="278">
        <v>44006</v>
      </c>
      <c r="J33" s="278">
        <v>44006</v>
      </c>
      <c r="K33" s="276">
        <f>J33-D33</f>
      </c>
      <c r="L33" s="278">
        <v>44025</v>
      </c>
      <c r="M33" s="280">
        <v>19.4</v>
      </c>
      <c r="N33" s="278">
        <v>44024</v>
      </c>
      <c r="O33" s="279" t="s">
        <v>190</v>
      </c>
      <c r="P33" s="276">
        <v>190</v>
      </c>
      <c r="Q33" s="278">
        <v>44036</v>
      </c>
      <c r="R33" s="276">
        <f>Q33-N33</f>
      </c>
      <c r="S33" s="6"/>
      <c r="T33" s="6"/>
      <c r="U33" s="5">
        <f>+YEAR(D33)</f>
      </c>
      <c r="V33" s="5">
        <f>+MONTH(D33)</f>
      </c>
      <c r="W33" s="281">
        <f>+"W"&amp;IF(WEEKNUM(D33)&lt;10,"0"&amp;WEEKNUM(D33),WEEKNUM(D33))</f>
      </c>
      <c r="X33" s="5">
        <f>+IF(N33="",YEAR(L33),YEAR(N33))</f>
      </c>
      <c r="Y33" s="5">
        <f>+IF(N33="",MONTH(L33),MONTH(N33))</f>
      </c>
      <c r="Z33" s="282">
        <f>+IF(N33="","W"&amp;IF(WEEKNUM(L33)&lt;10,"0"&amp;WEEKNUM(L33),WEEKNUM(L33)),"W"&amp;IF(WEEKNUM(N33)&lt;10,"0"&amp;WEEKNUM(N33),WEEKNUM(N33)))</f>
      </c>
      <c r="AA33" s="281">
        <f>+IF(O33&lt;&gt;"",O33,IF(N33="","In Transit","Arrived"))</f>
      </c>
      <c r="AB33" s="281">
        <f>+"W"&amp;IF(WEEKNUM(Q33)&lt;10,"0"&amp;WEEKNUM(Q33),WEEKNUM(Q33))</f>
      </c>
      <c r="AC33" s="5">
        <f>+YEAR(Q33)</f>
      </c>
      <c r="AD33" s="281">
        <f>+AB33&amp;"-"&amp;AC33</f>
      </c>
      <c r="AE33" s="6"/>
      <c r="AF33" s="6" t="s">
        <v>267</v>
      </c>
      <c r="AG33" s="5">
        <f>+COUNTIF($AD$2:$AD$1138,AF33)</f>
      </c>
    </row>
    <row x14ac:dyDescent="0.25" r="34" customHeight="1" ht="18.75">
      <c r="A34" s="276">
        <v>24</v>
      </c>
      <c r="B34" s="276">
        <v>1074855162</v>
      </c>
      <c r="C34" s="277" t="s">
        <v>260</v>
      </c>
      <c r="D34" s="278">
        <v>43991</v>
      </c>
      <c r="E34" s="279" t="s">
        <v>268</v>
      </c>
      <c r="F34" s="279" t="s">
        <v>262</v>
      </c>
      <c r="G34" s="276"/>
      <c r="H34" s="279" t="s">
        <v>189</v>
      </c>
      <c r="I34" s="278">
        <v>44006</v>
      </c>
      <c r="J34" s="278">
        <v>44006</v>
      </c>
      <c r="K34" s="276">
        <f>J34-D34</f>
      </c>
      <c r="L34" s="278">
        <v>44025</v>
      </c>
      <c r="M34" s="280">
        <v>19.4</v>
      </c>
      <c r="N34" s="278">
        <v>44024</v>
      </c>
      <c r="O34" s="279" t="s">
        <v>190</v>
      </c>
      <c r="P34" s="276">
        <v>190</v>
      </c>
      <c r="Q34" s="278">
        <v>44036</v>
      </c>
      <c r="R34" s="276">
        <f>Q34-N34</f>
      </c>
      <c r="S34" s="6"/>
      <c r="T34" s="6"/>
      <c r="U34" s="5">
        <f>+YEAR(D34)</f>
      </c>
      <c r="V34" s="5">
        <f>+MONTH(D34)</f>
      </c>
      <c r="W34" s="281">
        <f>+"W"&amp;IF(WEEKNUM(D34)&lt;10,"0"&amp;WEEKNUM(D34),WEEKNUM(D34))</f>
      </c>
      <c r="X34" s="5">
        <f>+IF(N34="",YEAR(L34),YEAR(N34))</f>
      </c>
      <c r="Y34" s="5">
        <f>+IF(N34="",MONTH(L34),MONTH(N34))</f>
      </c>
      <c r="Z34" s="282">
        <f>+IF(N34="","W"&amp;IF(WEEKNUM(L34)&lt;10,"0"&amp;WEEKNUM(L34),WEEKNUM(L34)),"W"&amp;IF(WEEKNUM(N34)&lt;10,"0"&amp;WEEKNUM(N34),WEEKNUM(N34)))</f>
      </c>
      <c r="AA34" s="281">
        <f>+IF(O34&lt;&gt;"",O34,IF(N34="","In Transit","Arrived"))</f>
      </c>
      <c r="AB34" s="281">
        <f>+"W"&amp;IF(WEEKNUM(Q34)&lt;10,"0"&amp;WEEKNUM(Q34),WEEKNUM(Q34))</f>
      </c>
      <c r="AC34" s="5">
        <f>+YEAR(Q34)</f>
      </c>
      <c r="AD34" s="281">
        <f>+AB34&amp;"-"&amp;AC34</f>
      </c>
      <c r="AE34" s="6"/>
      <c r="AF34" s="6" t="s">
        <v>269</v>
      </c>
      <c r="AG34" s="5">
        <f>+COUNTIF($AD$2:$AD$1138,AF34)</f>
      </c>
    </row>
    <row x14ac:dyDescent="0.25" r="35" customHeight="1" ht="18.75">
      <c r="A35" s="276">
        <v>24</v>
      </c>
      <c r="B35" s="276">
        <v>1074855166</v>
      </c>
      <c r="C35" s="277" t="s">
        <v>260</v>
      </c>
      <c r="D35" s="278">
        <v>43991</v>
      </c>
      <c r="E35" s="279" t="s">
        <v>270</v>
      </c>
      <c r="F35" s="279" t="s">
        <v>262</v>
      </c>
      <c r="G35" s="276"/>
      <c r="H35" s="279" t="s">
        <v>189</v>
      </c>
      <c r="I35" s="278">
        <v>44006</v>
      </c>
      <c r="J35" s="278">
        <v>44006</v>
      </c>
      <c r="K35" s="276">
        <f>J35-D35</f>
      </c>
      <c r="L35" s="278">
        <v>44025</v>
      </c>
      <c r="M35" s="280">
        <v>19.4</v>
      </c>
      <c r="N35" s="278">
        <v>44024</v>
      </c>
      <c r="O35" s="279" t="s">
        <v>190</v>
      </c>
      <c r="P35" s="276">
        <v>190</v>
      </c>
      <c r="Q35" s="278">
        <v>44036</v>
      </c>
      <c r="R35" s="276">
        <f>Q35-N35</f>
      </c>
      <c r="S35" s="6"/>
      <c r="T35" s="6"/>
      <c r="U35" s="5">
        <f>+YEAR(D35)</f>
      </c>
      <c r="V35" s="5">
        <f>+MONTH(D35)</f>
      </c>
      <c r="W35" s="281">
        <f>+"W"&amp;IF(WEEKNUM(D35)&lt;10,"0"&amp;WEEKNUM(D35),WEEKNUM(D35))</f>
      </c>
      <c r="X35" s="5">
        <f>+IF(N35="",YEAR(L35),YEAR(N35))</f>
      </c>
      <c r="Y35" s="5">
        <f>+IF(N35="",MONTH(L35),MONTH(N35))</f>
      </c>
      <c r="Z35" s="282">
        <f>+IF(N35="","W"&amp;IF(WEEKNUM(L35)&lt;10,"0"&amp;WEEKNUM(L35),WEEKNUM(L35)),"W"&amp;IF(WEEKNUM(N35)&lt;10,"0"&amp;WEEKNUM(N35),WEEKNUM(N35)))</f>
      </c>
      <c r="AA35" s="281">
        <f>+IF(O35&lt;&gt;"",O35,IF(N35="","In Transit","Arrived"))</f>
      </c>
      <c r="AB35" s="281">
        <f>+"W"&amp;IF(WEEKNUM(Q35)&lt;10,"0"&amp;WEEKNUM(Q35),WEEKNUM(Q35))</f>
      </c>
      <c r="AC35" s="5">
        <f>+YEAR(Q35)</f>
      </c>
      <c r="AD35" s="281">
        <f>+AB35&amp;"-"&amp;AC35</f>
      </c>
      <c r="AE35" s="6"/>
      <c r="AF35" s="6" t="s">
        <v>271</v>
      </c>
      <c r="AG35" s="5">
        <f>+COUNTIF($AD$2:$AD$1138,AF35)</f>
      </c>
    </row>
    <row x14ac:dyDescent="0.25" r="36" customHeight="1" ht="18.75">
      <c r="A36" s="276">
        <v>25</v>
      </c>
      <c r="B36" s="276">
        <v>1075079291</v>
      </c>
      <c r="C36" s="277" t="s">
        <v>272</v>
      </c>
      <c r="D36" s="278">
        <v>43997</v>
      </c>
      <c r="E36" s="279" t="s">
        <v>273</v>
      </c>
      <c r="F36" s="279" t="s">
        <v>274</v>
      </c>
      <c r="G36" s="276"/>
      <c r="H36" s="279" t="s">
        <v>189</v>
      </c>
      <c r="I36" s="278">
        <v>44008</v>
      </c>
      <c r="J36" s="278">
        <v>44008</v>
      </c>
      <c r="K36" s="276">
        <f>J36-D36</f>
      </c>
      <c r="L36" s="278">
        <v>44032</v>
      </c>
      <c r="M36" s="280">
        <v>19.4</v>
      </c>
      <c r="N36" s="278">
        <v>44032</v>
      </c>
      <c r="O36" s="279" t="s">
        <v>190</v>
      </c>
      <c r="P36" s="276">
        <v>190</v>
      </c>
      <c r="Q36" s="278">
        <v>44041</v>
      </c>
      <c r="R36" s="276">
        <f>Q36-N36</f>
      </c>
      <c r="S36" s="6"/>
      <c r="T36" s="6"/>
      <c r="U36" s="5">
        <f>+YEAR(D36)</f>
      </c>
      <c r="V36" s="5">
        <f>+MONTH(D36)</f>
      </c>
      <c r="W36" s="281">
        <f>+"W"&amp;IF(WEEKNUM(D36)&lt;10,"0"&amp;WEEKNUM(D36),WEEKNUM(D36))</f>
      </c>
      <c r="X36" s="5">
        <f>+IF(N36="",YEAR(L36),YEAR(N36))</f>
      </c>
      <c r="Y36" s="5">
        <f>+IF(N36="",MONTH(L36),MONTH(N36))</f>
      </c>
      <c r="Z36" s="282">
        <f>+IF(N36="","W"&amp;IF(WEEKNUM(L36)&lt;10,"0"&amp;WEEKNUM(L36),WEEKNUM(L36)),"W"&amp;IF(WEEKNUM(N36)&lt;10,"0"&amp;WEEKNUM(N36),WEEKNUM(N36)))</f>
      </c>
      <c r="AA36" s="281">
        <f>+IF(O36&lt;&gt;"",O36,IF(N36="","In Transit","Arrived"))</f>
      </c>
      <c r="AB36" s="281">
        <f>+"W"&amp;IF(WEEKNUM(Q36)&lt;10,"0"&amp;WEEKNUM(Q36),WEEKNUM(Q36))</f>
      </c>
      <c r="AC36" s="5">
        <f>+YEAR(Q36)</f>
      </c>
      <c r="AD36" s="281">
        <f>+AB36&amp;"-"&amp;AC36</f>
      </c>
      <c r="AE36" s="6"/>
      <c r="AF36" s="6" t="s">
        <v>275</v>
      </c>
      <c r="AG36" s="5">
        <f>+COUNTIF($AD$2:$AD$1138,AF36)</f>
      </c>
    </row>
    <row x14ac:dyDescent="0.25" r="37" customHeight="1" ht="18.75">
      <c r="A37" s="276">
        <v>25</v>
      </c>
      <c r="B37" s="276">
        <v>1075079289</v>
      </c>
      <c r="C37" s="277" t="s">
        <v>272</v>
      </c>
      <c r="D37" s="278">
        <v>43997</v>
      </c>
      <c r="E37" s="279" t="s">
        <v>276</v>
      </c>
      <c r="F37" s="279" t="s">
        <v>274</v>
      </c>
      <c r="G37" s="276"/>
      <c r="H37" s="279" t="s">
        <v>189</v>
      </c>
      <c r="I37" s="278">
        <v>44008</v>
      </c>
      <c r="J37" s="278">
        <v>44008</v>
      </c>
      <c r="K37" s="276">
        <f>J37-D37</f>
      </c>
      <c r="L37" s="278">
        <v>44032</v>
      </c>
      <c r="M37" s="280">
        <v>19.4</v>
      </c>
      <c r="N37" s="278">
        <v>44032</v>
      </c>
      <c r="O37" s="279" t="s">
        <v>190</v>
      </c>
      <c r="P37" s="276">
        <v>191</v>
      </c>
      <c r="Q37" s="278">
        <v>44043</v>
      </c>
      <c r="R37" s="276">
        <f>Q37-N37</f>
      </c>
      <c r="S37" s="6"/>
      <c r="T37" s="6"/>
      <c r="U37" s="5">
        <f>+YEAR(D37)</f>
      </c>
      <c r="V37" s="5">
        <f>+MONTH(D37)</f>
      </c>
      <c r="W37" s="281">
        <f>+"W"&amp;IF(WEEKNUM(D37)&lt;10,"0"&amp;WEEKNUM(D37),WEEKNUM(D37))</f>
      </c>
      <c r="X37" s="5">
        <f>+IF(N37="",YEAR(L37),YEAR(N37))</f>
      </c>
      <c r="Y37" s="5">
        <f>+IF(N37="",MONTH(L37),MONTH(N37))</f>
      </c>
      <c r="Z37" s="282">
        <f>+IF(N37="","W"&amp;IF(WEEKNUM(L37)&lt;10,"0"&amp;WEEKNUM(L37),WEEKNUM(L37)),"W"&amp;IF(WEEKNUM(N37)&lt;10,"0"&amp;WEEKNUM(N37),WEEKNUM(N37)))</f>
      </c>
      <c r="AA37" s="281">
        <f>+IF(O37&lt;&gt;"",O37,IF(N37="","In Transit","Arrived"))</f>
      </c>
      <c r="AB37" s="281">
        <f>+"W"&amp;IF(WEEKNUM(Q37)&lt;10,"0"&amp;WEEKNUM(Q37),WEEKNUM(Q37))</f>
      </c>
      <c r="AC37" s="5">
        <f>+YEAR(Q37)</f>
      </c>
      <c r="AD37" s="281">
        <f>+AB37&amp;"-"&amp;AC37</f>
      </c>
      <c r="AE37" s="6"/>
      <c r="AF37" s="6" t="s">
        <v>277</v>
      </c>
      <c r="AG37" s="5">
        <f>+COUNTIF($AD$2:$AD$1138,AF37)</f>
      </c>
    </row>
    <row x14ac:dyDescent="0.25" r="38" customHeight="1" ht="18.75">
      <c r="A38" s="276">
        <v>25</v>
      </c>
      <c r="B38" s="276">
        <v>1075079293</v>
      </c>
      <c r="C38" s="277" t="s">
        <v>272</v>
      </c>
      <c r="D38" s="278">
        <v>43998</v>
      </c>
      <c r="E38" s="279" t="s">
        <v>278</v>
      </c>
      <c r="F38" s="279" t="s">
        <v>274</v>
      </c>
      <c r="G38" s="276"/>
      <c r="H38" s="279" t="s">
        <v>189</v>
      </c>
      <c r="I38" s="278">
        <v>44008</v>
      </c>
      <c r="J38" s="278">
        <v>44008</v>
      </c>
      <c r="K38" s="276">
        <f>J38-D38</f>
      </c>
      <c r="L38" s="278">
        <v>44032</v>
      </c>
      <c r="M38" s="280">
        <v>19.4</v>
      </c>
      <c r="N38" s="278">
        <v>44032</v>
      </c>
      <c r="O38" s="279" t="s">
        <v>190</v>
      </c>
      <c r="P38" s="276">
        <v>190</v>
      </c>
      <c r="Q38" s="278">
        <v>44036</v>
      </c>
      <c r="R38" s="276">
        <f>Q38-N38</f>
      </c>
      <c r="S38" s="6"/>
      <c r="T38" s="6"/>
      <c r="U38" s="5">
        <f>+YEAR(D38)</f>
      </c>
      <c r="V38" s="5">
        <f>+MONTH(D38)</f>
      </c>
      <c r="W38" s="281">
        <f>+"W"&amp;IF(WEEKNUM(D38)&lt;10,"0"&amp;WEEKNUM(D38),WEEKNUM(D38))</f>
      </c>
      <c r="X38" s="5">
        <f>+IF(N38="",YEAR(L38),YEAR(N38))</f>
      </c>
      <c r="Y38" s="5">
        <f>+IF(N38="",MONTH(L38),MONTH(N38))</f>
      </c>
      <c r="Z38" s="282">
        <f>+IF(N38="","W"&amp;IF(WEEKNUM(L38)&lt;10,"0"&amp;WEEKNUM(L38),WEEKNUM(L38)),"W"&amp;IF(WEEKNUM(N38)&lt;10,"0"&amp;WEEKNUM(N38),WEEKNUM(N38)))</f>
      </c>
      <c r="AA38" s="281">
        <f>+IF(O38&lt;&gt;"",O38,IF(N38="","In Transit","Arrived"))</f>
      </c>
      <c r="AB38" s="281">
        <f>+"W"&amp;IF(WEEKNUM(Q38)&lt;10,"0"&amp;WEEKNUM(Q38),WEEKNUM(Q38))</f>
      </c>
      <c r="AC38" s="5">
        <f>+YEAR(Q38)</f>
      </c>
      <c r="AD38" s="281">
        <f>+AB38&amp;"-"&amp;AC38</f>
      </c>
      <c r="AE38" s="6"/>
      <c r="AF38" s="6" t="s">
        <v>279</v>
      </c>
      <c r="AG38" s="5">
        <f>+COUNTIF($AD$2:$AD$1138,AF38)</f>
      </c>
    </row>
    <row x14ac:dyDescent="0.25" r="39" customHeight="1" ht="18.75">
      <c r="A39" s="276">
        <v>25</v>
      </c>
      <c r="B39" s="276">
        <v>1075079292</v>
      </c>
      <c r="C39" s="277" t="s">
        <v>272</v>
      </c>
      <c r="D39" s="278">
        <v>43998</v>
      </c>
      <c r="E39" s="279" t="s">
        <v>280</v>
      </c>
      <c r="F39" s="279" t="s">
        <v>274</v>
      </c>
      <c r="G39" s="276"/>
      <c r="H39" s="279" t="s">
        <v>189</v>
      </c>
      <c r="I39" s="278">
        <v>44008</v>
      </c>
      <c r="J39" s="278">
        <v>44008</v>
      </c>
      <c r="K39" s="276">
        <f>J39-D39</f>
      </c>
      <c r="L39" s="278">
        <v>44032</v>
      </c>
      <c r="M39" s="280">
        <v>19.4</v>
      </c>
      <c r="N39" s="278">
        <v>44032</v>
      </c>
      <c r="O39" s="279" t="s">
        <v>190</v>
      </c>
      <c r="P39" s="276">
        <v>191</v>
      </c>
      <c r="Q39" s="278">
        <v>44043</v>
      </c>
      <c r="R39" s="276">
        <f>Q39-N39</f>
      </c>
      <c r="S39" s="6"/>
      <c r="T39" s="6"/>
      <c r="U39" s="5">
        <f>+YEAR(D39)</f>
      </c>
      <c r="V39" s="5">
        <f>+MONTH(D39)</f>
      </c>
      <c r="W39" s="281">
        <f>+"W"&amp;IF(WEEKNUM(D39)&lt;10,"0"&amp;WEEKNUM(D39),WEEKNUM(D39))</f>
      </c>
      <c r="X39" s="5">
        <f>+IF(N39="",YEAR(L39),YEAR(N39))</f>
      </c>
      <c r="Y39" s="5">
        <f>+IF(N39="",MONTH(L39),MONTH(N39))</f>
      </c>
      <c r="Z39" s="282">
        <f>+IF(N39="","W"&amp;IF(WEEKNUM(L39)&lt;10,"0"&amp;WEEKNUM(L39),WEEKNUM(L39)),"W"&amp;IF(WEEKNUM(N39)&lt;10,"0"&amp;WEEKNUM(N39),WEEKNUM(N39)))</f>
      </c>
      <c r="AA39" s="281">
        <f>+IF(O39&lt;&gt;"",O39,IF(N39="","In Transit","Arrived"))</f>
      </c>
      <c r="AB39" s="281">
        <f>+"W"&amp;IF(WEEKNUM(Q39)&lt;10,"0"&amp;WEEKNUM(Q39),WEEKNUM(Q39))</f>
      </c>
      <c r="AC39" s="5">
        <f>+YEAR(Q39)</f>
      </c>
      <c r="AD39" s="281">
        <f>+AB39&amp;"-"&amp;AC39</f>
      </c>
      <c r="AE39" s="6"/>
      <c r="AF39" s="6" t="s">
        <v>281</v>
      </c>
      <c r="AG39" s="5">
        <f>+COUNTIF($AD$2:$AD$1138,AF39)</f>
      </c>
    </row>
    <row x14ac:dyDescent="0.25" r="40" customHeight="1" ht="18.75">
      <c r="A40" s="276">
        <v>25</v>
      </c>
      <c r="B40" s="276">
        <v>1075079294</v>
      </c>
      <c r="C40" s="277" t="s">
        <v>272</v>
      </c>
      <c r="D40" s="278">
        <v>43999</v>
      </c>
      <c r="E40" s="279" t="s">
        <v>282</v>
      </c>
      <c r="F40" s="279" t="s">
        <v>274</v>
      </c>
      <c r="G40" s="276"/>
      <c r="H40" s="279" t="s">
        <v>189</v>
      </c>
      <c r="I40" s="278">
        <v>44008</v>
      </c>
      <c r="J40" s="278">
        <v>44008</v>
      </c>
      <c r="K40" s="276">
        <f>J40-D40</f>
      </c>
      <c r="L40" s="278">
        <v>44032</v>
      </c>
      <c r="M40" s="280">
        <v>19.4</v>
      </c>
      <c r="N40" s="278">
        <v>44032</v>
      </c>
      <c r="O40" s="279" t="s">
        <v>190</v>
      </c>
      <c r="P40" s="276">
        <v>190</v>
      </c>
      <c r="Q40" s="278">
        <v>44043</v>
      </c>
      <c r="R40" s="276">
        <f>Q40-N40</f>
      </c>
      <c r="S40" s="6"/>
      <c r="T40" s="6"/>
      <c r="U40" s="5">
        <f>+YEAR(D40)</f>
      </c>
      <c r="V40" s="5">
        <f>+MONTH(D40)</f>
      </c>
      <c r="W40" s="281">
        <f>+"W"&amp;IF(WEEKNUM(D40)&lt;10,"0"&amp;WEEKNUM(D40),WEEKNUM(D40))</f>
      </c>
      <c r="X40" s="5">
        <f>+IF(N40="",YEAR(L40),YEAR(N40))</f>
      </c>
      <c r="Y40" s="5">
        <f>+IF(N40="",MONTH(L40),MONTH(N40))</f>
      </c>
      <c r="Z40" s="282">
        <f>+IF(N40="","W"&amp;IF(WEEKNUM(L40)&lt;10,"0"&amp;WEEKNUM(L40),WEEKNUM(L40)),"W"&amp;IF(WEEKNUM(N40)&lt;10,"0"&amp;WEEKNUM(N40),WEEKNUM(N40)))</f>
      </c>
      <c r="AA40" s="281">
        <f>+IF(O40&lt;&gt;"",O40,IF(N40="","In Transit","Arrived"))</f>
      </c>
      <c r="AB40" s="281">
        <f>+"W"&amp;IF(WEEKNUM(Q40)&lt;10,"0"&amp;WEEKNUM(Q40),WEEKNUM(Q40))</f>
      </c>
      <c r="AC40" s="5">
        <f>+YEAR(Q40)</f>
      </c>
      <c r="AD40" s="281">
        <f>+AB40&amp;"-"&amp;AC40</f>
      </c>
      <c r="AE40" s="6"/>
      <c r="AF40" s="6" t="s">
        <v>283</v>
      </c>
      <c r="AG40" s="5">
        <f>+COUNTIF($AD$2:$AD$1138,AF40)</f>
      </c>
    </row>
    <row x14ac:dyDescent="0.25" r="41" customHeight="1" ht="18.75">
      <c r="A41" s="276">
        <v>26</v>
      </c>
      <c r="B41" s="276">
        <v>1075209837</v>
      </c>
      <c r="C41" s="277" t="s">
        <v>284</v>
      </c>
      <c r="D41" s="278">
        <v>44004</v>
      </c>
      <c r="E41" s="279" t="s">
        <v>285</v>
      </c>
      <c r="F41" s="279" t="s">
        <v>188</v>
      </c>
      <c r="G41" s="276"/>
      <c r="H41" s="279" t="s">
        <v>189</v>
      </c>
      <c r="I41" s="278">
        <v>44015</v>
      </c>
      <c r="J41" s="278">
        <v>44021</v>
      </c>
      <c r="K41" s="276">
        <f>J41-D41</f>
      </c>
      <c r="L41" s="278">
        <v>44039</v>
      </c>
      <c r="M41" s="280">
        <v>19.4</v>
      </c>
      <c r="N41" s="278">
        <v>44039</v>
      </c>
      <c r="O41" s="279" t="s">
        <v>190</v>
      </c>
      <c r="P41" s="276">
        <v>87</v>
      </c>
      <c r="Q41" s="278">
        <v>44049</v>
      </c>
      <c r="R41" s="276">
        <f>Q41-N41</f>
      </c>
      <c r="S41" s="6"/>
      <c r="T41" s="6"/>
      <c r="U41" s="5">
        <f>+YEAR(D41)</f>
      </c>
      <c r="V41" s="5">
        <f>+MONTH(D41)</f>
      </c>
      <c r="W41" s="281">
        <f>+"W"&amp;IF(WEEKNUM(D41)&lt;10,"0"&amp;WEEKNUM(D41),WEEKNUM(D41))</f>
      </c>
      <c r="X41" s="5">
        <f>+IF(N41="",YEAR(L41),YEAR(N41))</f>
      </c>
      <c r="Y41" s="5">
        <f>+IF(N41="",MONTH(L41),MONTH(N41))</f>
      </c>
      <c r="Z41" s="282">
        <f>+IF(N41="","W"&amp;IF(WEEKNUM(L41)&lt;10,"0"&amp;WEEKNUM(L41),WEEKNUM(L41)),"W"&amp;IF(WEEKNUM(N41)&lt;10,"0"&amp;WEEKNUM(N41),WEEKNUM(N41)))</f>
      </c>
      <c r="AA41" s="281">
        <f>+IF(O41&lt;&gt;"",O41,IF(N41="","In Transit","Arrived"))</f>
      </c>
      <c r="AB41" s="281">
        <f>+"W"&amp;IF(WEEKNUM(Q41)&lt;10,"0"&amp;WEEKNUM(Q41),WEEKNUM(Q41))</f>
      </c>
      <c r="AC41" s="5">
        <f>+YEAR(Q41)</f>
      </c>
      <c r="AD41" s="281">
        <f>+AB41&amp;"-"&amp;AC41</f>
      </c>
      <c r="AE41" s="6"/>
      <c r="AF41" s="6" t="s">
        <v>286</v>
      </c>
      <c r="AG41" s="5">
        <f>+COUNTIF($AD$2:$AD$1138,AF41)</f>
      </c>
    </row>
    <row x14ac:dyDescent="0.25" r="42" customHeight="1" ht="18.75">
      <c r="A42" s="276">
        <v>26</v>
      </c>
      <c r="B42" s="276">
        <v>1075209839</v>
      </c>
      <c r="C42" s="277" t="s">
        <v>284</v>
      </c>
      <c r="D42" s="278">
        <v>44005</v>
      </c>
      <c r="E42" s="279" t="s">
        <v>287</v>
      </c>
      <c r="F42" s="279" t="s">
        <v>188</v>
      </c>
      <c r="G42" s="276"/>
      <c r="H42" s="279" t="s">
        <v>189</v>
      </c>
      <c r="I42" s="278">
        <v>44015</v>
      </c>
      <c r="J42" s="278">
        <v>44021</v>
      </c>
      <c r="K42" s="276">
        <f>J42-D42</f>
      </c>
      <c r="L42" s="278">
        <v>44039</v>
      </c>
      <c r="M42" s="280">
        <v>19.4</v>
      </c>
      <c r="N42" s="278">
        <v>44039</v>
      </c>
      <c r="O42" s="279" t="s">
        <v>190</v>
      </c>
      <c r="P42" s="276">
        <v>87</v>
      </c>
      <c r="Q42" s="278">
        <v>44049</v>
      </c>
      <c r="R42" s="276">
        <f>Q42-N42</f>
      </c>
      <c r="S42" s="6"/>
      <c r="T42" s="6"/>
      <c r="U42" s="5">
        <f>+YEAR(D42)</f>
      </c>
      <c r="V42" s="5">
        <f>+MONTH(D42)</f>
      </c>
      <c r="W42" s="281">
        <f>+"W"&amp;IF(WEEKNUM(D42)&lt;10,"0"&amp;WEEKNUM(D42),WEEKNUM(D42))</f>
      </c>
      <c r="X42" s="5">
        <f>+IF(N42="",YEAR(L42),YEAR(N42))</f>
      </c>
      <c r="Y42" s="5">
        <f>+IF(N42="",MONTH(L42),MONTH(N42))</f>
      </c>
      <c r="Z42" s="282">
        <f>+IF(N42="","W"&amp;IF(WEEKNUM(L42)&lt;10,"0"&amp;WEEKNUM(L42),WEEKNUM(L42)),"W"&amp;IF(WEEKNUM(N42)&lt;10,"0"&amp;WEEKNUM(N42),WEEKNUM(N42)))</f>
      </c>
      <c r="AA42" s="281">
        <f>+IF(O42&lt;&gt;"",O42,IF(N42="","In Transit","Arrived"))</f>
      </c>
      <c r="AB42" s="281">
        <f>+"W"&amp;IF(WEEKNUM(Q42)&lt;10,"0"&amp;WEEKNUM(Q42),WEEKNUM(Q42))</f>
      </c>
      <c r="AC42" s="5">
        <f>+YEAR(Q42)</f>
      </c>
      <c r="AD42" s="281">
        <f>+AB42&amp;"-"&amp;AC42</f>
      </c>
      <c r="AE42" s="6"/>
      <c r="AF42" s="6" t="s">
        <v>288</v>
      </c>
      <c r="AG42" s="5">
        <f>+COUNTIF($AD$2:$AD$1138,AF42)</f>
      </c>
    </row>
    <row x14ac:dyDescent="0.25" r="43" customHeight="1" ht="18.75">
      <c r="A43" s="276">
        <v>26</v>
      </c>
      <c r="B43" s="276">
        <v>1075209840</v>
      </c>
      <c r="C43" s="277" t="s">
        <v>284</v>
      </c>
      <c r="D43" s="278">
        <v>44005</v>
      </c>
      <c r="E43" s="279" t="s">
        <v>289</v>
      </c>
      <c r="F43" s="279" t="s">
        <v>188</v>
      </c>
      <c r="G43" s="276"/>
      <c r="H43" s="279" t="s">
        <v>189</v>
      </c>
      <c r="I43" s="278">
        <v>44015</v>
      </c>
      <c r="J43" s="278">
        <v>44021</v>
      </c>
      <c r="K43" s="276">
        <f>J43-D43</f>
      </c>
      <c r="L43" s="278">
        <v>44039</v>
      </c>
      <c r="M43" s="280">
        <v>19.4</v>
      </c>
      <c r="N43" s="278">
        <v>44039</v>
      </c>
      <c r="O43" s="279" t="s">
        <v>190</v>
      </c>
      <c r="P43" s="276">
        <v>87</v>
      </c>
      <c r="Q43" s="278">
        <v>44049</v>
      </c>
      <c r="R43" s="276">
        <f>Q43-N43</f>
      </c>
      <c r="S43" s="6"/>
      <c r="T43" s="6"/>
      <c r="U43" s="5">
        <f>+YEAR(D43)</f>
      </c>
      <c r="V43" s="5">
        <f>+MONTH(D43)</f>
      </c>
      <c r="W43" s="281">
        <f>+"W"&amp;IF(WEEKNUM(D43)&lt;10,"0"&amp;WEEKNUM(D43),WEEKNUM(D43))</f>
      </c>
      <c r="X43" s="5">
        <f>+IF(N43="",YEAR(L43),YEAR(N43))</f>
      </c>
      <c r="Y43" s="5">
        <f>+IF(N43="",MONTH(L43),MONTH(N43))</f>
      </c>
      <c r="Z43" s="282">
        <f>+IF(N43="","W"&amp;IF(WEEKNUM(L43)&lt;10,"0"&amp;WEEKNUM(L43),WEEKNUM(L43)),"W"&amp;IF(WEEKNUM(N43)&lt;10,"0"&amp;WEEKNUM(N43),WEEKNUM(N43)))</f>
      </c>
      <c r="AA43" s="281">
        <f>+IF(O43&lt;&gt;"",O43,IF(N43="","In Transit","Arrived"))</f>
      </c>
      <c r="AB43" s="281">
        <f>+"W"&amp;IF(WEEKNUM(Q43)&lt;10,"0"&amp;WEEKNUM(Q43),WEEKNUM(Q43))</f>
      </c>
      <c r="AC43" s="5">
        <f>+YEAR(Q43)</f>
      </c>
      <c r="AD43" s="281">
        <f>+AB43&amp;"-"&amp;AC43</f>
      </c>
      <c r="AE43" s="6"/>
      <c r="AF43" s="6" t="s">
        <v>290</v>
      </c>
      <c r="AG43" s="5">
        <f>+COUNTIF($AD$2:$AD$1138,AF43)</f>
      </c>
    </row>
    <row x14ac:dyDescent="0.25" r="44" customHeight="1" ht="18.75">
      <c r="A44" s="276">
        <v>26</v>
      </c>
      <c r="B44" s="276">
        <v>1075209842</v>
      </c>
      <c r="C44" s="277" t="s">
        <v>284</v>
      </c>
      <c r="D44" s="278">
        <v>44006</v>
      </c>
      <c r="E44" s="279" t="s">
        <v>291</v>
      </c>
      <c r="F44" s="279" t="s">
        <v>188</v>
      </c>
      <c r="G44" s="276"/>
      <c r="H44" s="279" t="s">
        <v>189</v>
      </c>
      <c r="I44" s="278">
        <v>44015</v>
      </c>
      <c r="J44" s="278">
        <v>44021</v>
      </c>
      <c r="K44" s="276">
        <f>J44-D44</f>
      </c>
      <c r="L44" s="278">
        <v>44039</v>
      </c>
      <c r="M44" s="280">
        <v>19.4</v>
      </c>
      <c r="N44" s="278">
        <v>44039</v>
      </c>
      <c r="O44" s="279" t="s">
        <v>190</v>
      </c>
      <c r="P44" s="276">
        <v>87</v>
      </c>
      <c r="Q44" s="278">
        <v>44049</v>
      </c>
      <c r="R44" s="276">
        <f>Q44-N44</f>
      </c>
      <c r="S44" s="6"/>
      <c r="T44" s="6"/>
      <c r="U44" s="5">
        <f>+YEAR(D44)</f>
      </c>
      <c r="V44" s="5">
        <f>+MONTH(D44)</f>
      </c>
      <c r="W44" s="281">
        <f>+"W"&amp;IF(WEEKNUM(D44)&lt;10,"0"&amp;WEEKNUM(D44),WEEKNUM(D44))</f>
      </c>
      <c r="X44" s="5">
        <f>+IF(N44="",YEAR(L44),YEAR(N44))</f>
      </c>
      <c r="Y44" s="5">
        <f>+IF(N44="",MONTH(L44),MONTH(N44))</f>
      </c>
      <c r="Z44" s="282">
        <f>+IF(N44="","W"&amp;IF(WEEKNUM(L44)&lt;10,"0"&amp;WEEKNUM(L44),WEEKNUM(L44)),"W"&amp;IF(WEEKNUM(N44)&lt;10,"0"&amp;WEEKNUM(N44),WEEKNUM(N44)))</f>
      </c>
      <c r="AA44" s="281">
        <f>+IF(O44&lt;&gt;"",O44,IF(N44="","In Transit","Arrived"))</f>
      </c>
      <c r="AB44" s="281">
        <f>+"W"&amp;IF(WEEKNUM(Q44)&lt;10,"0"&amp;WEEKNUM(Q44),WEEKNUM(Q44))</f>
      </c>
      <c r="AC44" s="5">
        <f>+YEAR(Q44)</f>
      </c>
      <c r="AD44" s="281">
        <f>+AB44&amp;"-"&amp;AC44</f>
      </c>
      <c r="AE44" s="6"/>
      <c r="AF44" s="6" t="s">
        <v>292</v>
      </c>
      <c r="AG44" s="5">
        <f>+COUNTIF($AD$2:$AD$1138,AF44)</f>
      </c>
    </row>
    <row x14ac:dyDescent="0.25" r="45" customHeight="1" ht="18.75">
      <c r="A45" s="276">
        <v>26</v>
      </c>
      <c r="B45" s="276">
        <v>1075209843</v>
      </c>
      <c r="C45" s="277" t="s">
        <v>284</v>
      </c>
      <c r="D45" s="278">
        <v>44006</v>
      </c>
      <c r="E45" s="279" t="s">
        <v>293</v>
      </c>
      <c r="F45" s="279" t="s">
        <v>188</v>
      </c>
      <c r="G45" s="276"/>
      <c r="H45" s="279" t="s">
        <v>189</v>
      </c>
      <c r="I45" s="278">
        <v>44015</v>
      </c>
      <c r="J45" s="278">
        <v>44021</v>
      </c>
      <c r="K45" s="276">
        <f>J45-D45</f>
      </c>
      <c r="L45" s="278">
        <v>44039</v>
      </c>
      <c r="M45" s="280">
        <v>19.4</v>
      </c>
      <c r="N45" s="278">
        <v>44039</v>
      </c>
      <c r="O45" s="279" t="s">
        <v>190</v>
      </c>
      <c r="P45" s="276">
        <v>87</v>
      </c>
      <c r="Q45" s="278">
        <v>44049</v>
      </c>
      <c r="R45" s="276">
        <f>Q45-N45</f>
      </c>
      <c r="S45" s="6"/>
      <c r="T45" s="6"/>
      <c r="U45" s="5">
        <f>+YEAR(D45)</f>
      </c>
      <c r="V45" s="5">
        <f>+MONTH(D45)</f>
      </c>
      <c r="W45" s="281">
        <f>+"W"&amp;IF(WEEKNUM(D45)&lt;10,"0"&amp;WEEKNUM(D45),WEEKNUM(D45))</f>
      </c>
      <c r="X45" s="5">
        <f>+IF(N45="",YEAR(L45),YEAR(N45))</f>
      </c>
      <c r="Y45" s="5">
        <f>+IF(N45="",MONTH(L45),MONTH(N45))</f>
      </c>
      <c r="Z45" s="282">
        <f>+IF(N45="","W"&amp;IF(WEEKNUM(L45)&lt;10,"0"&amp;WEEKNUM(L45),WEEKNUM(L45)),"W"&amp;IF(WEEKNUM(N45)&lt;10,"0"&amp;WEEKNUM(N45),WEEKNUM(N45)))</f>
      </c>
      <c r="AA45" s="281">
        <f>+IF(O45&lt;&gt;"",O45,IF(N45="","In Transit","Arrived"))</f>
      </c>
      <c r="AB45" s="281">
        <f>+"W"&amp;IF(WEEKNUM(Q45)&lt;10,"0"&amp;WEEKNUM(Q45),WEEKNUM(Q45))</f>
      </c>
      <c r="AC45" s="5">
        <f>+YEAR(Q45)</f>
      </c>
      <c r="AD45" s="281">
        <f>+AB45&amp;"-"&amp;AC45</f>
      </c>
      <c r="AE45" s="6"/>
      <c r="AF45" s="6" t="s">
        <v>294</v>
      </c>
      <c r="AG45" s="5">
        <f>+COUNTIF($AD$2:$AD$1138,AF45)</f>
      </c>
    </row>
    <row x14ac:dyDescent="0.25" r="46" customHeight="1" ht="18.75">
      <c r="A46" s="276">
        <v>27</v>
      </c>
      <c r="B46" s="276">
        <v>1075274700</v>
      </c>
      <c r="C46" s="277" t="s">
        <v>295</v>
      </c>
      <c r="D46" s="278">
        <v>44012</v>
      </c>
      <c r="E46" s="279" t="s">
        <v>296</v>
      </c>
      <c r="F46" s="279" t="s">
        <v>211</v>
      </c>
      <c r="G46" s="276"/>
      <c r="H46" s="279" t="s">
        <v>189</v>
      </c>
      <c r="I46" s="278">
        <v>44022</v>
      </c>
      <c r="J46" s="278">
        <v>44027</v>
      </c>
      <c r="K46" s="276">
        <f>J46-D46</f>
      </c>
      <c r="L46" s="278">
        <v>44046</v>
      </c>
      <c r="M46" s="280">
        <v>19.4</v>
      </c>
      <c r="N46" s="278">
        <v>44046</v>
      </c>
      <c r="O46" s="279" t="s">
        <v>190</v>
      </c>
      <c r="P46" s="276">
        <v>87</v>
      </c>
      <c r="Q46" s="278">
        <v>44056</v>
      </c>
      <c r="R46" s="276">
        <f>Q46-N46</f>
      </c>
      <c r="S46" s="6"/>
      <c r="T46" s="6"/>
      <c r="U46" s="5">
        <f>+YEAR(D46)</f>
      </c>
      <c r="V46" s="5">
        <f>+MONTH(D46)</f>
      </c>
      <c r="W46" s="281">
        <f>+"W"&amp;IF(WEEKNUM(D46)&lt;10,"0"&amp;WEEKNUM(D46),WEEKNUM(D46))</f>
      </c>
      <c r="X46" s="5">
        <f>+IF(N46="",YEAR(L46),YEAR(N46))</f>
      </c>
      <c r="Y46" s="5">
        <f>+IF(N46="",MONTH(L46),MONTH(N46))</f>
      </c>
      <c r="Z46" s="282">
        <f>+IF(N46="","W"&amp;IF(WEEKNUM(L46)&lt;10,"0"&amp;WEEKNUM(L46),WEEKNUM(L46)),"W"&amp;IF(WEEKNUM(N46)&lt;10,"0"&amp;WEEKNUM(N46),WEEKNUM(N46)))</f>
      </c>
      <c r="AA46" s="281">
        <f>+IF(O46&lt;&gt;"",O46,IF(N46="","In Transit","Arrived"))</f>
      </c>
      <c r="AB46" s="281">
        <f>+"W"&amp;IF(WEEKNUM(Q46)&lt;10,"0"&amp;WEEKNUM(Q46),WEEKNUM(Q46))</f>
      </c>
      <c r="AC46" s="5">
        <f>+YEAR(Q46)</f>
      </c>
      <c r="AD46" s="281">
        <f>+AB46&amp;"-"&amp;AC46</f>
      </c>
      <c r="AE46" s="6"/>
      <c r="AF46" s="6" t="s">
        <v>297</v>
      </c>
      <c r="AG46" s="5">
        <f>+COUNTIF($AD$2:$AD$1138,AF46)</f>
      </c>
    </row>
    <row x14ac:dyDescent="0.25" r="47" customHeight="1" ht="18.75">
      <c r="A47" s="276">
        <v>27</v>
      </c>
      <c r="B47" s="276">
        <v>1075274720</v>
      </c>
      <c r="C47" s="277" t="s">
        <v>295</v>
      </c>
      <c r="D47" s="278">
        <v>44012</v>
      </c>
      <c r="E47" s="279" t="s">
        <v>298</v>
      </c>
      <c r="F47" s="279" t="s">
        <v>211</v>
      </c>
      <c r="G47" s="276"/>
      <c r="H47" s="279" t="s">
        <v>189</v>
      </c>
      <c r="I47" s="278">
        <v>44022</v>
      </c>
      <c r="J47" s="278">
        <v>44027</v>
      </c>
      <c r="K47" s="276">
        <f>J47-D47</f>
      </c>
      <c r="L47" s="278">
        <v>44046</v>
      </c>
      <c r="M47" s="280">
        <v>19.4</v>
      </c>
      <c r="N47" s="278">
        <v>44046</v>
      </c>
      <c r="O47" s="279" t="s">
        <v>190</v>
      </c>
      <c r="P47" s="276">
        <v>87</v>
      </c>
      <c r="Q47" s="278">
        <v>44056</v>
      </c>
      <c r="R47" s="276">
        <f>Q47-N47</f>
      </c>
      <c r="S47" s="6"/>
      <c r="T47" s="6"/>
      <c r="U47" s="5">
        <f>+YEAR(D47)</f>
      </c>
      <c r="V47" s="5">
        <f>+MONTH(D47)</f>
      </c>
      <c r="W47" s="281">
        <f>+"W"&amp;IF(WEEKNUM(D47)&lt;10,"0"&amp;WEEKNUM(D47),WEEKNUM(D47))</f>
      </c>
      <c r="X47" s="5">
        <f>+IF(N47="",YEAR(L47),YEAR(N47))</f>
      </c>
      <c r="Y47" s="5">
        <f>+IF(N47="",MONTH(L47),MONTH(N47))</f>
      </c>
      <c r="Z47" s="282">
        <f>+IF(N47="","W"&amp;IF(WEEKNUM(L47)&lt;10,"0"&amp;WEEKNUM(L47),WEEKNUM(L47)),"W"&amp;IF(WEEKNUM(N47)&lt;10,"0"&amp;WEEKNUM(N47),WEEKNUM(N47)))</f>
      </c>
      <c r="AA47" s="281">
        <f>+IF(O47&lt;&gt;"",O47,IF(N47="","In Transit","Arrived"))</f>
      </c>
      <c r="AB47" s="281">
        <f>+"W"&amp;IF(WEEKNUM(Q47)&lt;10,"0"&amp;WEEKNUM(Q47),WEEKNUM(Q47))</f>
      </c>
      <c r="AC47" s="5">
        <f>+YEAR(Q47)</f>
      </c>
      <c r="AD47" s="281">
        <f>+AB47&amp;"-"&amp;AC47</f>
      </c>
      <c r="AE47" s="6"/>
      <c r="AF47" s="6" t="s">
        <v>299</v>
      </c>
      <c r="AG47" s="5">
        <f>+COUNTIF($AD$2:$AD$1138,AF47)</f>
      </c>
    </row>
    <row x14ac:dyDescent="0.25" r="48" customHeight="1" ht="18.75">
      <c r="A48" s="276">
        <v>27</v>
      </c>
      <c r="B48" s="276">
        <v>1075274722</v>
      </c>
      <c r="C48" s="277" t="s">
        <v>295</v>
      </c>
      <c r="D48" s="278">
        <v>44014</v>
      </c>
      <c r="E48" s="279" t="s">
        <v>300</v>
      </c>
      <c r="F48" s="279" t="s">
        <v>211</v>
      </c>
      <c r="G48" s="276"/>
      <c r="H48" s="279" t="s">
        <v>189</v>
      </c>
      <c r="I48" s="278">
        <v>44022</v>
      </c>
      <c r="J48" s="278">
        <v>44027</v>
      </c>
      <c r="K48" s="276">
        <f>J48-D48</f>
      </c>
      <c r="L48" s="278">
        <v>44046</v>
      </c>
      <c r="M48" s="280">
        <v>19.4</v>
      </c>
      <c r="N48" s="278">
        <v>44046</v>
      </c>
      <c r="O48" s="279" t="s">
        <v>190</v>
      </c>
      <c r="P48" s="276">
        <v>87</v>
      </c>
      <c r="Q48" s="278">
        <v>44056</v>
      </c>
      <c r="R48" s="276">
        <f>Q48-N48</f>
      </c>
      <c r="S48" s="6"/>
      <c r="T48" s="6"/>
      <c r="U48" s="5">
        <f>+YEAR(D48)</f>
      </c>
      <c r="V48" s="5">
        <f>+MONTH(D48)</f>
      </c>
      <c r="W48" s="281">
        <f>+"W"&amp;IF(WEEKNUM(D48)&lt;10,"0"&amp;WEEKNUM(D48),WEEKNUM(D48))</f>
      </c>
      <c r="X48" s="5">
        <f>+IF(N48="",YEAR(L48),YEAR(N48))</f>
      </c>
      <c r="Y48" s="5">
        <f>+IF(N48="",MONTH(L48),MONTH(N48))</f>
      </c>
      <c r="Z48" s="282">
        <f>+IF(N48="","W"&amp;IF(WEEKNUM(L48)&lt;10,"0"&amp;WEEKNUM(L48),WEEKNUM(L48)),"W"&amp;IF(WEEKNUM(N48)&lt;10,"0"&amp;WEEKNUM(N48),WEEKNUM(N48)))</f>
      </c>
      <c r="AA48" s="281">
        <f>+IF(O48&lt;&gt;"",O48,IF(N48="","In Transit","Arrived"))</f>
      </c>
      <c r="AB48" s="281">
        <f>+"W"&amp;IF(WEEKNUM(Q48)&lt;10,"0"&amp;WEEKNUM(Q48),WEEKNUM(Q48))</f>
      </c>
      <c r="AC48" s="5">
        <f>+YEAR(Q48)</f>
      </c>
      <c r="AD48" s="281">
        <f>+AB48&amp;"-"&amp;AC48</f>
      </c>
      <c r="AE48" s="6"/>
      <c r="AF48" s="6" t="s">
        <v>301</v>
      </c>
      <c r="AG48" s="5">
        <f>+COUNTIF($AD$2:$AD$1138,AF48)</f>
      </c>
    </row>
    <row x14ac:dyDescent="0.25" r="49" customHeight="1" ht="18.75">
      <c r="A49" s="276">
        <v>27</v>
      </c>
      <c r="B49" s="276">
        <v>1075274725</v>
      </c>
      <c r="C49" s="277" t="s">
        <v>295</v>
      </c>
      <c r="D49" s="278">
        <v>44014</v>
      </c>
      <c r="E49" s="279" t="s">
        <v>302</v>
      </c>
      <c r="F49" s="279" t="s">
        <v>211</v>
      </c>
      <c r="G49" s="276"/>
      <c r="H49" s="279" t="s">
        <v>189</v>
      </c>
      <c r="I49" s="278">
        <v>44022</v>
      </c>
      <c r="J49" s="278">
        <v>44027</v>
      </c>
      <c r="K49" s="276">
        <f>J49-D49</f>
      </c>
      <c r="L49" s="278">
        <v>44046</v>
      </c>
      <c r="M49" s="280">
        <v>19.4</v>
      </c>
      <c r="N49" s="278">
        <v>44046</v>
      </c>
      <c r="O49" s="279" t="s">
        <v>190</v>
      </c>
      <c r="P49" s="276">
        <v>87</v>
      </c>
      <c r="Q49" s="278">
        <v>44056</v>
      </c>
      <c r="R49" s="276">
        <f>Q49-N49</f>
      </c>
      <c r="S49" s="6"/>
      <c r="T49" s="6"/>
      <c r="U49" s="5">
        <f>+YEAR(D49)</f>
      </c>
      <c r="V49" s="5">
        <f>+MONTH(D49)</f>
      </c>
      <c r="W49" s="281">
        <f>+"W"&amp;IF(WEEKNUM(D49)&lt;10,"0"&amp;WEEKNUM(D49),WEEKNUM(D49))</f>
      </c>
      <c r="X49" s="5">
        <f>+IF(N49="",YEAR(L49),YEAR(N49))</f>
      </c>
      <c r="Y49" s="5">
        <f>+IF(N49="",MONTH(L49),MONTH(N49))</f>
      </c>
      <c r="Z49" s="282">
        <f>+IF(N49="","W"&amp;IF(WEEKNUM(L49)&lt;10,"0"&amp;WEEKNUM(L49),WEEKNUM(L49)),"W"&amp;IF(WEEKNUM(N49)&lt;10,"0"&amp;WEEKNUM(N49),WEEKNUM(N49)))</f>
      </c>
      <c r="AA49" s="281">
        <f>+IF(O49&lt;&gt;"",O49,IF(N49="","In Transit","Arrived"))</f>
      </c>
      <c r="AB49" s="281">
        <f>+"W"&amp;IF(WEEKNUM(Q49)&lt;10,"0"&amp;WEEKNUM(Q49),WEEKNUM(Q49))</f>
      </c>
      <c r="AC49" s="5">
        <f>+YEAR(Q49)</f>
      </c>
      <c r="AD49" s="281">
        <f>+AB49&amp;"-"&amp;AC49</f>
      </c>
      <c r="AE49" s="6"/>
      <c r="AF49" s="6" t="s">
        <v>303</v>
      </c>
      <c r="AG49" s="5">
        <f>+COUNTIF($AD$2:$AD$1138,AF49)</f>
      </c>
    </row>
    <row x14ac:dyDescent="0.25" r="50" customHeight="1" ht="18.75">
      <c r="A50" s="276">
        <v>27</v>
      </c>
      <c r="B50" s="276">
        <v>1075274726</v>
      </c>
      <c r="C50" s="277" t="s">
        <v>295</v>
      </c>
      <c r="D50" s="278">
        <v>44014</v>
      </c>
      <c r="E50" s="279" t="s">
        <v>304</v>
      </c>
      <c r="F50" s="279" t="s">
        <v>211</v>
      </c>
      <c r="G50" s="276"/>
      <c r="H50" s="279" t="s">
        <v>189</v>
      </c>
      <c r="I50" s="278">
        <v>44022</v>
      </c>
      <c r="J50" s="278">
        <v>44027</v>
      </c>
      <c r="K50" s="276">
        <f>J50-D50</f>
      </c>
      <c r="L50" s="278">
        <v>44046</v>
      </c>
      <c r="M50" s="280">
        <v>19.4</v>
      </c>
      <c r="N50" s="278">
        <v>44046</v>
      </c>
      <c r="O50" s="279" t="s">
        <v>190</v>
      </c>
      <c r="P50" s="276">
        <v>87</v>
      </c>
      <c r="Q50" s="278">
        <v>44057</v>
      </c>
      <c r="R50" s="276">
        <f>Q50-N50</f>
      </c>
      <c r="S50" s="6"/>
      <c r="T50" s="6"/>
      <c r="U50" s="5">
        <f>+YEAR(D50)</f>
      </c>
      <c r="V50" s="5">
        <f>+MONTH(D50)</f>
      </c>
      <c r="W50" s="281">
        <f>+"W"&amp;IF(WEEKNUM(D50)&lt;10,"0"&amp;WEEKNUM(D50),WEEKNUM(D50))</f>
      </c>
      <c r="X50" s="5">
        <f>+IF(N50="",YEAR(L50),YEAR(N50))</f>
      </c>
      <c r="Y50" s="5">
        <f>+IF(N50="",MONTH(L50),MONTH(N50))</f>
      </c>
      <c r="Z50" s="282">
        <f>+IF(N50="","W"&amp;IF(WEEKNUM(L50)&lt;10,"0"&amp;WEEKNUM(L50),WEEKNUM(L50)),"W"&amp;IF(WEEKNUM(N50)&lt;10,"0"&amp;WEEKNUM(N50),WEEKNUM(N50)))</f>
      </c>
      <c r="AA50" s="281">
        <f>+IF(O50&lt;&gt;"",O50,IF(N50="","In Transit","Arrived"))</f>
      </c>
      <c r="AB50" s="281">
        <f>+"W"&amp;IF(WEEKNUM(Q50)&lt;10,"0"&amp;WEEKNUM(Q50),WEEKNUM(Q50))</f>
      </c>
      <c r="AC50" s="5">
        <f>+YEAR(Q50)</f>
      </c>
      <c r="AD50" s="281">
        <f>+AB50&amp;"-"&amp;AC50</f>
      </c>
      <c r="AE50" s="6"/>
      <c r="AF50" s="6" t="s">
        <v>305</v>
      </c>
      <c r="AG50" s="5">
        <f>+COUNTIF($AD$2:$AD$1138,AF50)</f>
      </c>
    </row>
    <row x14ac:dyDescent="0.25" r="51" customHeight="1" ht="18.75">
      <c r="A51" s="276">
        <v>27</v>
      </c>
      <c r="B51" s="276">
        <v>1075274730</v>
      </c>
      <c r="C51" s="277" t="s">
        <v>295</v>
      </c>
      <c r="D51" s="278">
        <v>44015</v>
      </c>
      <c r="E51" s="279" t="s">
        <v>306</v>
      </c>
      <c r="F51" s="279" t="s">
        <v>211</v>
      </c>
      <c r="G51" s="276"/>
      <c r="H51" s="279" t="s">
        <v>189</v>
      </c>
      <c r="I51" s="278">
        <v>44022</v>
      </c>
      <c r="J51" s="278">
        <v>44027</v>
      </c>
      <c r="K51" s="276">
        <f>J51-D51</f>
      </c>
      <c r="L51" s="278">
        <v>44046</v>
      </c>
      <c r="M51" s="280">
        <v>19.4</v>
      </c>
      <c r="N51" s="278">
        <v>44046</v>
      </c>
      <c r="O51" s="279" t="s">
        <v>190</v>
      </c>
      <c r="P51" s="276">
        <v>87</v>
      </c>
      <c r="Q51" s="278">
        <v>44057</v>
      </c>
      <c r="R51" s="276">
        <f>Q51-N51</f>
      </c>
      <c r="S51" s="6"/>
      <c r="T51" s="6"/>
      <c r="U51" s="5">
        <f>+YEAR(D51)</f>
      </c>
      <c r="V51" s="5">
        <f>+MONTH(D51)</f>
      </c>
      <c r="W51" s="281">
        <f>+"W"&amp;IF(WEEKNUM(D51)&lt;10,"0"&amp;WEEKNUM(D51),WEEKNUM(D51))</f>
      </c>
      <c r="X51" s="5">
        <f>+IF(N51="",YEAR(L51),YEAR(N51))</f>
      </c>
      <c r="Y51" s="5">
        <f>+IF(N51="",MONTH(L51),MONTH(N51))</f>
      </c>
      <c r="Z51" s="282">
        <f>+IF(N51="","W"&amp;IF(WEEKNUM(L51)&lt;10,"0"&amp;WEEKNUM(L51),WEEKNUM(L51)),"W"&amp;IF(WEEKNUM(N51)&lt;10,"0"&amp;WEEKNUM(N51),WEEKNUM(N51)))</f>
      </c>
      <c r="AA51" s="281">
        <f>+IF(O51&lt;&gt;"",O51,IF(N51="","In Transit","Arrived"))</f>
      </c>
      <c r="AB51" s="281">
        <f>+"W"&amp;IF(WEEKNUM(Q51)&lt;10,"0"&amp;WEEKNUM(Q51),WEEKNUM(Q51))</f>
      </c>
      <c r="AC51" s="5">
        <f>+YEAR(Q51)</f>
      </c>
      <c r="AD51" s="281">
        <f>+AB51&amp;"-"&amp;AC51</f>
      </c>
      <c r="AE51" s="6"/>
      <c r="AF51" s="6" t="s">
        <v>307</v>
      </c>
      <c r="AG51" s="5">
        <f>+COUNTIF($AD$2:$AD$1138,AF51)</f>
      </c>
    </row>
    <row x14ac:dyDescent="0.25" r="52" customHeight="1" ht="18.75">
      <c r="A52" s="276">
        <v>27</v>
      </c>
      <c r="B52" s="276">
        <v>1075274731</v>
      </c>
      <c r="C52" s="277" t="s">
        <v>295</v>
      </c>
      <c r="D52" s="278">
        <v>44015</v>
      </c>
      <c r="E52" s="279" t="s">
        <v>308</v>
      </c>
      <c r="F52" s="279" t="s">
        <v>211</v>
      </c>
      <c r="G52" s="276"/>
      <c r="H52" s="279" t="s">
        <v>189</v>
      </c>
      <c r="I52" s="278">
        <v>44022</v>
      </c>
      <c r="J52" s="278">
        <v>44027</v>
      </c>
      <c r="K52" s="276">
        <f>J52-D52</f>
      </c>
      <c r="L52" s="278">
        <v>44046</v>
      </c>
      <c r="M52" s="280">
        <v>19.4</v>
      </c>
      <c r="N52" s="278">
        <v>44046</v>
      </c>
      <c r="O52" s="279" t="s">
        <v>190</v>
      </c>
      <c r="P52" s="276">
        <v>87</v>
      </c>
      <c r="Q52" s="278">
        <v>44057</v>
      </c>
      <c r="R52" s="276">
        <f>Q52-N52</f>
      </c>
      <c r="S52" s="6"/>
      <c r="T52" s="6"/>
      <c r="U52" s="5">
        <f>+YEAR(D52)</f>
      </c>
      <c r="V52" s="5">
        <f>+MONTH(D52)</f>
      </c>
      <c r="W52" s="281">
        <f>+"W"&amp;IF(WEEKNUM(D52)&lt;10,"0"&amp;WEEKNUM(D52),WEEKNUM(D52))</f>
      </c>
      <c r="X52" s="5">
        <f>+IF(N52="",YEAR(L52),YEAR(N52))</f>
      </c>
      <c r="Y52" s="5">
        <f>+IF(N52="",MONTH(L52),MONTH(N52))</f>
      </c>
      <c r="Z52" s="282">
        <f>+IF(N52="","W"&amp;IF(WEEKNUM(L52)&lt;10,"0"&amp;WEEKNUM(L52),WEEKNUM(L52)),"W"&amp;IF(WEEKNUM(N52)&lt;10,"0"&amp;WEEKNUM(N52),WEEKNUM(N52)))</f>
      </c>
      <c r="AA52" s="281">
        <f>+IF(O52&lt;&gt;"",O52,IF(N52="","In Transit","Arrived"))</f>
      </c>
      <c r="AB52" s="281">
        <f>+"W"&amp;IF(WEEKNUM(Q52)&lt;10,"0"&amp;WEEKNUM(Q52),WEEKNUM(Q52))</f>
      </c>
      <c r="AC52" s="5">
        <f>+YEAR(Q52)</f>
      </c>
      <c r="AD52" s="281">
        <f>+AB52&amp;"-"&amp;AC52</f>
      </c>
      <c r="AE52" s="6"/>
      <c r="AF52" s="6" t="s">
        <v>309</v>
      </c>
      <c r="AG52" s="5">
        <f>+COUNTIF($AD$2:$AD$1138,AF52)</f>
      </c>
    </row>
    <row x14ac:dyDescent="0.25" r="53" customHeight="1" ht="18.75">
      <c r="A53" s="276">
        <v>28</v>
      </c>
      <c r="B53" s="276">
        <v>1075311199</v>
      </c>
      <c r="C53" s="277" t="s">
        <v>310</v>
      </c>
      <c r="D53" s="278">
        <v>44018</v>
      </c>
      <c r="E53" s="279" t="s">
        <v>311</v>
      </c>
      <c r="F53" s="279" t="s">
        <v>235</v>
      </c>
      <c r="G53" s="276"/>
      <c r="H53" s="279" t="s">
        <v>189</v>
      </c>
      <c r="I53" s="278">
        <v>44034</v>
      </c>
      <c r="J53" s="278">
        <v>44034</v>
      </c>
      <c r="K53" s="276">
        <f>J53-D53</f>
      </c>
      <c r="L53" s="278">
        <v>44053</v>
      </c>
      <c r="M53" s="280">
        <v>19.4</v>
      </c>
      <c r="N53" s="278">
        <v>44054</v>
      </c>
      <c r="O53" s="279" t="s">
        <v>190</v>
      </c>
      <c r="P53" s="276">
        <v>87</v>
      </c>
      <c r="Q53" s="278">
        <v>44061</v>
      </c>
      <c r="R53" s="276">
        <f>Q53-N53</f>
      </c>
      <c r="S53" s="6"/>
      <c r="T53" s="6"/>
      <c r="U53" s="5">
        <f>+YEAR(D53)</f>
      </c>
      <c r="V53" s="5">
        <f>+MONTH(D53)</f>
      </c>
      <c r="W53" s="281">
        <f>+"W"&amp;IF(WEEKNUM(D53)&lt;10,"0"&amp;WEEKNUM(D53),WEEKNUM(D53))</f>
      </c>
      <c r="X53" s="5">
        <f>+IF(N53="",YEAR(L53),YEAR(N53))</f>
      </c>
      <c r="Y53" s="5">
        <f>+IF(N53="",MONTH(L53),MONTH(N53))</f>
      </c>
      <c r="Z53" s="282">
        <f>+IF(N53="","W"&amp;IF(WEEKNUM(L53)&lt;10,"0"&amp;WEEKNUM(L53),WEEKNUM(L53)),"W"&amp;IF(WEEKNUM(N53)&lt;10,"0"&amp;WEEKNUM(N53),WEEKNUM(N53)))</f>
      </c>
      <c r="AA53" s="281">
        <f>+IF(O53&lt;&gt;"",O53,IF(N53="","In Transit","Arrived"))</f>
      </c>
      <c r="AB53" s="281">
        <f>+"W"&amp;IF(WEEKNUM(Q53)&lt;10,"0"&amp;WEEKNUM(Q53),WEEKNUM(Q53))</f>
      </c>
      <c r="AC53" s="5">
        <f>+YEAR(Q53)</f>
      </c>
      <c r="AD53" s="281">
        <f>+AB53&amp;"-"&amp;AC53</f>
      </c>
      <c r="AE53" s="6"/>
      <c r="AF53" s="6" t="s">
        <v>312</v>
      </c>
      <c r="AG53" s="5">
        <f>+COUNTIF($AD$2:$AD$1138,AF53)</f>
      </c>
    </row>
    <row x14ac:dyDescent="0.25" r="54" customHeight="1" ht="18.75">
      <c r="A54" s="276">
        <v>28</v>
      </c>
      <c r="B54" s="276">
        <v>1075311201</v>
      </c>
      <c r="C54" s="277" t="s">
        <v>310</v>
      </c>
      <c r="D54" s="278">
        <v>44018</v>
      </c>
      <c r="E54" s="279" t="s">
        <v>313</v>
      </c>
      <c r="F54" s="279" t="s">
        <v>235</v>
      </c>
      <c r="G54" s="276"/>
      <c r="H54" s="279" t="s">
        <v>189</v>
      </c>
      <c r="I54" s="278">
        <v>44034</v>
      </c>
      <c r="J54" s="278">
        <v>44034</v>
      </c>
      <c r="K54" s="276">
        <f>J54-D54</f>
      </c>
      <c r="L54" s="278">
        <v>44053</v>
      </c>
      <c r="M54" s="280">
        <v>19.4</v>
      </c>
      <c r="N54" s="278">
        <v>44054</v>
      </c>
      <c r="O54" s="279" t="s">
        <v>190</v>
      </c>
      <c r="P54" s="276">
        <v>87</v>
      </c>
      <c r="Q54" s="278">
        <v>44061</v>
      </c>
      <c r="R54" s="276">
        <f>Q54-N54</f>
      </c>
      <c r="S54" s="6"/>
      <c r="T54" s="6"/>
      <c r="U54" s="5">
        <f>+YEAR(D54)</f>
      </c>
      <c r="V54" s="5">
        <f>+MONTH(D54)</f>
      </c>
      <c r="W54" s="281">
        <f>+"W"&amp;IF(WEEKNUM(D54)&lt;10,"0"&amp;WEEKNUM(D54),WEEKNUM(D54))</f>
      </c>
      <c r="X54" s="5">
        <f>+IF(N54="",YEAR(L54),YEAR(N54))</f>
      </c>
      <c r="Y54" s="5">
        <f>+IF(N54="",MONTH(L54),MONTH(N54))</f>
      </c>
      <c r="Z54" s="282">
        <f>+IF(N54="","W"&amp;IF(WEEKNUM(L54)&lt;10,"0"&amp;WEEKNUM(L54),WEEKNUM(L54)),"W"&amp;IF(WEEKNUM(N54)&lt;10,"0"&amp;WEEKNUM(N54),WEEKNUM(N54)))</f>
      </c>
      <c r="AA54" s="281">
        <f>+IF(O54&lt;&gt;"",O54,IF(N54="","In Transit","Arrived"))</f>
      </c>
      <c r="AB54" s="281">
        <f>+"W"&amp;IF(WEEKNUM(Q54)&lt;10,"0"&amp;WEEKNUM(Q54),WEEKNUM(Q54))</f>
      </c>
      <c r="AC54" s="5">
        <f>+YEAR(Q54)</f>
      </c>
      <c r="AD54" s="281">
        <f>+AB54&amp;"-"&amp;AC54</f>
      </c>
      <c r="AE54" s="6"/>
      <c r="AF54" s="6" t="s">
        <v>314</v>
      </c>
      <c r="AG54" s="5">
        <f>+COUNTIF($AD$2:$AD$1138,AF54)</f>
      </c>
    </row>
    <row x14ac:dyDescent="0.25" r="55" customHeight="1" ht="18.75">
      <c r="A55" s="276">
        <v>28</v>
      </c>
      <c r="B55" s="276">
        <v>1075311205</v>
      </c>
      <c r="C55" s="277" t="s">
        <v>310</v>
      </c>
      <c r="D55" s="278">
        <v>44019</v>
      </c>
      <c r="E55" s="279" t="s">
        <v>315</v>
      </c>
      <c r="F55" s="279" t="s">
        <v>235</v>
      </c>
      <c r="G55" s="276"/>
      <c r="H55" s="279" t="s">
        <v>189</v>
      </c>
      <c r="I55" s="278">
        <v>44034</v>
      </c>
      <c r="J55" s="278">
        <v>44034</v>
      </c>
      <c r="K55" s="276">
        <f>J55-D55</f>
      </c>
      <c r="L55" s="278">
        <v>44053</v>
      </c>
      <c r="M55" s="280">
        <v>19.4</v>
      </c>
      <c r="N55" s="278">
        <v>44054</v>
      </c>
      <c r="O55" s="279" t="s">
        <v>190</v>
      </c>
      <c r="P55" s="276">
        <v>87</v>
      </c>
      <c r="Q55" s="278">
        <v>44061</v>
      </c>
      <c r="R55" s="276">
        <f>Q55-N55</f>
      </c>
      <c r="S55" s="6"/>
      <c r="T55" s="6"/>
      <c r="U55" s="5">
        <f>+YEAR(D55)</f>
      </c>
      <c r="V55" s="5">
        <f>+MONTH(D55)</f>
      </c>
      <c r="W55" s="281">
        <f>+"W"&amp;IF(WEEKNUM(D55)&lt;10,"0"&amp;WEEKNUM(D55),WEEKNUM(D55))</f>
      </c>
      <c r="X55" s="5">
        <f>+IF(N55="",YEAR(L55),YEAR(N55))</f>
      </c>
      <c r="Y55" s="5">
        <f>+IF(N55="",MONTH(L55),MONTH(N55))</f>
      </c>
      <c r="Z55" s="282">
        <f>+IF(N55="","W"&amp;IF(WEEKNUM(L55)&lt;10,"0"&amp;WEEKNUM(L55),WEEKNUM(L55)),"W"&amp;IF(WEEKNUM(N55)&lt;10,"0"&amp;WEEKNUM(N55),WEEKNUM(N55)))</f>
      </c>
      <c r="AA55" s="281">
        <f>+IF(O55&lt;&gt;"",O55,IF(N55="","In Transit","Arrived"))</f>
      </c>
      <c r="AB55" s="281">
        <f>+"W"&amp;IF(WEEKNUM(Q55)&lt;10,"0"&amp;WEEKNUM(Q55),WEEKNUM(Q55))</f>
      </c>
      <c r="AC55" s="5">
        <f>+YEAR(Q55)</f>
      </c>
      <c r="AD55" s="281">
        <f>+AB55&amp;"-"&amp;AC55</f>
      </c>
      <c r="AE55" s="6"/>
      <c r="AF55" s="6" t="s">
        <v>316</v>
      </c>
      <c r="AG55" s="5">
        <f>+COUNTIF($AD$2:$AD$1138,AF55)</f>
      </c>
    </row>
    <row x14ac:dyDescent="0.25" r="56" customHeight="1" ht="18.75">
      <c r="A56" s="276">
        <v>28</v>
      </c>
      <c r="B56" s="276">
        <v>1075311209</v>
      </c>
      <c r="C56" s="277" t="s">
        <v>310</v>
      </c>
      <c r="D56" s="278">
        <v>44020</v>
      </c>
      <c r="E56" s="279" t="s">
        <v>317</v>
      </c>
      <c r="F56" s="279" t="s">
        <v>235</v>
      </c>
      <c r="G56" s="276"/>
      <c r="H56" s="279" t="s">
        <v>189</v>
      </c>
      <c r="I56" s="278">
        <v>44034</v>
      </c>
      <c r="J56" s="278">
        <v>44034</v>
      </c>
      <c r="K56" s="276">
        <f>J56-D56</f>
      </c>
      <c r="L56" s="278">
        <v>44053</v>
      </c>
      <c r="M56" s="280">
        <v>19.4</v>
      </c>
      <c r="N56" s="278">
        <v>44054</v>
      </c>
      <c r="O56" s="279" t="s">
        <v>190</v>
      </c>
      <c r="P56" s="276">
        <v>87</v>
      </c>
      <c r="Q56" s="278">
        <v>44061</v>
      </c>
      <c r="R56" s="276">
        <f>Q56-N56</f>
      </c>
      <c r="S56" s="6"/>
      <c r="T56" s="6"/>
      <c r="U56" s="5">
        <f>+YEAR(D56)</f>
      </c>
      <c r="V56" s="5">
        <f>+MONTH(D56)</f>
      </c>
      <c r="W56" s="281">
        <f>+"W"&amp;IF(WEEKNUM(D56)&lt;10,"0"&amp;WEEKNUM(D56),WEEKNUM(D56))</f>
      </c>
      <c r="X56" s="5">
        <f>+IF(N56="",YEAR(L56),YEAR(N56))</f>
      </c>
      <c r="Y56" s="5">
        <f>+IF(N56="",MONTH(L56),MONTH(N56))</f>
      </c>
      <c r="Z56" s="282">
        <f>+IF(N56="","W"&amp;IF(WEEKNUM(L56)&lt;10,"0"&amp;WEEKNUM(L56),WEEKNUM(L56)),"W"&amp;IF(WEEKNUM(N56)&lt;10,"0"&amp;WEEKNUM(N56),WEEKNUM(N56)))</f>
      </c>
      <c r="AA56" s="281">
        <f>+IF(O56&lt;&gt;"",O56,IF(N56="","In Transit","Arrived"))</f>
      </c>
      <c r="AB56" s="281">
        <f>+"W"&amp;IF(WEEKNUM(Q56)&lt;10,"0"&amp;WEEKNUM(Q56),WEEKNUM(Q56))</f>
      </c>
      <c r="AC56" s="5">
        <f>+YEAR(Q56)</f>
      </c>
      <c r="AD56" s="281">
        <f>+AB56&amp;"-"&amp;AC56</f>
      </c>
      <c r="AE56" s="6"/>
      <c r="AF56" s="6" t="s">
        <v>318</v>
      </c>
      <c r="AG56" s="5">
        <f>+COUNTIF($AD$2:$AD$1138,AF56)</f>
      </c>
    </row>
    <row x14ac:dyDescent="0.25" r="57" customHeight="1" ht="18.75">
      <c r="A57" s="276">
        <v>28</v>
      </c>
      <c r="B57" s="276">
        <v>1075311211</v>
      </c>
      <c r="C57" s="277" t="s">
        <v>310</v>
      </c>
      <c r="D57" s="278">
        <v>44020</v>
      </c>
      <c r="E57" s="279" t="s">
        <v>319</v>
      </c>
      <c r="F57" s="279" t="s">
        <v>235</v>
      </c>
      <c r="G57" s="276"/>
      <c r="H57" s="279" t="s">
        <v>189</v>
      </c>
      <c r="I57" s="278">
        <v>44034</v>
      </c>
      <c r="J57" s="278">
        <v>44034</v>
      </c>
      <c r="K57" s="276">
        <f>J57-D57</f>
      </c>
      <c r="L57" s="278">
        <v>44053</v>
      </c>
      <c r="M57" s="280">
        <v>19.4</v>
      </c>
      <c r="N57" s="278">
        <v>44054</v>
      </c>
      <c r="O57" s="279" t="s">
        <v>190</v>
      </c>
      <c r="P57" s="276">
        <v>87</v>
      </c>
      <c r="Q57" s="278">
        <v>44061</v>
      </c>
      <c r="R57" s="276">
        <f>Q57-N57</f>
      </c>
      <c r="S57" s="6"/>
      <c r="T57" s="6"/>
      <c r="U57" s="5">
        <f>+YEAR(D57)</f>
      </c>
      <c r="V57" s="5">
        <f>+MONTH(D57)</f>
      </c>
      <c r="W57" s="281">
        <f>+"W"&amp;IF(WEEKNUM(D57)&lt;10,"0"&amp;WEEKNUM(D57),WEEKNUM(D57))</f>
      </c>
      <c r="X57" s="5">
        <f>+IF(N57="",YEAR(L57),YEAR(N57))</f>
      </c>
      <c r="Y57" s="5">
        <f>+IF(N57="",MONTH(L57),MONTH(N57))</f>
      </c>
      <c r="Z57" s="282">
        <f>+IF(N57="","W"&amp;IF(WEEKNUM(L57)&lt;10,"0"&amp;WEEKNUM(L57),WEEKNUM(L57)),"W"&amp;IF(WEEKNUM(N57)&lt;10,"0"&amp;WEEKNUM(N57),WEEKNUM(N57)))</f>
      </c>
      <c r="AA57" s="281">
        <f>+IF(O57&lt;&gt;"",O57,IF(N57="","In Transit","Arrived"))</f>
      </c>
      <c r="AB57" s="281">
        <f>+"W"&amp;IF(WEEKNUM(Q57)&lt;10,"0"&amp;WEEKNUM(Q57),WEEKNUM(Q57))</f>
      </c>
      <c r="AC57" s="5">
        <f>+YEAR(Q57)</f>
      </c>
      <c r="AD57" s="281">
        <f>+AB57&amp;"-"&amp;AC57</f>
      </c>
      <c r="AE57" s="6"/>
      <c r="AF57" s="6" t="s">
        <v>320</v>
      </c>
      <c r="AG57" s="5">
        <f>+COUNTIF($AD$2:$AD$1138,AF57)</f>
      </c>
    </row>
    <row x14ac:dyDescent="0.25" r="58" customHeight="1" ht="18.75">
      <c r="A58" s="276">
        <v>28</v>
      </c>
      <c r="B58" s="276">
        <v>1075311203</v>
      </c>
      <c r="C58" s="277" t="s">
        <v>310</v>
      </c>
      <c r="D58" s="278">
        <v>44021</v>
      </c>
      <c r="E58" s="279" t="s">
        <v>321</v>
      </c>
      <c r="F58" s="279" t="s">
        <v>235</v>
      </c>
      <c r="G58" s="276"/>
      <c r="H58" s="279" t="s">
        <v>189</v>
      </c>
      <c r="I58" s="278">
        <v>44034</v>
      </c>
      <c r="J58" s="278">
        <v>44034</v>
      </c>
      <c r="K58" s="276">
        <f>J58-D58</f>
      </c>
      <c r="L58" s="278">
        <v>44053</v>
      </c>
      <c r="M58" s="280">
        <v>19.4</v>
      </c>
      <c r="N58" s="278">
        <v>44054</v>
      </c>
      <c r="O58" s="279" t="s">
        <v>190</v>
      </c>
      <c r="P58" s="276">
        <v>87</v>
      </c>
      <c r="Q58" s="278">
        <v>44061</v>
      </c>
      <c r="R58" s="276">
        <f>Q58-N58</f>
      </c>
      <c r="S58" s="6"/>
      <c r="T58" s="6"/>
      <c r="U58" s="5">
        <f>+YEAR(D58)</f>
      </c>
      <c r="V58" s="5">
        <f>+MONTH(D58)</f>
      </c>
      <c r="W58" s="281">
        <f>+"W"&amp;IF(WEEKNUM(D58)&lt;10,"0"&amp;WEEKNUM(D58),WEEKNUM(D58))</f>
      </c>
      <c r="X58" s="5">
        <f>+IF(N58="",YEAR(L58),YEAR(N58))</f>
      </c>
      <c r="Y58" s="5">
        <f>+IF(N58="",MONTH(L58),MONTH(N58))</f>
      </c>
      <c r="Z58" s="282">
        <f>+IF(N58="","W"&amp;IF(WEEKNUM(L58)&lt;10,"0"&amp;WEEKNUM(L58),WEEKNUM(L58)),"W"&amp;IF(WEEKNUM(N58)&lt;10,"0"&amp;WEEKNUM(N58),WEEKNUM(N58)))</f>
      </c>
      <c r="AA58" s="281">
        <f>+IF(O58&lt;&gt;"",O58,IF(N58="","In Transit","Arrived"))</f>
      </c>
      <c r="AB58" s="281">
        <f>+"W"&amp;IF(WEEKNUM(Q58)&lt;10,"0"&amp;WEEKNUM(Q58),WEEKNUM(Q58))</f>
      </c>
      <c r="AC58" s="5">
        <f>+YEAR(Q58)</f>
      </c>
      <c r="AD58" s="281">
        <f>+AB58&amp;"-"&amp;AC58</f>
      </c>
      <c r="AE58" s="6"/>
      <c r="AF58" s="6" t="s">
        <v>322</v>
      </c>
      <c r="AG58" s="5">
        <f>+COUNTIF($AD$2:$AD$1138,AF58)</f>
      </c>
    </row>
    <row x14ac:dyDescent="0.25" r="59" customHeight="1" ht="18.75">
      <c r="A59" s="276">
        <v>28</v>
      </c>
      <c r="B59" s="276">
        <v>1075311208</v>
      </c>
      <c r="C59" s="277" t="s">
        <v>310</v>
      </c>
      <c r="D59" s="278">
        <v>44021</v>
      </c>
      <c r="E59" s="279" t="s">
        <v>323</v>
      </c>
      <c r="F59" s="279" t="s">
        <v>235</v>
      </c>
      <c r="G59" s="276"/>
      <c r="H59" s="279" t="s">
        <v>189</v>
      </c>
      <c r="I59" s="278">
        <v>44034</v>
      </c>
      <c r="J59" s="278">
        <v>44034</v>
      </c>
      <c r="K59" s="276">
        <f>J59-D59</f>
      </c>
      <c r="L59" s="278">
        <v>44053</v>
      </c>
      <c r="M59" s="280">
        <v>19.4</v>
      </c>
      <c r="N59" s="278">
        <v>44054</v>
      </c>
      <c r="O59" s="279" t="s">
        <v>190</v>
      </c>
      <c r="P59" s="276">
        <v>87</v>
      </c>
      <c r="Q59" s="278">
        <v>44061</v>
      </c>
      <c r="R59" s="276">
        <f>Q59-N59</f>
      </c>
      <c r="S59" s="6"/>
      <c r="T59" s="6"/>
      <c r="U59" s="5">
        <f>+YEAR(D59)</f>
      </c>
      <c r="V59" s="5">
        <f>+MONTH(D59)</f>
      </c>
      <c r="W59" s="281">
        <f>+"W"&amp;IF(WEEKNUM(D59)&lt;10,"0"&amp;WEEKNUM(D59),WEEKNUM(D59))</f>
      </c>
      <c r="X59" s="5">
        <f>+IF(N59="",YEAR(L59),YEAR(N59))</f>
      </c>
      <c r="Y59" s="5">
        <f>+IF(N59="",MONTH(L59),MONTH(N59))</f>
      </c>
      <c r="Z59" s="282">
        <f>+IF(N59="","W"&amp;IF(WEEKNUM(L59)&lt;10,"0"&amp;WEEKNUM(L59),WEEKNUM(L59)),"W"&amp;IF(WEEKNUM(N59)&lt;10,"0"&amp;WEEKNUM(N59),WEEKNUM(N59)))</f>
      </c>
      <c r="AA59" s="281">
        <f>+IF(O59&lt;&gt;"",O59,IF(N59="","In Transit","Arrived"))</f>
      </c>
      <c r="AB59" s="281">
        <f>+"W"&amp;IF(WEEKNUM(Q59)&lt;10,"0"&amp;WEEKNUM(Q59),WEEKNUM(Q59))</f>
      </c>
      <c r="AC59" s="5">
        <f>+YEAR(Q59)</f>
      </c>
      <c r="AD59" s="281">
        <f>+AB59&amp;"-"&amp;AC59</f>
      </c>
      <c r="AE59" s="6"/>
      <c r="AF59" s="6" t="s">
        <v>324</v>
      </c>
      <c r="AG59" s="5">
        <f>+COUNTIF($AD$2:$AD$1138,AF59)</f>
      </c>
    </row>
    <row x14ac:dyDescent="0.25" r="60" customHeight="1" ht="18.75">
      <c r="A60" s="276">
        <v>29</v>
      </c>
      <c r="B60" s="276">
        <v>1075613378</v>
      </c>
      <c r="C60" s="277" t="s">
        <v>325</v>
      </c>
      <c r="D60" s="278">
        <v>44025</v>
      </c>
      <c r="E60" s="279" t="s">
        <v>326</v>
      </c>
      <c r="F60" s="279" t="s">
        <v>250</v>
      </c>
      <c r="G60" s="276"/>
      <c r="H60" s="279" t="s">
        <v>189</v>
      </c>
      <c r="I60" s="278">
        <v>44039</v>
      </c>
      <c r="J60" s="278">
        <v>44039</v>
      </c>
      <c r="K60" s="276">
        <f>J60-D60</f>
      </c>
      <c r="L60" s="278">
        <v>44060</v>
      </c>
      <c r="M60" s="280">
        <v>19.4</v>
      </c>
      <c r="N60" s="278">
        <v>44059</v>
      </c>
      <c r="O60" s="279" t="s">
        <v>190</v>
      </c>
      <c r="P60" s="276">
        <v>87</v>
      </c>
      <c r="Q60" s="278">
        <v>44064</v>
      </c>
      <c r="R60" s="276">
        <f>Q60-N60</f>
      </c>
      <c r="S60" s="6"/>
      <c r="T60" s="6"/>
      <c r="U60" s="5">
        <f>+YEAR(D60)</f>
      </c>
      <c r="V60" s="5">
        <f>+MONTH(D60)</f>
      </c>
      <c r="W60" s="281">
        <f>+"W"&amp;IF(WEEKNUM(D60)&lt;10,"0"&amp;WEEKNUM(D60),WEEKNUM(D60))</f>
      </c>
      <c r="X60" s="5">
        <f>+IF(N60="",YEAR(L60),YEAR(N60))</f>
      </c>
      <c r="Y60" s="5">
        <f>+IF(N60="",MONTH(L60),MONTH(N60))</f>
      </c>
      <c r="Z60" s="282">
        <f>+IF(N60="","W"&amp;IF(WEEKNUM(L60)&lt;10,"0"&amp;WEEKNUM(L60),WEEKNUM(L60)),"W"&amp;IF(WEEKNUM(N60)&lt;10,"0"&amp;WEEKNUM(N60),WEEKNUM(N60)))</f>
      </c>
      <c r="AA60" s="281">
        <f>+IF(O60&lt;&gt;"",O60,IF(N60="","In Transit","Arrived"))</f>
      </c>
      <c r="AB60" s="281">
        <f>+"W"&amp;IF(WEEKNUM(Q60)&lt;10,"0"&amp;WEEKNUM(Q60),WEEKNUM(Q60))</f>
      </c>
      <c r="AC60" s="5">
        <f>+YEAR(Q60)</f>
      </c>
      <c r="AD60" s="281">
        <f>+AB60&amp;"-"&amp;AC60</f>
      </c>
      <c r="AE60" s="6"/>
      <c r="AF60" s="6" t="s">
        <v>327</v>
      </c>
      <c r="AG60" s="5">
        <f>+COUNTIF($AD$2:$AD$1138,AF60)</f>
      </c>
    </row>
    <row x14ac:dyDescent="0.25" r="61" customHeight="1" ht="18.75">
      <c r="A61" s="276">
        <v>29</v>
      </c>
      <c r="B61" s="276">
        <v>1075613380</v>
      </c>
      <c r="C61" s="277" t="s">
        <v>325</v>
      </c>
      <c r="D61" s="278">
        <v>44025</v>
      </c>
      <c r="E61" s="279" t="s">
        <v>328</v>
      </c>
      <c r="F61" s="279" t="s">
        <v>250</v>
      </c>
      <c r="G61" s="276"/>
      <c r="H61" s="279" t="s">
        <v>189</v>
      </c>
      <c r="I61" s="278">
        <v>44039</v>
      </c>
      <c r="J61" s="278">
        <v>44039</v>
      </c>
      <c r="K61" s="276">
        <f>J61-D61</f>
      </c>
      <c r="L61" s="278">
        <v>44060</v>
      </c>
      <c r="M61" s="280">
        <v>19.4</v>
      </c>
      <c r="N61" s="278">
        <v>44059</v>
      </c>
      <c r="O61" s="279" t="s">
        <v>190</v>
      </c>
      <c r="P61" s="276">
        <v>87</v>
      </c>
      <c r="Q61" s="278">
        <v>44064</v>
      </c>
      <c r="R61" s="276">
        <f>Q61-N61</f>
      </c>
      <c r="S61" s="6"/>
      <c r="T61" s="6"/>
      <c r="U61" s="5">
        <f>+YEAR(D61)</f>
      </c>
      <c r="V61" s="5">
        <f>+MONTH(D61)</f>
      </c>
      <c r="W61" s="281">
        <f>+"W"&amp;IF(WEEKNUM(D61)&lt;10,"0"&amp;WEEKNUM(D61),WEEKNUM(D61))</f>
      </c>
      <c r="X61" s="5">
        <f>+IF(N61="",YEAR(L61),YEAR(N61))</f>
      </c>
      <c r="Y61" s="5">
        <f>+IF(N61="",MONTH(L61),MONTH(N61))</f>
      </c>
      <c r="Z61" s="282">
        <f>+IF(N61="","W"&amp;IF(WEEKNUM(L61)&lt;10,"0"&amp;WEEKNUM(L61),WEEKNUM(L61)),"W"&amp;IF(WEEKNUM(N61)&lt;10,"0"&amp;WEEKNUM(N61),WEEKNUM(N61)))</f>
      </c>
      <c r="AA61" s="281">
        <f>+IF(O61&lt;&gt;"",O61,IF(N61="","In Transit","Arrived"))</f>
      </c>
      <c r="AB61" s="281">
        <f>+"W"&amp;IF(WEEKNUM(Q61)&lt;10,"0"&amp;WEEKNUM(Q61),WEEKNUM(Q61))</f>
      </c>
      <c r="AC61" s="5">
        <f>+YEAR(Q61)</f>
      </c>
      <c r="AD61" s="281">
        <f>+AB61&amp;"-"&amp;AC61</f>
      </c>
      <c r="AE61" s="6"/>
      <c r="AF61" s="6" t="s">
        <v>329</v>
      </c>
      <c r="AG61" s="5">
        <f>+COUNTIF($AD$2:$AD$1138,AF61)</f>
      </c>
    </row>
    <row x14ac:dyDescent="0.25" r="62" customHeight="1" ht="18.75">
      <c r="A62" s="276">
        <v>29</v>
      </c>
      <c r="B62" s="276">
        <v>1075613381</v>
      </c>
      <c r="C62" s="277" t="s">
        <v>325</v>
      </c>
      <c r="D62" s="278">
        <v>44026</v>
      </c>
      <c r="E62" s="279" t="s">
        <v>330</v>
      </c>
      <c r="F62" s="279" t="s">
        <v>250</v>
      </c>
      <c r="G62" s="276"/>
      <c r="H62" s="279" t="s">
        <v>189</v>
      </c>
      <c r="I62" s="278">
        <v>44039</v>
      </c>
      <c r="J62" s="278">
        <v>44039</v>
      </c>
      <c r="K62" s="276">
        <f>J62-D62</f>
      </c>
      <c r="L62" s="278">
        <v>44060</v>
      </c>
      <c r="M62" s="280">
        <v>19.4</v>
      </c>
      <c r="N62" s="278">
        <v>44059</v>
      </c>
      <c r="O62" s="279" t="s">
        <v>190</v>
      </c>
      <c r="P62" s="276">
        <v>87</v>
      </c>
      <c r="Q62" s="278">
        <v>44064</v>
      </c>
      <c r="R62" s="276">
        <f>Q62-N62</f>
      </c>
      <c r="S62" s="6"/>
      <c r="T62" s="6"/>
      <c r="U62" s="5">
        <f>+YEAR(D62)</f>
      </c>
      <c r="V62" s="5">
        <f>+MONTH(D62)</f>
      </c>
      <c r="W62" s="281">
        <f>+"W"&amp;IF(WEEKNUM(D62)&lt;10,"0"&amp;WEEKNUM(D62),WEEKNUM(D62))</f>
      </c>
      <c r="X62" s="5">
        <f>+IF(N62="",YEAR(L62),YEAR(N62))</f>
      </c>
      <c r="Y62" s="5">
        <f>+IF(N62="",MONTH(L62),MONTH(N62))</f>
      </c>
      <c r="Z62" s="282">
        <f>+IF(N62="","W"&amp;IF(WEEKNUM(L62)&lt;10,"0"&amp;WEEKNUM(L62),WEEKNUM(L62)),"W"&amp;IF(WEEKNUM(N62)&lt;10,"0"&amp;WEEKNUM(N62),WEEKNUM(N62)))</f>
      </c>
      <c r="AA62" s="281">
        <f>+IF(O62&lt;&gt;"",O62,IF(N62="","In Transit","Arrived"))</f>
      </c>
      <c r="AB62" s="281">
        <f>+"W"&amp;IF(WEEKNUM(Q62)&lt;10,"0"&amp;WEEKNUM(Q62),WEEKNUM(Q62))</f>
      </c>
      <c r="AC62" s="5">
        <f>+YEAR(Q62)</f>
      </c>
      <c r="AD62" s="281">
        <f>+AB62&amp;"-"&amp;AC62</f>
      </c>
      <c r="AE62" s="6"/>
      <c r="AF62" s="6" t="s">
        <v>331</v>
      </c>
      <c r="AG62" s="5">
        <f>+COUNTIF($AD$2:$AD$1138,AF62)</f>
      </c>
    </row>
    <row x14ac:dyDescent="0.25" r="63" customHeight="1" ht="18.75">
      <c r="A63" s="276">
        <v>29</v>
      </c>
      <c r="B63" s="276">
        <v>1075613382</v>
      </c>
      <c r="C63" s="277" t="s">
        <v>325</v>
      </c>
      <c r="D63" s="278">
        <v>44026</v>
      </c>
      <c r="E63" s="279" t="s">
        <v>332</v>
      </c>
      <c r="F63" s="279" t="s">
        <v>250</v>
      </c>
      <c r="G63" s="276"/>
      <c r="H63" s="279" t="s">
        <v>189</v>
      </c>
      <c r="I63" s="278">
        <v>44039</v>
      </c>
      <c r="J63" s="278">
        <v>44039</v>
      </c>
      <c r="K63" s="276">
        <f>J63-D63</f>
      </c>
      <c r="L63" s="278">
        <v>44060</v>
      </c>
      <c r="M63" s="280">
        <v>19.4</v>
      </c>
      <c r="N63" s="278">
        <v>44059</v>
      </c>
      <c r="O63" s="279" t="s">
        <v>190</v>
      </c>
      <c r="P63" s="276">
        <v>87</v>
      </c>
      <c r="Q63" s="278">
        <v>44064</v>
      </c>
      <c r="R63" s="276">
        <f>Q63-N63</f>
      </c>
      <c r="S63" s="6"/>
      <c r="T63" s="6"/>
      <c r="U63" s="5">
        <f>+YEAR(D63)</f>
      </c>
      <c r="V63" s="5">
        <f>+MONTH(D63)</f>
      </c>
      <c r="W63" s="281">
        <f>+"W"&amp;IF(WEEKNUM(D63)&lt;10,"0"&amp;WEEKNUM(D63),WEEKNUM(D63))</f>
      </c>
      <c r="X63" s="5">
        <f>+IF(N63="",YEAR(L63),YEAR(N63))</f>
      </c>
      <c r="Y63" s="5">
        <f>+IF(N63="",MONTH(L63),MONTH(N63))</f>
      </c>
      <c r="Z63" s="282">
        <f>+IF(N63="","W"&amp;IF(WEEKNUM(L63)&lt;10,"0"&amp;WEEKNUM(L63),WEEKNUM(L63)),"W"&amp;IF(WEEKNUM(N63)&lt;10,"0"&amp;WEEKNUM(N63),WEEKNUM(N63)))</f>
      </c>
      <c r="AA63" s="281">
        <f>+IF(O63&lt;&gt;"",O63,IF(N63="","In Transit","Arrived"))</f>
      </c>
      <c r="AB63" s="281">
        <f>+"W"&amp;IF(WEEKNUM(Q63)&lt;10,"0"&amp;WEEKNUM(Q63),WEEKNUM(Q63))</f>
      </c>
      <c r="AC63" s="5">
        <f>+YEAR(Q63)</f>
      </c>
      <c r="AD63" s="281">
        <f>+AB63&amp;"-"&amp;AC63</f>
      </c>
      <c r="AE63" s="6"/>
      <c r="AF63" s="6" t="s">
        <v>333</v>
      </c>
      <c r="AG63" s="5">
        <f>+COUNTIF($AD$2:$AD$1138,AF63)</f>
      </c>
    </row>
    <row x14ac:dyDescent="0.25" r="64" customHeight="1" ht="18.75">
      <c r="A64" s="276">
        <v>29</v>
      </c>
      <c r="B64" s="276">
        <v>1075613383</v>
      </c>
      <c r="C64" s="277" t="s">
        <v>325</v>
      </c>
      <c r="D64" s="278">
        <v>44026</v>
      </c>
      <c r="E64" s="279" t="s">
        <v>334</v>
      </c>
      <c r="F64" s="279" t="s">
        <v>250</v>
      </c>
      <c r="G64" s="276"/>
      <c r="H64" s="279" t="s">
        <v>189</v>
      </c>
      <c r="I64" s="278">
        <v>44039</v>
      </c>
      <c r="J64" s="278">
        <v>44039</v>
      </c>
      <c r="K64" s="276">
        <f>J64-D64</f>
      </c>
      <c r="L64" s="278">
        <v>44060</v>
      </c>
      <c r="M64" s="280">
        <v>19.4</v>
      </c>
      <c r="N64" s="278">
        <v>44059</v>
      </c>
      <c r="O64" s="279" t="s">
        <v>190</v>
      </c>
      <c r="P64" s="276">
        <v>87</v>
      </c>
      <c r="Q64" s="278">
        <v>44064</v>
      </c>
      <c r="R64" s="276">
        <f>Q64-N64</f>
      </c>
      <c r="S64" s="6"/>
      <c r="T64" s="6"/>
      <c r="U64" s="5">
        <f>+YEAR(D64)</f>
      </c>
      <c r="V64" s="5">
        <f>+MONTH(D64)</f>
      </c>
      <c r="W64" s="281">
        <f>+"W"&amp;IF(WEEKNUM(D64)&lt;10,"0"&amp;WEEKNUM(D64),WEEKNUM(D64))</f>
      </c>
      <c r="X64" s="5">
        <f>+IF(N64="",YEAR(L64),YEAR(N64))</f>
      </c>
      <c r="Y64" s="5">
        <f>+IF(N64="",MONTH(L64),MONTH(N64))</f>
      </c>
      <c r="Z64" s="282">
        <f>+IF(N64="","W"&amp;IF(WEEKNUM(L64)&lt;10,"0"&amp;WEEKNUM(L64),WEEKNUM(L64)),"W"&amp;IF(WEEKNUM(N64)&lt;10,"0"&amp;WEEKNUM(N64),WEEKNUM(N64)))</f>
      </c>
      <c r="AA64" s="281">
        <f>+IF(O64&lt;&gt;"",O64,IF(N64="","In Transit","Arrived"))</f>
      </c>
      <c r="AB64" s="281">
        <f>+"W"&amp;IF(WEEKNUM(Q64)&lt;10,"0"&amp;WEEKNUM(Q64),WEEKNUM(Q64))</f>
      </c>
      <c r="AC64" s="5">
        <f>+YEAR(Q64)</f>
      </c>
      <c r="AD64" s="281">
        <f>+AB64&amp;"-"&amp;AC64</f>
      </c>
      <c r="AE64" s="6"/>
      <c r="AF64" s="6" t="s">
        <v>335</v>
      </c>
      <c r="AG64" s="5">
        <f>+COUNTIF($AD$2:$AD$1138,AF64)</f>
      </c>
    </row>
    <row x14ac:dyDescent="0.25" r="65" customHeight="1" ht="18.75">
      <c r="A65" s="276">
        <v>29</v>
      </c>
      <c r="B65" s="276">
        <v>1075613384</v>
      </c>
      <c r="C65" s="277" t="s">
        <v>325</v>
      </c>
      <c r="D65" s="278">
        <v>44026</v>
      </c>
      <c r="E65" s="279" t="s">
        <v>336</v>
      </c>
      <c r="F65" s="279" t="s">
        <v>250</v>
      </c>
      <c r="G65" s="276"/>
      <c r="H65" s="279" t="s">
        <v>189</v>
      </c>
      <c r="I65" s="278">
        <v>44039</v>
      </c>
      <c r="J65" s="278">
        <v>44039</v>
      </c>
      <c r="K65" s="276">
        <f>J65-D65</f>
      </c>
      <c r="L65" s="278">
        <v>44060</v>
      </c>
      <c r="M65" s="280">
        <v>19.4</v>
      </c>
      <c r="N65" s="278">
        <v>44059</v>
      </c>
      <c r="O65" s="279" t="s">
        <v>190</v>
      </c>
      <c r="P65" s="276">
        <v>87</v>
      </c>
      <c r="Q65" s="278">
        <v>44064</v>
      </c>
      <c r="R65" s="276">
        <f>Q65-N65</f>
      </c>
      <c r="S65" s="6"/>
      <c r="T65" s="6"/>
      <c r="U65" s="5">
        <f>+YEAR(D65)</f>
      </c>
      <c r="V65" s="5">
        <f>+MONTH(D65)</f>
      </c>
      <c r="W65" s="281">
        <f>+"W"&amp;IF(WEEKNUM(D65)&lt;10,"0"&amp;WEEKNUM(D65),WEEKNUM(D65))</f>
      </c>
      <c r="X65" s="5">
        <f>+IF(N65="",YEAR(L65),YEAR(N65))</f>
      </c>
      <c r="Y65" s="5">
        <f>+IF(N65="",MONTH(L65),MONTH(N65))</f>
      </c>
      <c r="Z65" s="282">
        <f>+IF(N65="","W"&amp;IF(WEEKNUM(L65)&lt;10,"0"&amp;WEEKNUM(L65),WEEKNUM(L65)),"W"&amp;IF(WEEKNUM(N65)&lt;10,"0"&amp;WEEKNUM(N65),WEEKNUM(N65)))</f>
      </c>
      <c r="AA65" s="281">
        <f>+IF(O65&lt;&gt;"",O65,IF(N65="","In Transit","Arrived"))</f>
      </c>
      <c r="AB65" s="281">
        <f>+"W"&amp;IF(WEEKNUM(Q65)&lt;10,"0"&amp;WEEKNUM(Q65),WEEKNUM(Q65))</f>
      </c>
      <c r="AC65" s="5">
        <f>+YEAR(Q65)</f>
      </c>
      <c r="AD65" s="281">
        <f>+AB65&amp;"-"&amp;AC65</f>
      </c>
      <c r="AE65" s="6"/>
      <c r="AF65" s="6" t="s">
        <v>337</v>
      </c>
      <c r="AG65" s="5">
        <f>+COUNTIF($AD$2:$AD$1138,AF65)</f>
      </c>
    </row>
    <row x14ac:dyDescent="0.25" r="66" customHeight="1" ht="18.75">
      <c r="A66" s="276">
        <v>29</v>
      </c>
      <c r="B66" s="276">
        <v>1075613386</v>
      </c>
      <c r="C66" s="277" t="s">
        <v>325</v>
      </c>
      <c r="D66" s="278">
        <v>44026</v>
      </c>
      <c r="E66" s="279" t="s">
        <v>338</v>
      </c>
      <c r="F66" s="279" t="s">
        <v>250</v>
      </c>
      <c r="G66" s="276"/>
      <c r="H66" s="279" t="s">
        <v>189</v>
      </c>
      <c r="I66" s="278">
        <v>44039</v>
      </c>
      <c r="J66" s="278">
        <v>44039</v>
      </c>
      <c r="K66" s="276">
        <f>J66-D66</f>
      </c>
      <c r="L66" s="278">
        <v>44060</v>
      </c>
      <c r="M66" s="280">
        <v>19.4</v>
      </c>
      <c r="N66" s="278">
        <v>44059</v>
      </c>
      <c r="O66" s="279" t="s">
        <v>190</v>
      </c>
      <c r="P66" s="276">
        <v>87</v>
      </c>
      <c r="Q66" s="278">
        <v>44064</v>
      </c>
      <c r="R66" s="276">
        <f>Q66-N66</f>
      </c>
      <c r="S66" s="6"/>
      <c r="T66" s="6"/>
      <c r="U66" s="5">
        <f>+YEAR(D66)</f>
      </c>
      <c r="V66" s="5">
        <f>+MONTH(D66)</f>
      </c>
      <c r="W66" s="281">
        <f>+"W"&amp;IF(WEEKNUM(D66)&lt;10,"0"&amp;WEEKNUM(D66),WEEKNUM(D66))</f>
      </c>
      <c r="X66" s="5">
        <f>+IF(N66="",YEAR(L66),YEAR(N66))</f>
      </c>
      <c r="Y66" s="5">
        <f>+IF(N66="",MONTH(L66),MONTH(N66))</f>
      </c>
      <c r="Z66" s="282">
        <f>+IF(N66="","W"&amp;IF(WEEKNUM(L66)&lt;10,"0"&amp;WEEKNUM(L66),WEEKNUM(L66)),"W"&amp;IF(WEEKNUM(N66)&lt;10,"0"&amp;WEEKNUM(N66),WEEKNUM(N66)))</f>
      </c>
      <c r="AA66" s="281">
        <f>+IF(O66&lt;&gt;"",O66,IF(N66="","In Transit","Arrived"))</f>
      </c>
      <c r="AB66" s="281">
        <f>+"W"&amp;IF(WEEKNUM(Q66)&lt;10,"0"&amp;WEEKNUM(Q66),WEEKNUM(Q66))</f>
      </c>
      <c r="AC66" s="5">
        <f>+YEAR(Q66)</f>
      </c>
      <c r="AD66" s="281">
        <f>+AB66&amp;"-"&amp;AC66</f>
      </c>
      <c r="AE66" s="6"/>
      <c r="AF66" s="6" t="s">
        <v>339</v>
      </c>
      <c r="AG66" s="5">
        <f>+COUNTIF($AD$2:$AD$1138,AF66)</f>
      </c>
    </row>
    <row x14ac:dyDescent="0.25" r="67" customHeight="1" ht="18.75">
      <c r="A67" s="276">
        <v>29</v>
      </c>
      <c r="B67" s="276">
        <v>1075667437</v>
      </c>
      <c r="C67" s="277" t="s">
        <v>325</v>
      </c>
      <c r="D67" s="278">
        <v>44027</v>
      </c>
      <c r="E67" s="279" t="s">
        <v>340</v>
      </c>
      <c r="F67" s="279" t="s">
        <v>250</v>
      </c>
      <c r="G67" s="276"/>
      <c r="H67" s="279" t="s">
        <v>189</v>
      </c>
      <c r="I67" s="278">
        <v>44039</v>
      </c>
      <c r="J67" s="278">
        <v>44039</v>
      </c>
      <c r="K67" s="276">
        <f>J67-D67</f>
      </c>
      <c r="L67" s="278">
        <v>44060</v>
      </c>
      <c r="M67" s="280">
        <v>19.4</v>
      </c>
      <c r="N67" s="278">
        <v>44059</v>
      </c>
      <c r="O67" s="279" t="s">
        <v>190</v>
      </c>
      <c r="P67" s="276">
        <v>87</v>
      </c>
      <c r="Q67" s="278">
        <v>44064</v>
      </c>
      <c r="R67" s="276">
        <f>Q67-N67</f>
      </c>
      <c r="S67" s="6"/>
      <c r="T67" s="6"/>
      <c r="U67" s="5">
        <f>+YEAR(D67)</f>
      </c>
      <c r="V67" s="5">
        <f>+MONTH(D67)</f>
      </c>
      <c r="W67" s="281">
        <f>+"W"&amp;IF(WEEKNUM(D67)&lt;10,"0"&amp;WEEKNUM(D67),WEEKNUM(D67))</f>
      </c>
      <c r="X67" s="5">
        <f>+IF(N67="",YEAR(L67),YEAR(N67))</f>
      </c>
      <c r="Y67" s="5">
        <f>+IF(N67="",MONTH(L67),MONTH(N67))</f>
      </c>
      <c r="Z67" s="282">
        <f>+IF(N67="","W"&amp;IF(WEEKNUM(L67)&lt;10,"0"&amp;WEEKNUM(L67),WEEKNUM(L67)),"W"&amp;IF(WEEKNUM(N67)&lt;10,"0"&amp;WEEKNUM(N67),WEEKNUM(N67)))</f>
      </c>
      <c r="AA67" s="281">
        <f>+IF(O67&lt;&gt;"",O67,IF(N67="","In Transit","Arrived"))</f>
      </c>
      <c r="AB67" s="281">
        <f>+"W"&amp;IF(WEEKNUM(Q67)&lt;10,"0"&amp;WEEKNUM(Q67),WEEKNUM(Q67))</f>
      </c>
      <c r="AC67" s="5">
        <f>+YEAR(Q67)</f>
      </c>
      <c r="AD67" s="281">
        <f>+AB67&amp;"-"&amp;AC67</f>
      </c>
      <c r="AE67" s="6"/>
      <c r="AF67" s="6" t="s">
        <v>341</v>
      </c>
      <c r="AG67" s="5">
        <f>+COUNTIF($AD$2:$AD$1138,AF67)</f>
      </c>
    </row>
    <row x14ac:dyDescent="0.25" r="68" customHeight="1" ht="18.75">
      <c r="A68" s="276">
        <v>29</v>
      </c>
      <c r="B68" s="276">
        <v>1075667438</v>
      </c>
      <c r="C68" s="277" t="s">
        <v>325</v>
      </c>
      <c r="D68" s="278">
        <v>44027</v>
      </c>
      <c r="E68" s="279" t="s">
        <v>342</v>
      </c>
      <c r="F68" s="279" t="s">
        <v>250</v>
      </c>
      <c r="G68" s="276"/>
      <c r="H68" s="279" t="s">
        <v>189</v>
      </c>
      <c r="I68" s="278">
        <v>44039</v>
      </c>
      <c r="J68" s="278">
        <v>44039</v>
      </c>
      <c r="K68" s="276">
        <f>J68-D68</f>
      </c>
      <c r="L68" s="278">
        <v>44060</v>
      </c>
      <c r="M68" s="280">
        <v>19.4</v>
      </c>
      <c r="N68" s="278">
        <v>44059</v>
      </c>
      <c r="O68" s="279" t="s">
        <v>190</v>
      </c>
      <c r="P68" s="276">
        <v>87</v>
      </c>
      <c r="Q68" s="278">
        <v>44070</v>
      </c>
      <c r="R68" s="276">
        <f>Q68-N68</f>
      </c>
      <c r="S68" s="6"/>
      <c r="T68" s="6"/>
      <c r="U68" s="5">
        <f>+YEAR(D68)</f>
      </c>
      <c r="V68" s="5">
        <f>+MONTH(D68)</f>
      </c>
      <c r="W68" s="281">
        <f>+"W"&amp;IF(WEEKNUM(D68)&lt;10,"0"&amp;WEEKNUM(D68),WEEKNUM(D68))</f>
      </c>
      <c r="X68" s="5">
        <f>+IF(N68="",YEAR(L68),YEAR(N68))</f>
      </c>
      <c r="Y68" s="5">
        <f>+IF(N68="",MONTH(L68),MONTH(N68))</f>
      </c>
      <c r="Z68" s="282">
        <f>+IF(N68="","W"&amp;IF(WEEKNUM(L68)&lt;10,"0"&amp;WEEKNUM(L68),WEEKNUM(L68)),"W"&amp;IF(WEEKNUM(N68)&lt;10,"0"&amp;WEEKNUM(N68),WEEKNUM(N68)))</f>
      </c>
      <c r="AA68" s="281">
        <f>+IF(O68&lt;&gt;"",O68,IF(N68="","In Transit","Arrived"))</f>
      </c>
      <c r="AB68" s="281">
        <f>+"W"&amp;IF(WEEKNUM(Q68)&lt;10,"0"&amp;WEEKNUM(Q68),WEEKNUM(Q68))</f>
      </c>
      <c r="AC68" s="5">
        <f>+YEAR(Q68)</f>
      </c>
      <c r="AD68" s="281">
        <f>+AB68&amp;"-"&amp;AC68</f>
      </c>
      <c r="AE68" s="6"/>
      <c r="AF68" s="6" t="s">
        <v>343</v>
      </c>
      <c r="AG68" s="5">
        <f>+COUNTIF($AD$2:$AD$1138,AF68)</f>
      </c>
    </row>
    <row x14ac:dyDescent="0.25" r="69" customHeight="1" ht="18.75">
      <c r="A69" s="276">
        <v>29</v>
      </c>
      <c r="B69" s="276">
        <v>1075667439</v>
      </c>
      <c r="C69" s="277" t="s">
        <v>325</v>
      </c>
      <c r="D69" s="278">
        <v>44027</v>
      </c>
      <c r="E69" s="279" t="s">
        <v>344</v>
      </c>
      <c r="F69" s="279" t="s">
        <v>250</v>
      </c>
      <c r="G69" s="276"/>
      <c r="H69" s="279" t="s">
        <v>189</v>
      </c>
      <c r="I69" s="278">
        <v>44039</v>
      </c>
      <c r="J69" s="278">
        <v>44039</v>
      </c>
      <c r="K69" s="276">
        <f>J69-D69</f>
      </c>
      <c r="L69" s="278">
        <v>44060</v>
      </c>
      <c r="M69" s="280">
        <v>19.4</v>
      </c>
      <c r="N69" s="278">
        <v>44059</v>
      </c>
      <c r="O69" s="279" t="s">
        <v>190</v>
      </c>
      <c r="P69" s="276">
        <v>87</v>
      </c>
      <c r="Q69" s="278">
        <v>44070</v>
      </c>
      <c r="R69" s="276">
        <f>Q69-N69</f>
      </c>
      <c r="S69" s="6"/>
      <c r="T69" s="6"/>
      <c r="U69" s="5">
        <f>+YEAR(D69)</f>
      </c>
      <c r="V69" s="5">
        <f>+MONTH(D69)</f>
      </c>
      <c r="W69" s="281">
        <f>+"W"&amp;IF(WEEKNUM(D69)&lt;10,"0"&amp;WEEKNUM(D69),WEEKNUM(D69))</f>
      </c>
      <c r="X69" s="5">
        <f>+IF(N69="",YEAR(L69),YEAR(N69))</f>
      </c>
      <c r="Y69" s="5">
        <f>+IF(N69="",MONTH(L69),MONTH(N69))</f>
      </c>
      <c r="Z69" s="282">
        <f>+IF(N69="","W"&amp;IF(WEEKNUM(L69)&lt;10,"0"&amp;WEEKNUM(L69),WEEKNUM(L69)),"W"&amp;IF(WEEKNUM(N69)&lt;10,"0"&amp;WEEKNUM(N69),WEEKNUM(N69)))</f>
      </c>
      <c r="AA69" s="281">
        <f>+IF(O69&lt;&gt;"",O69,IF(N69="","In Transit","Arrived"))</f>
      </c>
      <c r="AB69" s="281">
        <f>+"W"&amp;IF(WEEKNUM(Q69)&lt;10,"0"&amp;WEEKNUM(Q69),WEEKNUM(Q69))</f>
      </c>
      <c r="AC69" s="5">
        <f>+YEAR(Q69)</f>
      </c>
      <c r="AD69" s="281">
        <f>+AB69&amp;"-"&amp;AC69</f>
      </c>
      <c r="AE69" s="6"/>
      <c r="AF69" s="6" t="s">
        <v>345</v>
      </c>
      <c r="AG69" s="5">
        <f>+COUNTIF($AD$2:$AD$1138,AF69)</f>
      </c>
    </row>
    <row x14ac:dyDescent="0.25" r="70" customHeight="1" ht="18.75">
      <c r="A70" s="276">
        <v>29</v>
      </c>
      <c r="B70" s="276">
        <v>1075667440</v>
      </c>
      <c r="C70" s="277" t="s">
        <v>325</v>
      </c>
      <c r="D70" s="278">
        <v>44027</v>
      </c>
      <c r="E70" s="279" t="s">
        <v>346</v>
      </c>
      <c r="F70" s="279" t="s">
        <v>250</v>
      </c>
      <c r="G70" s="276"/>
      <c r="H70" s="279" t="s">
        <v>189</v>
      </c>
      <c r="I70" s="278">
        <v>44039</v>
      </c>
      <c r="J70" s="278">
        <v>44039</v>
      </c>
      <c r="K70" s="276">
        <f>J70-D70</f>
      </c>
      <c r="L70" s="278">
        <v>44060</v>
      </c>
      <c r="M70" s="280">
        <v>19.4</v>
      </c>
      <c r="N70" s="278">
        <v>44059</v>
      </c>
      <c r="O70" s="279" t="s">
        <v>190</v>
      </c>
      <c r="P70" s="276">
        <v>87</v>
      </c>
      <c r="Q70" s="278">
        <v>44064</v>
      </c>
      <c r="R70" s="276">
        <f>Q70-N70</f>
      </c>
      <c r="S70" s="6"/>
      <c r="T70" s="6"/>
      <c r="U70" s="5">
        <f>+YEAR(D70)</f>
      </c>
      <c r="V70" s="5">
        <f>+MONTH(D70)</f>
      </c>
      <c r="W70" s="281">
        <f>+"W"&amp;IF(WEEKNUM(D70)&lt;10,"0"&amp;WEEKNUM(D70),WEEKNUM(D70))</f>
      </c>
      <c r="X70" s="5">
        <f>+IF(N70="",YEAR(L70),YEAR(N70))</f>
      </c>
      <c r="Y70" s="5">
        <f>+IF(N70="",MONTH(L70),MONTH(N70))</f>
      </c>
      <c r="Z70" s="282">
        <f>+IF(N70="","W"&amp;IF(WEEKNUM(L70)&lt;10,"0"&amp;WEEKNUM(L70),WEEKNUM(L70)),"W"&amp;IF(WEEKNUM(N70)&lt;10,"0"&amp;WEEKNUM(N70),WEEKNUM(N70)))</f>
      </c>
      <c r="AA70" s="281">
        <f>+IF(O70&lt;&gt;"",O70,IF(N70="","In Transit","Arrived"))</f>
      </c>
      <c r="AB70" s="281">
        <f>+"W"&amp;IF(WEEKNUM(Q70)&lt;10,"0"&amp;WEEKNUM(Q70),WEEKNUM(Q70))</f>
      </c>
      <c r="AC70" s="5">
        <f>+YEAR(Q70)</f>
      </c>
      <c r="AD70" s="281">
        <f>+AB70&amp;"-"&amp;AC70</f>
      </c>
      <c r="AE70" s="6"/>
      <c r="AF70" s="6" t="s">
        <v>347</v>
      </c>
      <c r="AG70" s="5">
        <f>+COUNTIF($AD$2:$AD$1138,AF70)</f>
      </c>
    </row>
    <row x14ac:dyDescent="0.25" r="71" customHeight="1" ht="18.75">
      <c r="A71" s="276">
        <v>30</v>
      </c>
      <c r="B71" s="276">
        <v>1075618015</v>
      </c>
      <c r="C71" s="277" t="s">
        <v>348</v>
      </c>
      <c r="D71" s="278">
        <v>44033</v>
      </c>
      <c r="E71" s="279" t="s">
        <v>349</v>
      </c>
      <c r="F71" s="279" t="s">
        <v>262</v>
      </c>
      <c r="G71" s="276"/>
      <c r="H71" s="279" t="s">
        <v>189</v>
      </c>
      <c r="I71" s="278">
        <v>44049</v>
      </c>
      <c r="J71" s="278">
        <v>44050</v>
      </c>
      <c r="K71" s="276">
        <f>J71-D71</f>
      </c>
      <c r="L71" s="278">
        <v>44067</v>
      </c>
      <c r="M71" s="280">
        <v>19.4</v>
      </c>
      <c r="N71" s="278">
        <v>44067</v>
      </c>
      <c r="O71" s="279" t="s">
        <v>190</v>
      </c>
      <c r="P71" s="276">
        <v>87</v>
      </c>
      <c r="Q71" s="278">
        <v>44071</v>
      </c>
      <c r="R71" s="276">
        <f>Q71-N71</f>
      </c>
      <c r="S71" s="6"/>
      <c r="T71" s="6"/>
      <c r="U71" s="5">
        <f>+YEAR(D71)</f>
      </c>
      <c r="V71" s="5">
        <f>+MONTH(D71)</f>
      </c>
      <c r="W71" s="281">
        <f>+"W"&amp;IF(WEEKNUM(D71)&lt;10,"0"&amp;WEEKNUM(D71),WEEKNUM(D71))</f>
      </c>
      <c r="X71" s="5">
        <f>+IF(N71="",YEAR(L71),YEAR(N71))</f>
      </c>
      <c r="Y71" s="5">
        <f>+IF(N71="",MONTH(L71),MONTH(N71))</f>
      </c>
      <c r="Z71" s="282">
        <f>+IF(N71="","W"&amp;IF(WEEKNUM(L71)&lt;10,"0"&amp;WEEKNUM(L71),WEEKNUM(L71)),"W"&amp;IF(WEEKNUM(N71)&lt;10,"0"&amp;WEEKNUM(N71),WEEKNUM(N71)))</f>
      </c>
      <c r="AA71" s="281">
        <f>+IF(O71&lt;&gt;"",O71,IF(N71="","In Transit","Arrived"))</f>
      </c>
      <c r="AB71" s="281">
        <f>+"W"&amp;IF(WEEKNUM(Q71)&lt;10,"0"&amp;WEEKNUM(Q71),WEEKNUM(Q71))</f>
      </c>
      <c r="AC71" s="5">
        <f>+YEAR(Q71)</f>
      </c>
      <c r="AD71" s="281">
        <f>+AB71&amp;"-"&amp;AC71</f>
      </c>
      <c r="AE71" s="6"/>
      <c r="AF71" s="6" t="s">
        <v>350</v>
      </c>
      <c r="AG71" s="5">
        <f>+COUNTIF($AD$2:$AD$1138,AF71)</f>
      </c>
    </row>
    <row x14ac:dyDescent="0.25" r="72" customHeight="1" ht="18.75">
      <c r="A72" s="276">
        <v>30</v>
      </c>
      <c r="B72" s="276">
        <v>1075697204</v>
      </c>
      <c r="C72" s="277" t="s">
        <v>348</v>
      </c>
      <c r="D72" s="278">
        <v>44033</v>
      </c>
      <c r="E72" s="279" t="s">
        <v>351</v>
      </c>
      <c r="F72" s="279" t="s">
        <v>262</v>
      </c>
      <c r="G72" s="276"/>
      <c r="H72" s="279" t="s">
        <v>189</v>
      </c>
      <c r="I72" s="278">
        <v>44049</v>
      </c>
      <c r="J72" s="278">
        <v>44050</v>
      </c>
      <c r="K72" s="276">
        <f>J72-D72</f>
      </c>
      <c r="L72" s="278">
        <v>44067</v>
      </c>
      <c r="M72" s="280">
        <v>19.4</v>
      </c>
      <c r="N72" s="278">
        <v>44067</v>
      </c>
      <c r="O72" s="279" t="s">
        <v>190</v>
      </c>
      <c r="P72" s="276">
        <v>87</v>
      </c>
      <c r="Q72" s="278">
        <v>44071</v>
      </c>
      <c r="R72" s="276">
        <f>Q72-N72</f>
      </c>
      <c r="S72" s="6"/>
      <c r="T72" s="6"/>
      <c r="U72" s="5">
        <f>+YEAR(D72)</f>
      </c>
      <c r="V72" s="5">
        <f>+MONTH(D72)</f>
      </c>
      <c r="W72" s="281">
        <f>+"W"&amp;IF(WEEKNUM(D72)&lt;10,"0"&amp;WEEKNUM(D72),WEEKNUM(D72))</f>
      </c>
      <c r="X72" s="5">
        <f>+IF(N72="",YEAR(L72),YEAR(N72))</f>
      </c>
      <c r="Y72" s="5">
        <f>+IF(N72="",MONTH(L72),MONTH(N72))</f>
      </c>
      <c r="Z72" s="282">
        <f>+IF(N72="","W"&amp;IF(WEEKNUM(L72)&lt;10,"0"&amp;WEEKNUM(L72),WEEKNUM(L72)),"W"&amp;IF(WEEKNUM(N72)&lt;10,"0"&amp;WEEKNUM(N72),WEEKNUM(N72)))</f>
      </c>
      <c r="AA72" s="281">
        <f>+IF(O72&lt;&gt;"",O72,IF(N72="","In Transit","Arrived"))</f>
      </c>
      <c r="AB72" s="281">
        <f>+"W"&amp;IF(WEEKNUM(Q72)&lt;10,"0"&amp;WEEKNUM(Q72),WEEKNUM(Q72))</f>
      </c>
      <c r="AC72" s="5">
        <f>+YEAR(Q72)</f>
      </c>
      <c r="AD72" s="281">
        <f>+AB72&amp;"-"&amp;AC72</f>
      </c>
      <c r="AE72" s="6"/>
      <c r="AF72" s="6" t="s">
        <v>352</v>
      </c>
      <c r="AG72" s="5">
        <f>+COUNTIF($AD$2:$AD$1138,AF72)</f>
      </c>
    </row>
    <row x14ac:dyDescent="0.25" r="73" customHeight="1" ht="18.75">
      <c r="A73" s="276">
        <v>30</v>
      </c>
      <c r="B73" s="276">
        <v>1075697205</v>
      </c>
      <c r="C73" s="277" t="s">
        <v>348</v>
      </c>
      <c r="D73" s="278">
        <v>44033</v>
      </c>
      <c r="E73" s="279" t="s">
        <v>353</v>
      </c>
      <c r="F73" s="279" t="s">
        <v>262</v>
      </c>
      <c r="G73" s="276"/>
      <c r="H73" s="279" t="s">
        <v>189</v>
      </c>
      <c r="I73" s="278">
        <v>44049</v>
      </c>
      <c r="J73" s="278">
        <v>44050</v>
      </c>
      <c r="K73" s="276">
        <f>J73-D73</f>
      </c>
      <c r="L73" s="278">
        <v>44067</v>
      </c>
      <c r="M73" s="280">
        <v>19.4</v>
      </c>
      <c r="N73" s="278">
        <v>44067</v>
      </c>
      <c r="O73" s="279" t="s">
        <v>190</v>
      </c>
      <c r="P73" s="276">
        <v>87</v>
      </c>
      <c r="Q73" s="278">
        <v>44071</v>
      </c>
      <c r="R73" s="276">
        <f>Q73-N73</f>
      </c>
      <c r="S73" s="6"/>
      <c r="T73" s="6"/>
      <c r="U73" s="5">
        <f>+YEAR(D73)</f>
      </c>
      <c r="V73" s="5">
        <f>+MONTH(D73)</f>
      </c>
      <c r="W73" s="281">
        <f>+"W"&amp;IF(WEEKNUM(D73)&lt;10,"0"&amp;WEEKNUM(D73),WEEKNUM(D73))</f>
      </c>
      <c r="X73" s="5">
        <f>+IF(N73="",YEAR(L73),YEAR(N73))</f>
      </c>
      <c r="Y73" s="5">
        <f>+IF(N73="",MONTH(L73),MONTH(N73))</f>
      </c>
      <c r="Z73" s="282">
        <f>+IF(N73="","W"&amp;IF(WEEKNUM(L73)&lt;10,"0"&amp;WEEKNUM(L73),WEEKNUM(L73)),"W"&amp;IF(WEEKNUM(N73)&lt;10,"0"&amp;WEEKNUM(N73),WEEKNUM(N73)))</f>
      </c>
      <c r="AA73" s="281">
        <f>+IF(O73&lt;&gt;"",O73,IF(N73="","In Transit","Arrived"))</f>
      </c>
      <c r="AB73" s="281">
        <f>+"W"&amp;IF(WEEKNUM(Q73)&lt;10,"0"&amp;WEEKNUM(Q73),WEEKNUM(Q73))</f>
      </c>
      <c r="AC73" s="5">
        <f>+YEAR(Q73)</f>
      </c>
      <c r="AD73" s="281">
        <f>+AB73&amp;"-"&amp;AC73</f>
      </c>
      <c r="AE73" s="6"/>
      <c r="AF73" s="6" t="s">
        <v>354</v>
      </c>
      <c r="AG73" s="5">
        <f>+COUNTIF($AD$2:$AD$1138,AF73)</f>
      </c>
    </row>
    <row x14ac:dyDescent="0.25" r="74" customHeight="1" ht="18.75">
      <c r="A74" s="276">
        <v>30</v>
      </c>
      <c r="B74" s="276">
        <v>1075697206</v>
      </c>
      <c r="C74" s="277" t="s">
        <v>348</v>
      </c>
      <c r="D74" s="278">
        <v>44034</v>
      </c>
      <c r="E74" s="279" t="s">
        <v>355</v>
      </c>
      <c r="F74" s="279" t="s">
        <v>262</v>
      </c>
      <c r="G74" s="276"/>
      <c r="H74" s="279" t="s">
        <v>189</v>
      </c>
      <c r="I74" s="278">
        <v>44049</v>
      </c>
      <c r="J74" s="278">
        <v>44050</v>
      </c>
      <c r="K74" s="276">
        <f>J74-D74</f>
      </c>
      <c r="L74" s="278">
        <v>44067</v>
      </c>
      <c r="M74" s="280">
        <v>19.4</v>
      </c>
      <c r="N74" s="278">
        <v>44067</v>
      </c>
      <c r="O74" s="279" t="s">
        <v>190</v>
      </c>
      <c r="P74" s="276">
        <v>87</v>
      </c>
      <c r="Q74" s="278">
        <v>44071</v>
      </c>
      <c r="R74" s="276">
        <f>Q74-N74</f>
      </c>
      <c r="S74" s="6"/>
      <c r="T74" s="6"/>
      <c r="U74" s="5">
        <f>+YEAR(D74)</f>
      </c>
      <c r="V74" s="5">
        <f>+MONTH(D74)</f>
      </c>
      <c r="W74" s="281">
        <f>+"W"&amp;IF(WEEKNUM(D74)&lt;10,"0"&amp;WEEKNUM(D74),WEEKNUM(D74))</f>
      </c>
      <c r="X74" s="5">
        <f>+IF(N74="",YEAR(L74),YEAR(N74))</f>
      </c>
      <c r="Y74" s="5">
        <f>+IF(N74="",MONTH(L74),MONTH(N74))</f>
      </c>
      <c r="Z74" s="282">
        <f>+IF(N74="","W"&amp;IF(WEEKNUM(L74)&lt;10,"0"&amp;WEEKNUM(L74),WEEKNUM(L74)),"W"&amp;IF(WEEKNUM(N74)&lt;10,"0"&amp;WEEKNUM(N74),WEEKNUM(N74)))</f>
      </c>
      <c r="AA74" s="281">
        <f>+IF(O74&lt;&gt;"",O74,IF(N74="","In Transit","Arrived"))</f>
      </c>
      <c r="AB74" s="281">
        <f>+"W"&amp;IF(WEEKNUM(Q74)&lt;10,"0"&amp;WEEKNUM(Q74),WEEKNUM(Q74))</f>
      </c>
      <c r="AC74" s="5">
        <f>+YEAR(Q74)</f>
      </c>
      <c r="AD74" s="281">
        <f>+AB74&amp;"-"&amp;AC74</f>
      </c>
      <c r="AE74" s="6"/>
      <c r="AF74" s="6" t="s">
        <v>356</v>
      </c>
      <c r="AG74" s="5">
        <f>+COUNTIF($AD$2:$AD$1138,AF74)</f>
      </c>
    </row>
    <row x14ac:dyDescent="0.25" r="75" customHeight="1" ht="18.75">
      <c r="A75" s="276">
        <v>30</v>
      </c>
      <c r="B75" s="276">
        <v>1075697207</v>
      </c>
      <c r="C75" s="277" t="s">
        <v>348</v>
      </c>
      <c r="D75" s="278">
        <v>44034</v>
      </c>
      <c r="E75" s="279" t="s">
        <v>357</v>
      </c>
      <c r="F75" s="279" t="s">
        <v>262</v>
      </c>
      <c r="G75" s="276"/>
      <c r="H75" s="279" t="s">
        <v>189</v>
      </c>
      <c r="I75" s="278">
        <v>44049</v>
      </c>
      <c r="J75" s="278">
        <v>44050</v>
      </c>
      <c r="K75" s="276">
        <f>J75-D75</f>
      </c>
      <c r="L75" s="278">
        <v>44067</v>
      </c>
      <c r="M75" s="280">
        <v>19.4</v>
      </c>
      <c r="N75" s="278">
        <v>44067</v>
      </c>
      <c r="O75" s="279" t="s">
        <v>190</v>
      </c>
      <c r="P75" s="276">
        <v>87</v>
      </c>
      <c r="Q75" s="278">
        <v>44071</v>
      </c>
      <c r="R75" s="276">
        <f>Q75-N75</f>
      </c>
      <c r="S75" s="6"/>
      <c r="T75" s="6"/>
      <c r="U75" s="5">
        <f>+YEAR(D75)</f>
      </c>
      <c r="V75" s="5">
        <f>+MONTH(D75)</f>
      </c>
      <c r="W75" s="281">
        <f>+"W"&amp;IF(WEEKNUM(D75)&lt;10,"0"&amp;WEEKNUM(D75),WEEKNUM(D75))</f>
      </c>
      <c r="X75" s="5">
        <f>+IF(N75="",YEAR(L75),YEAR(N75))</f>
      </c>
      <c r="Y75" s="5">
        <f>+IF(N75="",MONTH(L75),MONTH(N75))</f>
      </c>
      <c r="Z75" s="282">
        <f>+IF(N75="","W"&amp;IF(WEEKNUM(L75)&lt;10,"0"&amp;WEEKNUM(L75),WEEKNUM(L75)),"W"&amp;IF(WEEKNUM(N75)&lt;10,"0"&amp;WEEKNUM(N75),WEEKNUM(N75)))</f>
      </c>
      <c r="AA75" s="281">
        <f>+IF(O75&lt;&gt;"",O75,IF(N75="","In Transit","Arrived"))</f>
      </c>
      <c r="AB75" s="281">
        <f>+"W"&amp;IF(WEEKNUM(Q75)&lt;10,"0"&amp;WEEKNUM(Q75),WEEKNUM(Q75))</f>
      </c>
      <c r="AC75" s="5">
        <f>+YEAR(Q75)</f>
      </c>
      <c r="AD75" s="281">
        <f>+AB75&amp;"-"&amp;AC75</f>
      </c>
      <c r="AE75" s="6"/>
      <c r="AF75" s="6" t="s">
        <v>358</v>
      </c>
      <c r="AG75" s="5">
        <f>+COUNTIF($AD$2:$AD$1138,AF75)</f>
      </c>
    </row>
    <row x14ac:dyDescent="0.25" r="76" customHeight="1" ht="18.75">
      <c r="A76" s="276">
        <v>30</v>
      </c>
      <c r="B76" s="276">
        <v>1075697208</v>
      </c>
      <c r="C76" s="277" t="s">
        <v>359</v>
      </c>
      <c r="D76" s="278">
        <v>44034</v>
      </c>
      <c r="E76" s="279" t="s">
        <v>360</v>
      </c>
      <c r="F76" s="279" t="s">
        <v>262</v>
      </c>
      <c r="G76" s="276"/>
      <c r="H76" s="279" t="s">
        <v>189</v>
      </c>
      <c r="I76" s="278">
        <v>44049</v>
      </c>
      <c r="J76" s="278">
        <v>44050</v>
      </c>
      <c r="K76" s="276">
        <f>J76-D76</f>
      </c>
      <c r="L76" s="278">
        <v>44067</v>
      </c>
      <c r="M76" s="280">
        <v>19.4</v>
      </c>
      <c r="N76" s="278">
        <v>44067</v>
      </c>
      <c r="O76" s="279" t="s">
        <v>190</v>
      </c>
      <c r="P76" s="276">
        <v>87</v>
      </c>
      <c r="Q76" s="278">
        <v>44071</v>
      </c>
      <c r="R76" s="276">
        <f>Q76-N76</f>
      </c>
      <c r="S76" s="6"/>
      <c r="T76" s="6"/>
      <c r="U76" s="5">
        <f>+YEAR(D76)</f>
      </c>
      <c r="V76" s="5">
        <f>+MONTH(D76)</f>
      </c>
      <c r="W76" s="281">
        <f>+"W"&amp;IF(WEEKNUM(D76)&lt;10,"0"&amp;WEEKNUM(D76),WEEKNUM(D76))</f>
      </c>
      <c r="X76" s="5">
        <f>+IF(N76="",YEAR(L76),YEAR(N76))</f>
      </c>
      <c r="Y76" s="5">
        <f>+IF(N76="",MONTH(L76),MONTH(N76))</f>
      </c>
      <c r="Z76" s="282">
        <f>+IF(N76="","W"&amp;IF(WEEKNUM(L76)&lt;10,"0"&amp;WEEKNUM(L76),WEEKNUM(L76)),"W"&amp;IF(WEEKNUM(N76)&lt;10,"0"&amp;WEEKNUM(N76),WEEKNUM(N76)))</f>
      </c>
      <c r="AA76" s="281">
        <f>+IF(O76&lt;&gt;"",O76,IF(N76="","In Transit","Arrived"))</f>
      </c>
      <c r="AB76" s="281">
        <f>+"W"&amp;IF(WEEKNUM(Q76)&lt;10,"0"&amp;WEEKNUM(Q76),WEEKNUM(Q76))</f>
      </c>
      <c r="AC76" s="5">
        <f>+YEAR(Q76)</f>
      </c>
      <c r="AD76" s="281">
        <f>+AB76&amp;"-"&amp;AC76</f>
      </c>
      <c r="AE76" s="6"/>
      <c r="AF76" s="6" t="s">
        <v>361</v>
      </c>
      <c r="AG76" s="5">
        <f>+COUNTIF($AD$2:$AD$1138,AF76)</f>
      </c>
    </row>
    <row x14ac:dyDescent="0.25" r="77" customHeight="1" ht="18.75">
      <c r="A77" s="276">
        <v>30</v>
      </c>
      <c r="B77" s="276">
        <v>1075697209</v>
      </c>
      <c r="C77" s="277" t="s">
        <v>359</v>
      </c>
      <c r="D77" s="278">
        <v>44035</v>
      </c>
      <c r="E77" s="279" t="s">
        <v>362</v>
      </c>
      <c r="F77" s="279" t="s">
        <v>262</v>
      </c>
      <c r="G77" s="276"/>
      <c r="H77" s="279" t="s">
        <v>189</v>
      </c>
      <c r="I77" s="278">
        <v>44049</v>
      </c>
      <c r="J77" s="278">
        <v>44050</v>
      </c>
      <c r="K77" s="276">
        <f>J77-D77</f>
      </c>
      <c r="L77" s="278">
        <v>44067</v>
      </c>
      <c r="M77" s="280">
        <v>19.4</v>
      </c>
      <c r="N77" s="278">
        <v>44067</v>
      </c>
      <c r="O77" s="279" t="s">
        <v>190</v>
      </c>
      <c r="P77" s="276">
        <v>87</v>
      </c>
      <c r="Q77" s="278">
        <v>44071</v>
      </c>
      <c r="R77" s="276">
        <f>Q77-N77</f>
      </c>
      <c r="S77" s="6"/>
      <c r="T77" s="6"/>
      <c r="U77" s="5">
        <f>+YEAR(D77)</f>
      </c>
      <c r="V77" s="5">
        <f>+MONTH(D77)</f>
      </c>
      <c r="W77" s="281">
        <f>+"W"&amp;IF(WEEKNUM(D77)&lt;10,"0"&amp;WEEKNUM(D77),WEEKNUM(D77))</f>
      </c>
      <c r="X77" s="5">
        <f>+IF(N77="",YEAR(L77),YEAR(N77))</f>
      </c>
      <c r="Y77" s="5">
        <f>+IF(N77="",MONTH(L77),MONTH(N77))</f>
      </c>
      <c r="Z77" s="282">
        <f>+IF(N77="","W"&amp;IF(WEEKNUM(L77)&lt;10,"0"&amp;WEEKNUM(L77),WEEKNUM(L77)),"W"&amp;IF(WEEKNUM(N77)&lt;10,"0"&amp;WEEKNUM(N77),WEEKNUM(N77)))</f>
      </c>
      <c r="AA77" s="281">
        <f>+IF(O77&lt;&gt;"",O77,IF(N77="","In Transit","Arrived"))</f>
      </c>
      <c r="AB77" s="281">
        <f>+"W"&amp;IF(WEEKNUM(Q77)&lt;10,"0"&amp;WEEKNUM(Q77),WEEKNUM(Q77))</f>
      </c>
      <c r="AC77" s="5">
        <f>+YEAR(Q77)</f>
      </c>
      <c r="AD77" s="281">
        <f>+AB77&amp;"-"&amp;AC77</f>
      </c>
      <c r="AE77" s="6"/>
      <c r="AF77" s="6" t="s">
        <v>363</v>
      </c>
      <c r="AG77" s="5">
        <f>+COUNTIF($AD$2:$AD$1138,AF77)</f>
      </c>
    </row>
    <row x14ac:dyDescent="0.25" r="78" customHeight="1" ht="18.75">
      <c r="A78" s="276">
        <v>30</v>
      </c>
      <c r="B78" s="276">
        <v>1075697210</v>
      </c>
      <c r="C78" s="277" t="s">
        <v>359</v>
      </c>
      <c r="D78" s="278">
        <v>44035</v>
      </c>
      <c r="E78" s="279" t="s">
        <v>364</v>
      </c>
      <c r="F78" s="279" t="s">
        <v>262</v>
      </c>
      <c r="G78" s="276"/>
      <c r="H78" s="279" t="s">
        <v>189</v>
      </c>
      <c r="I78" s="278">
        <v>44049</v>
      </c>
      <c r="J78" s="278">
        <v>44050</v>
      </c>
      <c r="K78" s="276">
        <f>J78-D78</f>
      </c>
      <c r="L78" s="278">
        <v>44067</v>
      </c>
      <c r="M78" s="280">
        <v>19.4</v>
      </c>
      <c r="N78" s="278">
        <v>44067</v>
      </c>
      <c r="O78" s="279" t="s">
        <v>190</v>
      </c>
      <c r="P78" s="276">
        <v>87</v>
      </c>
      <c r="Q78" s="278">
        <v>44075</v>
      </c>
      <c r="R78" s="276">
        <f>Q78-N78</f>
      </c>
      <c r="S78" s="6"/>
      <c r="T78" s="6"/>
      <c r="U78" s="5">
        <f>+YEAR(D78)</f>
      </c>
      <c r="V78" s="5">
        <f>+MONTH(D78)</f>
      </c>
      <c r="W78" s="281">
        <f>+"W"&amp;IF(WEEKNUM(D78)&lt;10,"0"&amp;WEEKNUM(D78),WEEKNUM(D78))</f>
      </c>
      <c r="X78" s="5">
        <f>+IF(N78="",YEAR(L78),YEAR(N78))</f>
      </c>
      <c r="Y78" s="5">
        <f>+IF(N78="",MONTH(L78),MONTH(N78))</f>
      </c>
      <c r="Z78" s="282">
        <f>+IF(N78="","W"&amp;IF(WEEKNUM(L78)&lt;10,"0"&amp;WEEKNUM(L78),WEEKNUM(L78)),"W"&amp;IF(WEEKNUM(N78)&lt;10,"0"&amp;WEEKNUM(N78),WEEKNUM(N78)))</f>
      </c>
      <c r="AA78" s="281">
        <f>+IF(O78&lt;&gt;"",O78,IF(N78="","In Transit","Arrived"))</f>
      </c>
      <c r="AB78" s="281">
        <f>+"W"&amp;IF(WEEKNUM(Q78)&lt;10,"0"&amp;WEEKNUM(Q78),WEEKNUM(Q78))</f>
      </c>
      <c r="AC78" s="5">
        <f>+YEAR(Q78)</f>
      </c>
      <c r="AD78" s="281">
        <f>+AB78&amp;"-"&amp;AC78</f>
      </c>
      <c r="AE78" s="6"/>
      <c r="AF78" s="6" t="s">
        <v>365</v>
      </c>
      <c r="AG78" s="5">
        <f>+COUNTIF($AD$2:$AD$1138,AF78)</f>
      </c>
    </row>
    <row x14ac:dyDescent="0.25" r="79" customHeight="1" ht="18.75">
      <c r="A79" s="276">
        <v>30</v>
      </c>
      <c r="B79" s="276">
        <v>1075697211</v>
      </c>
      <c r="C79" s="277" t="s">
        <v>359</v>
      </c>
      <c r="D79" s="278">
        <v>44035</v>
      </c>
      <c r="E79" s="279" t="s">
        <v>366</v>
      </c>
      <c r="F79" s="279" t="s">
        <v>262</v>
      </c>
      <c r="G79" s="276"/>
      <c r="H79" s="279" t="s">
        <v>189</v>
      </c>
      <c r="I79" s="278">
        <v>44049</v>
      </c>
      <c r="J79" s="278">
        <v>44050</v>
      </c>
      <c r="K79" s="276">
        <f>J79-D79</f>
      </c>
      <c r="L79" s="278">
        <v>44067</v>
      </c>
      <c r="M79" s="280">
        <v>19.4</v>
      </c>
      <c r="N79" s="278">
        <v>44067</v>
      </c>
      <c r="O79" s="279" t="s">
        <v>190</v>
      </c>
      <c r="P79" s="276">
        <v>87</v>
      </c>
      <c r="Q79" s="278">
        <v>44075</v>
      </c>
      <c r="R79" s="276">
        <f>Q79-N79</f>
      </c>
      <c r="S79" s="6"/>
      <c r="T79" s="6"/>
      <c r="U79" s="5">
        <f>+YEAR(D79)</f>
      </c>
      <c r="V79" s="5">
        <f>+MONTH(D79)</f>
      </c>
      <c r="W79" s="281">
        <f>+"W"&amp;IF(WEEKNUM(D79)&lt;10,"0"&amp;WEEKNUM(D79),WEEKNUM(D79))</f>
      </c>
      <c r="X79" s="5">
        <f>+IF(N79="",YEAR(L79),YEAR(N79))</f>
      </c>
      <c r="Y79" s="5">
        <f>+IF(N79="",MONTH(L79),MONTH(N79))</f>
      </c>
      <c r="Z79" s="282">
        <f>+IF(N79="","W"&amp;IF(WEEKNUM(L79)&lt;10,"0"&amp;WEEKNUM(L79),WEEKNUM(L79)),"W"&amp;IF(WEEKNUM(N79)&lt;10,"0"&amp;WEEKNUM(N79),WEEKNUM(N79)))</f>
      </c>
      <c r="AA79" s="281">
        <f>+IF(O79&lt;&gt;"",O79,IF(N79="","In Transit","Arrived"))</f>
      </c>
      <c r="AB79" s="281">
        <f>+"W"&amp;IF(WEEKNUM(Q79)&lt;10,"0"&amp;WEEKNUM(Q79),WEEKNUM(Q79))</f>
      </c>
      <c r="AC79" s="5">
        <f>+YEAR(Q79)</f>
      </c>
      <c r="AD79" s="281">
        <f>+AB79&amp;"-"&amp;AC79</f>
      </c>
      <c r="AE79" s="6"/>
      <c r="AF79" s="6" t="s">
        <v>367</v>
      </c>
      <c r="AG79" s="5">
        <f>+COUNTIF($AD$2:$AD$1138,AF79)</f>
      </c>
    </row>
    <row x14ac:dyDescent="0.25" r="80" customHeight="1" ht="18.75">
      <c r="A80" s="276">
        <v>30</v>
      </c>
      <c r="B80" s="276">
        <v>1075697212</v>
      </c>
      <c r="C80" s="277" t="s">
        <v>359</v>
      </c>
      <c r="D80" s="278">
        <v>44035</v>
      </c>
      <c r="E80" s="279" t="s">
        <v>368</v>
      </c>
      <c r="F80" s="279" t="s">
        <v>262</v>
      </c>
      <c r="G80" s="276"/>
      <c r="H80" s="279" t="s">
        <v>189</v>
      </c>
      <c r="I80" s="278">
        <v>44049</v>
      </c>
      <c r="J80" s="278">
        <v>44050</v>
      </c>
      <c r="K80" s="276">
        <f>J80-D80</f>
      </c>
      <c r="L80" s="278">
        <v>44067</v>
      </c>
      <c r="M80" s="280">
        <v>19.4</v>
      </c>
      <c r="N80" s="278">
        <v>44067</v>
      </c>
      <c r="O80" s="279" t="s">
        <v>190</v>
      </c>
      <c r="P80" s="276">
        <v>87</v>
      </c>
      <c r="Q80" s="278">
        <v>44075</v>
      </c>
      <c r="R80" s="276">
        <f>Q80-N80</f>
      </c>
      <c r="S80" s="6"/>
      <c r="T80" s="6"/>
      <c r="U80" s="5">
        <f>+YEAR(D80)</f>
      </c>
      <c r="V80" s="5">
        <f>+MONTH(D80)</f>
      </c>
      <c r="W80" s="281">
        <f>+"W"&amp;IF(WEEKNUM(D80)&lt;10,"0"&amp;WEEKNUM(D80),WEEKNUM(D80))</f>
      </c>
      <c r="X80" s="5">
        <f>+IF(N80="",YEAR(L80),YEAR(N80))</f>
      </c>
      <c r="Y80" s="5">
        <f>+IF(N80="",MONTH(L80),MONTH(N80))</f>
      </c>
      <c r="Z80" s="282">
        <f>+IF(N80="","W"&amp;IF(WEEKNUM(L80)&lt;10,"0"&amp;WEEKNUM(L80),WEEKNUM(L80)),"W"&amp;IF(WEEKNUM(N80)&lt;10,"0"&amp;WEEKNUM(N80),WEEKNUM(N80)))</f>
      </c>
      <c r="AA80" s="281">
        <f>+IF(O80&lt;&gt;"",O80,IF(N80="","In Transit","Arrived"))</f>
      </c>
      <c r="AB80" s="281">
        <f>+"W"&amp;IF(WEEKNUM(Q80)&lt;10,"0"&amp;WEEKNUM(Q80),WEEKNUM(Q80))</f>
      </c>
      <c r="AC80" s="5">
        <f>+YEAR(Q80)</f>
      </c>
      <c r="AD80" s="281">
        <f>+AB80&amp;"-"&amp;AC80</f>
      </c>
      <c r="AE80" s="6"/>
      <c r="AF80" s="6" t="s">
        <v>369</v>
      </c>
      <c r="AG80" s="5">
        <f>+COUNTIF($AD$2:$AD$1138,AF80)</f>
      </c>
    </row>
    <row x14ac:dyDescent="0.25" r="81" customHeight="1" ht="18.75">
      <c r="A81" s="276">
        <v>30</v>
      </c>
      <c r="B81" s="276">
        <v>1075697213</v>
      </c>
      <c r="C81" s="277" t="s">
        <v>359</v>
      </c>
      <c r="D81" s="278">
        <v>44036</v>
      </c>
      <c r="E81" s="279" t="s">
        <v>370</v>
      </c>
      <c r="F81" s="279" t="s">
        <v>262</v>
      </c>
      <c r="G81" s="276"/>
      <c r="H81" s="279" t="s">
        <v>189</v>
      </c>
      <c r="I81" s="278">
        <v>44049</v>
      </c>
      <c r="J81" s="278">
        <v>44050</v>
      </c>
      <c r="K81" s="276">
        <f>J81-D81</f>
      </c>
      <c r="L81" s="278">
        <v>44067</v>
      </c>
      <c r="M81" s="280">
        <v>19.4</v>
      </c>
      <c r="N81" s="278">
        <v>44067</v>
      </c>
      <c r="O81" s="279" t="s">
        <v>190</v>
      </c>
      <c r="P81" s="276">
        <v>87</v>
      </c>
      <c r="Q81" s="278">
        <v>44075</v>
      </c>
      <c r="R81" s="276">
        <f>Q81-N81</f>
      </c>
      <c r="S81" s="6"/>
      <c r="T81" s="6"/>
      <c r="U81" s="5">
        <f>+YEAR(D81)</f>
      </c>
      <c r="V81" s="5">
        <f>+MONTH(D81)</f>
      </c>
      <c r="W81" s="281">
        <f>+"W"&amp;IF(WEEKNUM(D81)&lt;10,"0"&amp;WEEKNUM(D81),WEEKNUM(D81))</f>
      </c>
      <c r="X81" s="5">
        <f>+IF(N81="",YEAR(L81),YEAR(N81))</f>
      </c>
      <c r="Y81" s="5">
        <f>+IF(N81="",MONTH(L81),MONTH(N81))</f>
      </c>
      <c r="Z81" s="282">
        <f>+IF(N81="","W"&amp;IF(WEEKNUM(L81)&lt;10,"0"&amp;WEEKNUM(L81),WEEKNUM(L81)),"W"&amp;IF(WEEKNUM(N81)&lt;10,"0"&amp;WEEKNUM(N81),WEEKNUM(N81)))</f>
      </c>
      <c r="AA81" s="281">
        <f>+IF(O81&lt;&gt;"",O81,IF(N81="","In Transit","Arrived"))</f>
      </c>
      <c r="AB81" s="281">
        <f>+"W"&amp;IF(WEEKNUM(Q81)&lt;10,"0"&amp;WEEKNUM(Q81),WEEKNUM(Q81))</f>
      </c>
      <c r="AC81" s="5">
        <f>+YEAR(Q81)</f>
      </c>
      <c r="AD81" s="281">
        <f>+AB81&amp;"-"&amp;AC81</f>
      </c>
      <c r="AE81" s="6"/>
      <c r="AF81" s="6" t="s">
        <v>371</v>
      </c>
      <c r="AG81" s="5">
        <f>+COUNTIF($AD$2:$AD$1138,AF81)</f>
      </c>
    </row>
    <row x14ac:dyDescent="0.25" r="82" customHeight="1" ht="18.75">
      <c r="A82" s="276">
        <v>31</v>
      </c>
      <c r="B82" s="276">
        <v>1075787411</v>
      </c>
      <c r="C82" s="277" t="s">
        <v>372</v>
      </c>
      <c r="D82" s="278">
        <v>44040</v>
      </c>
      <c r="E82" s="279" t="s">
        <v>373</v>
      </c>
      <c r="F82" s="279" t="s">
        <v>250</v>
      </c>
      <c r="G82" s="283" t="s">
        <v>374</v>
      </c>
      <c r="H82" s="279" t="s">
        <v>189</v>
      </c>
      <c r="I82" s="278">
        <v>44083</v>
      </c>
      <c r="J82" s="278">
        <v>44083</v>
      </c>
      <c r="K82" s="276">
        <f>J82-D82</f>
      </c>
      <c r="L82" s="278">
        <v>44102</v>
      </c>
      <c r="M82" s="280">
        <v>19.4</v>
      </c>
      <c r="N82" s="278">
        <v>44102</v>
      </c>
      <c r="O82" s="279" t="s">
        <v>190</v>
      </c>
      <c r="P82" s="276">
        <v>191</v>
      </c>
      <c r="Q82" s="278">
        <v>44109</v>
      </c>
      <c r="R82" s="276">
        <f>Q82-N82</f>
      </c>
      <c r="S82" s="6"/>
      <c r="T82" s="6"/>
      <c r="U82" s="5">
        <f>+YEAR(D82)</f>
      </c>
      <c r="V82" s="5">
        <f>+MONTH(D82)</f>
      </c>
      <c r="W82" s="281">
        <f>+"W"&amp;IF(WEEKNUM(D82)&lt;10,"0"&amp;WEEKNUM(D82),WEEKNUM(D82))</f>
      </c>
      <c r="X82" s="5">
        <f>+IF(N82="",YEAR(L82),YEAR(N82))</f>
      </c>
      <c r="Y82" s="5">
        <f>+IF(N82="",MONTH(L82),MONTH(N82))</f>
      </c>
      <c r="Z82" s="282">
        <f>+IF(N82="","W"&amp;IF(WEEKNUM(L82)&lt;10,"0"&amp;WEEKNUM(L82),WEEKNUM(L82)),"W"&amp;IF(WEEKNUM(N82)&lt;10,"0"&amp;WEEKNUM(N82),WEEKNUM(N82)))</f>
      </c>
      <c r="AA82" s="281">
        <f>+IF(O82&lt;&gt;"",O82,IF(N82="","In Transit","Arrived"))</f>
      </c>
      <c r="AB82" s="281">
        <f>+"W"&amp;IF(WEEKNUM(Q82)&lt;10,"0"&amp;WEEKNUM(Q82),WEEKNUM(Q82))</f>
      </c>
      <c r="AC82" s="5">
        <f>+YEAR(Q82)</f>
      </c>
      <c r="AD82" s="281">
        <f>+AB82&amp;"-"&amp;AC82</f>
      </c>
      <c r="AE82" s="6"/>
      <c r="AF82" s="6" t="s">
        <v>375</v>
      </c>
      <c r="AG82" s="5">
        <f>+COUNTIF($AD$2:$AD$1138,AF82)</f>
      </c>
    </row>
    <row x14ac:dyDescent="0.25" r="83" customHeight="1" ht="18.75">
      <c r="A83" s="276">
        <v>31</v>
      </c>
      <c r="B83" s="276">
        <v>1075787414</v>
      </c>
      <c r="C83" s="277" t="s">
        <v>372</v>
      </c>
      <c r="D83" s="278">
        <v>44040</v>
      </c>
      <c r="E83" s="279" t="s">
        <v>376</v>
      </c>
      <c r="F83" s="279" t="s">
        <v>250</v>
      </c>
      <c r="G83" s="283" t="s">
        <v>374</v>
      </c>
      <c r="H83" s="279" t="s">
        <v>189</v>
      </c>
      <c r="I83" s="278">
        <v>44083</v>
      </c>
      <c r="J83" s="278">
        <v>44083</v>
      </c>
      <c r="K83" s="276">
        <f>J83-D83</f>
      </c>
      <c r="L83" s="278">
        <v>44102</v>
      </c>
      <c r="M83" s="280">
        <v>19.4</v>
      </c>
      <c r="N83" s="278">
        <v>44102</v>
      </c>
      <c r="O83" s="279" t="s">
        <v>190</v>
      </c>
      <c r="P83" s="276">
        <v>191</v>
      </c>
      <c r="Q83" s="278">
        <v>44109</v>
      </c>
      <c r="R83" s="276">
        <f>Q83-N83</f>
      </c>
      <c r="S83" s="6"/>
      <c r="T83" s="6"/>
      <c r="U83" s="5">
        <f>+YEAR(D83)</f>
      </c>
      <c r="V83" s="5">
        <f>+MONTH(D83)</f>
      </c>
      <c r="W83" s="281">
        <f>+"W"&amp;IF(WEEKNUM(D83)&lt;10,"0"&amp;WEEKNUM(D83),WEEKNUM(D83))</f>
      </c>
      <c r="X83" s="5">
        <f>+IF(N83="",YEAR(L83),YEAR(N83))</f>
      </c>
      <c r="Y83" s="5">
        <f>+IF(N83="",MONTH(L83),MONTH(N83))</f>
      </c>
      <c r="Z83" s="282">
        <f>+IF(N83="","W"&amp;IF(WEEKNUM(L83)&lt;10,"0"&amp;WEEKNUM(L83),WEEKNUM(L83)),"W"&amp;IF(WEEKNUM(N83)&lt;10,"0"&amp;WEEKNUM(N83),WEEKNUM(N83)))</f>
      </c>
      <c r="AA83" s="281">
        <f>+IF(O83&lt;&gt;"",O83,IF(N83="","In Transit","Arrived"))</f>
      </c>
      <c r="AB83" s="281">
        <f>+"W"&amp;IF(WEEKNUM(Q83)&lt;10,"0"&amp;WEEKNUM(Q83),WEEKNUM(Q83))</f>
      </c>
      <c r="AC83" s="5">
        <f>+YEAR(Q83)</f>
      </c>
      <c r="AD83" s="281">
        <f>+AB83&amp;"-"&amp;AC83</f>
      </c>
      <c r="AE83" s="6"/>
      <c r="AF83" s="6" t="s">
        <v>377</v>
      </c>
      <c r="AG83" s="5">
        <f>+COUNTIF($AD$2:$AD$1138,AF83)</f>
      </c>
    </row>
    <row x14ac:dyDescent="0.25" r="84" customHeight="1" ht="18.75">
      <c r="A84" s="276">
        <v>31</v>
      </c>
      <c r="B84" s="276">
        <v>1075787417</v>
      </c>
      <c r="C84" s="277" t="s">
        <v>372</v>
      </c>
      <c r="D84" s="278">
        <v>44040</v>
      </c>
      <c r="E84" s="279" t="s">
        <v>378</v>
      </c>
      <c r="F84" s="279" t="s">
        <v>250</v>
      </c>
      <c r="G84" s="283" t="s">
        <v>374</v>
      </c>
      <c r="H84" s="279" t="s">
        <v>189</v>
      </c>
      <c r="I84" s="278">
        <v>44083</v>
      </c>
      <c r="J84" s="278">
        <v>44083</v>
      </c>
      <c r="K84" s="276">
        <f>J84-D84</f>
      </c>
      <c r="L84" s="278">
        <v>44102</v>
      </c>
      <c r="M84" s="280">
        <v>19.4</v>
      </c>
      <c r="N84" s="278">
        <v>44102</v>
      </c>
      <c r="O84" s="279" t="s">
        <v>190</v>
      </c>
      <c r="P84" s="276">
        <v>191</v>
      </c>
      <c r="Q84" s="278">
        <v>44109</v>
      </c>
      <c r="R84" s="276">
        <f>Q84-N84</f>
      </c>
      <c r="S84" s="6"/>
      <c r="T84" s="6"/>
      <c r="U84" s="5">
        <f>+YEAR(D84)</f>
      </c>
      <c r="V84" s="5">
        <f>+MONTH(D84)</f>
      </c>
      <c r="W84" s="281">
        <f>+"W"&amp;IF(WEEKNUM(D84)&lt;10,"0"&amp;WEEKNUM(D84),WEEKNUM(D84))</f>
      </c>
      <c r="X84" s="5">
        <f>+IF(N84="",YEAR(L84),YEAR(N84))</f>
      </c>
      <c r="Y84" s="5">
        <f>+IF(N84="",MONTH(L84),MONTH(N84))</f>
      </c>
      <c r="Z84" s="282">
        <f>+IF(N84="","W"&amp;IF(WEEKNUM(L84)&lt;10,"0"&amp;WEEKNUM(L84),WEEKNUM(L84)),"W"&amp;IF(WEEKNUM(N84)&lt;10,"0"&amp;WEEKNUM(N84),WEEKNUM(N84)))</f>
      </c>
      <c r="AA84" s="281">
        <f>+IF(O84&lt;&gt;"",O84,IF(N84="","In Transit","Arrived"))</f>
      </c>
      <c r="AB84" s="281">
        <f>+"W"&amp;IF(WEEKNUM(Q84)&lt;10,"0"&amp;WEEKNUM(Q84),WEEKNUM(Q84))</f>
      </c>
      <c r="AC84" s="5">
        <f>+YEAR(Q84)</f>
      </c>
      <c r="AD84" s="281">
        <f>+AB84&amp;"-"&amp;AC84</f>
      </c>
      <c r="AE84" s="6"/>
      <c r="AF84" s="6" t="s">
        <v>379</v>
      </c>
      <c r="AG84" s="5">
        <f>+COUNTIF($AD$2:$AD$1138,AF84)</f>
      </c>
    </row>
    <row x14ac:dyDescent="0.25" r="85" customHeight="1" ht="18.75">
      <c r="A85" s="276">
        <v>31</v>
      </c>
      <c r="B85" s="276">
        <v>1075787418</v>
      </c>
      <c r="C85" s="277" t="s">
        <v>372</v>
      </c>
      <c r="D85" s="278">
        <v>44041</v>
      </c>
      <c r="E85" s="279" t="s">
        <v>380</v>
      </c>
      <c r="F85" s="279" t="s">
        <v>250</v>
      </c>
      <c r="G85" s="283" t="s">
        <v>374</v>
      </c>
      <c r="H85" s="279" t="s">
        <v>189</v>
      </c>
      <c r="I85" s="278">
        <v>44083</v>
      </c>
      <c r="J85" s="278">
        <v>44083</v>
      </c>
      <c r="K85" s="276">
        <f>J85-D85</f>
      </c>
      <c r="L85" s="278">
        <v>44102</v>
      </c>
      <c r="M85" s="280">
        <v>19.4</v>
      </c>
      <c r="N85" s="278">
        <v>44102</v>
      </c>
      <c r="O85" s="279" t="s">
        <v>190</v>
      </c>
      <c r="P85" s="276">
        <v>190</v>
      </c>
      <c r="Q85" s="278">
        <v>44110</v>
      </c>
      <c r="R85" s="276">
        <f>Q85-N85</f>
      </c>
      <c r="S85" s="6"/>
      <c r="T85" s="6"/>
      <c r="U85" s="5">
        <f>+YEAR(D85)</f>
      </c>
      <c r="V85" s="5">
        <f>+MONTH(D85)</f>
      </c>
      <c r="W85" s="281">
        <f>+"W"&amp;IF(WEEKNUM(D85)&lt;10,"0"&amp;WEEKNUM(D85),WEEKNUM(D85))</f>
      </c>
      <c r="X85" s="5">
        <f>+IF(N85="",YEAR(L85),YEAR(N85))</f>
      </c>
      <c r="Y85" s="5">
        <f>+IF(N85="",MONTH(L85),MONTH(N85))</f>
      </c>
      <c r="Z85" s="282">
        <f>+IF(N85="","W"&amp;IF(WEEKNUM(L85)&lt;10,"0"&amp;WEEKNUM(L85),WEEKNUM(L85)),"W"&amp;IF(WEEKNUM(N85)&lt;10,"0"&amp;WEEKNUM(N85),WEEKNUM(N85)))</f>
      </c>
      <c r="AA85" s="281">
        <f>+IF(O85&lt;&gt;"",O85,IF(N85="","In Transit","Arrived"))</f>
      </c>
      <c r="AB85" s="281">
        <f>+"W"&amp;IF(WEEKNUM(Q85)&lt;10,"0"&amp;WEEKNUM(Q85),WEEKNUM(Q85))</f>
      </c>
      <c r="AC85" s="5">
        <f>+YEAR(Q85)</f>
      </c>
      <c r="AD85" s="281">
        <f>+AB85&amp;"-"&amp;AC85</f>
      </c>
      <c r="AE85" s="6"/>
      <c r="AF85" s="6" t="s">
        <v>381</v>
      </c>
      <c r="AG85" s="5">
        <f>+COUNTIF($AD$2:$AD$1138,AF85)</f>
      </c>
    </row>
    <row x14ac:dyDescent="0.25" r="86" customHeight="1" ht="18.75">
      <c r="A86" s="276">
        <v>31</v>
      </c>
      <c r="B86" s="276">
        <v>1075787419</v>
      </c>
      <c r="C86" s="277" t="s">
        <v>372</v>
      </c>
      <c r="D86" s="278">
        <v>44041</v>
      </c>
      <c r="E86" s="279" t="s">
        <v>382</v>
      </c>
      <c r="F86" s="279" t="s">
        <v>250</v>
      </c>
      <c r="G86" s="283" t="s">
        <v>374</v>
      </c>
      <c r="H86" s="279" t="s">
        <v>189</v>
      </c>
      <c r="I86" s="278">
        <v>44083</v>
      </c>
      <c r="J86" s="278">
        <v>44083</v>
      </c>
      <c r="K86" s="276">
        <f>J86-D86</f>
      </c>
      <c r="L86" s="278">
        <v>44102</v>
      </c>
      <c r="M86" s="280">
        <v>19.4</v>
      </c>
      <c r="N86" s="278">
        <v>44102</v>
      </c>
      <c r="O86" s="279" t="s">
        <v>190</v>
      </c>
      <c r="P86" s="276">
        <v>190</v>
      </c>
      <c r="Q86" s="278">
        <v>44110</v>
      </c>
      <c r="R86" s="276">
        <f>Q86-N86</f>
      </c>
      <c r="S86" s="6"/>
      <c r="T86" s="6"/>
      <c r="U86" s="5">
        <f>+YEAR(D86)</f>
      </c>
      <c r="V86" s="5">
        <f>+MONTH(D86)</f>
      </c>
      <c r="W86" s="281">
        <f>+"W"&amp;IF(WEEKNUM(D86)&lt;10,"0"&amp;WEEKNUM(D86),WEEKNUM(D86))</f>
      </c>
      <c r="X86" s="5">
        <f>+IF(N86="",YEAR(L86),YEAR(N86))</f>
      </c>
      <c r="Y86" s="5">
        <f>+IF(N86="",MONTH(L86),MONTH(N86))</f>
      </c>
      <c r="Z86" s="282">
        <f>+IF(N86="","W"&amp;IF(WEEKNUM(L86)&lt;10,"0"&amp;WEEKNUM(L86),WEEKNUM(L86)),"W"&amp;IF(WEEKNUM(N86)&lt;10,"0"&amp;WEEKNUM(N86),WEEKNUM(N86)))</f>
      </c>
      <c r="AA86" s="281">
        <f>+IF(O86&lt;&gt;"",O86,IF(N86="","In Transit","Arrived"))</f>
      </c>
      <c r="AB86" s="281">
        <f>+"W"&amp;IF(WEEKNUM(Q86)&lt;10,"0"&amp;WEEKNUM(Q86),WEEKNUM(Q86))</f>
      </c>
      <c r="AC86" s="5">
        <f>+YEAR(Q86)</f>
      </c>
      <c r="AD86" s="281">
        <f>+AB86&amp;"-"&amp;AC86</f>
      </c>
      <c r="AE86" s="6"/>
      <c r="AF86" s="6" t="s">
        <v>383</v>
      </c>
      <c r="AG86" s="5">
        <f>+COUNTIF($AD$2:$AD$1138,AF86)</f>
      </c>
    </row>
    <row x14ac:dyDescent="0.25" r="87" customHeight="1" ht="18.75">
      <c r="A87" s="276">
        <v>31</v>
      </c>
      <c r="B87" s="276">
        <v>1075787420</v>
      </c>
      <c r="C87" s="277" t="s">
        <v>372</v>
      </c>
      <c r="D87" s="278">
        <v>44041</v>
      </c>
      <c r="E87" s="279" t="s">
        <v>384</v>
      </c>
      <c r="F87" s="279" t="s">
        <v>250</v>
      </c>
      <c r="G87" s="283" t="s">
        <v>374</v>
      </c>
      <c r="H87" s="279" t="s">
        <v>189</v>
      </c>
      <c r="I87" s="278">
        <v>44083</v>
      </c>
      <c r="J87" s="278">
        <v>44083</v>
      </c>
      <c r="K87" s="276">
        <f>J87-D87</f>
      </c>
      <c r="L87" s="278">
        <v>44102</v>
      </c>
      <c r="M87" s="280">
        <v>19.4</v>
      </c>
      <c r="N87" s="278">
        <v>44102</v>
      </c>
      <c r="O87" s="279" t="s">
        <v>190</v>
      </c>
      <c r="P87" s="276">
        <v>191</v>
      </c>
      <c r="Q87" s="278">
        <v>44109</v>
      </c>
      <c r="R87" s="276">
        <f>Q87-N87</f>
      </c>
      <c r="S87" s="6"/>
      <c r="T87" s="6"/>
      <c r="U87" s="5">
        <f>+YEAR(D87)</f>
      </c>
      <c r="V87" s="5">
        <f>+MONTH(D87)</f>
      </c>
      <c r="W87" s="281">
        <f>+"W"&amp;IF(WEEKNUM(D87)&lt;10,"0"&amp;WEEKNUM(D87),WEEKNUM(D87))</f>
      </c>
      <c r="X87" s="5">
        <f>+IF(N87="",YEAR(L87),YEAR(N87))</f>
      </c>
      <c r="Y87" s="5">
        <f>+IF(N87="",MONTH(L87),MONTH(N87))</f>
      </c>
      <c r="Z87" s="282">
        <f>+IF(N87="","W"&amp;IF(WEEKNUM(L87)&lt;10,"0"&amp;WEEKNUM(L87),WEEKNUM(L87)),"W"&amp;IF(WEEKNUM(N87)&lt;10,"0"&amp;WEEKNUM(N87),WEEKNUM(N87)))</f>
      </c>
      <c r="AA87" s="281">
        <f>+IF(O87&lt;&gt;"",O87,IF(N87="","In Transit","Arrived"))</f>
      </c>
      <c r="AB87" s="281">
        <f>+"W"&amp;IF(WEEKNUM(Q87)&lt;10,"0"&amp;WEEKNUM(Q87),WEEKNUM(Q87))</f>
      </c>
      <c r="AC87" s="5">
        <f>+YEAR(Q87)</f>
      </c>
      <c r="AD87" s="281">
        <f>+AB87&amp;"-"&amp;AC87</f>
      </c>
      <c r="AE87" s="6"/>
      <c r="AF87" s="6" t="s">
        <v>385</v>
      </c>
      <c r="AG87" s="5">
        <f>+COUNTIF($AD$2:$AD$1138,AF87)</f>
      </c>
    </row>
    <row x14ac:dyDescent="0.25" r="88" customHeight="1" ht="18.75">
      <c r="A88" s="276">
        <v>31</v>
      </c>
      <c r="B88" s="276">
        <v>1075787421</v>
      </c>
      <c r="C88" s="277" t="s">
        <v>372</v>
      </c>
      <c r="D88" s="278">
        <v>44042</v>
      </c>
      <c r="E88" s="279" t="s">
        <v>386</v>
      </c>
      <c r="F88" s="279" t="s">
        <v>250</v>
      </c>
      <c r="G88" s="283" t="s">
        <v>374</v>
      </c>
      <c r="H88" s="279" t="s">
        <v>189</v>
      </c>
      <c r="I88" s="278">
        <v>44083</v>
      </c>
      <c r="J88" s="278">
        <v>44083</v>
      </c>
      <c r="K88" s="276">
        <f>J88-D88</f>
      </c>
      <c r="L88" s="278">
        <v>44102</v>
      </c>
      <c r="M88" s="280">
        <v>19.4</v>
      </c>
      <c r="N88" s="278">
        <v>44102</v>
      </c>
      <c r="O88" s="279" t="s">
        <v>190</v>
      </c>
      <c r="P88" s="276">
        <v>190</v>
      </c>
      <c r="Q88" s="278">
        <v>44110</v>
      </c>
      <c r="R88" s="276">
        <f>Q88-N88</f>
      </c>
      <c r="S88" s="6"/>
      <c r="T88" s="6"/>
      <c r="U88" s="5">
        <f>+YEAR(D88)</f>
      </c>
      <c r="V88" s="5">
        <f>+MONTH(D88)</f>
      </c>
      <c r="W88" s="281">
        <f>+"W"&amp;IF(WEEKNUM(D88)&lt;10,"0"&amp;WEEKNUM(D88),WEEKNUM(D88))</f>
      </c>
      <c r="X88" s="5">
        <f>+IF(N88="",YEAR(L88),YEAR(N88))</f>
      </c>
      <c r="Y88" s="5">
        <f>+IF(N88="",MONTH(L88),MONTH(N88))</f>
      </c>
      <c r="Z88" s="282">
        <f>+IF(N88="","W"&amp;IF(WEEKNUM(L88)&lt;10,"0"&amp;WEEKNUM(L88),WEEKNUM(L88)),"W"&amp;IF(WEEKNUM(N88)&lt;10,"0"&amp;WEEKNUM(N88),WEEKNUM(N88)))</f>
      </c>
      <c r="AA88" s="281">
        <f>+IF(O88&lt;&gt;"",O88,IF(N88="","In Transit","Arrived"))</f>
      </c>
      <c r="AB88" s="281">
        <f>+"W"&amp;IF(WEEKNUM(Q88)&lt;10,"0"&amp;WEEKNUM(Q88),WEEKNUM(Q88))</f>
      </c>
      <c r="AC88" s="5">
        <f>+YEAR(Q88)</f>
      </c>
      <c r="AD88" s="281">
        <f>+AB88&amp;"-"&amp;AC88</f>
      </c>
      <c r="AE88" s="6"/>
      <c r="AF88" s="6" t="s">
        <v>387</v>
      </c>
      <c r="AG88" s="5">
        <f>+COUNTIF($AD$2:$AD$1138,AF88)</f>
      </c>
    </row>
    <row x14ac:dyDescent="0.25" r="89" customHeight="1" ht="18.75">
      <c r="A89" s="276">
        <v>31</v>
      </c>
      <c r="B89" s="276">
        <v>1075787424</v>
      </c>
      <c r="C89" s="277" t="s">
        <v>372</v>
      </c>
      <c r="D89" s="278">
        <v>44042</v>
      </c>
      <c r="E89" s="279" t="s">
        <v>388</v>
      </c>
      <c r="F89" s="279" t="s">
        <v>250</v>
      </c>
      <c r="G89" s="283" t="s">
        <v>374</v>
      </c>
      <c r="H89" s="279" t="s">
        <v>189</v>
      </c>
      <c r="I89" s="278">
        <v>44083</v>
      </c>
      <c r="J89" s="278">
        <v>44083</v>
      </c>
      <c r="K89" s="276">
        <f>J89-D89</f>
      </c>
      <c r="L89" s="278">
        <v>44102</v>
      </c>
      <c r="M89" s="280">
        <v>19.4</v>
      </c>
      <c r="N89" s="278">
        <v>44102</v>
      </c>
      <c r="O89" s="279" t="s">
        <v>190</v>
      </c>
      <c r="P89" s="276">
        <v>191</v>
      </c>
      <c r="Q89" s="278">
        <v>44109</v>
      </c>
      <c r="R89" s="276">
        <f>Q89-N89</f>
      </c>
      <c r="S89" s="6"/>
      <c r="T89" s="6"/>
      <c r="U89" s="5">
        <f>+YEAR(D89)</f>
      </c>
      <c r="V89" s="5">
        <f>+MONTH(D89)</f>
      </c>
      <c r="W89" s="281">
        <f>+"W"&amp;IF(WEEKNUM(D89)&lt;10,"0"&amp;WEEKNUM(D89),WEEKNUM(D89))</f>
      </c>
      <c r="X89" s="5">
        <f>+IF(N89="",YEAR(L89),YEAR(N89))</f>
      </c>
      <c r="Y89" s="5">
        <f>+IF(N89="",MONTH(L89),MONTH(N89))</f>
      </c>
      <c r="Z89" s="282">
        <f>+IF(N89="","W"&amp;IF(WEEKNUM(L89)&lt;10,"0"&amp;WEEKNUM(L89),WEEKNUM(L89)),"W"&amp;IF(WEEKNUM(N89)&lt;10,"0"&amp;WEEKNUM(N89),WEEKNUM(N89)))</f>
      </c>
      <c r="AA89" s="281">
        <f>+IF(O89&lt;&gt;"",O89,IF(N89="","In Transit","Arrived"))</f>
      </c>
      <c r="AB89" s="281">
        <f>+"W"&amp;IF(WEEKNUM(Q89)&lt;10,"0"&amp;WEEKNUM(Q89),WEEKNUM(Q89))</f>
      </c>
      <c r="AC89" s="5">
        <f>+YEAR(Q89)</f>
      </c>
      <c r="AD89" s="281">
        <f>+AB89&amp;"-"&amp;AC89</f>
      </c>
      <c r="AE89" s="6"/>
      <c r="AF89" s="6" t="s">
        <v>389</v>
      </c>
      <c r="AG89" s="5">
        <f>+COUNTIF($AD$2:$AD$1138,AF89)</f>
      </c>
    </row>
    <row x14ac:dyDescent="0.25" r="90" customHeight="1" ht="18.75">
      <c r="A90" s="276">
        <v>31</v>
      </c>
      <c r="B90" s="276">
        <v>1075787428</v>
      </c>
      <c r="C90" s="277" t="s">
        <v>372</v>
      </c>
      <c r="D90" s="278">
        <v>44042</v>
      </c>
      <c r="E90" s="279" t="s">
        <v>390</v>
      </c>
      <c r="F90" s="279" t="s">
        <v>250</v>
      </c>
      <c r="G90" s="283" t="s">
        <v>374</v>
      </c>
      <c r="H90" s="279" t="s">
        <v>189</v>
      </c>
      <c r="I90" s="278">
        <v>44083</v>
      </c>
      <c r="J90" s="278">
        <v>44083</v>
      </c>
      <c r="K90" s="276">
        <f>J90-D90</f>
      </c>
      <c r="L90" s="278">
        <v>44102</v>
      </c>
      <c r="M90" s="280">
        <v>19.4</v>
      </c>
      <c r="N90" s="278">
        <v>44102</v>
      </c>
      <c r="O90" s="279" t="s">
        <v>190</v>
      </c>
      <c r="P90" s="276">
        <v>191</v>
      </c>
      <c r="Q90" s="278">
        <v>44109</v>
      </c>
      <c r="R90" s="276">
        <f>Q90-N90</f>
      </c>
      <c r="S90" s="6"/>
      <c r="T90" s="6"/>
      <c r="U90" s="5">
        <f>+YEAR(D90)</f>
      </c>
      <c r="V90" s="5">
        <f>+MONTH(D90)</f>
      </c>
      <c r="W90" s="281">
        <f>+"W"&amp;IF(WEEKNUM(D90)&lt;10,"0"&amp;WEEKNUM(D90),WEEKNUM(D90))</f>
      </c>
      <c r="X90" s="5">
        <f>+IF(N90="",YEAR(L90),YEAR(N90))</f>
      </c>
      <c r="Y90" s="5">
        <f>+IF(N90="",MONTH(L90),MONTH(N90))</f>
      </c>
      <c r="Z90" s="282">
        <f>+IF(N90="","W"&amp;IF(WEEKNUM(L90)&lt;10,"0"&amp;WEEKNUM(L90),WEEKNUM(L90)),"W"&amp;IF(WEEKNUM(N90)&lt;10,"0"&amp;WEEKNUM(N90),WEEKNUM(N90)))</f>
      </c>
      <c r="AA90" s="281">
        <f>+IF(O90&lt;&gt;"",O90,IF(N90="","In Transit","Arrived"))</f>
      </c>
      <c r="AB90" s="281">
        <f>+"W"&amp;IF(WEEKNUM(Q90)&lt;10,"0"&amp;WEEKNUM(Q90),WEEKNUM(Q90))</f>
      </c>
      <c r="AC90" s="5">
        <f>+YEAR(Q90)</f>
      </c>
      <c r="AD90" s="281">
        <f>+AB90&amp;"-"&amp;AC90</f>
      </c>
      <c r="AE90" s="6"/>
      <c r="AF90" s="6" t="s">
        <v>391</v>
      </c>
      <c r="AG90" s="5">
        <f>+COUNTIF($AD$2:$AD$1138,AF90)</f>
      </c>
    </row>
    <row x14ac:dyDescent="0.25" r="91" customHeight="1" ht="18.75">
      <c r="A91" s="276">
        <v>31</v>
      </c>
      <c r="B91" s="276">
        <v>1075787432</v>
      </c>
      <c r="C91" s="277" t="s">
        <v>392</v>
      </c>
      <c r="D91" s="278">
        <v>44042</v>
      </c>
      <c r="E91" s="279" t="s">
        <v>393</v>
      </c>
      <c r="F91" s="279" t="s">
        <v>211</v>
      </c>
      <c r="G91" s="283" t="s">
        <v>394</v>
      </c>
      <c r="H91" s="279" t="s">
        <v>395</v>
      </c>
      <c r="I91" s="278">
        <v>44069</v>
      </c>
      <c r="J91" s="278">
        <v>44071</v>
      </c>
      <c r="K91" s="276">
        <f>J91-D91</f>
      </c>
      <c r="L91" s="278">
        <v>44088</v>
      </c>
      <c r="M91" s="280">
        <v>19.4</v>
      </c>
      <c r="N91" s="278">
        <v>44088</v>
      </c>
      <c r="O91" s="279" t="s">
        <v>190</v>
      </c>
      <c r="P91" s="276">
        <v>191</v>
      </c>
      <c r="Q91" s="278">
        <v>44096</v>
      </c>
      <c r="R91" s="276">
        <f>Q91-N91</f>
      </c>
      <c r="S91" s="6"/>
      <c r="T91" s="6"/>
      <c r="U91" s="5">
        <f>+YEAR(D91)</f>
      </c>
      <c r="V91" s="5">
        <f>+MONTH(D91)</f>
      </c>
      <c r="W91" s="281">
        <f>+"W"&amp;IF(WEEKNUM(D91)&lt;10,"0"&amp;WEEKNUM(D91),WEEKNUM(D91))</f>
      </c>
      <c r="X91" s="5">
        <f>+IF(N91="",YEAR(L91),YEAR(N91))</f>
      </c>
      <c r="Y91" s="5">
        <f>+IF(N91="",MONTH(L91),MONTH(N91))</f>
      </c>
      <c r="Z91" s="282">
        <f>+IF(N91="","W"&amp;IF(WEEKNUM(L91)&lt;10,"0"&amp;WEEKNUM(L91),WEEKNUM(L91)),"W"&amp;IF(WEEKNUM(N91)&lt;10,"0"&amp;WEEKNUM(N91),WEEKNUM(N91)))</f>
      </c>
      <c r="AA91" s="281">
        <f>+IF(O91&lt;&gt;"",O91,IF(N91="","In Transit","Arrived"))</f>
      </c>
      <c r="AB91" s="281">
        <f>+"W"&amp;IF(WEEKNUM(Q91)&lt;10,"0"&amp;WEEKNUM(Q91),WEEKNUM(Q91))</f>
      </c>
      <c r="AC91" s="5">
        <f>+YEAR(Q91)</f>
      </c>
      <c r="AD91" s="281">
        <f>+AB91&amp;"-"&amp;AC91</f>
      </c>
      <c r="AE91" s="6"/>
      <c r="AF91" s="6" t="s">
        <v>396</v>
      </c>
      <c r="AG91" s="5">
        <f>+COUNTIF($AD$2:$AD$1138,AF91)</f>
      </c>
    </row>
    <row x14ac:dyDescent="0.25" r="92" customHeight="1" ht="18.75">
      <c r="A92" s="276">
        <v>31</v>
      </c>
      <c r="B92" s="276">
        <v>1075787436</v>
      </c>
      <c r="C92" s="277" t="s">
        <v>372</v>
      </c>
      <c r="D92" s="278">
        <v>44043</v>
      </c>
      <c r="E92" s="279" t="s">
        <v>397</v>
      </c>
      <c r="F92" s="279" t="s">
        <v>250</v>
      </c>
      <c r="G92" s="283" t="s">
        <v>374</v>
      </c>
      <c r="H92" s="279" t="s">
        <v>189</v>
      </c>
      <c r="I92" s="278">
        <v>44083</v>
      </c>
      <c r="J92" s="278">
        <v>44083</v>
      </c>
      <c r="K92" s="276">
        <f>J92-D92</f>
      </c>
      <c r="L92" s="278">
        <v>44102</v>
      </c>
      <c r="M92" s="280">
        <v>19.4</v>
      </c>
      <c r="N92" s="278">
        <v>44102</v>
      </c>
      <c r="O92" s="279" t="s">
        <v>190</v>
      </c>
      <c r="P92" s="276">
        <v>191</v>
      </c>
      <c r="Q92" s="278">
        <v>44109</v>
      </c>
      <c r="R92" s="276">
        <f>Q92-N92</f>
      </c>
      <c r="S92" s="6"/>
      <c r="T92" s="6"/>
      <c r="U92" s="5">
        <f>+YEAR(D92)</f>
      </c>
      <c r="V92" s="5">
        <f>+MONTH(D92)</f>
      </c>
      <c r="W92" s="281">
        <f>+"W"&amp;IF(WEEKNUM(D92)&lt;10,"0"&amp;WEEKNUM(D92),WEEKNUM(D92))</f>
      </c>
      <c r="X92" s="5">
        <f>+IF(N92="",YEAR(L92),YEAR(N92))</f>
      </c>
      <c r="Y92" s="5">
        <f>+IF(N92="",MONTH(L92),MONTH(N92))</f>
      </c>
      <c r="Z92" s="282">
        <f>+IF(N92="","W"&amp;IF(WEEKNUM(L92)&lt;10,"0"&amp;WEEKNUM(L92),WEEKNUM(L92)),"W"&amp;IF(WEEKNUM(N92)&lt;10,"0"&amp;WEEKNUM(N92),WEEKNUM(N92)))</f>
      </c>
      <c r="AA92" s="281">
        <f>+IF(O92&lt;&gt;"",O92,IF(N92="","In Transit","Arrived"))</f>
      </c>
      <c r="AB92" s="281">
        <f>+"W"&amp;IF(WEEKNUM(Q92)&lt;10,"0"&amp;WEEKNUM(Q92),WEEKNUM(Q92))</f>
      </c>
      <c r="AC92" s="5">
        <f>+YEAR(Q92)</f>
      </c>
      <c r="AD92" s="281">
        <f>+AB92&amp;"-"&amp;AC92</f>
      </c>
      <c r="AE92" s="6"/>
      <c r="AF92" s="6" t="s">
        <v>398</v>
      </c>
      <c r="AG92" s="5">
        <f>+COUNTIF($AD$2:$AD$1138,AF92)</f>
      </c>
    </row>
    <row x14ac:dyDescent="0.25" r="93" customHeight="1" ht="18.75">
      <c r="A93" s="276">
        <v>32</v>
      </c>
      <c r="B93" s="276">
        <v>1076011272</v>
      </c>
      <c r="C93" s="277" t="s">
        <v>399</v>
      </c>
      <c r="D93" s="278">
        <v>44047</v>
      </c>
      <c r="E93" s="279" t="s">
        <v>400</v>
      </c>
      <c r="F93" s="279" t="s">
        <v>211</v>
      </c>
      <c r="G93" s="283" t="s">
        <v>394</v>
      </c>
      <c r="H93" s="279" t="s">
        <v>395</v>
      </c>
      <c r="I93" s="278">
        <v>44071</v>
      </c>
      <c r="J93" s="278">
        <v>44071</v>
      </c>
      <c r="K93" s="276">
        <f>J93-D93</f>
      </c>
      <c r="L93" s="278">
        <v>44088</v>
      </c>
      <c r="M93" s="280">
        <v>19.4</v>
      </c>
      <c r="N93" s="278">
        <v>44088</v>
      </c>
      <c r="O93" s="279" t="s">
        <v>190</v>
      </c>
      <c r="P93" s="276">
        <v>191</v>
      </c>
      <c r="Q93" s="278">
        <v>44092</v>
      </c>
      <c r="R93" s="276">
        <f>Q93-N93</f>
      </c>
      <c r="S93" s="6"/>
      <c r="T93" s="6"/>
      <c r="U93" s="5">
        <f>+YEAR(D93)</f>
      </c>
      <c r="V93" s="5">
        <f>+MONTH(D93)</f>
      </c>
      <c r="W93" s="281">
        <f>+"W"&amp;IF(WEEKNUM(D93)&lt;10,"0"&amp;WEEKNUM(D93),WEEKNUM(D93))</f>
      </c>
      <c r="X93" s="5">
        <f>+IF(N93="",YEAR(L93),YEAR(N93))</f>
      </c>
      <c r="Y93" s="5">
        <f>+IF(N93="",MONTH(L93),MONTH(N93))</f>
      </c>
      <c r="Z93" s="282">
        <f>+IF(N93="","W"&amp;IF(WEEKNUM(L93)&lt;10,"0"&amp;WEEKNUM(L93),WEEKNUM(L93)),"W"&amp;IF(WEEKNUM(N93)&lt;10,"0"&amp;WEEKNUM(N93),WEEKNUM(N93)))</f>
      </c>
      <c r="AA93" s="281">
        <f>+IF(O93&lt;&gt;"",O93,IF(N93="","In Transit","Arrived"))</f>
      </c>
      <c r="AB93" s="281">
        <f>+"W"&amp;IF(WEEKNUM(Q93)&lt;10,"0"&amp;WEEKNUM(Q93),WEEKNUM(Q93))</f>
      </c>
      <c r="AC93" s="5">
        <f>+YEAR(Q93)</f>
      </c>
      <c r="AD93" s="281">
        <f>+AB93&amp;"-"&amp;AC93</f>
      </c>
      <c r="AE93" s="6"/>
      <c r="AF93" s="6" t="s">
        <v>401</v>
      </c>
      <c r="AG93" s="5">
        <f>+COUNTIF($AD$2:$AD$1138,AF93)</f>
      </c>
    </row>
    <row x14ac:dyDescent="0.25" r="94" customHeight="1" ht="18.75">
      <c r="A94" s="276">
        <v>32</v>
      </c>
      <c r="B94" s="276">
        <v>1076011273</v>
      </c>
      <c r="C94" s="277" t="s">
        <v>399</v>
      </c>
      <c r="D94" s="278">
        <v>44047</v>
      </c>
      <c r="E94" s="279" t="s">
        <v>402</v>
      </c>
      <c r="F94" s="279" t="s">
        <v>211</v>
      </c>
      <c r="G94" s="283" t="s">
        <v>394</v>
      </c>
      <c r="H94" s="279" t="s">
        <v>395</v>
      </c>
      <c r="I94" s="278">
        <v>44071</v>
      </c>
      <c r="J94" s="278">
        <v>44071</v>
      </c>
      <c r="K94" s="276">
        <f>J94-D94</f>
      </c>
      <c r="L94" s="278">
        <v>44088</v>
      </c>
      <c r="M94" s="280">
        <v>19.4</v>
      </c>
      <c r="N94" s="278">
        <v>44088</v>
      </c>
      <c r="O94" s="279" t="s">
        <v>190</v>
      </c>
      <c r="P94" s="276">
        <v>191</v>
      </c>
      <c r="Q94" s="278">
        <v>44092</v>
      </c>
      <c r="R94" s="276">
        <f>Q94-N94</f>
      </c>
      <c r="S94" s="6"/>
      <c r="T94" s="6"/>
      <c r="U94" s="5">
        <f>+YEAR(D94)</f>
      </c>
      <c r="V94" s="5">
        <f>+MONTH(D94)</f>
      </c>
      <c r="W94" s="281">
        <f>+"W"&amp;IF(WEEKNUM(D94)&lt;10,"0"&amp;WEEKNUM(D94),WEEKNUM(D94))</f>
      </c>
      <c r="X94" s="5">
        <f>+IF(N94="",YEAR(L94),YEAR(N94))</f>
      </c>
      <c r="Y94" s="5">
        <f>+IF(N94="",MONTH(L94),MONTH(N94))</f>
      </c>
      <c r="Z94" s="282">
        <f>+IF(N94="","W"&amp;IF(WEEKNUM(L94)&lt;10,"0"&amp;WEEKNUM(L94),WEEKNUM(L94)),"W"&amp;IF(WEEKNUM(N94)&lt;10,"0"&amp;WEEKNUM(N94),WEEKNUM(N94)))</f>
      </c>
      <c r="AA94" s="281">
        <f>+IF(O94&lt;&gt;"",O94,IF(N94="","In Transit","Arrived"))</f>
      </c>
      <c r="AB94" s="281">
        <f>+"W"&amp;IF(WEEKNUM(Q94)&lt;10,"0"&amp;WEEKNUM(Q94),WEEKNUM(Q94))</f>
      </c>
      <c r="AC94" s="5">
        <f>+YEAR(Q94)</f>
      </c>
      <c r="AD94" s="281">
        <f>+AB94&amp;"-"&amp;AC94</f>
      </c>
      <c r="AE94" s="6"/>
      <c r="AF94" s="6" t="s">
        <v>403</v>
      </c>
      <c r="AG94" s="5">
        <f>+COUNTIF($AD$2:$AD$1138,AF94)</f>
      </c>
    </row>
    <row x14ac:dyDescent="0.25" r="95" customHeight="1" ht="18.75">
      <c r="A95" s="276">
        <v>32</v>
      </c>
      <c r="B95" s="276">
        <v>1076011274</v>
      </c>
      <c r="C95" s="277" t="s">
        <v>399</v>
      </c>
      <c r="D95" s="278">
        <v>44047</v>
      </c>
      <c r="E95" s="279" t="s">
        <v>404</v>
      </c>
      <c r="F95" s="279" t="s">
        <v>211</v>
      </c>
      <c r="G95" s="283" t="s">
        <v>394</v>
      </c>
      <c r="H95" s="279" t="s">
        <v>395</v>
      </c>
      <c r="I95" s="278">
        <v>44071</v>
      </c>
      <c r="J95" s="278">
        <v>44071</v>
      </c>
      <c r="K95" s="276">
        <f>J95-D95</f>
      </c>
      <c r="L95" s="278">
        <v>44088</v>
      </c>
      <c r="M95" s="280">
        <v>19.4</v>
      </c>
      <c r="N95" s="278">
        <v>44088</v>
      </c>
      <c r="O95" s="279" t="s">
        <v>190</v>
      </c>
      <c r="P95" s="276">
        <v>191</v>
      </c>
      <c r="Q95" s="278">
        <v>44096</v>
      </c>
      <c r="R95" s="276">
        <f>Q95-N95</f>
      </c>
      <c r="S95" s="6"/>
      <c r="T95" s="6"/>
      <c r="U95" s="5">
        <f>+YEAR(D95)</f>
      </c>
      <c r="V95" s="5">
        <f>+MONTH(D95)</f>
      </c>
      <c r="W95" s="281">
        <f>+"W"&amp;IF(WEEKNUM(D95)&lt;10,"0"&amp;WEEKNUM(D95),WEEKNUM(D95))</f>
      </c>
      <c r="X95" s="5">
        <f>+IF(N95="",YEAR(L95),YEAR(N95))</f>
      </c>
      <c r="Y95" s="5">
        <f>+IF(N95="",MONTH(L95),MONTH(N95))</f>
      </c>
      <c r="Z95" s="282">
        <f>+IF(N95="","W"&amp;IF(WEEKNUM(L95)&lt;10,"0"&amp;WEEKNUM(L95),WEEKNUM(L95)),"W"&amp;IF(WEEKNUM(N95)&lt;10,"0"&amp;WEEKNUM(N95),WEEKNUM(N95)))</f>
      </c>
      <c r="AA95" s="281">
        <f>+IF(O95&lt;&gt;"",O95,IF(N95="","In Transit","Arrived"))</f>
      </c>
      <c r="AB95" s="281">
        <f>+"W"&amp;IF(WEEKNUM(Q95)&lt;10,"0"&amp;WEEKNUM(Q95),WEEKNUM(Q95))</f>
      </c>
      <c r="AC95" s="5">
        <f>+YEAR(Q95)</f>
      </c>
      <c r="AD95" s="281">
        <f>+AB95&amp;"-"&amp;AC95</f>
      </c>
      <c r="AE95" s="6"/>
      <c r="AF95" s="6" t="s">
        <v>405</v>
      </c>
      <c r="AG95" s="5">
        <f>+COUNTIF($AD$2:$AD$1138,AF95)</f>
      </c>
    </row>
    <row x14ac:dyDescent="0.25" r="96" customHeight="1" ht="18.75">
      <c r="A96" s="276">
        <v>32</v>
      </c>
      <c r="B96" s="276">
        <v>1076011276</v>
      </c>
      <c r="C96" s="277" t="s">
        <v>399</v>
      </c>
      <c r="D96" s="278">
        <v>44048</v>
      </c>
      <c r="E96" s="279" t="s">
        <v>406</v>
      </c>
      <c r="F96" s="279" t="s">
        <v>211</v>
      </c>
      <c r="G96" s="283" t="s">
        <v>394</v>
      </c>
      <c r="H96" s="279" t="s">
        <v>395</v>
      </c>
      <c r="I96" s="278">
        <v>44071</v>
      </c>
      <c r="J96" s="278">
        <v>44071</v>
      </c>
      <c r="K96" s="276">
        <f>J96-D96</f>
      </c>
      <c r="L96" s="278">
        <v>44088</v>
      </c>
      <c r="M96" s="280">
        <v>19.4</v>
      </c>
      <c r="N96" s="278">
        <v>44088</v>
      </c>
      <c r="O96" s="279" t="s">
        <v>190</v>
      </c>
      <c r="P96" s="276">
        <v>191</v>
      </c>
      <c r="Q96" s="278">
        <v>44096</v>
      </c>
      <c r="R96" s="276">
        <f>Q96-N96</f>
      </c>
      <c r="S96" s="6"/>
      <c r="T96" s="6"/>
      <c r="U96" s="5">
        <f>+YEAR(D96)</f>
      </c>
      <c r="V96" s="5">
        <f>+MONTH(D96)</f>
      </c>
      <c r="W96" s="281">
        <f>+"W"&amp;IF(WEEKNUM(D96)&lt;10,"0"&amp;WEEKNUM(D96),WEEKNUM(D96))</f>
      </c>
      <c r="X96" s="5">
        <f>+IF(N96="",YEAR(L96),YEAR(N96))</f>
      </c>
      <c r="Y96" s="5">
        <f>+IF(N96="",MONTH(L96),MONTH(N96))</f>
      </c>
      <c r="Z96" s="282">
        <f>+IF(N96="","W"&amp;IF(WEEKNUM(L96)&lt;10,"0"&amp;WEEKNUM(L96),WEEKNUM(L96)),"W"&amp;IF(WEEKNUM(N96)&lt;10,"0"&amp;WEEKNUM(N96),WEEKNUM(N96)))</f>
      </c>
      <c r="AA96" s="281">
        <f>+IF(O96&lt;&gt;"",O96,IF(N96="","In Transit","Arrived"))</f>
      </c>
      <c r="AB96" s="281">
        <f>+"W"&amp;IF(WEEKNUM(Q96)&lt;10,"0"&amp;WEEKNUM(Q96),WEEKNUM(Q96))</f>
      </c>
      <c r="AC96" s="5">
        <f>+YEAR(Q96)</f>
      </c>
      <c r="AD96" s="281">
        <f>+AB96&amp;"-"&amp;AC96</f>
      </c>
      <c r="AE96" s="6"/>
      <c r="AF96" s="6" t="s">
        <v>407</v>
      </c>
      <c r="AG96" s="5">
        <f>+COUNTIF($AD$2:$AD$1138,AF96)</f>
      </c>
    </row>
    <row x14ac:dyDescent="0.25" r="97" customHeight="1" ht="18.75">
      <c r="A97" s="276">
        <v>32</v>
      </c>
      <c r="B97" s="276">
        <v>1076011277</v>
      </c>
      <c r="C97" s="277" t="s">
        <v>399</v>
      </c>
      <c r="D97" s="278">
        <v>44048</v>
      </c>
      <c r="E97" s="279" t="s">
        <v>408</v>
      </c>
      <c r="F97" s="279" t="s">
        <v>211</v>
      </c>
      <c r="G97" s="283" t="s">
        <v>394</v>
      </c>
      <c r="H97" s="279" t="s">
        <v>395</v>
      </c>
      <c r="I97" s="278">
        <v>44071</v>
      </c>
      <c r="J97" s="278">
        <v>44071</v>
      </c>
      <c r="K97" s="276">
        <f>J97-D97</f>
      </c>
      <c r="L97" s="278">
        <v>44088</v>
      </c>
      <c r="M97" s="280">
        <v>19.4</v>
      </c>
      <c r="N97" s="278">
        <v>44088</v>
      </c>
      <c r="O97" s="279" t="s">
        <v>190</v>
      </c>
      <c r="P97" s="276">
        <v>191</v>
      </c>
      <c r="Q97" s="278">
        <v>44096</v>
      </c>
      <c r="R97" s="276">
        <f>Q97-N97</f>
      </c>
      <c r="S97" s="6"/>
      <c r="T97" s="6"/>
      <c r="U97" s="5">
        <f>+YEAR(D97)</f>
      </c>
      <c r="V97" s="5">
        <f>+MONTH(D97)</f>
      </c>
      <c r="W97" s="281">
        <f>+"W"&amp;IF(WEEKNUM(D97)&lt;10,"0"&amp;WEEKNUM(D97),WEEKNUM(D97))</f>
      </c>
      <c r="X97" s="5">
        <f>+IF(N97="",YEAR(L97),YEAR(N97))</f>
      </c>
      <c r="Y97" s="5">
        <f>+IF(N97="",MONTH(L97),MONTH(N97))</f>
      </c>
      <c r="Z97" s="282">
        <f>+IF(N97="","W"&amp;IF(WEEKNUM(L97)&lt;10,"0"&amp;WEEKNUM(L97),WEEKNUM(L97)),"W"&amp;IF(WEEKNUM(N97)&lt;10,"0"&amp;WEEKNUM(N97),WEEKNUM(N97)))</f>
      </c>
      <c r="AA97" s="281">
        <f>+IF(O97&lt;&gt;"",O97,IF(N97="","In Transit","Arrived"))</f>
      </c>
      <c r="AB97" s="281">
        <f>+"W"&amp;IF(WEEKNUM(Q97)&lt;10,"0"&amp;WEEKNUM(Q97),WEEKNUM(Q97))</f>
      </c>
      <c r="AC97" s="5">
        <f>+YEAR(Q97)</f>
      </c>
      <c r="AD97" s="281">
        <f>+AB97&amp;"-"&amp;AC97</f>
      </c>
      <c r="AE97" s="6"/>
      <c r="AF97" s="6" t="s">
        <v>409</v>
      </c>
      <c r="AG97" s="5">
        <f>+COUNTIF($AD$2:$AD$1138,AF97)</f>
      </c>
    </row>
    <row x14ac:dyDescent="0.25" r="98" customHeight="1" ht="18.75">
      <c r="A98" s="276">
        <v>32</v>
      </c>
      <c r="B98" s="276">
        <v>1076011278</v>
      </c>
      <c r="C98" s="277" t="s">
        <v>399</v>
      </c>
      <c r="D98" s="278">
        <v>44048</v>
      </c>
      <c r="E98" s="279" t="s">
        <v>410</v>
      </c>
      <c r="F98" s="279" t="s">
        <v>211</v>
      </c>
      <c r="G98" s="283" t="s">
        <v>394</v>
      </c>
      <c r="H98" s="279" t="s">
        <v>395</v>
      </c>
      <c r="I98" s="278">
        <v>44071</v>
      </c>
      <c r="J98" s="278">
        <v>44071</v>
      </c>
      <c r="K98" s="276">
        <f>J98-D98</f>
      </c>
      <c r="L98" s="278">
        <v>44088</v>
      </c>
      <c r="M98" s="280">
        <v>19.4</v>
      </c>
      <c r="N98" s="278">
        <v>44088</v>
      </c>
      <c r="O98" s="279" t="s">
        <v>190</v>
      </c>
      <c r="P98" s="276">
        <v>191</v>
      </c>
      <c r="Q98" s="278">
        <v>44096</v>
      </c>
      <c r="R98" s="276">
        <f>Q98-N98</f>
      </c>
      <c r="S98" s="6"/>
      <c r="T98" s="6"/>
      <c r="U98" s="5">
        <f>+YEAR(D98)</f>
      </c>
      <c r="V98" s="5">
        <f>+MONTH(D98)</f>
      </c>
      <c r="W98" s="281">
        <f>+"W"&amp;IF(WEEKNUM(D98)&lt;10,"0"&amp;WEEKNUM(D98),WEEKNUM(D98))</f>
      </c>
      <c r="X98" s="5">
        <f>+IF(N98="",YEAR(L98),YEAR(N98))</f>
      </c>
      <c r="Y98" s="5">
        <f>+IF(N98="",MONTH(L98),MONTH(N98))</f>
      </c>
      <c r="Z98" s="282">
        <f>+IF(N98="","W"&amp;IF(WEEKNUM(L98)&lt;10,"0"&amp;WEEKNUM(L98),WEEKNUM(L98)),"W"&amp;IF(WEEKNUM(N98)&lt;10,"0"&amp;WEEKNUM(N98),WEEKNUM(N98)))</f>
      </c>
      <c r="AA98" s="281">
        <f>+IF(O98&lt;&gt;"",O98,IF(N98="","In Transit","Arrived"))</f>
      </c>
      <c r="AB98" s="281">
        <f>+"W"&amp;IF(WEEKNUM(Q98)&lt;10,"0"&amp;WEEKNUM(Q98),WEEKNUM(Q98))</f>
      </c>
      <c r="AC98" s="5">
        <f>+YEAR(Q98)</f>
      </c>
      <c r="AD98" s="281">
        <f>+AB98&amp;"-"&amp;AC98</f>
      </c>
      <c r="AE98" s="6"/>
      <c r="AF98" s="6" t="s">
        <v>411</v>
      </c>
      <c r="AG98" s="5">
        <f>+COUNTIF($AD$2:$AD$1138,AF98)</f>
      </c>
    </row>
    <row x14ac:dyDescent="0.25" r="99" customHeight="1" ht="18.75">
      <c r="A99" s="276">
        <v>32</v>
      </c>
      <c r="B99" s="276">
        <v>1076011280</v>
      </c>
      <c r="C99" s="277" t="s">
        <v>412</v>
      </c>
      <c r="D99" s="278">
        <v>44049</v>
      </c>
      <c r="E99" s="279" t="s">
        <v>413</v>
      </c>
      <c r="F99" s="279" t="s">
        <v>262</v>
      </c>
      <c r="G99" s="283" t="s">
        <v>414</v>
      </c>
      <c r="H99" s="279" t="s">
        <v>189</v>
      </c>
      <c r="I99" s="278">
        <v>44091</v>
      </c>
      <c r="J99" s="278">
        <v>44091</v>
      </c>
      <c r="K99" s="276">
        <f>J99-D99</f>
      </c>
      <c r="L99" s="278">
        <v>44109</v>
      </c>
      <c r="M99" s="280">
        <v>19.4</v>
      </c>
      <c r="N99" s="278">
        <v>44109</v>
      </c>
      <c r="O99" s="279" t="s">
        <v>190</v>
      </c>
      <c r="P99" s="276">
        <v>87</v>
      </c>
      <c r="Q99" s="278">
        <v>44116</v>
      </c>
      <c r="R99" s="276">
        <f>Q99-N99</f>
      </c>
      <c r="S99" s="6"/>
      <c r="T99" s="6"/>
      <c r="U99" s="5">
        <f>+YEAR(D99)</f>
      </c>
      <c r="V99" s="5">
        <f>+MONTH(D99)</f>
      </c>
      <c r="W99" s="281">
        <f>+"W"&amp;IF(WEEKNUM(D99)&lt;10,"0"&amp;WEEKNUM(D99),WEEKNUM(D99))</f>
      </c>
      <c r="X99" s="5">
        <f>+IF(N99="",YEAR(L99),YEAR(N99))</f>
      </c>
      <c r="Y99" s="5">
        <f>+IF(N99="",MONTH(L99),MONTH(N99))</f>
      </c>
      <c r="Z99" s="282">
        <f>+IF(N99="","W"&amp;IF(WEEKNUM(L99)&lt;10,"0"&amp;WEEKNUM(L99),WEEKNUM(L99)),"W"&amp;IF(WEEKNUM(N99)&lt;10,"0"&amp;WEEKNUM(N99),WEEKNUM(N99)))</f>
      </c>
      <c r="AA99" s="281">
        <f>+IF(O99&lt;&gt;"",O99,IF(N99="","In Transit","Arrived"))</f>
      </c>
      <c r="AB99" s="281">
        <f>+"W"&amp;IF(WEEKNUM(Q99)&lt;10,"0"&amp;WEEKNUM(Q99),WEEKNUM(Q99))</f>
      </c>
      <c r="AC99" s="5">
        <f>+YEAR(Q99)</f>
      </c>
      <c r="AD99" s="281">
        <f>+AB99&amp;"-"&amp;AC99</f>
      </c>
      <c r="AE99" s="6"/>
      <c r="AF99" s="6" t="s">
        <v>415</v>
      </c>
      <c r="AG99" s="5">
        <f>+COUNTIF($AD$2:$AD$1138,AF99)</f>
      </c>
    </row>
    <row x14ac:dyDescent="0.25" r="100" customHeight="1" ht="18.75">
      <c r="A100" s="276">
        <v>32</v>
      </c>
      <c r="B100" s="276">
        <v>1076011281</v>
      </c>
      <c r="C100" s="277" t="s">
        <v>412</v>
      </c>
      <c r="D100" s="278">
        <v>44049</v>
      </c>
      <c r="E100" s="279" t="s">
        <v>416</v>
      </c>
      <c r="F100" s="279" t="s">
        <v>262</v>
      </c>
      <c r="G100" s="283" t="s">
        <v>414</v>
      </c>
      <c r="H100" s="279" t="s">
        <v>189</v>
      </c>
      <c r="I100" s="278">
        <v>44091</v>
      </c>
      <c r="J100" s="278">
        <v>44091</v>
      </c>
      <c r="K100" s="276">
        <f>J100-D100</f>
      </c>
      <c r="L100" s="278">
        <v>44109</v>
      </c>
      <c r="M100" s="280">
        <v>19.4</v>
      </c>
      <c r="N100" s="278">
        <v>44109</v>
      </c>
      <c r="O100" s="279" t="s">
        <v>190</v>
      </c>
      <c r="P100" s="276">
        <v>87</v>
      </c>
      <c r="Q100" s="278">
        <v>44116</v>
      </c>
      <c r="R100" s="276">
        <f>Q100-N100</f>
      </c>
      <c r="S100" s="6"/>
      <c r="T100" s="6"/>
      <c r="U100" s="5">
        <f>+YEAR(D100)</f>
      </c>
      <c r="V100" s="5">
        <f>+MONTH(D100)</f>
      </c>
      <c r="W100" s="281">
        <f>+"W"&amp;IF(WEEKNUM(D100)&lt;10,"0"&amp;WEEKNUM(D100),WEEKNUM(D100))</f>
      </c>
      <c r="X100" s="5">
        <f>+IF(N100="",YEAR(L100),YEAR(N100))</f>
      </c>
      <c r="Y100" s="5">
        <f>+IF(N100="",MONTH(L100),MONTH(N100))</f>
      </c>
      <c r="Z100" s="282">
        <f>+IF(N100="","W"&amp;IF(WEEKNUM(L100)&lt;10,"0"&amp;WEEKNUM(L100),WEEKNUM(L100)),"W"&amp;IF(WEEKNUM(N100)&lt;10,"0"&amp;WEEKNUM(N100),WEEKNUM(N100)))</f>
      </c>
      <c r="AA100" s="281">
        <f>+IF(O100&lt;&gt;"",O100,IF(N100="","In Transit","Arrived"))</f>
      </c>
      <c r="AB100" s="281">
        <f>+"W"&amp;IF(WEEKNUM(Q100)&lt;10,"0"&amp;WEEKNUM(Q100),WEEKNUM(Q100))</f>
      </c>
      <c r="AC100" s="5">
        <f>+YEAR(Q100)</f>
      </c>
      <c r="AD100" s="281">
        <f>+AB100&amp;"-"&amp;AC100</f>
      </c>
      <c r="AE100" s="6"/>
      <c r="AF100" s="6" t="s">
        <v>417</v>
      </c>
      <c r="AG100" s="5">
        <f>+COUNTIF($AD$2:$AD$1138,AF100)</f>
      </c>
    </row>
    <row x14ac:dyDescent="0.25" r="101" customHeight="1" ht="18.75">
      <c r="A101" s="276">
        <v>32</v>
      </c>
      <c r="B101" s="276">
        <v>1076011283</v>
      </c>
      <c r="C101" s="277" t="s">
        <v>412</v>
      </c>
      <c r="D101" s="278">
        <v>44049</v>
      </c>
      <c r="E101" s="279" t="s">
        <v>418</v>
      </c>
      <c r="F101" s="279" t="s">
        <v>262</v>
      </c>
      <c r="G101" s="283" t="s">
        <v>414</v>
      </c>
      <c r="H101" s="279" t="s">
        <v>189</v>
      </c>
      <c r="I101" s="278">
        <v>44091</v>
      </c>
      <c r="J101" s="278">
        <v>44091</v>
      </c>
      <c r="K101" s="276">
        <f>J101-D101</f>
      </c>
      <c r="L101" s="278">
        <v>44109</v>
      </c>
      <c r="M101" s="280">
        <v>19.4</v>
      </c>
      <c r="N101" s="278">
        <v>44109</v>
      </c>
      <c r="O101" s="279" t="s">
        <v>190</v>
      </c>
      <c r="P101" s="276">
        <v>87</v>
      </c>
      <c r="Q101" s="278">
        <v>44116</v>
      </c>
      <c r="R101" s="276">
        <f>Q101-N101</f>
      </c>
      <c r="S101" s="6"/>
      <c r="T101" s="6"/>
      <c r="U101" s="5">
        <f>+YEAR(D101)</f>
      </c>
      <c r="V101" s="5">
        <f>+MONTH(D101)</f>
      </c>
      <c r="W101" s="281">
        <f>+"W"&amp;IF(WEEKNUM(D101)&lt;10,"0"&amp;WEEKNUM(D101),WEEKNUM(D101))</f>
      </c>
      <c r="X101" s="5">
        <f>+IF(N101="",YEAR(L101),YEAR(N101))</f>
      </c>
      <c r="Y101" s="5">
        <f>+IF(N101="",MONTH(L101),MONTH(N101))</f>
      </c>
      <c r="Z101" s="282">
        <f>+IF(N101="","W"&amp;IF(WEEKNUM(L101)&lt;10,"0"&amp;WEEKNUM(L101),WEEKNUM(L101)),"W"&amp;IF(WEEKNUM(N101)&lt;10,"0"&amp;WEEKNUM(N101),WEEKNUM(N101)))</f>
      </c>
      <c r="AA101" s="281">
        <f>+IF(O101&lt;&gt;"",O101,IF(N101="","In Transit","Arrived"))</f>
      </c>
      <c r="AB101" s="281">
        <f>+"W"&amp;IF(WEEKNUM(Q101)&lt;10,"0"&amp;WEEKNUM(Q101),WEEKNUM(Q101))</f>
      </c>
      <c r="AC101" s="5">
        <f>+YEAR(Q101)</f>
      </c>
      <c r="AD101" s="281">
        <f>+AB101&amp;"-"&amp;AC101</f>
      </c>
      <c r="AE101" s="6"/>
      <c r="AF101" s="6" t="s">
        <v>419</v>
      </c>
      <c r="AG101" s="5">
        <f>+COUNTIF($AD$2:$AD$1138,AF101)</f>
      </c>
    </row>
    <row x14ac:dyDescent="0.25" r="102" customHeight="1" ht="18.75">
      <c r="A102" s="276">
        <v>32</v>
      </c>
      <c r="B102" s="276">
        <v>1076011284</v>
      </c>
      <c r="C102" s="277" t="s">
        <v>412</v>
      </c>
      <c r="D102" s="278">
        <v>44049</v>
      </c>
      <c r="E102" s="279" t="s">
        <v>420</v>
      </c>
      <c r="F102" s="279" t="s">
        <v>262</v>
      </c>
      <c r="G102" s="283" t="s">
        <v>414</v>
      </c>
      <c r="H102" s="279" t="s">
        <v>189</v>
      </c>
      <c r="I102" s="278">
        <v>44091</v>
      </c>
      <c r="J102" s="278">
        <v>44091</v>
      </c>
      <c r="K102" s="276">
        <f>J102-D102</f>
      </c>
      <c r="L102" s="278">
        <v>44109</v>
      </c>
      <c r="M102" s="280">
        <v>19.4</v>
      </c>
      <c r="N102" s="278">
        <v>44109</v>
      </c>
      <c r="O102" s="279" t="s">
        <v>190</v>
      </c>
      <c r="P102" s="276">
        <v>87</v>
      </c>
      <c r="Q102" s="278">
        <v>44116</v>
      </c>
      <c r="R102" s="276">
        <f>Q102-N102</f>
      </c>
      <c r="S102" s="6"/>
      <c r="T102" s="6"/>
      <c r="U102" s="5">
        <f>+YEAR(D102)</f>
      </c>
      <c r="V102" s="5">
        <f>+MONTH(D102)</f>
      </c>
      <c r="W102" s="281">
        <f>+"W"&amp;IF(WEEKNUM(D102)&lt;10,"0"&amp;WEEKNUM(D102),WEEKNUM(D102))</f>
      </c>
      <c r="X102" s="5">
        <f>+IF(N102="",YEAR(L102),YEAR(N102))</f>
      </c>
      <c r="Y102" s="5">
        <f>+IF(N102="",MONTH(L102),MONTH(N102))</f>
      </c>
      <c r="Z102" s="282">
        <f>+IF(N102="","W"&amp;IF(WEEKNUM(L102)&lt;10,"0"&amp;WEEKNUM(L102),WEEKNUM(L102)),"W"&amp;IF(WEEKNUM(N102)&lt;10,"0"&amp;WEEKNUM(N102),WEEKNUM(N102)))</f>
      </c>
      <c r="AA102" s="281">
        <f>+IF(O102&lt;&gt;"",O102,IF(N102="","In Transit","Arrived"))</f>
      </c>
      <c r="AB102" s="281">
        <f>+"W"&amp;IF(WEEKNUM(Q102)&lt;10,"0"&amp;WEEKNUM(Q102),WEEKNUM(Q102))</f>
      </c>
      <c r="AC102" s="5">
        <f>+YEAR(Q102)</f>
      </c>
      <c r="AD102" s="281">
        <f>+AB102&amp;"-"&amp;AC102</f>
      </c>
      <c r="AE102" s="6"/>
      <c r="AF102" s="6" t="s">
        <v>421</v>
      </c>
      <c r="AG102" s="5">
        <f>+COUNTIF($AD$2:$AD$1138,AF102)</f>
      </c>
    </row>
    <row x14ac:dyDescent="0.25" r="103" customHeight="1" ht="18.75">
      <c r="A103" s="276">
        <v>32</v>
      </c>
      <c r="B103" s="276">
        <v>1076011313</v>
      </c>
      <c r="C103" s="277" t="s">
        <v>412</v>
      </c>
      <c r="D103" s="278">
        <v>44050</v>
      </c>
      <c r="E103" s="279" t="s">
        <v>422</v>
      </c>
      <c r="F103" s="279" t="s">
        <v>262</v>
      </c>
      <c r="G103" s="283" t="s">
        <v>414</v>
      </c>
      <c r="H103" s="279" t="s">
        <v>189</v>
      </c>
      <c r="I103" s="278">
        <v>44091</v>
      </c>
      <c r="J103" s="278">
        <v>44091</v>
      </c>
      <c r="K103" s="276">
        <f>J103-D103</f>
      </c>
      <c r="L103" s="278">
        <v>44109</v>
      </c>
      <c r="M103" s="280">
        <v>19.4</v>
      </c>
      <c r="N103" s="278">
        <v>44109</v>
      </c>
      <c r="O103" s="279" t="s">
        <v>190</v>
      </c>
      <c r="P103" s="276">
        <v>87</v>
      </c>
      <c r="Q103" s="278">
        <v>44116</v>
      </c>
      <c r="R103" s="276">
        <f>Q103-N103</f>
      </c>
      <c r="S103" s="6"/>
      <c r="T103" s="6"/>
      <c r="U103" s="5">
        <f>+YEAR(D103)</f>
      </c>
      <c r="V103" s="5">
        <f>+MONTH(D103)</f>
      </c>
      <c r="W103" s="281">
        <f>+"W"&amp;IF(WEEKNUM(D103)&lt;10,"0"&amp;WEEKNUM(D103),WEEKNUM(D103))</f>
      </c>
      <c r="X103" s="5">
        <f>+IF(N103="",YEAR(L103),YEAR(N103))</f>
      </c>
      <c r="Y103" s="5">
        <f>+IF(N103="",MONTH(L103),MONTH(N103))</f>
      </c>
      <c r="Z103" s="282">
        <f>+IF(N103="","W"&amp;IF(WEEKNUM(L103)&lt;10,"0"&amp;WEEKNUM(L103),WEEKNUM(L103)),"W"&amp;IF(WEEKNUM(N103)&lt;10,"0"&amp;WEEKNUM(N103),WEEKNUM(N103)))</f>
      </c>
      <c r="AA103" s="281">
        <f>+IF(O103&lt;&gt;"",O103,IF(N103="","In Transit","Arrived"))</f>
      </c>
      <c r="AB103" s="281">
        <f>+"W"&amp;IF(WEEKNUM(Q103)&lt;10,"0"&amp;WEEKNUM(Q103),WEEKNUM(Q103))</f>
      </c>
      <c r="AC103" s="5">
        <f>+YEAR(Q103)</f>
      </c>
      <c r="AD103" s="281">
        <f>+AB103&amp;"-"&amp;AC103</f>
      </c>
      <c r="AE103" s="6"/>
      <c r="AF103" s="6" t="s">
        <v>423</v>
      </c>
      <c r="AG103" s="5">
        <f>+COUNTIF($AD$2:$AD$1138,AF103)</f>
      </c>
    </row>
    <row x14ac:dyDescent="0.25" r="104" customHeight="1" ht="18.75">
      <c r="A104" s="276">
        <v>33</v>
      </c>
      <c r="B104" s="276">
        <v>1076153170</v>
      </c>
      <c r="C104" s="277" t="s">
        <v>424</v>
      </c>
      <c r="D104" s="278">
        <v>44055</v>
      </c>
      <c r="E104" s="279" t="s">
        <v>425</v>
      </c>
      <c r="F104" s="279" t="s">
        <v>211</v>
      </c>
      <c r="G104" s="283" t="s">
        <v>394</v>
      </c>
      <c r="H104" s="279" t="s">
        <v>395</v>
      </c>
      <c r="I104" s="278">
        <v>44069</v>
      </c>
      <c r="J104" s="278">
        <v>44071</v>
      </c>
      <c r="K104" s="276">
        <f>J104-D104</f>
      </c>
      <c r="L104" s="278">
        <v>44088</v>
      </c>
      <c r="M104" s="280">
        <v>19.4</v>
      </c>
      <c r="N104" s="278">
        <v>44088</v>
      </c>
      <c r="O104" s="279" t="s">
        <v>190</v>
      </c>
      <c r="P104" s="276">
        <v>191</v>
      </c>
      <c r="Q104" s="278">
        <v>44092</v>
      </c>
      <c r="R104" s="276">
        <f>Q104-N104</f>
      </c>
      <c r="S104" s="6"/>
      <c r="T104" s="6"/>
      <c r="U104" s="5">
        <f>+YEAR(D104)</f>
      </c>
      <c r="V104" s="5">
        <f>+MONTH(D104)</f>
      </c>
      <c r="W104" s="281">
        <f>+"W"&amp;IF(WEEKNUM(D104)&lt;10,"0"&amp;WEEKNUM(D104),WEEKNUM(D104))</f>
      </c>
      <c r="X104" s="5">
        <f>+IF(N104="",YEAR(L104),YEAR(N104))</f>
      </c>
      <c r="Y104" s="5">
        <f>+IF(N104="",MONTH(L104),MONTH(N104))</f>
      </c>
      <c r="Z104" s="282">
        <f>+IF(N104="","W"&amp;IF(WEEKNUM(L104)&lt;10,"0"&amp;WEEKNUM(L104),WEEKNUM(L104)),"W"&amp;IF(WEEKNUM(N104)&lt;10,"0"&amp;WEEKNUM(N104),WEEKNUM(N104)))</f>
      </c>
      <c r="AA104" s="281">
        <f>+IF(O104&lt;&gt;"",O104,IF(N104="","In Transit","Arrived"))</f>
      </c>
      <c r="AB104" s="281">
        <f>+"W"&amp;IF(WEEKNUM(Q104)&lt;10,"0"&amp;WEEKNUM(Q104),WEEKNUM(Q104))</f>
      </c>
      <c r="AC104" s="5">
        <f>+YEAR(Q104)</f>
      </c>
      <c r="AD104" s="281">
        <f>+AB104&amp;"-"&amp;AC104</f>
      </c>
      <c r="AE104" s="6"/>
      <c r="AF104" s="6" t="s">
        <v>426</v>
      </c>
      <c r="AG104" s="5">
        <f>+COUNTIF($AD$2:$AD$1138,AF104)</f>
      </c>
    </row>
    <row x14ac:dyDescent="0.25" r="105" customHeight="1" ht="18.75">
      <c r="A105" s="276">
        <v>33</v>
      </c>
      <c r="B105" s="276">
        <v>1076153168</v>
      </c>
      <c r="C105" s="277" t="s">
        <v>424</v>
      </c>
      <c r="D105" s="278">
        <v>44055</v>
      </c>
      <c r="E105" s="279" t="s">
        <v>427</v>
      </c>
      <c r="F105" s="279" t="s">
        <v>211</v>
      </c>
      <c r="G105" s="283" t="s">
        <v>394</v>
      </c>
      <c r="H105" s="279" t="s">
        <v>395</v>
      </c>
      <c r="I105" s="278">
        <v>44069</v>
      </c>
      <c r="J105" s="278">
        <v>44071</v>
      </c>
      <c r="K105" s="276">
        <f>J105-D105</f>
      </c>
      <c r="L105" s="278">
        <v>44088</v>
      </c>
      <c r="M105" s="280">
        <v>19.4</v>
      </c>
      <c r="N105" s="278">
        <v>44088</v>
      </c>
      <c r="O105" s="279" t="s">
        <v>190</v>
      </c>
      <c r="P105" s="276">
        <v>191</v>
      </c>
      <c r="Q105" s="278">
        <v>44092</v>
      </c>
      <c r="R105" s="276">
        <f>Q105-N105</f>
      </c>
      <c r="S105" s="6"/>
      <c r="T105" s="6"/>
      <c r="U105" s="5">
        <f>+YEAR(D105)</f>
      </c>
      <c r="V105" s="5">
        <f>+MONTH(D105)</f>
      </c>
      <c r="W105" s="281">
        <f>+"W"&amp;IF(WEEKNUM(D105)&lt;10,"0"&amp;WEEKNUM(D105),WEEKNUM(D105))</f>
      </c>
      <c r="X105" s="5">
        <f>+IF(N105="",YEAR(L105),YEAR(N105))</f>
      </c>
      <c r="Y105" s="5">
        <f>+IF(N105="",MONTH(L105),MONTH(N105))</f>
      </c>
      <c r="Z105" s="282">
        <f>+IF(N105="","W"&amp;IF(WEEKNUM(L105)&lt;10,"0"&amp;WEEKNUM(L105),WEEKNUM(L105)),"W"&amp;IF(WEEKNUM(N105)&lt;10,"0"&amp;WEEKNUM(N105),WEEKNUM(N105)))</f>
      </c>
      <c r="AA105" s="281">
        <f>+IF(O105&lt;&gt;"",O105,IF(N105="","In Transit","Arrived"))</f>
      </c>
      <c r="AB105" s="281">
        <f>+"W"&amp;IF(WEEKNUM(Q105)&lt;10,"0"&amp;WEEKNUM(Q105),WEEKNUM(Q105))</f>
      </c>
      <c r="AC105" s="5">
        <f>+YEAR(Q105)</f>
      </c>
      <c r="AD105" s="281">
        <f>+AB105&amp;"-"&amp;AC105</f>
      </c>
      <c r="AE105" s="6"/>
      <c r="AF105" s="6" t="s">
        <v>428</v>
      </c>
      <c r="AG105" s="5">
        <f>+COUNTIF($AD$2:$AD$1138,AF105)</f>
      </c>
    </row>
    <row x14ac:dyDescent="0.25" r="106" customHeight="1" ht="18.75">
      <c r="A106" s="276">
        <v>33</v>
      </c>
      <c r="B106" s="276">
        <v>1076153167</v>
      </c>
      <c r="C106" s="277" t="s">
        <v>424</v>
      </c>
      <c r="D106" s="278">
        <v>44055</v>
      </c>
      <c r="E106" s="279" t="s">
        <v>429</v>
      </c>
      <c r="F106" s="279" t="s">
        <v>211</v>
      </c>
      <c r="G106" s="283" t="s">
        <v>394</v>
      </c>
      <c r="H106" s="279" t="s">
        <v>395</v>
      </c>
      <c r="I106" s="278">
        <v>44069</v>
      </c>
      <c r="J106" s="278">
        <v>44071</v>
      </c>
      <c r="K106" s="276">
        <f>J106-D106</f>
      </c>
      <c r="L106" s="278">
        <v>44088</v>
      </c>
      <c r="M106" s="280">
        <v>19.4</v>
      </c>
      <c r="N106" s="278">
        <v>44088</v>
      </c>
      <c r="O106" s="279" t="s">
        <v>190</v>
      </c>
      <c r="P106" s="276">
        <v>191</v>
      </c>
      <c r="Q106" s="278">
        <v>44092</v>
      </c>
      <c r="R106" s="276">
        <f>Q106-N106</f>
      </c>
      <c r="S106" s="6"/>
      <c r="T106" s="6"/>
      <c r="U106" s="5">
        <f>+YEAR(D106)</f>
      </c>
      <c r="V106" s="5">
        <f>+MONTH(D106)</f>
      </c>
      <c r="W106" s="281">
        <f>+"W"&amp;IF(WEEKNUM(D106)&lt;10,"0"&amp;WEEKNUM(D106),WEEKNUM(D106))</f>
      </c>
      <c r="X106" s="5">
        <f>+IF(N106="",YEAR(L106),YEAR(N106))</f>
      </c>
      <c r="Y106" s="5">
        <f>+IF(N106="",MONTH(L106),MONTH(N106))</f>
      </c>
      <c r="Z106" s="282">
        <f>+IF(N106="","W"&amp;IF(WEEKNUM(L106)&lt;10,"0"&amp;WEEKNUM(L106),WEEKNUM(L106)),"W"&amp;IF(WEEKNUM(N106)&lt;10,"0"&amp;WEEKNUM(N106),WEEKNUM(N106)))</f>
      </c>
      <c r="AA106" s="281">
        <f>+IF(O106&lt;&gt;"",O106,IF(N106="","In Transit","Arrived"))</f>
      </c>
      <c r="AB106" s="281">
        <f>+"W"&amp;IF(WEEKNUM(Q106)&lt;10,"0"&amp;WEEKNUM(Q106),WEEKNUM(Q106))</f>
      </c>
      <c r="AC106" s="5">
        <f>+YEAR(Q106)</f>
      </c>
      <c r="AD106" s="281">
        <f>+AB106&amp;"-"&amp;AC106</f>
      </c>
      <c r="AE106" s="6"/>
      <c r="AF106" s="6" t="s">
        <v>430</v>
      </c>
      <c r="AG106" s="5">
        <f>+COUNTIF($AD$2:$AD$1138,AF106)</f>
      </c>
    </row>
    <row x14ac:dyDescent="0.25" r="107" customHeight="1" ht="18.75">
      <c r="A107" s="276">
        <v>33</v>
      </c>
      <c r="B107" s="276">
        <v>1076153164</v>
      </c>
      <c r="C107" s="277" t="s">
        <v>424</v>
      </c>
      <c r="D107" s="278">
        <v>44055</v>
      </c>
      <c r="E107" s="279" t="s">
        <v>431</v>
      </c>
      <c r="F107" s="279" t="s">
        <v>211</v>
      </c>
      <c r="G107" s="283" t="s">
        <v>394</v>
      </c>
      <c r="H107" s="279" t="s">
        <v>395</v>
      </c>
      <c r="I107" s="278">
        <v>44069</v>
      </c>
      <c r="J107" s="278">
        <v>44071</v>
      </c>
      <c r="K107" s="276">
        <f>J107-D107</f>
      </c>
      <c r="L107" s="278">
        <v>44088</v>
      </c>
      <c r="M107" s="280">
        <v>19.4</v>
      </c>
      <c r="N107" s="278">
        <v>44088</v>
      </c>
      <c r="O107" s="279" t="s">
        <v>190</v>
      </c>
      <c r="P107" s="276">
        <v>191</v>
      </c>
      <c r="Q107" s="278">
        <v>44092</v>
      </c>
      <c r="R107" s="276">
        <f>Q107-N107</f>
      </c>
      <c r="S107" s="6"/>
      <c r="T107" s="6"/>
      <c r="U107" s="5">
        <f>+YEAR(D107)</f>
      </c>
      <c r="V107" s="5">
        <f>+MONTH(D107)</f>
      </c>
      <c r="W107" s="281">
        <f>+"W"&amp;IF(WEEKNUM(D107)&lt;10,"0"&amp;WEEKNUM(D107),WEEKNUM(D107))</f>
      </c>
      <c r="X107" s="5">
        <f>+IF(N107="",YEAR(L107),YEAR(N107))</f>
      </c>
      <c r="Y107" s="5">
        <f>+IF(N107="",MONTH(L107),MONTH(N107))</f>
      </c>
      <c r="Z107" s="282">
        <f>+IF(N107="","W"&amp;IF(WEEKNUM(L107)&lt;10,"0"&amp;WEEKNUM(L107),WEEKNUM(L107)),"W"&amp;IF(WEEKNUM(N107)&lt;10,"0"&amp;WEEKNUM(N107),WEEKNUM(N107)))</f>
      </c>
      <c r="AA107" s="281">
        <f>+IF(O107&lt;&gt;"",O107,IF(N107="","In Transit","Arrived"))</f>
      </c>
      <c r="AB107" s="281">
        <f>+"W"&amp;IF(WEEKNUM(Q107)&lt;10,"0"&amp;WEEKNUM(Q107),WEEKNUM(Q107))</f>
      </c>
      <c r="AC107" s="5">
        <f>+YEAR(Q107)</f>
      </c>
      <c r="AD107" s="281">
        <f>+AB107&amp;"-"&amp;AC107</f>
      </c>
      <c r="AE107" s="6"/>
      <c r="AF107" s="6" t="s">
        <v>432</v>
      </c>
      <c r="AG107" s="5">
        <f>+COUNTIF($AD$2:$AD$1138,AF107)</f>
      </c>
    </row>
    <row x14ac:dyDescent="0.25" r="108" customHeight="1" ht="18.75">
      <c r="A108" s="276">
        <v>33</v>
      </c>
      <c r="B108" s="276">
        <v>1076155773</v>
      </c>
      <c r="C108" s="277" t="s">
        <v>424</v>
      </c>
      <c r="D108" s="278">
        <v>44056</v>
      </c>
      <c r="E108" s="279" t="s">
        <v>433</v>
      </c>
      <c r="F108" s="279" t="s">
        <v>211</v>
      </c>
      <c r="G108" s="283" t="s">
        <v>394</v>
      </c>
      <c r="H108" s="279" t="s">
        <v>395</v>
      </c>
      <c r="I108" s="278">
        <v>44069</v>
      </c>
      <c r="J108" s="278">
        <v>44071</v>
      </c>
      <c r="K108" s="276">
        <f>J108-D108</f>
      </c>
      <c r="L108" s="278">
        <v>44088</v>
      </c>
      <c r="M108" s="280">
        <v>19.4</v>
      </c>
      <c r="N108" s="278">
        <v>44088</v>
      </c>
      <c r="O108" s="279" t="s">
        <v>190</v>
      </c>
      <c r="P108" s="276">
        <v>191</v>
      </c>
      <c r="Q108" s="278">
        <v>44092</v>
      </c>
      <c r="R108" s="276">
        <f>Q108-N108</f>
      </c>
      <c r="S108" s="6"/>
      <c r="T108" s="6"/>
      <c r="U108" s="5">
        <f>+YEAR(D108)</f>
      </c>
      <c r="V108" s="5">
        <f>+MONTH(D108)</f>
      </c>
      <c r="W108" s="281">
        <f>+"W"&amp;IF(WEEKNUM(D108)&lt;10,"0"&amp;WEEKNUM(D108),WEEKNUM(D108))</f>
      </c>
      <c r="X108" s="5">
        <f>+IF(N108="",YEAR(L108),YEAR(N108))</f>
      </c>
      <c r="Y108" s="5">
        <f>+IF(N108="",MONTH(L108),MONTH(N108))</f>
      </c>
      <c r="Z108" s="282">
        <f>+IF(N108="","W"&amp;IF(WEEKNUM(L108)&lt;10,"0"&amp;WEEKNUM(L108),WEEKNUM(L108)),"W"&amp;IF(WEEKNUM(N108)&lt;10,"0"&amp;WEEKNUM(N108),WEEKNUM(N108)))</f>
      </c>
      <c r="AA108" s="281">
        <f>+IF(O108&lt;&gt;"",O108,IF(N108="","In Transit","Arrived"))</f>
      </c>
      <c r="AB108" s="281">
        <f>+"W"&amp;IF(WEEKNUM(Q108)&lt;10,"0"&amp;WEEKNUM(Q108),WEEKNUM(Q108))</f>
      </c>
      <c r="AC108" s="5">
        <f>+YEAR(Q108)</f>
      </c>
      <c r="AD108" s="281">
        <f>+AB108&amp;"-"&amp;AC108</f>
      </c>
      <c r="AE108" s="6"/>
      <c r="AF108" s="6" t="s">
        <v>434</v>
      </c>
      <c r="AG108" s="5">
        <f>+COUNTIF($AD$2:$AD$1138,AF108)</f>
      </c>
    </row>
    <row x14ac:dyDescent="0.25" r="109" customHeight="1" ht="18.75">
      <c r="A109" s="276">
        <v>33</v>
      </c>
      <c r="B109" s="276">
        <v>1076155772</v>
      </c>
      <c r="C109" s="277" t="s">
        <v>424</v>
      </c>
      <c r="D109" s="278">
        <v>44056</v>
      </c>
      <c r="E109" s="279" t="s">
        <v>435</v>
      </c>
      <c r="F109" s="279" t="s">
        <v>211</v>
      </c>
      <c r="G109" s="283" t="s">
        <v>394</v>
      </c>
      <c r="H109" s="279" t="s">
        <v>395</v>
      </c>
      <c r="I109" s="278">
        <v>44069</v>
      </c>
      <c r="J109" s="278">
        <v>44071</v>
      </c>
      <c r="K109" s="276">
        <f>J109-D109</f>
      </c>
      <c r="L109" s="278">
        <v>44088</v>
      </c>
      <c r="M109" s="280">
        <v>19.4</v>
      </c>
      <c r="N109" s="278">
        <v>44088</v>
      </c>
      <c r="O109" s="279" t="s">
        <v>190</v>
      </c>
      <c r="P109" s="276">
        <v>191</v>
      </c>
      <c r="Q109" s="278">
        <v>44092</v>
      </c>
      <c r="R109" s="276">
        <f>Q109-N109</f>
      </c>
      <c r="S109" s="6"/>
      <c r="T109" s="6"/>
      <c r="U109" s="5">
        <f>+YEAR(D109)</f>
      </c>
      <c r="V109" s="5">
        <f>+MONTH(D109)</f>
      </c>
      <c r="W109" s="281">
        <f>+"W"&amp;IF(WEEKNUM(D109)&lt;10,"0"&amp;WEEKNUM(D109),WEEKNUM(D109))</f>
      </c>
      <c r="X109" s="5">
        <f>+IF(N109="",YEAR(L109),YEAR(N109))</f>
      </c>
      <c r="Y109" s="5">
        <f>+IF(N109="",MONTH(L109),MONTH(N109))</f>
      </c>
      <c r="Z109" s="282">
        <f>+IF(N109="","W"&amp;IF(WEEKNUM(L109)&lt;10,"0"&amp;WEEKNUM(L109),WEEKNUM(L109)),"W"&amp;IF(WEEKNUM(N109)&lt;10,"0"&amp;WEEKNUM(N109),WEEKNUM(N109)))</f>
      </c>
      <c r="AA109" s="281">
        <f>+IF(O109&lt;&gt;"",O109,IF(N109="","In Transit","Arrived"))</f>
      </c>
      <c r="AB109" s="281">
        <f>+"W"&amp;IF(WEEKNUM(Q109)&lt;10,"0"&amp;WEEKNUM(Q109),WEEKNUM(Q109))</f>
      </c>
      <c r="AC109" s="5">
        <f>+YEAR(Q109)</f>
      </c>
      <c r="AD109" s="281">
        <f>+AB109&amp;"-"&amp;AC109</f>
      </c>
      <c r="AE109" s="6"/>
      <c r="AF109" s="6" t="s">
        <v>436</v>
      </c>
      <c r="AG109" s="5">
        <f>+COUNTIF($AD$2:$AD$1138,AF109)</f>
      </c>
    </row>
    <row x14ac:dyDescent="0.25" r="110" customHeight="1" ht="18.75">
      <c r="A110" s="276">
        <v>33</v>
      </c>
      <c r="B110" s="276">
        <v>1076153166</v>
      </c>
      <c r="C110" s="277" t="s">
        <v>424</v>
      </c>
      <c r="D110" s="278">
        <v>44056</v>
      </c>
      <c r="E110" s="279" t="s">
        <v>437</v>
      </c>
      <c r="F110" s="279" t="s">
        <v>211</v>
      </c>
      <c r="G110" s="283" t="s">
        <v>394</v>
      </c>
      <c r="H110" s="279" t="s">
        <v>395</v>
      </c>
      <c r="I110" s="278">
        <v>44069</v>
      </c>
      <c r="J110" s="278">
        <v>44071</v>
      </c>
      <c r="K110" s="276">
        <f>J110-D110</f>
      </c>
      <c r="L110" s="278">
        <v>44088</v>
      </c>
      <c r="M110" s="280">
        <v>19.4</v>
      </c>
      <c r="N110" s="278">
        <v>44088</v>
      </c>
      <c r="O110" s="279" t="s">
        <v>190</v>
      </c>
      <c r="P110" s="276">
        <v>191</v>
      </c>
      <c r="Q110" s="278">
        <v>44092</v>
      </c>
      <c r="R110" s="276">
        <f>Q110-N110</f>
      </c>
      <c r="S110" s="6"/>
      <c r="T110" s="6"/>
      <c r="U110" s="5">
        <f>+YEAR(D110)</f>
      </c>
      <c r="V110" s="5">
        <f>+MONTH(D110)</f>
      </c>
      <c r="W110" s="281">
        <f>+"W"&amp;IF(WEEKNUM(D110)&lt;10,"0"&amp;WEEKNUM(D110),WEEKNUM(D110))</f>
      </c>
      <c r="X110" s="5">
        <f>+IF(N110="",YEAR(L110),YEAR(N110))</f>
      </c>
      <c r="Y110" s="5">
        <f>+IF(N110="",MONTH(L110),MONTH(N110))</f>
      </c>
      <c r="Z110" s="282">
        <f>+IF(N110="","W"&amp;IF(WEEKNUM(L110)&lt;10,"0"&amp;WEEKNUM(L110),WEEKNUM(L110)),"W"&amp;IF(WEEKNUM(N110)&lt;10,"0"&amp;WEEKNUM(N110),WEEKNUM(N110)))</f>
      </c>
      <c r="AA110" s="281">
        <f>+IF(O110&lt;&gt;"",O110,IF(N110="","In Transit","Arrived"))</f>
      </c>
      <c r="AB110" s="281">
        <f>+"W"&amp;IF(WEEKNUM(Q110)&lt;10,"0"&amp;WEEKNUM(Q110),WEEKNUM(Q110))</f>
      </c>
      <c r="AC110" s="5">
        <f>+YEAR(Q110)</f>
      </c>
      <c r="AD110" s="281">
        <f>+AB110&amp;"-"&amp;AC110</f>
      </c>
      <c r="AE110" s="6"/>
      <c r="AF110" s="6" t="s">
        <v>438</v>
      </c>
      <c r="AG110" s="5">
        <f>+COUNTIF($AD$2:$AD$1138,AF110)</f>
      </c>
    </row>
    <row x14ac:dyDescent="0.25" r="111" customHeight="1" ht="18.75">
      <c r="A111" s="276">
        <v>33</v>
      </c>
      <c r="B111" s="276">
        <v>1076155776</v>
      </c>
      <c r="C111" s="277" t="s">
        <v>424</v>
      </c>
      <c r="D111" s="278">
        <v>44056</v>
      </c>
      <c r="E111" s="279" t="s">
        <v>439</v>
      </c>
      <c r="F111" s="279" t="s">
        <v>211</v>
      </c>
      <c r="G111" s="283" t="s">
        <v>394</v>
      </c>
      <c r="H111" s="279" t="s">
        <v>395</v>
      </c>
      <c r="I111" s="278">
        <v>44069</v>
      </c>
      <c r="J111" s="278">
        <v>44071</v>
      </c>
      <c r="K111" s="276">
        <f>J111-D111</f>
      </c>
      <c r="L111" s="278">
        <v>44088</v>
      </c>
      <c r="M111" s="280">
        <v>19.4</v>
      </c>
      <c r="N111" s="278">
        <v>44088</v>
      </c>
      <c r="O111" s="279" t="s">
        <v>190</v>
      </c>
      <c r="P111" s="276">
        <v>191</v>
      </c>
      <c r="Q111" s="278">
        <v>44092</v>
      </c>
      <c r="R111" s="276">
        <f>Q111-N111</f>
      </c>
      <c r="S111" s="6"/>
      <c r="T111" s="6"/>
      <c r="U111" s="5">
        <f>+YEAR(D111)</f>
      </c>
      <c r="V111" s="5">
        <f>+MONTH(D111)</f>
      </c>
      <c r="W111" s="281">
        <f>+"W"&amp;IF(WEEKNUM(D111)&lt;10,"0"&amp;WEEKNUM(D111),WEEKNUM(D111))</f>
      </c>
      <c r="X111" s="5">
        <f>+IF(N111="",YEAR(L111),YEAR(N111))</f>
      </c>
      <c r="Y111" s="5">
        <f>+IF(N111="",MONTH(L111),MONTH(N111))</f>
      </c>
      <c r="Z111" s="282">
        <f>+IF(N111="","W"&amp;IF(WEEKNUM(L111)&lt;10,"0"&amp;WEEKNUM(L111),WEEKNUM(L111)),"W"&amp;IF(WEEKNUM(N111)&lt;10,"0"&amp;WEEKNUM(N111),WEEKNUM(N111)))</f>
      </c>
      <c r="AA111" s="281">
        <f>+IF(O111&lt;&gt;"",O111,IF(N111="","In Transit","Arrived"))</f>
      </c>
      <c r="AB111" s="281">
        <f>+"W"&amp;IF(WEEKNUM(Q111)&lt;10,"0"&amp;WEEKNUM(Q111),WEEKNUM(Q111))</f>
      </c>
      <c r="AC111" s="5">
        <f>+YEAR(Q111)</f>
      </c>
      <c r="AD111" s="281">
        <f>+AB111&amp;"-"&amp;AC111</f>
      </c>
      <c r="AE111" s="6"/>
      <c r="AF111" s="6" t="s">
        <v>440</v>
      </c>
      <c r="AG111" s="5">
        <f>+COUNTIF($AD$2:$AD$1138,AF111)</f>
      </c>
    </row>
    <row x14ac:dyDescent="0.25" r="112" customHeight="1" ht="18.75">
      <c r="A112" s="276">
        <v>33</v>
      </c>
      <c r="B112" s="276">
        <v>1076155774</v>
      </c>
      <c r="C112" s="277" t="s">
        <v>424</v>
      </c>
      <c r="D112" s="278">
        <v>44056</v>
      </c>
      <c r="E112" s="279" t="s">
        <v>441</v>
      </c>
      <c r="F112" s="279" t="s">
        <v>211</v>
      </c>
      <c r="G112" s="283" t="s">
        <v>394</v>
      </c>
      <c r="H112" s="279" t="s">
        <v>395</v>
      </c>
      <c r="I112" s="278">
        <v>44069</v>
      </c>
      <c r="J112" s="278">
        <v>44071</v>
      </c>
      <c r="K112" s="276">
        <f>J112-D112</f>
      </c>
      <c r="L112" s="278">
        <v>44088</v>
      </c>
      <c r="M112" s="280">
        <v>19.4</v>
      </c>
      <c r="N112" s="278">
        <v>44088</v>
      </c>
      <c r="O112" s="279" t="s">
        <v>190</v>
      </c>
      <c r="P112" s="276">
        <v>191</v>
      </c>
      <c r="Q112" s="278">
        <v>44092</v>
      </c>
      <c r="R112" s="276">
        <f>Q112-N112</f>
      </c>
      <c r="S112" s="6"/>
      <c r="T112" s="6"/>
      <c r="U112" s="5">
        <f>+YEAR(D112)</f>
      </c>
      <c r="V112" s="5">
        <f>+MONTH(D112)</f>
      </c>
      <c r="W112" s="281">
        <f>+"W"&amp;IF(WEEKNUM(D112)&lt;10,"0"&amp;WEEKNUM(D112),WEEKNUM(D112))</f>
      </c>
      <c r="X112" s="5">
        <f>+IF(N112="",YEAR(L112),YEAR(N112))</f>
      </c>
      <c r="Y112" s="5">
        <f>+IF(N112="",MONTH(L112),MONTH(N112))</f>
      </c>
      <c r="Z112" s="282">
        <f>+IF(N112="","W"&amp;IF(WEEKNUM(L112)&lt;10,"0"&amp;WEEKNUM(L112),WEEKNUM(L112)),"W"&amp;IF(WEEKNUM(N112)&lt;10,"0"&amp;WEEKNUM(N112),WEEKNUM(N112)))</f>
      </c>
      <c r="AA112" s="281">
        <f>+IF(O112&lt;&gt;"",O112,IF(N112="","In Transit","Arrived"))</f>
      </c>
      <c r="AB112" s="281">
        <f>+"W"&amp;IF(WEEKNUM(Q112)&lt;10,"0"&amp;WEEKNUM(Q112),WEEKNUM(Q112))</f>
      </c>
      <c r="AC112" s="5">
        <f>+YEAR(Q112)</f>
      </c>
      <c r="AD112" s="281">
        <f>+AB112&amp;"-"&amp;AC112</f>
      </c>
      <c r="AE112" s="6"/>
      <c r="AF112" s="6" t="s">
        <v>442</v>
      </c>
      <c r="AG112" s="5">
        <f>+COUNTIF($AD$2:$AD$1138,AF112)</f>
      </c>
    </row>
    <row x14ac:dyDescent="0.25" r="113" customHeight="1" ht="18.75">
      <c r="A113" s="276">
        <v>33</v>
      </c>
      <c r="B113" s="276">
        <v>1076155778</v>
      </c>
      <c r="C113" s="277" t="s">
        <v>424</v>
      </c>
      <c r="D113" s="278">
        <v>44057</v>
      </c>
      <c r="E113" s="279" t="s">
        <v>443</v>
      </c>
      <c r="F113" s="279" t="s">
        <v>211</v>
      </c>
      <c r="G113" s="283" t="s">
        <v>394</v>
      </c>
      <c r="H113" s="279" t="s">
        <v>395</v>
      </c>
      <c r="I113" s="278">
        <v>44069</v>
      </c>
      <c r="J113" s="278">
        <v>44071</v>
      </c>
      <c r="K113" s="276">
        <f>J113-D113</f>
      </c>
      <c r="L113" s="278">
        <v>44088</v>
      </c>
      <c r="M113" s="280">
        <v>19.4</v>
      </c>
      <c r="N113" s="278">
        <v>44088</v>
      </c>
      <c r="O113" s="279" t="s">
        <v>190</v>
      </c>
      <c r="P113" s="276">
        <v>191</v>
      </c>
      <c r="Q113" s="278">
        <v>44092</v>
      </c>
      <c r="R113" s="276">
        <f>Q113-N113</f>
      </c>
      <c r="S113" s="6"/>
      <c r="T113" s="6"/>
      <c r="U113" s="5">
        <f>+YEAR(D113)</f>
      </c>
      <c r="V113" s="5">
        <f>+MONTH(D113)</f>
      </c>
      <c r="W113" s="281">
        <f>+"W"&amp;IF(WEEKNUM(D113)&lt;10,"0"&amp;WEEKNUM(D113),WEEKNUM(D113))</f>
      </c>
      <c r="X113" s="5">
        <f>+IF(N113="",YEAR(L113),YEAR(N113))</f>
      </c>
      <c r="Y113" s="5">
        <f>+IF(N113="",MONTH(L113),MONTH(N113))</f>
      </c>
      <c r="Z113" s="282">
        <f>+IF(N113="","W"&amp;IF(WEEKNUM(L113)&lt;10,"0"&amp;WEEKNUM(L113),WEEKNUM(L113)),"W"&amp;IF(WEEKNUM(N113)&lt;10,"0"&amp;WEEKNUM(N113),WEEKNUM(N113)))</f>
      </c>
      <c r="AA113" s="281">
        <f>+IF(O113&lt;&gt;"",O113,IF(N113="","In Transit","Arrived"))</f>
      </c>
      <c r="AB113" s="281">
        <f>+"W"&amp;IF(WEEKNUM(Q113)&lt;10,"0"&amp;WEEKNUM(Q113),WEEKNUM(Q113))</f>
      </c>
      <c r="AC113" s="5">
        <f>+YEAR(Q113)</f>
      </c>
      <c r="AD113" s="281">
        <f>+AB113&amp;"-"&amp;AC113</f>
      </c>
      <c r="AE113" s="6"/>
      <c r="AF113" s="6" t="s">
        <v>444</v>
      </c>
      <c r="AG113" s="5">
        <f>+COUNTIF($AD$2:$AD$1138,AF113)</f>
      </c>
    </row>
    <row x14ac:dyDescent="0.25" r="114" customHeight="1" ht="18.75">
      <c r="A114" s="276">
        <v>34</v>
      </c>
      <c r="B114" s="276">
        <v>1076571742</v>
      </c>
      <c r="C114" s="277" t="s">
        <v>445</v>
      </c>
      <c r="D114" s="278">
        <v>44061</v>
      </c>
      <c r="E114" s="279" t="s">
        <v>446</v>
      </c>
      <c r="F114" s="279" t="s">
        <v>250</v>
      </c>
      <c r="G114" s="283" t="s">
        <v>374</v>
      </c>
      <c r="H114" s="279" t="s">
        <v>189</v>
      </c>
      <c r="I114" s="278">
        <v>44083</v>
      </c>
      <c r="J114" s="278">
        <v>44083</v>
      </c>
      <c r="K114" s="276">
        <f>J114-D114</f>
      </c>
      <c r="L114" s="278">
        <v>44102</v>
      </c>
      <c r="M114" s="280">
        <v>19.4</v>
      </c>
      <c r="N114" s="278">
        <v>44102</v>
      </c>
      <c r="O114" s="279" t="s">
        <v>190</v>
      </c>
      <c r="P114" s="276">
        <v>190</v>
      </c>
      <c r="Q114" s="278">
        <v>44110</v>
      </c>
      <c r="R114" s="276">
        <f>Q114-N114</f>
      </c>
      <c r="S114" s="6"/>
      <c r="T114" s="6"/>
      <c r="U114" s="5">
        <f>+YEAR(D114)</f>
      </c>
      <c r="V114" s="5">
        <f>+MONTH(D114)</f>
      </c>
      <c r="W114" s="281">
        <f>+"W"&amp;IF(WEEKNUM(D114)&lt;10,"0"&amp;WEEKNUM(D114),WEEKNUM(D114))</f>
      </c>
      <c r="X114" s="5">
        <f>+IF(N114="",YEAR(L114),YEAR(N114))</f>
      </c>
      <c r="Y114" s="5">
        <f>+IF(N114="",MONTH(L114),MONTH(N114))</f>
      </c>
      <c r="Z114" s="282">
        <f>+IF(N114="","W"&amp;IF(WEEKNUM(L114)&lt;10,"0"&amp;WEEKNUM(L114),WEEKNUM(L114)),"W"&amp;IF(WEEKNUM(N114)&lt;10,"0"&amp;WEEKNUM(N114),WEEKNUM(N114)))</f>
      </c>
      <c r="AA114" s="281">
        <f>+IF(O114&lt;&gt;"",O114,IF(N114="","In Transit","Arrived"))</f>
      </c>
      <c r="AB114" s="281">
        <f>+"W"&amp;IF(WEEKNUM(Q114)&lt;10,"0"&amp;WEEKNUM(Q114),WEEKNUM(Q114))</f>
      </c>
      <c r="AC114" s="5">
        <f>+YEAR(Q114)</f>
      </c>
      <c r="AD114" s="281">
        <f>+AB114&amp;"-"&amp;AC114</f>
      </c>
      <c r="AE114" s="6"/>
      <c r="AF114" s="6" t="s">
        <v>447</v>
      </c>
      <c r="AG114" s="5">
        <f>+COUNTIF($AD$2:$AD$1138,AF114)</f>
      </c>
    </row>
    <row x14ac:dyDescent="0.25" r="115" customHeight="1" ht="18.75">
      <c r="A115" s="276">
        <v>34</v>
      </c>
      <c r="B115" s="276">
        <v>1076571744</v>
      </c>
      <c r="C115" s="277" t="s">
        <v>445</v>
      </c>
      <c r="D115" s="278">
        <v>44061</v>
      </c>
      <c r="E115" s="279" t="s">
        <v>448</v>
      </c>
      <c r="F115" s="279" t="s">
        <v>250</v>
      </c>
      <c r="G115" s="283" t="s">
        <v>374</v>
      </c>
      <c r="H115" s="279" t="s">
        <v>189</v>
      </c>
      <c r="I115" s="278">
        <v>44083</v>
      </c>
      <c r="J115" s="278">
        <v>44083</v>
      </c>
      <c r="K115" s="276">
        <f>J115-D115</f>
      </c>
      <c r="L115" s="278">
        <v>44102</v>
      </c>
      <c r="M115" s="280">
        <v>19.4</v>
      </c>
      <c r="N115" s="278">
        <v>44102</v>
      </c>
      <c r="O115" s="279" t="s">
        <v>190</v>
      </c>
      <c r="P115" s="276">
        <v>191</v>
      </c>
      <c r="Q115" s="278">
        <v>44109</v>
      </c>
      <c r="R115" s="276">
        <f>Q115-N115</f>
      </c>
      <c r="S115" s="6"/>
      <c r="T115" s="6"/>
      <c r="U115" s="5">
        <f>+YEAR(D115)</f>
      </c>
      <c r="V115" s="5">
        <f>+MONTH(D115)</f>
      </c>
      <c r="W115" s="281">
        <f>+"W"&amp;IF(WEEKNUM(D115)&lt;10,"0"&amp;WEEKNUM(D115),WEEKNUM(D115))</f>
      </c>
      <c r="X115" s="5">
        <f>+IF(N115="",YEAR(L115),YEAR(N115))</f>
      </c>
      <c r="Y115" s="5">
        <f>+IF(N115="",MONTH(L115),MONTH(N115))</f>
      </c>
      <c r="Z115" s="282">
        <f>+IF(N115="","W"&amp;IF(WEEKNUM(L115)&lt;10,"0"&amp;WEEKNUM(L115),WEEKNUM(L115)),"W"&amp;IF(WEEKNUM(N115)&lt;10,"0"&amp;WEEKNUM(N115),WEEKNUM(N115)))</f>
      </c>
      <c r="AA115" s="281">
        <f>+IF(O115&lt;&gt;"",O115,IF(N115="","In Transit","Arrived"))</f>
      </c>
      <c r="AB115" s="281">
        <f>+"W"&amp;IF(WEEKNUM(Q115)&lt;10,"0"&amp;WEEKNUM(Q115),WEEKNUM(Q115))</f>
      </c>
      <c r="AC115" s="5">
        <f>+YEAR(Q115)</f>
      </c>
      <c r="AD115" s="281">
        <f>+AB115&amp;"-"&amp;AC115</f>
      </c>
      <c r="AE115" s="6"/>
      <c r="AF115" s="6" t="s">
        <v>449</v>
      </c>
      <c r="AG115" s="5">
        <f>+COUNTIF($AD$2:$AD$1138,AF115)</f>
      </c>
    </row>
    <row x14ac:dyDescent="0.25" r="116" customHeight="1" ht="18.75">
      <c r="A116" s="276">
        <v>34</v>
      </c>
      <c r="B116" s="276">
        <v>1076571746</v>
      </c>
      <c r="C116" s="277" t="s">
        <v>445</v>
      </c>
      <c r="D116" s="278">
        <v>44061</v>
      </c>
      <c r="E116" s="279" t="s">
        <v>450</v>
      </c>
      <c r="F116" s="279" t="s">
        <v>250</v>
      </c>
      <c r="G116" s="283" t="s">
        <v>374</v>
      </c>
      <c r="H116" s="279" t="s">
        <v>189</v>
      </c>
      <c r="I116" s="278">
        <v>44083</v>
      </c>
      <c r="J116" s="278">
        <v>44083</v>
      </c>
      <c r="K116" s="276">
        <f>J116-D116</f>
      </c>
      <c r="L116" s="278">
        <v>44102</v>
      </c>
      <c r="M116" s="280">
        <v>19.4</v>
      </c>
      <c r="N116" s="278">
        <v>44102</v>
      </c>
      <c r="O116" s="279" t="s">
        <v>190</v>
      </c>
      <c r="P116" s="276">
        <v>87</v>
      </c>
      <c r="Q116" s="278">
        <v>44116</v>
      </c>
      <c r="R116" s="276">
        <f>Q116-N116</f>
      </c>
      <c r="S116" s="6"/>
      <c r="T116" s="6"/>
      <c r="U116" s="5">
        <f>+YEAR(D116)</f>
      </c>
      <c r="V116" s="5">
        <f>+MONTH(D116)</f>
      </c>
      <c r="W116" s="281">
        <f>+"W"&amp;IF(WEEKNUM(D116)&lt;10,"0"&amp;WEEKNUM(D116),WEEKNUM(D116))</f>
      </c>
      <c r="X116" s="5">
        <f>+IF(N116="",YEAR(L116),YEAR(N116))</f>
      </c>
      <c r="Y116" s="5">
        <f>+IF(N116="",MONTH(L116),MONTH(N116))</f>
      </c>
      <c r="Z116" s="282">
        <f>+IF(N116="","W"&amp;IF(WEEKNUM(L116)&lt;10,"0"&amp;WEEKNUM(L116),WEEKNUM(L116)),"W"&amp;IF(WEEKNUM(N116)&lt;10,"0"&amp;WEEKNUM(N116),WEEKNUM(N116)))</f>
      </c>
      <c r="AA116" s="281">
        <f>+IF(O116&lt;&gt;"",O116,IF(N116="","In Transit","Arrived"))</f>
      </c>
      <c r="AB116" s="281">
        <f>+"W"&amp;IF(WEEKNUM(Q116)&lt;10,"0"&amp;WEEKNUM(Q116),WEEKNUM(Q116))</f>
      </c>
      <c r="AC116" s="5">
        <f>+YEAR(Q116)</f>
      </c>
      <c r="AD116" s="281">
        <f>+AB116&amp;"-"&amp;AC116</f>
      </c>
      <c r="AE116" s="6"/>
      <c r="AF116" s="6" t="s">
        <v>451</v>
      </c>
      <c r="AG116" s="5">
        <f>+COUNTIF($AD$2:$AD$1138,AF116)</f>
      </c>
    </row>
    <row x14ac:dyDescent="0.25" r="117" customHeight="1" ht="18.75">
      <c r="A117" s="276">
        <v>34</v>
      </c>
      <c r="B117" s="276">
        <v>1076571748</v>
      </c>
      <c r="C117" s="277" t="s">
        <v>445</v>
      </c>
      <c r="D117" s="278">
        <v>44062</v>
      </c>
      <c r="E117" s="279" t="s">
        <v>452</v>
      </c>
      <c r="F117" s="279" t="s">
        <v>250</v>
      </c>
      <c r="G117" s="283" t="s">
        <v>374</v>
      </c>
      <c r="H117" s="279" t="s">
        <v>189</v>
      </c>
      <c r="I117" s="278">
        <v>44083</v>
      </c>
      <c r="J117" s="278">
        <v>44083</v>
      </c>
      <c r="K117" s="276">
        <f>J117-D117</f>
      </c>
      <c r="L117" s="278">
        <v>44102</v>
      </c>
      <c r="M117" s="280">
        <v>19.4</v>
      </c>
      <c r="N117" s="278">
        <v>44102</v>
      </c>
      <c r="O117" s="279" t="s">
        <v>190</v>
      </c>
      <c r="P117" s="276">
        <v>87</v>
      </c>
      <c r="Q117" s="278">
        <v>44116</v>
      </c>
      <c r="R117" s="276">
        <f>Q117-N117</f>
      </c>
      <c r="S117" s="6"/>
      <c r="T117" s="6"/>
      <c r="U117" s="5">
        <f>+YEAR(D117)</f>
      </c>
      <c r="V117" s="5">
        <f>+MONTH(D117)</f>
      </c>
      <c r="W117" s="281">
        <f>+"W"&amp;IF(WEEKNUM(D117)&lt;10,"0"&amp;WEEKNUM(D117),WEEKNUM(D117))</f>
      </c>
      <c r="X117" s="5">
        <f>+IF(N117="",YEAR(L117),YEAR(N117))</f>
      </c>
      <c r="Y117" s="5">
        <f>+IF(N117="",MONTH(L117),MONTH(N117))</f>
      </c>
      <c r="Z117" s="282">
        <f>+IF(N117="","W"&amp;IF(WEEKNUM(L117)&lt;10,"0"&amp;WEEKNUM(L117),WEEKNUM(L117)),"W"&amp;IF(WEEKNUM(N117)&lt;10,"0"&amp;WEEKNUM(N117),WEEKNUM(N117)))</f>
      </c>
      <c r="AA117" s="281">
        <f>+IF(O117&lt;&gt;"",O117,IF(N117="","In Transit","Arrived"))</f>
      </c>
      <c r="AB117" s="281">
        <f>+"W"&amp;IF(WEEKNUM(Q117)&lt;10,"0"&amp;WEEKNUM(Q117),WEEKNUM(Q117))</f>
      </c>
      <c r="AC117" s="5">
        <f>+YEAR(Q117)</f>
      </c>
      <c r="AD117" s="281">
        <f>+AB117&amp;"-"&amp;AC117</f>
      </c>
      <c r="AE117" s="6"/>
      <c r="AF117" s="6" t="s">
        <v>453</v>
      </c>
      <c r="AG117" s="5">
        <f>+COUNTIF($AD$2:$AD$1138,AF117)</f>
      </c>
    </row>
    <row x14ac:dyDescent="0.25" r="118" customHeight="1" ht="18.75">
      <c r="A118" s="276">
        <v>34</v>
      </c>
      <c r="B118" s="276">
        <v>1076571751</v>
      </c>
      <c r="C118" s="277" t="s">
        <v>445</v>
      </c>
      <c r="D118" s="278">
        <v>44062</v>
      </c>
      <c r="E118" s="279" t="s">
        <v>454</v>
      </c>
      <c r="F118" s="279" t="s">
        <v>250</v>
      </c>
      <c r="G118" s="283" t="s">
        <v>374</v>
      </c>
      <c r="H118" s="279" t="s">
        <v>189</v>
      </c>
      <c r="I118" s="278">
        <v>44083</v>
      </c>
      <c r="J118" s="278">
        <v>44083</v>
      </c>
      <c r="K118" s="276">
        <f>J118-D118</f>
      </c>
      <c r="L118" s="278">
        <v>44102</v>
      </c>
      <c r="M118" s="280">
        <v>19.4</v>
      </c>
      <c r="N118" s="278">
        <v>44102</v>
      </c>
      <c r="O118" s="279" t="s">
        <v>190</v>
      </c>
      <c r="P118" s="276">
        <v>87</v>
      </c>
      <c r="Q118" s="278">
        <v>44116</v>
      </c>
      <c r="R118" s="276">
        <f>Q118-N118</f>
      </c>
      <c r="S118" s="6"/>
      <c r="T118" s="6"/>
      <c r="U118" s="5">
        <f>+YEAR(D118)</f>
      </c>
      <c r="V118" s="5">
        <f>+MONTH(D118)</f>
      </c>
      <c r="W118" s="281">
        <f>+"W"&amp;IF(WEEKNUM(D118)&lt;10,"0"&amp;WEEKNUM(D118),WEEKNUM(D118))</f>
      </c>
      <c r="X118" s="5">
        <f>+IF(N118="",YEAR(L118),YEAR(N118))</f>
      </c>
      <c r="Y118" s="5">
        <f>+IF(N118="",MONTH(L118),MONTH(N118))</f>
      </c>
      <c r="Z118" s="282">
        <f>+IF(N118="","W"&amp;IF(WEEKNUM(L118)&lt;10,"0"&amp;WEEKNUM(L118),WEEKNUM(L118)),"W"&amp;IF(WEEKNUM(N118)&lt;10,"0"&amp;WEEKNUM(N118),WEEKNUM(N118)))</f>
      </c>
      <c r="AA118" s="281">
        <f>+IF(O118&lt;&gt;"",O118,IF(N118="","In Transit","Arrived"))</f>
      </c>
      <c r="AB118" s="281">
        <f>+"W"&amp;IF(WEEKNUM(Q118)&lt;10,"0"&amp;WEEKNUM(Q118),WEEKNUM(Q118))</f>
      </c>
      <c r="AC118" s="5">
        <f>+YEAR(Q118)</f>
      </c>
      <c r="AD118" s="281">
        <f>+AB118&amp;"-"&amp;AC118</f>
      </c>
      <c r="AE118" s="6"/>
      <c r="AF118" s="6" t="s">
        <v>455</v>
      </c>
      <c r="AG118" s="5">
        <f>+COUNTIF($AD$2:$AD$1138,AF118)</f>
      </c>
    </row>
    <row x14ac:dyDescent="0.25" r="119" customHeight="1" ht="18.75">
      <c r="A119" s="276">
        <v>34</v>
      </c>
      <c r="B119" s="276">
        <v>1076571753</v>
      </c>
      <c r="C119" s="277" t="s">
        <v>445</v>
      </c>
      <c r="D119" s="278">
        <v>44062</v>
      </c>
      <c r="E119" s="279" t="s">
        <v>456</v>
      </c>
      <c r="F119" s="279" t="s">
        <v>250</v>
      </c>
      <c r="G119" s="283" t="s">
        <v>374</v>
      </c>
      <c r="H119" s="279" t="s">
        <v>189</v>
      </c>
      <c r="I119" s="278">
        <v>44083</v>
      </c>
      <c r="J119" s="278">
        <v>44083</v>
      </c>
      <c r="K119" s="276">
        <f>J119-D119</f>
      </c>
      <c r="L119" s="278">
        <v>44102</v>
      </c>
      <c r="M119" s="280">
        <v>19.4</v>
      </c>
      <c r="N119" s="278">
        <v>44102</v>
      </c>
      <c r="O119" s="279" t="s">
        <v>190</v>
      </c>
      <c r="P119" s="276">
        <v>87</v>
      </c>
      <c r="Q119" s="278">
        <v>44116</v>
      </c>
      <c r="R119" s="276">
        <f>Q119-N119</f>
      </c>
      <c r="S119" s="6"/>
      <c r="T119" s="6"/>
      <c r="U119" s="5">
        <f>+YEAR(D119)</f>
      </c>
      <c r="V119" s="5">
        <f>+MONTH(D119)</f>
      </c>
      <c r="W119" s="281">
        <f>+"W"&amp;IF(WEEKNUM(D119)&lt;10,"0"&amp;WEEKNUM(D119),WEEKNUM(D119))</f>
      </c>
      <c r="X119" s="5">
        <f>+IF(N119="",YEAR(L119),YEAR(N119))</f>
      </c>
      <c r="Y119" s="5">
        <f>+IF(N119="",MONTH(L119),MONTH(N119))</f>
      </c>
      <c r="Z119" s="282">
        <f>+IF(N119="","W"&amp;IF(WEEKNUM(L119)&lt;10,"0"&amp;WEEKNUM(L119),WEEKNUM(L119)),"W"&amp;IF(WEEKNUM(N119)&lt;10,"0"&amp;WEEKNUM(N119),WEEKNUM(N119)))</f>
      </c>
      <c r="AA119" s="281">
        <f>+IF(O119&lt;&gt;"",O119,IF(N119="","In Transit","Arrived"))</f>
      </c>
      <c r="AB119" s="281">
        <f>+"W"&amp;IF(WEEKNUM(Q119)&lt;10,"0"&amp;WEEKNUM(Q119),WEEKNUM(Q119))</f>
      </c>
      <c r="AC119" s="5">
        <f>+YEAR(Q119)</f>
      </c>
      <c r="AD119" s="281">
        <f>+AB119&amp;"-"&amp;AC119</f>
      </c>
      <c r="AE119" s="6"/>
      <c r="AF119" s="6" t="s">
        <v>457</v>
      </c>
      <c r="AG119" s="5">
        <f>+COUNTIF($AD$2:$AD$1138,AF119)</f>
      </c>
    </row>
    <row x14ac:dyDescent="0.25" r="120" customHeight="1" ht="18.75">
      <c r="A120" s="276">
        <v>34</v>
      </c>
      <c r="B120" s="276">
        <v>1076571756</v>
      </c>
      <c r="C120" s="277" t="s">
        <v>445</v>
      </c>
      <c r="D120" s="278">
        <v>44063</v>
      </c>
      <c r="E120" s="279" t="s">
        <v>458</v>
      </c>
      <c r="F120" s="279" t="s">
        <v>250</v>
      </c>
      <c r="G120" s="283" t="s">
        <v>374</v>
      </c>
      <c r="H120" s="279" t="s">
        <v>189</v>
      </c>
      <c r="I120" s="278">
        <v>44083</v>
      </c>
      <c r="J120" s="278">
        <v>44083</v>
      </c>
      <c r="K120" s="276">
        <f>J120-D120</f>
      </c>
      <c r="L120" s="278">
        <v>44102</v>
      </c>
      <c r="M120" s="280">
        <v>19.4</v>
      </c>
      <c r="N120" s="278">
        <v>44102</v>
      </c>
      <c r="O120" s="279" t="s">
        <v>190</v>
      </c>
      <c r="P120" s="276">
        <v>87</v>
      </c>
      <c r="Q120" s="278">
        <v>44116</v>
      </c>
      <c r="R120" s="276">
        <f>Q120-N120</f>
      </c>
      <c r="S120" s="6"/>
      <c r="T120" s="6"/>
      <c r="U120" s="5">
        <f>+YEAR(D120)</f>
      </c>
      <c r="V120" s="5">
        <f>+MONTH(D120)</f>
      </c>
      <c r="W120" s="281">
        <f>+"W"&amp;IF(WEEKNUM(D120)&lt;10,"0"&amp;WEEKNUM(D120),WEEKNUM(D120))</f>
      </c>
      <c r="X120" s="5">
        <f>+IF(N120="",YEAR(L120),YEAR(N120))</f>
      </c>
      <c r="Y120" s="5">
        <f>+IF(N120="",MONTH(L120),MONTH(N120))</f>
      </c>
      <c r="Z120" s="282">
        <f>+IF(N120="","W"&amp;IF(WEEKNUM(L120)&lt;10,"0"&amp;WEEKNUM(L120),WEEKNUM(L120)),"W"&amp;IF(WEEKNUM(N120)&lt;10,"0"&amp;WEEKNUM(N120),WEEKNUM(N120)))</f>
      </c>
      <c r="AA120" s="281">
        <f>+IF(O120&lt;&gt;"",O120,IF(N120="","In Transit","Arrived"))</f>
      </c>
      <c r="AB120" s="281">
        <f>+"W"&amp;IF(WEEKNUM(Q120)&lt;10,"0"&amp;WEEKNUM(Q120),WEEKNUM(Q120))</f>
      </c>
      <c r="AC120" s="5">
        <f>+YEAR(Q120)</f>
      </c>
      <c r="AD120" s="281">
        <f>+AB120&amp;"-"&amp;AC120</f>
      </c>
      <c r="AE120" s="6"/>
      <c r="AF120" s="6" t="s">
        <v>459</v>
      </c>
      <c r="AG120" s="5">
        <f>+COUNTIF($AD$2:$AD$1138,AF120)</f>
      </c>
    </row>
    <row x14ac:dyDescent="0.25" r="121" customHeight="1" ht="18.75">
      <c r="A121" s="276">
        <v>34</v>
      </c>
      <c r="B121" s="276">
        <v>1076153160</v>
      </c>
      <c r="C121" s="277" t="s">
        <v>445</v>
      </c>
      <c r="D121" s="278">
        <v>44064</v>
      </c>
      <c r="E121" s="279" t="s">
        <v>460</v>
      </c>
      <c r="F121" s="279" t="s">
        <v>250</v>
      </c>
      <c r="G121" s="283" t="s">
        <v>374</v>
      </c>
      <c r="H121" s="279" t="s">
        <v>189</v>
      </c>
      <c r="I121" s="278">
        <v>44083</v>
      </c>
      <c r="J121" s="278">
        <v>44083</v>
      </c>
      <c r="K121" s="276">
        <f>J121-D121</f>
      </c>
      <c r="L121" s="278">
        <v>44102</v>
      </c>
      <c r="M121" s="280">
        <v>19.4</v>
      </c>
      <c r="N121" s="278">
        <v>44102</v>
      </c>
      <c r="O121" s="279" t="s">
        <v>190</v>
      </c>
      <c r="P121" s="276">
        <v>87</v>
      </c>
      <c r="Q121" s="278">
        <v>44116</v>
      </c>
      <c r="R121" s="276">
        <f>Q121-N121</f>
      </c>
      <c r="S121" s="6"/>
      <c r="T121" s="6"/>
      <c r="U121" s="5">
        <f>+YEAR(D121)</f>
      </c>
      <c r="V121" s="5">
        <f>+MONTH(D121)</f>
      </c>
      <c r="W121" s="281">
        <f>+"W"&amp;IF(WEEKNUM(D121)&lt;10,"0"&amp;WEEKNUM(D121),WEEKNUM(D121))</f>
      </c>
      <c r="X121" s="5">
        <f>+IF(N121="",YEAR(L121),YEAR(N121))</f>
      </c>
      <c r="Y121" s="5">
        <f>+IF(N121="",MONTH(L121),MONTH(N121))</f>
      </c>
      <c r="Z121" s="282">
        <f>+IF(N121="","W"&amp;IF(WEEKNUM(L121)&lt;10,"0"&amp;WEEKNUM(L121),WEEKNUM(L121)),"W"&amp;IF(WEEKNUM(N121)&lt;10,"0"&amp;WEEKNUM(N121),WEEKNUM(N121)))</f>
      </c>
      <c r="AA121" s="281">
        <f>+IF(O121&lt;&gt;"",O121,IF(N121="","In Transit","Arrived"))</f>
      </c>
      <c r="AB121" s="281">
        <f>+"W"&amp;IF(WEEKNUM(Q121)&lt;10,"0"&amp;WEEKNUM(Q121),WEEKNUM(Q121))</f>
      </c>
      <c r="AC121" s="5">
        <f>+YEAR(Q121)</f>
      </c>
      <c r="AD121" s="281">
        <f>+AB121&amp;"-"&amp;AC121</f>
      </c>
      <c r="AE121" s="6"/>
      <c r="AF121" s="6" t="s">
        <v>461</v>
      </c>
      <c r="AG121" s="5">
        <f>+COUNTIF($AD$2:$AD$1138,AF121)</f>
      </c>
    </row>
    <row x14ac:dyDescent="0.25" r="122" customHeight="1" ht="18.75">
      <c r="A122" s="276">
        <v>35</v>
      </c>
      <c r="B122" s="276">
        <v>1076571761</v>
      </c>
      <c r="C122" s="277" t="s">
        <v>462</v>
      </c>
      <c r="D122" s="278">
        <v>44068</v>
      </c>
      <c r="E122" s="279" t="s">
        <v>463</v>
      </c>
      <c r="F122" s="279" t="s">
        <v>250</v>
      </c>
      <c r="G122" s="283" t="s">
        <v>374</v>
      </c>
      <c r="H122" s="279" t="s">
        <v>189</v>
      </c>
      <c r="I122" s="278">
        <v>44082</v>
      </c>
      <c r="J122" s="278">
        <v>44083</v>
      </c>
      <c r="K122" s="276">
        <f>J122-D122</f>
      </c>
      <c r="L122" s="278">
        <v>44102</v>
      </c>
      <c r="M122" s="280">
        <v>19.4</v>
      </c>
      <c r="N122" s="278">
        <v>44102</v>
      </c>
      <c r="O122" s="279" t="s">
        <v>190</v>
      </c>
      <c r="P122" s="276">
        <v>87</v>
      </c>
      <c r="Q122" s="278">
        <v>44120</v>
      </c>
      <c r="R122" s="276">
        <f>Q122-N122</f>
      </c>
      <c r="S122" s="6"/>
      <c r="T122" s="6"/>
      <c r="U122" s="5">
        <f>+YEAR(D122)</f>
      </c>
      <c r="V122" s="5">
        <f>+MONTH(D122)</f>
      </c>
      <c r="W122" s="281">
        <f>+"W"&amp;IF(WEEKNUM(D122)&lt;10,"0"&amp;WEEKNUM(D122),WEEKNUM(D122))</f>
      </c>
      <c r="X122" s="5">
        <f>+IF(N122="",YEAR(L122),YEAR(N122))</f>
      </c>
      <c r="Y122" s="5">
        <f>+IF(N122="",MONTH(L122),MONTH(N122))</f>
      </c>
      <c r="Z122" s="282">
        <f>+IF(N122="","W"&amp;IF(WEEKNUM(L122)&lt;10,"0"&amp;WEEKNUM(L122),WEEKNUM(L122)),"W"&amp;IF(WEEKNUM(N122)&lt;10,"0"&amp;WEEKNUM(N122),WEEKNUM(N122)))</f>
      </c>
      <c r="AA122" s="281">
        <f>+IF(O122&lt;&gt;"",O122,IF(N122="","In Transit","Arrived"))</f>
      </c>
      <c r="AB122" s="281">
        <f>+"W"&amp;IF(WEEKNUM(Q122)&lt;10,"0"&amp;WEEKNUM(Q122),WEEKNUM(Q122))</f>
      </c>
      <c r="AC122" s="5">
        <f>+YEAR(Q122)</f>
      </c>
      <c r="AD122" s="281">
        <f>+AB122&amp;"-"&amp;AC122</f>
      </c>
      <c r="AE122" s="6"/>
      <c r="AF122" s="6" t="s">
        <v>464</v>
      </c>
      <c r="AG122" s="5">
        <f>+COUNTIF($AD$2:$AD$1138,AF122)</f>
      </c>
    </row>
    <row x14ac:dyDescent="0.25" r="123" customHeight="1" ht="18.75">
      <c r="A123" s="276">
        <v>35</v>
      </c>
      <c r="B123" s="276">
        <v>1076571759</v>
      </c>
      <c r="C123" s="277" t="s">
        <v>462</v>
      </c>
      <c r="D123" s="278">
        <v>44068</v>
      </c>
      <c r="E123" s="279" t="s">
        <v>465</v>
      </c>
      <c r="F123" s="279" t="s">
        <v>250</v>
      </c>
      <c r="G123" s="283" t="s">
        <v>374</v>
      </c>
      <c r="H123" s="279" t="s">
        <v>189</v>
      </c>
      <c r="I123" s="278">
        <v>44082</v>
      </c>
      <c r="J123" s="278">
        <v>44083</v>
      </c>
      <c r="K123" s="276">
        <f>J123-D123</f>
      </c>
      <c r="L123" s="278">
        <v>44102</v>
      </c>
      <c r="M123" s="280">
        <v>19.4</v>
      </c>
      <c r="N123" s="278">
        <v>44102</v>
      </c>
      <c r="O123" s="279" t="s">
        <v>190</v>
      </c>
      <c r="P123" s="276">
        <v>87</v>
      </c>
      <c r="Q123" s="278">
        <v>44120</v>
      </c>
      <c r="R123" s="276">
        <f>Q123-N123</f>
      </c>
      <c r="S123" s="6"/>
      <c r="T123" s="6"/>
      <c r="U123" s="5">
        <f>+YEAR(D123)</f>
      </c>
      <c r="V123" s="5">
        <f>+MONTH(D123)</f>
      </c>
      <c r="W123" s="281">
        <f>+"W"&amp;IF(WEEKNUM(D123)&lt;10,"0"&amp;WEEKNUM(D123),WEEKNUM(D123))</f>
      </c>
      <c r="X123" s="5">
        <f>+IF(N123="",YEAR(L123),YEAR(N123))</f>
      </c>
      <c r="Y123" s="5">
        <f>+IF(N123="",MONTH(L123),MONTH(N123))</f>
      </c>
      <c r="Z123" s="282">
        <f>+IF(N123="","W"&amp;IF(WEEKNUM(L123)&lt;10,"0"&amp;WEEKNUM(L123),WEEKNUM(L123)),"W"&amp;IF(WEEKNUM(N123)&lt;10,"0"&amp;WEEKNUM(N123),WEEKNUM(N123)))</f>
      </c>
      <c r="AA123" s="281">
        <f>+IF(O123&lt;&gt;"",O123,IF(N123="","In Transit","Arrived"))</f>
      </c>
      <c r="AB123" s="281">
        <f>+"W"&amp;IF(WEEKNUM(Q123)&lt;10,"0"&amp;WEEKNUM(Q123),WEEKNUM(Q123))</f>
      </c>
      <c r="AC123" s="5">
        <f>+YEAR(Q123)</f>
      </c>
      <c r="AD123" s="281">
        <f>+AB123&amp;"-"&amp;AC123</f>
      </c>
      <c r="AE123" s="6"/>
      <c r="AF123" s="6" t="s">
        <v>466</v>
      </c>
      <c r="AG123" s="5">
        <f>+COUNTIF($AD$2:$AD$1138,AF123)</f>
      </c>
    </row>
    <row x14ac:dyDescent="0.25" r="124" customHeight="1" ht="18.75">
      <c r="A124" s="276">
        <v>35</v>
      </c>
      <c r="B124" s="276">
        <v>1076571758</v>
      </c>
      <c r="C124" s="277" t="s">
        <v>462</v>
      </c>
      <c r="D124" s="278">
        <v>44069</v>
      </c>
      <c r="E124" s="279" t="s">
        <v>467</v>
      </c>
      <c r="F124" s="279" t="s">
        <v>250</v>
      </c>
      <c r="G124" s="283" t="s">
        <v>374</v>
      </c>
      <c r="H124" s="279" t="s">
        <v>189</v>
      </c>
      <c r="I124" s="278">
        <v>44082</v>
      </c>
      <c r="J124" s="278">
        <v>44083</v>
      </c>
      <c r="K124" s="276">
        <f>J124-D124</f>
      </c>
      <c r="L124" s="278">
        <v>44102</v>
      </c>
      <c r="M124" s="280">
        <v>19.4</v>
      </c>
      <c r="N124" s="278">
        <v>44102</v>
      </c>
      <c r="O124" s="279" t="s">
        <v>190</v>
      </c>
      <c r="P124" s="276">
        <v>87</v>
      </c>
      <c r="Q124" s="278">
        <v>44120</v>
      </c>
      <c r="R124" s="276">
        <f>Q124-N124</f>
      </c>
      <c r="S124" s="6"/>
      <c r="T124" s="6"/>
      <c r="U124" s="5">
        <f>+YEAR(D124)</f>
      </c>
      <c r="V124" s="5">
        <f>+MONTH(D124)</f>
      </c>
      <c r="W124" s="281">
        <f>+"W"&amp;IF(WEEKNUM(D124)&lt;10,"0"&amp;WEEKNUM(D124),WEEKNUM(D124))</f>
      </c>
      <c r="X124" s="5">
        <f>+IF(N124="",YEAR(L124),YEAR(N124))</f>
      </c>
      <c r="Y124" s="5">
        <f>+IF(N124="",MONTH(L124),MONTH(N124))</f>
      </c>
      <c r="Z124" s="282">
        <f>+IF(N124="","W"&amp;IF(WEEKNUM(L124)&lt;10,"0"&amp;WEEKNUM(L124),WEEKNUM(L124)),"W"&amp;IF(WEEKNUM(N124)&lt;10,"0"&amp;WEEKNUM(N124),WEEKNUM(N124)))</f>
      </c>
      <c r="AA124" s="281">
        <f>+IF(O124&lt;&gt;"",O124,IF(N124="","In Transit","Arrived"))</f>
      </c>
      <c r="AB124" s="281">
        <f>+"W"&amp;IF(WEEKNUM(Q124)&lt;10,"0"&amp;WEEKNUM(Q124),WEEKNUM(Q124))</f>
      </c>
      <c r="AC124" s="5">
        <f>+YEAR(Q124)</f>
      </c>
      <c r="AD124" s="281">
        <f>+AB124&amp;"-"&amp;AC124</f>
      </c>
      <c r="AE124" s="6"/>
      <c r="AF124" s="6" t="s">
        <v>468</v>
      </c>
      <c r="AG124" s="5">
        <f>+COUNTIF($AD$2:$AD$1138,AF124)</f>
      </c>
    </row>
    <row x14ac:dyDescent="0.25" r="125" customHeight="1" ht="18.75">
      <c r="A125" s="276">
        <v>35</v>
      </c>
      <c r="B125" s="276">
        <v>1076573125</v>
      </c>
      <c r="C125" s="277" t="s">
        <v>462</v>
      </c>
      <c r="D125" s="278">
        <v>44069</v>
      </c>
      <c r="E125" s="279" t="s">
        <v>469</v>
      </c>
      <c r="F125" s="279" t="s">
        <v>250</v>
      </c>
      <c r="G125" s="283" t="s">
        <v>374</v>
      </c>
      <c r="H125" s="279" t="s">
        <v>189</v>
      </c>
      <c r="I125" s="278">
        <v>44082</v>
      </c>
      <c r="J125" s="278">
        <v>44083</v>
      </c>
      <c r="K125" s="276">
        <f>J125-D125</f>
      </c>
      <c r="L125" s="278">
        <v>44102</v>
      </c>
      <c r="M125" s="280">
        <v>19.4</v>
      </c>
      <c r="N125" s="278">
        <v>44102</v>
      </c>
      <c r="O125" s="279" t="s">
        <v>190</v>
      </c>
      <c r="P125" s="276">
        <v>87</v>
      </c>
      <c r="Q125" s="278">
        <v>44120</v>
      </c>
      <c r="R125" s="276">
        <f>Q125-N125</f>
      </c>
      <c r="S125" s="6"/>
      <c r="T125" s="6"/>
      <c r="U125" s="5">
        <f>+YEAR(D125)</f>
      </c>
      <c r="V125" s="5">
        <f>+MONTH(D125)</f>
      </c>
      <c r="W125" s="281">
        <f>+"W"&amp;IF(WEEKNUM(D125)&lt;10,"0"&amp;WEEKNUM(D125),WEEKNUM(D125))</f>
      </c>
      <c r="X125" s="5">
        <f>+IF(N125="",YEAR(L125),YEAR(N125))</f>
      </c>
      <c r="Y125" s="5">
        <f>+IF(N125="",MONTH(L125),MONTH(N125))</f>
      </c>
      <c r="Z125" s="282">
        <f>+IF(N125="","W"&amp;IF(WEEKNUM(L125)&lt;10,"0"&amp;WEEKNUM(L125),WEEKNUM(L125)),"W"&amp;IF(WEEKNUM(N125)&lt;10,"0"&amp;WEEKNUM(N125),WEEKNUM(N125)))</f>
      </c>
      <c r="AA125" s="281">
        <f>+IF(O125&lt;&gt;"",O125,IF(N125="","In Transit","Arrived"))</f>
      </c>
      <c r="AB125" s="281">
        <f>+"W"&amp;IF(WEEKNUM(Q125)&lt;10,"0"&amp;WEEKNUM(Q125),WEEKNUM(Q125))</f>
      </c>
      <c r="AC125" s="5">
        <f>+YEAR(Q125)</f>
      </c>
      <c r="AD125" s="281">
        <f>+AB125&amp;"-"&amp;AC125</f>
      </c>
      <c r="AE125" s="6"/>
      <c r="AF125" s="6" t="s">
        <v>470</v>
      </c>
      <c r="AG125" s="5">
        <f>+COUNTIF($AD$2:$AD$1138,AF125)</f>
      </c>
    </row>
    <row x14ac:dyDescent="0.25" r="126" customHeight="1" ht="18.75">
      <c r="A126" s="276">
        <v>35</v>
      </c>
      <c r="B126" s="276">
        <v>1076571762</v>
      </c>
      <c r="C126" s="277" t="s">
        <v>462</v>
      </c>
      <c r="D126" s="278">
        <v>44069</v>
      </c>
      <c r="E126" s="279" t="s">
        <v>471</v>
      </c>
      <c r="F126" s="279" t="s">
        <v>250</v>
      </c>
      <c r="G126" s="283" t="s">
        <v>374</v>
      </c>
      <c r="H126" s="279" t="s">
        <v>189</v>
      </c>
      <c r="I126" s="278">
        <v>44082</v>
      </c>
      <c r="J126" s="278">
        <v>44083</v>
      </c>
      <c r="K126" s="276">
        <f>J126-D126</f>
      </c>
      <c r="L126" s="278">
        <v>44102</v>
      </c>
      <c r="M126" s="280">
        <v>19.4</v>
      </c>
      <c r="N126" s="278">
        <v>44102</v>
      </c>
      <c r="O126" s="279" t="s">
        <v>190</v>
      </c>
      <c r="P126" s="276">
        <v>87</v>
      </c>
      <c r="Q126" s="278">
        <v>44120</v>
      </c>
      <c r="R126" s="276">
        <f>Q126-N126</f>
      </c>
      <c r="S126" s="6"/>
      <c r="T126" s="6"/>
      <c r="U126" s="5">
        <f>+YEAR(D126)</f>
      </c>
      <c r="V126" s="5">
        <f>+MONTH(D126)</f>
      </c>
      <c r="W126" s="281">
        <f>+"W"&amp;IF(WEEKNUM(D126)&lt;10,"0"&amp;WEEKNUM(D126),WEEKNUM(D126))</f>
      </c>
      <c r="X126" s="5">
        <f>+IF(N126="",YEAR(L126),YEAR(N126))</f>
      </c>
      <c r="Y126" s="5">
        <f>+IF(N126="",MONTH(L126),MONTH(N126))</f>
      </c>
      <c r="Z126" s="282">
        <f>+IF(N126="","W"&amp;IF(WEEKNUM(L126)&lt;10,"0"&amp;WEEKNUM(L126),WEEKNUM(L126)),"W"&amp;IF(WEEKNUM(N126)&lt;10,"0"&amp;WEEKNUM(N126),WEEKNUM(N126)))</f>
      </c>
      <c r="AA126" s="281">
        <f>+IF(O126&lt;&gt;"",O126,IF(N126="","In Transit","Arrived"))</f>
      </c>
      <c r="AB126" s="281">
        <f>+"W"&amp;IF(WEEKNUM(Q126)&lt;10,"0"&amp;WEEKNUM(Q126),WEEKNUM(Q126))</f>
      </c>
      <c r="AC126" s="5">
        <f>+YEAR(Q126)</f>
      </c>
      <c r="AD126" s="281">
        <f>+AB126&amp;"-"&amp;AC126</f>
      </c>
      <c r="AE126" s="6"/>
      <c r="AF126" s="6" t="s">
        <v>472</v>
      </c>
      <c r="AG126" s="5">
        <f>+COUNTIF($AD$2:$AD$1138,AF126)</f>
      </c>
    </row>
    <row x14ac:dyDescent="0.25" r="127" customHeight="1" ht="18.75">
      <c r="A127" s="276">
        <v>35</v>
      </c>
      <c r="B127" s="276">
        <v>1076573123</v>
      </c>
      <c r="C127" s="277" t="s">
        <v>462</v>
      </c>
      <c r="D127" s="278">
        <v>44069</v>
      </c>
      <c r="E127" s="279" t="s">
        <v>473</v>
      </c>
      <c r="F127" s="279" t="s">
        <v>250</v>
      </c>
      <c r="G127" s="283" t="s">
        <v>374</v>
      </c>
      <c r="H127" s="279" t="s">
        <v>189</v>
      </c>
      <c r="I127" s="278">
        <v>44082</v>
      </c>
      <c r="J127" s="278">
        <v>44083</v>
      </c>
      <c r="K127" s="276">
        <f>J127-D127</f>
      </c>
      <c r="L127" s="278">
        <v>44102</v>
      </c>
      <c r="M127" s="280">
        <v>19.4</v>
      </c>
      <c r="N127" s="278">
        <v>44102</v>
      </c>
      <c r="O127" s="279" t="s">
        <v>190</v>
      </c>
      <c r="P127" s="276">
        <v>87</v>
      </c>
      <c r="Q127" s="278">
        <v>44120</v>
      </c>
      <c r="R127" s="276">
        <f>Q127-N127</f>
      </c>
      <c r="S127" s="6"/>
      <c r="T127" s="6"/>
      <c r="U127" s="5">
        <f>+YEAR(D127)</f>
      </c>
      <c r="V127" s="5">
        <f>+MONTH(D127)</f>
      </c>
      <c r="W127" s="281">
        <f>+"W"&amp;IF(WEEKNUM(D127)&lt;10,"0"&amp;WEEKNUM(D127),WEEKNUM(D127))</f>
      </c>
      <c r="X127" s="5">
        <f>+IF(N127="",YEAR(L127),YEAR(N127))</f>
      </c>
      <c r="Y127" s="5">
        <f>+IF(N127="",MONTH(L127),MONTH(N127))</f>
      </c>
      <c r="Z127" s="282">
        <f>+IF(N127="","W"&amp;IF(WEEKNUM(L127)&lt;10,"0"&amp;WEEKNUM(L127),WEEKNUM(L127)),"W"&amp;IF(WEEKNUM(N127)&lt;10,"0"&amp;WEEKNUM(N127),WEEKNUM(N127)))</f>
      </c>
      <c r="AA127" s="281">
        <f>+IF(O127&lt;&gt;"",O127,IF(N127="","In Transit","Arrived"))</f>
      </c>
      <c r="AB127" s="281">
        <f>+"W"&amp;IF(WEEKNUM(Q127)&lt;10,"0"&amp;WEEKNUM(Q127),WEEKNUM(Q127))</f>
      </c>
      <c r="AC127" s="5">
        <f>+YEAR(Q127)</f>
      </c>
      <c r="AD127" s="281">
        <f>+AB127&amp;"-"&amp;AC127</f>
      </c>
      <c r="AE127" s="6"/>
      <c r="AF127" s="6" t="s">
        <v>474</v>
      </c>
      <c r="AG127" s="5">
        <f>+COUNTIF($AD$2:$AD$1138,AF127)</f>
      </c>
    </row>
    <row x14ac:dyDescent="0.25" r="128" customHeight="1" ht="18.75">
      <c r="A128" s="276">
        <v>35</v>
      </c>
      <c r="B128" s="276">
        <v>1076573126</v>
      </c>
      <c r="C128" s="277" t="s">
        <v>462</v>
      </c>
      <c r="D128" s="278">
        <v>44070</v>
      </c>
      <c r="E128" s="279" t="s">
        <v>475</v>
      </c>
      <c r="F128" s="279" t="s">
        <v>250</v>
      </c>
      <c r="G128" s="283" t="s">
        <v>374</v>
      </c>
      <c r="H128" s="279" t="s">
        <v>189</v>
      </c>
      <c r="I128" s="278">
        <v>44082</v>
      </c>
      <c r="J128" s="278">
        <v>44083</v>
      </c>
      <c r="K128" s="276">
        <f>J128-D128</f>
      </c>
      <c r="L128" s="278">
        <v>44102</v>
      </c>
      <c r="M128" s="280">
        <v>19.4</v>
      </c>
      <c r="N128" s="278">
        <v>44102</v>
      </c>
      <c r="O128" s="279" t="s">
        <v>190</v>
      </c>
      <c r="P128" s="276">
        <v>87</v>
      </c>
      <c r="Q128" s="278">
        <v>44120</v>
      </c>
      <c r="R128" s="276">
        <f>Q128-N128</f>
      </c>
      <c r="S128" s="6"/>
      <c r="T128" s="6"/>
      <c r="U128" s="5">
        <f>+YEAR(D128)</f>
      </c>
      <c r="V128" s="5">
        <f>+MONTH(D128)</f>
      </c>
      <c r="W128" s="281">
        <f>+"W"&amp;IF(WEEKNUM(D128)&lt;10,"0"&amp;WEEKNUM(D128),WEEKNUM(D128))</f>
      </c>
      <c r="X128" s="5">
        <f>+IF(N128="",YEAR(L128),YEAR(N128))</f>
      </c>
      <c r="Y128" s="5">
        <f>+IF(N128="",MONTH(L128),MONTH(N128))</f>
      </c>
      <c r="Z128" s="282">
        <f>+IF(N128="","W"&amp;IF(WEEKNUM(L128)&lt;10,"0"&amp;WEEKNUM(L128),WEEKNUM(L128)),"W"&amp;IF(WEEKNUM(N128)&lt;10,"0"&amp;WEEKNUM(N128),WEEKNUM(N128)))</f>
      </c>
      <c r="AA128" s="281">
        <f>+IF(O128&lt;&gt;"",O128,IF(N128="","In Transit","Arrived"))</f>
      </c>
      <c r="AB128" s="281">
        <f>+"W"&amp;IF(WEEKNUM(Q128)&lt;10,"0"&amp;WEEKNUM(Q128),WEEKNUM(Q128))</f>
      </c>
      <c r="AC128" s="5">
        <f>+YEAR(Q128)</f>
      </c>
      <c r="AD128" s="281">
        <f>+AB128&amp;"-"&amp;AC128</f>
      </c>
      <c r="AE128" s="6"/>
      <c r="AF128" s="6" t="s">
        <v>476</v>
      </c>
      <c r="AG128" s="5">
        <f>+COUNTIF($AD$2:$AD$1138,AF128)</f>
      </c>
    </row>
    <row x14ac:dyDescent="0.25" r="129" customHeight="1" ht="18.75">
      <c r="A129" s="276">
        <v>38</v>
      </c>
      <c r="B129" s="276">
        <v>1077396243</v>
      </c>
      <c r="C129" s="277" t="s">
        <v>477</v>
      </c>
      <c r="D129" s="278">
        <v>44090</v>
      </c>
      <c r="E129" s="279" t="s">
        <v>478</v>
      </c>
      <c r="F129" s="279" t="s">
        <v>211</v>
      </c>
      <c r="G129" s="283" t="s">
        <v>479</v>
      </c>
      <c r="H129" s="279" t="s">
        <v>189</v>
      </c>
      <c r="I129" s="278">
        <v>44112</v>
      </c>
      <c r="J129" s="278">
        <v>44112</v>
      </c>
      <c r="K129" s="276">
        <f>J129-D129</f>
      </c>
      <c r="L129" s="278">
        <v>44130</v>
      </c>
      <c r="M129" s="280">
        <v>19.4</v>
      </c>
      <c r="N129" s="278">
        <v>44130</v>
      </c>
      <c r="O129" s="279" t="s">
        <v>190</v>
      </c>
      <c r="P129" s="276">
        <v>190</v>
      </c>
      <c r="Q129" s="278">
        <v>44137</v>
      </c>
      <c r="R129" s="276">
        <f>Q129-N129</f>
      </c>
      <c r="S129" s="6"/>
      <c r="T129" s="6"/>
      <c r="U129" s="5">
        <f>+YEAR(D129)</f>
      </c>
      <c r="V129" s="5">
        <f>+MONTH(D129)</f>
      </c>
      <c r="W129" s="281">
        <f>+"W"&amp;IF(WEEKNUM(D129)&lt;10,"0"&amp;WEEKNUM(D129),WEEKNUM(D129))</f>
      </c>
      <c r="X129" s="5">
        <f>+IF(N129="",YEAR(L129),YEAR(N129))</f>
      </c>
      <c r="Y129" s="5">
        <f>+IF(N129="",MONTH(L129),MONTH(N129))</f>
      </c>
      <c r="Z129" s="282">
        <f>+IF(N129="","W"&amp;IF(WEEKNUM(L129)&lt;10,"0"&amp;WEEKNUM(L129),WEEKNUM(L129)),"W"&amp;IF(WEEKNUM(N129)&lt;10,"0"&amp;WEEKNUM(N129),WEEKNUM(N129)))</f>
      </c>
      <c r="AA129" s="281">
        <f>+IF(O129&lt;&gt;"",O129,IF(N129="","In Transit","Arrived"))</f>
      </c>
      <c r="AB129" s="281">
        <f>+"W"&amp;IF(WEEKNUM(Q129)&lt;10,"0"&amp;WEEKNUM(Q129),WEEKNUM(Q129))</f>
      </c>
      <c r="AC129" s="5">
        <f>+YEAR(Q129)</f>
      </c>
      <c r="AD129" s="281">
        <f>+AB129&amp;"-"&amp;AC129</f>
      </c>
      <c r="AE129" s="6"/>
      <c r="AF129" s="6" t="s">
        <v>480</v>
      </c>
      <c r="AG129" s="5">
        <f>+COUNTIF($AD$2:$AD$1138,AF129)</f>
      </c>
    </row>
    <row x14ac:dyDescent="0.25" r="130" customHeight="1" ht="18.75">
      <c r="A130" s="276">
        <v>38</v>
      </c>
      <c r="B130" s="276">
        <v>1077396244</v>
      </c>
      <c r="C130" s="277" t="s">
        <v>477</v>
      </c>
      <c r="D130" s="278">
        <v>44090</v>
      </c>
      <c r="E130" s="279" t="s">
        <v>481</v>
      </c>
      <c r="F130" s="279" t="s">
        <v>211</v>
      </c>
      <c r="G130" s="283" t="s">
        <v>479</v>
      </c>
      <c r="H130" s="279" t="s">
        <v>189</v>
      </c>
      <c r="I130" s="278">
        <v>44112</v>
      </c>
      <c r="J130" s="278">
        <v>44112</v>
      </c>
      <c r="K130" s="276">
        <f>J130-D130</f>
      </c>
      <c r="L130" s="278">
        <v>44130</v>
      </c>
      <c r="M130" s="280">
        <v>19.4</v>
      </c>
      <c r="N130" s="278">
        <v>44130</v>
      </c>
      <c r="O130" s="279" t="s">
        <v>190</v>
      </c>
      <c r="P130" s="276">
        <v>190</v>
      </c>
      <c r="Q130" s="278">
        <v>44137</v>
      </c>
      <c r="R130" s="276">
        <f>Q130-N130</f>
      </c>
      <c r="S130" s="6"/>
      <c r="T130" s="6"/>
      <c r="U130" s="5">
        <f>+YEAR(D130)</f>
      </c>
      <c r="V130" s="5">
        <f>+MONTH(D130)</f>
      </c>
      <c r="W130" s="281">
        <f>+"W"&amp;IF(WEEKNUM(D130)&lt;10,"0"&amp;WEEKNUM(D130),WEEKNUM(D130))</f>
      </c>
      <c r="X130" s="5">
        <f>+IF(N130="",YEAR(L130),YEAR(N130))</f>
      </c>
      <c r="Y130" s="5">
        <f>+IF(N130="",MONTH(L130),MONTH(N130))</f>
      </c>
      <c r="Z130" s="282">
        <f>+IF(N130="","W"&amp;IF(WEEKNUM(L130)&lt;10,"0"&amp;WEEKNUM(L130),WEEKNUM(L130)),"W"&amp;IF(WEEKNUM(N130)&lt;10,"0"&amp;WEEKNUM(N130),WEEKNUM(N130)))</f>
      </c>
      <c r="AA130" s="281">
        <f>+IF(O130&lt;&gt;"",O130,IF(N130="","In Transit","Arrived"))</f>
      </c>
      <c r="AB130" s="281">
        <f>+"W"&amp;IF(WEEKNUM(Q130)&lt;10,"0"&amp;WEEKNUM(Q130),WEEKNUM(Q130))</f>
      </c>
      <c r="AC130" s="5">
        <f>+YEAR(Q130)</f>
      </c>
      <c r="AD130" s="281">
        <f>+AB130&amp;"-"&amp;AC130</f>
      </c>
      <c r="AE130" s="6"/>
      <c r="AF130" s="6" t="s">
        <v>482</v>
      </c>
      <c r="AG130" s="5">
        <f>+COUNTIF($AD$2:$AD$1138,AF130)</f>
      </c>
    </row>
    <row x14ac:dyDescent="0.25" r="131" customHeight="1" ht="18.75">
      <c r="A131" s="276">
        <v>38</v>
      </c>
      <c r="B131" s="276">
        <v>1077396245</v>
      </c>
      <c r="C131" s="277" t="s">
        <v>477</v>
      </c>
      <c r="D131" s="278">
        <v>44091</v>
      </c>
      <c r="E131" s="279" t="s">
        <v>483</v>
      </c>
      <c r="F131" s="279" t="s">
        <v>211</v>
      </c>
      <c r="G131" s="283" t="s">
        <v>479</v>
      </c>
      <c r="H131" s="279" t="s">
        <v>189</v>
      </c>
      <c r="I131" s="278">
        <v>44112</v>
      </c>
      <c r="J131" s="278">
        <v>44112</v>
      </c>
      <c r="K131" s="276">
        <f>J131-D131</f>
      </c>
      <c r="L131" s="278">
        <v>44130</v>
      </c>
      <c r="M131" s="280">
        <v>19.4</v>
      </c>
      <c r="N131" s="278">
        <v>44130</v>
      </c>
      <c r="O131" s="279" t="s">
        <v>190</v>
      </c>
      <c r="P131" s="276">
        <v>190</v>
      </c>
      <c r="Q131" s="278">
        <v>44134</v>
      </c>
      <c r="R131" s="276">
        <f>Q131-N131</f>
      </c>
      <c r="S131" s="6"/>
      <c r="T131" s="6"/>
      <c r="U131" s="5">
        <f>+YEAR(D131)</f>
      </c>
      <c r="V131" s="5">
        <f>+MONTH(D131)</f>
      </c>
      <c r="W131" s="281">
        <f>+"W"&amp;IF(WEEKNUM(D131)&lt;10,"0"&amp;WEEKNUM(D131),WEEKNUM(D131))</f>
      </c>
      <c r="X131" s="5">
        <f>+IF(N131="",YEAR(L131),YEAR(N131))</f>
      </c>
      <c r="Y131" s="5">
        <f>+IF(N131="",MONTH(L131),MONTH(N131))</f>
      </c>
      <c r="Z131" s="282">
        <f>+IF(N131="","W"&amp;IF(WEEKNUM(L131)&lt;10,"0"&amp;WEEKNUM(L131),WEEKNUM(L131)),"W"&amp;IF(WEEKNUM(N131)&lt;10,"0"&amp;WEEKNUM(N131),WEEKNUM(N131)))</f>
      </c>
      <c r="AA131" s="281">
        <f>+IF(O131&lt;&gt;"",O131,IF(N131="","In Transit","Arrived"))</f>
      </c>
      <c r="AB131" s="281">
        <f>+"W"&amp;IF(WEEKNUM(Q131)&lt;10,"0"&amp;WEEKNUM(Q131),WEEKNUM(Q131))</f>
      </c>
      <c r="AC131" s="5">
        <f>+YEAR(Q131)</f>
      </c>
      <c r="AD131" s="281">
        <f>+AB131&amp;"-"&amp;AC131</f>
      </c>
      <c r="AE131" s="6"/>
      <c r="AF131" s="6" t="s">
        <v>484</v>
      </c>
      <c r="AG131" s="5">
        <f>+COUNTIF($AD$2:$AD$1138,AF131)</f>
      </c>
    </row>
    <row x14ac:dyDescent="0.25" r="132" customHeight="1" ht="18.75">
      <c r="A132" s="276">
        <v>38</v>
      </c>
      <c r="B132" s="276">
        <v>1077396246</v>
      </c>
      <c r="C132" s="277" t="s">
        <v>477</v>
      </c>
      <c r="D132" s="278">
        <v>44091</v>
      </c>
      <c r="E132" s="279" t="s">
        <v>485</v>
      </c>
      <c r="F132" s="279" t="s">
        <v>211</v>
      </c>
      <c r="G132" s="283" t="s">
        <v>479</v>
      </c>
      <c r="H132" s="279" t="s">
        <v>189</v>
      </c>
      <c r="I132" s="278">
        <v>44112</v>
      </c>
      <c r="J132" s="278">
        <v>44112</v>
      </c>
      <c r="K132" s="276">
        <f>J132-D132</f>
      </c>
      <c r="L132" s="278">
        <v>44130</v>
      </c>
      <c r="M132" s="280">
        <v>19.4</v>
      </c>
      <c r="N132" s="278">
        <v>44130</v>
      </c>
      <c r="O132" s="279" t="s">
        <v>190</v>
      </c>
      <c r="P132" s="276">
        <v>190</v>
      </c>
      <c r="Q132" s="278">
        <v>44137</v>
      </c>
      <c r="R132" s="276">
        <f>Q132-N132</f>
      </c>
      <c r="S132" s="6"/>
      <c r="T132" s="6"/>
      <c r="U132" s="5">
        <f>+YEAR(D132)</f>
      </c>
      <c r="V132" s="5">
        <f>+MONTH(D132)</f>
      </c>
      <c r="W132" s="281">
        <f>+"W"&amp;IF(WEEKNUM(D132)&lt;10,"0"&amp;WEEKNUM(D132),WEEKNUM(D132))</f>
      </c>
      <c r="X132" s="5">
        <f>+IF(N132="",YEAR(L132),YEAR(N132))</f>
      </c>
      <c r="Y132" s="5">
        <f>+IF(N132="",MONTH(L132),MONTH(N132))</f>
      </c>
      <c r="Z132" s="282">
        <f>+IF(N132="","W"&amp;IF(WEEKNUM(L132)&lt;10,"0"&amp;WEEKNUM(L132),WEEKNUM(L132)),"W"&amp;IF(WEEKNUM(N132)&lt;10,"0"&amp;WEEKNUM(N132),WEEKNUM(N132)))</f>
      </c>
      <c r="AA132" s="281">
        <f>+IF(O132&lt;&gt;"",O132,IF(N132="","In Transit","Arrived"))</f>
      </c>
      <c r="AB132" s="281">
        <f>+"W"&amp;IF(WEEKNUM(Q132)&lt;10,"0"&amp;WEEKNUM(Q132),WEEKNUM(Q132))</f>
      </c>
      <c r="AC132" s="5">
        <f>+YEAR(Q132)</f>
      </c>
      <c r="AD132" s="281">
        <f>+AB132&amp;"-"&amp;AC132</f>
      </c>
      <c r="AE132" s="6"/>
      <c r="AF132" s="6" t="s">
        <v>486</v>
      </c>
      <c r="AG132" s="5">
        <f>+COUNTIF($AD$2:$AD$1138,AF132)</f>
      </c>
    </row>
    <row x14ac:dyDescent="0.25" r="133" customHeight="1" ht="18.75">
      <c r="A133" s="276">
        <v>38</v>
      </c>
      <c r="B133" s="276">
        <v>1077396247</v>
      </c>
      <c r="C133" s="277" t="s">
        <v>477</v>
      </c>
      <c r="D133" s="278">
        <v>44091</v>
      </c>
      <c r="E133" s="279" t="s">
        <v>487</v>
      </c>
      <c r="F133" s="279" t="s">
        <v>211</v>
      </c>
      <c r="G133" s="283" t="s">
        <v>479</v>
      </c>
      <c r="H133" s="279" t="s">
        <v>189</v>
      </c>
      <c r="I133" s="278">
        <v>44112</v>
      </c>
      <c r="J133" s="278">
        <v>44112</v>
      </c>
      <c r="K133" s="276">
        <f>J133-D133</f>
      </c>
      <c r="L133" s="278">
        <v>44130</v>
      </c>
      <c r="M133" s="280">
        <v>19.4</v>
      </c>
      <c r="N133" s="278">
        <v>44130</v>
      </c>
      <c r="O133" s="279" t="s">
        <v>190</v>
      </c>
      <c r="P133" s="276">
        <v>190</v>
      </c>
      <c r="Q133" s="278">
        <v>44137</v>
      </c>
      <c r="R133" s="276">
        <f>Q133-N133</f>
      </c>
      <c r="S133" s="6"/>
      <c r="T133" s="6"/>
      <c r="U133" s="5">
        <f>+YEAR(D133)</f>
      </c>
      <c r="V133" s="5">
        <f>+MONTH(D133)</f>
      </c>
      <c r="W133" s="281">
        <f>+"W"&amp;IF(WEEKNUM(D133)&lt;10,"0"&amp;WEEKNUM(D133),WEEKNUM(D133))</f>
      </c>
      <c r="X133" s="5">
        <f>+IF(N133="",YEAR(L133),YEAR(N133))</f>
      </c>
      <c r="Y133" s="5">
        <f>+IF(N133="",MONTH(L133),MONTH(N133))</f>
      </c>
      <c r="Z133" s="282">
        <f>+IF(N133="","W"&amp;IF(WEEKNUM(L133)&lt;10,"0"&amp;WEEKNUM(L133),WEEKNUM(L133)),"W"&amp;IF(WEEKNUM(N133)&lt;10,"0"&amp;WEEKNUM(N133),WEEKNUM(N133)))</f>
      </c>
      <c r="AA133" s="281">
        <f>+IF(O133&lt;&gt;"",O133,IF(N133="","In Transit","Arrived"))</f>
      </c>
      <c r="AB133" s="281">
        <f>+"W"&amp;IF(WEEKNUM(Q133)&lt;10,"0"&amp;WEEKNUM(Q133),WEEKNUM(Q133))</f>
      </c>
      <c r="AC133" s="5">
        <f>+YEAR(Q133)</f>
      </c>
      <c r="AD133" s="281">
        <f>+AB133&amp;"-"&amp;AC133</f>
      </c>
      <c r="AE133" s="6"/>
      <c r="AF133" s="6" t="s">
        <v>488</v>
      </c>
      <c r="AG133" s="5">
        <f>+COUNTIF($AD$2:$AD$1138,AF133)</f>
      </c>
    </row>
    <row x14ac:dyDescent="0.25" r="134" customHeight="1" ht="18.75">
      <c r="A134" s="276">
        <v>38</v>
      </c>
      <c r="B134" s="276">
        <v>1077396250</v>
      </c>
      <c r="C134" s="277" t="s">
        <v>477</v>
      </c>
      <c r="D134" s="278">
        <v>44091</v>
      </c>
      <c r="E134" s="279" t="s">
        <v>489</v>
      </c>
      <c r="F134" s="279" t="s">
        <v>211</v>
      </c>
      <c r="G134" s="283" t="s">
        <v>479</v>
      </c>
      <c r="H134" s="279" t="s">
        <v>189</v>
      </c>
      <c r="I134" s="278">
        <v>44112</v>
      </c>
      <c r="J134" s="278">
        <v>44112</v>
      </c>
      <c r="K134" s="276">
        <f>J134-D134</f>
      </c>
      <c r="L134" s="278">
        <v>44130</v>
      </c>
      <c r="M134" s="280">
        <v>19.4</v>
      </c>
      <c r="N134" s="278">
        <v>44130</v>
      </c>
      <c r="O134" s="279" t="s">
        <v>190</v>
      </c>
      <c r="P134" s="276">
        <v>190</v>
      </c>
      <c r="Q134" s="278">
        <v>44137</v>
      </c>
      <c r="R134" s="276">
        <f>Q134-N134</f>
      </c>
      <c r="S134" s="6"/>
      <c r="T134" s="6"/>
      <c r="U134" s="5">
        <f>+YEAR(D134)</f>
      </c>
      <c r="V134" s="5">
        <f>+MONTH(D134)</f>
      </c>
      <c r="W134" s="281">
        <f>+"W"&amp;IF(WEEKNUM(D134)&lt;10,"0"&amp;WEEKNUM(D134),WEEKNUM(D134))</f>
      </c>
      <c r="X134" s="5">
        <f>+IF(N134="",YEAR(L134),YEAR(N134))</f>
      </c>
      <c r="Y134" s="5">
        <f>+IF(N134="",MONTH(L134),MONTH(N134))</f>
      </c>
      <c r="Z134" s="282">
        <f>+IF(N134="","W"&amp;IF(WEEKNUM(L134)&lt;10,"0"&amp;WEEKNUM(L134),WEEKNUM(L134)),"W"&amp;IF(WEEKNUM(N134)&lt;10,"0"&amp;WEEKNUM(N134),WEEKNUM(N134)))</f>
      </c>
      <c r="AA134" s="281">
        <f>+IF(O134&lt;&gt;"",O134,IF(N134="","In Transit","Arrived"))</f>
      </c>
      <c r="AB134" s="281">
        <f>+"W"&amp;IF(WEEKNUM(Q134)&lt;10,"0"&amp;WEEKNUM(Q134),WEEKNUM(Q134))</f>
      </c>
      <c r="AC134" s="5">
        <f>+YEAR(Q134)</f>
      </c>
      <c r="AD134" s="281">
        <f>+AB134&amp;"-"&amp;AC134</f>
      </c>
      <c r="AE134" s="6"/>
      <c r="AF134" s="6" t="s">
        <v>490</v>
      </c>
      <c r="AG134" s="5">
        <f>+COUNTIF($AD$2:$AD$1138,AF134)</f>
      </c>
    </row>
    <row x14ac:dyDescent="0.25" r="135" customHeight="1" ht="18.75">
      <c r="A135" s="276">
        <v>38</v>
      </c>
      <c r="B135" s="276">
        <v>1077396251</v>
      </c>
      <c r="C135" s="277" t="s">
        <v>477</v>
      </c>
      <c r="D135" s="278">
        <v>44092</v>
      </c>
      <c r="E135" s="279" t="s">
        <v>491</v>
      </c>
      <c r="F135" s="279" t="s">
        <v>211</v>
      </c>
      <c r="G135" s="283" t="s">
        <v>479</v>
      </c>
      <c r="H135" s="279" t="s">
        <v>189</v>
      </c>
      <c r="I135" s="278">
        <v>44112</v>
      </c>
      <c r="J135" s="278">
        <v>44112</v>
      </c>
      <c r="K135" s="276">
        <f>J135-D135</f>
      </c>
      <c r="L135" s="278">
        <v>44130</v>
      </c>
      <c r="M135" s="280">
        <v>19.4</v>
      </c>
      <c r="N135" s="278">
        <v>44130</v>
      </c>
      <c r="O135" s="279" t="s">
        <v>190</v>
      </c>
      <c r="P135" s="276">
        <v>190</v>
      </c>
      <c r="Q135" s="278">
        <v>44137</v>
      </c>
      <c r="R135" s="276">
        <f>Q135-N135</f>
      </c>
      <c r="S135" s="6"/>
      <c r="T135" s="6"/>
      <c r="U135" s="5">
        <f>+YEAR(D135)</f>
      </c>
      <c r="V135" s="5">
        <f>+MONTH(D135)</f>
      </c>
      <c r="W135" s="281">
        <f>+"W"&amp;IF(WEEKNUM(D135)&lt;10,"0"&amp;WEEKNUM(D135),WEEKNUM(D135))</f>
      </c>
      <c r="X135" s="5">
        <f>+IF(N135="",YEAR(L135),YEAR(N135))</f>
      </c>
      <c r="Y135" s="5">
        <f>+IF(N135="",MONTH(L135),MONTH(N135))</f>
      </c>
      <c r="Z135" s="282">
        <f>+IF(N135="","W"&amp;IF(WEEKNUM(L135)&lt;10,"0"&amp;WEEKNUM(L135),WEEKNUM(L135)),"W"&amp;IF(WEEKNUM(N135)&lt;10,"0"&amp;WEEKNUM(N135),WEEKNUM(N135)))</f>
      </c>
      <c r="AA135" s="281">
        <f>+IF(O135&lt;&gt;"",O135,IF(N135="","In Transit","Arrived"))</f>
      </c>
      <c r="AB135" s="281">
        <f>+"W"&amp;IF(WEEKNUM(Q135)&lt;10,"0"&amp;WEEKNUM(Q135),WEEKNUM(Q135))</f>
      </c>
      <c r="AC135" s="5">
        <f>+YEAR(Q135)</f>
      </c>
      <c r="AD135" s="281">
        <f>+AB135&amp;"-"&amp;AC135</f>
      </c>
      <c r="AE135" s="6"/>
      <c r="AF135" s="6" t="s">
        <v>492</v>
      </c>
      <c r="AG135" s="5">
        <f>+COUNTIF($AD$2:$AD$1138,AF135)</f>
      </c>
    </row>
    <row x14ac:dyDescent="0.25" r="136" customHeight="1" ht="18.75">
      <c r="A136" s="276">
        <v>38</v>
      </c>
      <c r="B136" s="276">
        <v>1077396252</v>
      </c>
      <c r="C136" s="277" t="s">
        <v>477</v>
      </c>
      <c r="D136" s="278">
        <v>44092</v>
      </c>
      <c r="E136" s="279" t="s">
        <v>493</v>
      </c>
      <c r="F136" s="279" t="s">
        <v>211</v>
      </c>
      <c r="G136" s="283" t="s">
        <v>479</v>
      </c>
      <c r="H136" s="279" t="s">
        <v>189</v>
      </c>
      <c r="I136" s="278">
        <v>44112</v>
      </c>
      <c r="J136" s="278">
        <v>44112</v>
      </c>
      <c r="K136" s="276">
        <f>J136-D136</f>
      </c>
      <c r="L136" s="278">
        <v>44130</v>
      </c>
      <c r="M136" s="280">
        <v>19.4</v>
      </c>
      <c r="N136" s="278">
        <v>44130</v>
      </c>
      <c r="O136" s="279" t="s">
        <v>190</v>
      </c>
      <c r="P136" s="276">
        <v>190</v>
      </c>
      <c r="Q136" s="278">
        <v>44137</v>
      </c>
      <c r="R136" s="276">
        <f>Q136-N136</f>
      </c>
      <c r="S136" s="6"/>
      <c r="T136" s="6"/>
      <c r="U136" s="5">
        <f>+YEAR(D136)</f>
      </c>
      <c r="V136" s="5">
        <f>+MONTH(D136)</f>
      </c>
      <c r="W136" s="281">
        <f>+"W"&amp;IF(WEEKNUM(D136)&lt;10,"0"&amp;WEEKNUM(D136),WEEKNUM(D136))</f>
      </c>
      <c r="X136" s="5">
        <f>+IF(N136="",YEAR(L136),YEAR(N136))</f>
      </c>
      <c r="Y136" s="5">
        <f>+IF(N136="",MONTH(L136),MONTH(N136))</f>
      </c>
      <c r="Z136" s="282">
        <f>+IF(N136="","W"&amp;IF(WEEKNUM(L136)&lt;10,"0"&amp;WEEKNUM(L136),WEEKNUM(L136)),"W"&amp;IF(WEEKNUM(N136)&lt;10,"0"&amp;WEEKNUM(N136),WEEKNUM(N136)))</f>
      </c>
      <c r="AA136" s="281">
        <f>+IF(O136&lt;&gt;"",O136,IF(N136="","In Transit","Arrived"))</f>
      </c>
      <c r="AB136" s="281">
        <f>+"W"&amp;IF(WEEKNUM(Q136)&lt;10,"0"&amp;WEEKNUM(Q136),WEEKNUM(Q136))</f>
      </c>
      <c r="AC136" s="5">
        <f>+YEAR(Q136)</f>
      </c>
      <c r="AD136" s="281">
        <f>+AB136&amp;"-"&amp;AC136</f>
      </c>
      <c r="AE136" s="6"/>
      <c r="AF136" s="6" t="s">
        <v>494</v>
      </c>
      <c r="AG136" s="5">
        <f>+COUNTIF($AD$2:$AD$1138,AF136)</f>
      </c>
    </row>
    <row x14ac:dyDescent="0.25" r="137" customHeight="1" ht="18.75">
      <c r="A137" s="276">
        <v>39</v>
      </c>
      <c r="B137" s="276">
        <v>1077432750</v>
      </c>
      <c r="C137" s="277" t="s">
        <v>495</v>
      </c>
      <c r="D137" s="278">
        <v>44096</v>
      </c>
      <c r="E137" s="279" t="s">
        <v>496</v>
      </c>
      <c r="F137" s="279" t="s">
        <v>211</v>
      </c>
      <c r="G137" s="283" t="s">
        <v>479</v>
      </c>
      <c r="H137" s="279" t="s">
        <v>189</v>
      </c>
      <c r="I137" s="278">
        <v>44112</v>
      </c>
      <c r="J137" s="278">
        <v>44112</v>
      </c>
      <c r="K137" s="276">
        <f>J137-D137</f>
      </c>
      <c r="L137" s="278">
        <v>44130</v>
      </c>
      <c r="M137" s="280">
        <v>19.4</v>
      </c>
      <c r="N137" s="278">
        <v>44130</v>
      </c>
      <c r="O137" s="279" t="s">
        <v>190</v>
      </c>
      <c r="P137" s="276">
        <v>190</v>
      </c>
      <c r="Q137" s="278">
        <v>44137</v>
      </c>
      <c r="R137" s="276">
        <f>Q137-N137</f>
      </c>
      <c r="S137" s="6"/>
      <c r="T137" s="6"/>
      <c r="U137" s="5">
        <f>+YEAR(D137)</f>
      </c>
      <c r="V137" s="5">
        <f>+MONTH(D137)</f>
      </c>
      <c r="W137" s="281">
        <f>+"W"&amp;IF(WEEKNUM(D137)&lt;10,"0"&amp;WEEKNUM(D137),WEEKNUM(D137))</f>
      </c>
      <c r="X137" s="5">
        <f>+IF(N137="",YEAR(L137),YEAR(N137))</f>
      </c>
      <c r="Y137" s="5">
        <f>+IF(N137="",MONTH(L137),MONTH(N137))</f>
      </c>
      <c r="Z137" s="282">
        <f>+IF(N137="","W"&amp;IF(WEEKNUM(L137)&lt;10,"0"&amp;WEEKNUM(L137),WEEKNUM(L137)),"W"&amp;IF(WEEKNUM(N137)&lt;10,"0"&amp;WEEKNUM(N137),WEEKNUM(N137)))</f>
      </c>
      <c r="AA137" s="281">
        <f>+IF(O137&lt;&gt;"",O137,IF(N137="","In Transit","Arrived"))</f>
      </c>
      <c r="AB137" s="281">
        <f>+"W"&amp;IF(WEEKNUM(Q137)&lt;10,"0"&amp;WEEKNUM(Q137),WEEKNUM(Q137))</f>
      </c>
      <c r="AC137" s="5">
        <f>+YEAR(Q137)</f>
      </c>
      <c r="AD137" s="281">
        <f>+AB137&amp;"-"&amp;AC137</f>
      </c>
      <c r="AE137" s="6"/>
      <c r="AF137" s="6" t="s">
        <v>497</v>
      </c>
      <c r="AG137" s="5">
        <f>+COUNTIF($AD$2:$AD$1138,AF137)</f>
      </c>
    </row>
    <row x14ac:dyDescent="0.25" r="138" customHeight="1" ht="18.75">
      <c r="A138" s="276">
        <v>39</v>
      </c>
      <c r="B138" s="276">
        <v>1077432752</v>
      </c>
      <c r="C138" s="277" t="s">
        <v>495</v>
      </c>
      <c r="D138" s="278">
        <v>44096</v>
      </c>
      <c r="E138" s="279" t="s">
        <v>498</v>
      </c>
      <c r="F138" s="279" t="s">
        <v>211</v>
      </c>
      <c r="G138" s="283" t="s">
        <v>479</v>
      </c>
      <c r="H138" s="279" t="s">
        <v>189</v>
      </c>
      <c r="I138" s="278">
        <v>44112</v>
      </c>
      <c r="J138" s="278">
        <v>44112</v>
      </c>
      <c r="K138" s="276">
        <f>J138-D138</f>
      </c>
      <c r="L138" s="278">
        <v>44130</v>
      </c>
      <c r="M138" s="280">
        <v>19.4</v>
      </c>
      <c r="N138" s="278">
        <v>44130</v>
      </c>
      <c r="O138" s="279" t="s">
        <v>190</v>
      </c>
      <c r="P138" s="276">
        <v>190</v>
      </c>
      <c r="Q138" s="278">
        <v>44134</v>
      </c>
      <c r="R138" s="276">
        <f>Q138-N138</f>
      </c>
      <c r="S138" s="6"/>
      <c r="T138" s="6"/>
      <c r="U138" s="5">
        <f>+YEAR(D138)</f>
      </c>
      <c r="V138" s="5">
        <f>+MONTH(D138)</f>
      </c>
      <c r="W138" s="281">
        <f>+"W"&amp;IF(WEEKNUM(D138)&lt;10,"0"&amp;WEEKNUM(D138),WEEKNUM(D138))</f>
      </c>
      <c r="X138" s="5">
        <f>+IF(N138="",YEAR(L138),YEAR(N138))</f>
      </c>
      <c r="Y138" s="5">
        <f>+IF(N138="",MONTH(L138),MONTH(N138))</f>
      </c>
      <c r="Z138" s="282">
        <f>+IF(N138="","W"&amp;IF(WEEKNUM(L138)&lt;10,"0"&amp;WEEKNUM(L138),WEEKNUM(L138)),"W"&amp;IF(WEEKNUM(N138)&lt;10,"0"&amp;WEEKNUM(N138),WEEKNUM(N138)))</f>
      </c>
      <c r="AA138" s="281">
        <f>+IF(O138&lt;&gt;"",O138,IF(N138="","In Transit","Arrived"))</f>
      </c>
      <c r="AB138" s="281">
        <f>+"W"&amp;IF(WEEKNUM(Q138)&lt;10,"0"&amp;WEEKNUM(Q138),WEEKNUM(Q138))</f>
      </c>
      <c r="AC138" s="5">
        <f>+YEAR(Q138)</f>
      </c>
      <c r="AD138" s="281">
        <f>+AB138&amp;"-"&amp;AC138</f>
      </c>
      <c r="AE138" s="6"/>
      <c r="AF138" s="6" t="s">
        <v>499</v>
      </c>
      <c r="AG138" s="5">
        <f>+COUNTIF($AD$2:$AD$1138,AF138)</f>
      </c>
    </row>
    <row x14ac:dyDescent="0.25" r="139" customHeight="1" ht="18.75">
      <c r="A139" s="276">
        <v>39</v>
      </c>
      <c r="B139" s="276">
        <v>1077432754</v>
      </c>
      <c r="C139" s="277" t="s">
        <v>495</v>
      </c>
      <c r="D139" s="278">
        <v>44096</v>
      </c>
      <c r="E139" s="279" t="s">
        <v>500</v>
      </c>
      <c r="F139" s="279" t="s">
        <v>211</v>
      </c>
      <c r="G139" s="283" t="s">
        <v>479</v>
      </c>
      <c r="H139" s="279" t="s">
        <v>189</v>
      </c>
      <c r="I139" s="278">
        <v>44112</v>
      </c>
      <c r="J139" s="278">
        <v>44112</v>
      </c>
      <c r="K139" s="276">
        <f>J139-D139</f>
      </c>
      <c r="L139" s="278">
        <v>44130</v>
      </c>
      <c r="M139" s="280">
        <v>19.4</v>
      </c>
      <c r="N139" s="278">
        <v>44130</v>
      </c>
      <c r="O139" s="279" t="s">
        <v>190</v>
      </c>
      <c r="P139" s="276">
        <v>190</v>
      </c>
      <c r="Q139" s="278">
        <v>44137</v>
      </c>
      <c r="R139" s="276">
        <f>Q139-N139</f>
      </c>
      <c r="S139" s="6"/>
      <c r="T139" s="6"/>
      <c r="U139" s="5">
        <f>+YEAR(D139)</f>
      </c>
      <c r="V139" s="5">
        <f>+MONTH(D139)</f>
      </c>
      <c r="W139" s="281">
        <f>+"W"&amp;IF(WEEKNUM(D139)&lt;10,"0"&amp;WEEKNUM(D139),WEEKNUM(D139))</f>
      </c>
      <c r="X139" s="5">
        <f>+IF(N139="",YEAR(L139),YEAR(N139))</f>
      </c>
      <c r="Y139" s="5">
        <f>+IF(N139="",MONTH(L139),MONTH(N139))</f>
      </c>
      <c r="Z139" s="282">
        <f>+IF(N139="","W"&amp;IF(WEEKNUM(L139)&lt;10,"0"&amp;WEEKNUM(L139),WEEKNUM(L139)),"W"&amp;IF(WEEKNUM(N139)&lt;10,"0"&amp;WEEKNUM(N139),WEEKNUM(N139)))</f>
      </c>
      <c r="AA139" s="281">
        <f>+IF(O139&lt;&gt;"",O139,IF(N139="","In Transit","Arrived"))</f>
      </c>
      <c r="AB139" s="281">
        <f>+"W"&amp;IF(WEEKNUM(Q139)&lt;10,"0"&amp;WEEKNUM(Q139),WEEKNUM(Q139))</f>
      </c>
      <c r="AC139" s="5">
        <f>+YEAR(Q139)</f>
      </c>
      <c r="AD139" s="281">
        <f>+AB139&amp;"-"&amp;AC139</f>
      </c>
      <c r="AE139" s="6"/>
      <c r="AF139" s="6" t="s">
        <v>501</v>
      </c>
      <c r="AG139" s="5">
        <f>+COUNTIF($AD$2:$AD$1138,AF139)</f>
      </c>
    </row>
    <row x14ac:dyDescent="0.25" r="140" customHeight="1" ht="18.75">
      <c r="A140" s="276">
        <v>39</v>
      </c>
      <c r="B140" s="276">
        <v>1077432755</v>
      </c>
      <c r="C140" s="277" t="s">
        <v>495</v>
      </c>
      <c r="D140" s="278">
        <v>44097</v>
      </c>
      <c r="E140" s="279" t="s">
        <v>502</v>
      </c>
      <c r="F140" s="279" t="s">
        <v>211</v>
      </c>
      <c r="G140" s="283" t="s">
        <v>479</v>
      </c>
      <c r="H140" s="279" t="s">
        <v>189</v>
      </c>
      <c r="I140" s="278">
        <v>44112</v>
      </c>
      <c r="J140" s="278">
        <v>44112</v>
      </c>
      <c r="K140" s="276">
        <f>J140-D140</f>
      </c>
      <c r="L140" s="278">
        <v>44130</v>
      </c>
      <c r="M140" s="280">
        <v>19.4</v>
      </c>
      <c r="N140" s="278">
        <v>44130</v>
      </c>
      <c r="O140" s="279" t="s">
        <v>190</v>
      </c>
      <c r="P140" s="276">
        <v>190</v>
      </c>
      <c r="Q140" s="278">
        <v>44134</v>
      </c>
      <c r="R140" s="276">
        <f>Q140-N140</f>
      </c>
      <c r="S140" s="6"/>
      <c r="T140" s="6"/>
      <c r="U140" s="5">
        <f>+YEAR(D140)</f>
      </c>
      <c r="V140" s="5">
        <f>+MONTH(D140)</f>
      </c>
      <c r="W140" s="281">
        <f>+"W"&amp;IF(WEEKNUM(D140)&lt;10,"0"&amp;WEEKNUM(D140),WEEKNUM(D140))</f>
      </c>
      <c r="X140" s="5">
        <f>+IF(N140="",YEAR(L140),YEAR(N140))</f>
      </c>
      <c r="Y140" s="5">
        <f>+IF(N140="",MONTH(L140),MONTH(N140))</f>
      </c>
      <c r="Z140" s="282">
        <f>+IF(N140="","W"&amp;IF(WEEKNUM(L140)&lt;10,"0"&amp;WEEKNUM(L140),WEEKNUM(L140)),"W"&amp;IF(WEEKNUM(N140)&lt;10,"0"&amp;WEEKNUM(N140),WEEKNUM(N140)))</f>
      </c>
      <c r="AA140" s="281">
        <f>+IF(O140&lt;&gt;"",O140,IF(N140="","In Transit","Arrived"))</f>
      </c>
      <c r="AB140" s="281">
        <f>+"W"&amp;IF(WEEKNUM(Q140)&lt;10,"0"&amp;WEEKNUM(Q140),WEEKNUM(Q140))</f>
      </c>
      <c r="AC140" s="5">
        <f>+YEAR(Q140)</f>
      </c>
      <c r="AD140" s="281">
        <f>+AB140&amp;"-"&amp;AC140</f>
      </c>
      <c r="AE140" s="6"/>
      <c r="AF140" s="6" t="s">
        <v>503</v>
      </c>
      <c r="AG140" s="5">
        <f>+COUNTIF($AD$2:$AD$1138,AF140)</f>
      </c>
    </row>
    <row x14ac:dyDescent="0.25" r="141" customHeight="1" ht="18.75">
      <c r="A141" s="276">
        <v>39</v>
      </c>
      <c r="B141" s="276">
        <v>1077432762</v>
      </c>
      <c r="C141" s="277" t="s">
        <v>495</v>
      </c>
      <c r="D141" s="278">
        <v>44097</v>
      </c>
      <c r="E141" s="279" t="s">
        <v>504</v>
      </c>
      <c r="F141" s="279" t="s">
        <v>211</v>
      </c>
      <c r="G141" s="283" t="s">
        <v>479</v>
      </c>
      <c r="H141" s="279" t="s">
        <v>189</v>
      </c>
      <c r="I141" s="278">
        <v>44112</v>
      </c>
      <c r="J141" s="278">
        <v>44112</v>
      </c>
      <c r="K141" s="276">
        <f>J141-D141</f>
      </c>
      <c r="L141" s="278">
        <v>44130</v>
      </c>
      <c r="M141" s="280">
        <v>19.4</v>
      </c>
      <c r="N141" s="278">
        <v>44130</v>
      </c>
      <c r="O141" s="279" t="s">
        <v>190</v>
      </c>
      <c r="P141" s="276">
        <v>190</v>
      </c>
      <c r="Q141" s="278">
        <v>44144</v>
      </c>
      <c r="R141" s="276">
        <f>Q141-N141</f>
      </c>
      <c r="S141" s="6"/>
      <c r="T141" s="6"/>
      <c r="U141" s="5">
        <f>+YEAR(D141)</f>
      </c>
      <c r="V141" s="5">
        <f>+MONTH(D141)</f>
      </c>
      <c r="W141" s="281">
        <f>+"W"&amp;IF(WEEKNUM(D141)&lt;10,"0"&amp;WEEKNUM(D141),WEEKNUM(D141))</f>
      </c>
      <c r="X141" s="5">
        <f>+IF(N141="",YEAR(L141),YEAR(N141))</f>
      </c>
      <c r="Y141" s="5">
        <f>+IF(N141="",MONTH(L141),MONTH(N141))</f>
      </c>
      <c r="Z141" s="282">
        <f>+IF(N141="","W"&amp;IF(WEEKNUM(L141)&lt;10,"0"&amp;WEEKNUM(L141),WEEKNUM(L141)),"W"&amp;IF(WEEKNUM(N141)&lt;10,"0"&amp;WEEKNUM(N141),WEEKNUM(N141)))</f>
      </c>
      <c r="AA141" s="281">
        <f>+IF(O141&lt;&gt;"",O141,IF(N141="","In Transit","Arrived"))</f>
      </c>
      <c r="AB141" s="281">
        <f>+"W"&amp;IF(WEEKNUM(Q141)&lt;10,"0"&amp;WEEKNUM(Q141),WEEKNUM(Q141))</f>
      </c>
      <c r="AC141" s="5">
        <f>+YEAR(Q141)</f>
      </c>
      <c r="AD141" s="281">
        <f>+AB141&amp;"-"&amp;AC141</f>
      </c>
      <c r="AE141" s="6"/>
      <c r="AF141" s="6" t="s">
        <v>505</v>
      </c>
      <c r="AG141" s="5">
        <f>+COUNTIF($AD$2:$AD$1138,AF141)</f>
      </c>
    </row>
    <row x14ac:dyDescent="0.25" r="142" customHeight="1" ht="18.75">
      <c r="A142" s="276">
        <v>39</v>
      </c>
      <c r="B142" s="276">
        <v>1077432764</v>
      </c>
      <c r="C142" s="277" t="s">
        <v>495</v>
      </c>
      <c r="D142" s="278">
        <v>44097</v>
      </c>
      <c r="E142" s="279" t="s">
        <v>506</v>
      </c>
      <c r="F142" s="279" t="s">
        <v>211</v>
      </c>
      <c r="G142" s="283" t="s">
        <v>479</v>
      </c>
      <c r="H142" s="279" t="s">
        <v>189</v>
      </c>
      <c r="I142" s="278">
        <v>44112</v>
      </c>
      <c r="J142" s="278">
        <v>44112</v>
      </c>
      <c r="K142" s="276">
        <f>J142-D142</f>
      </c>
      <c r="L142" s="278">
        <v>44130</v>
      </c>
      <c r="M142" s="280">
        <v>19.4</v>
      </c>
      <c r="N142" s="278">
        <v>44130</v>
      </c>
      <c r="O142" s="279" t="s">
        <v>190</v>
      </c>
      <c r="P142" s="276">
        <v>190</v>
      </c>
      <c r="Q142" s="278">
        <v>44144</v>
      </c>
      <c r="R142" s="276">
        <f>Q142-N142</f>
      </c>
      <c r="S142" s="6"/>
      <c r="T142" s="6"/>
      <c r="U142" s="5">
        <f>+YEAR(D142)</f>
      </c>
      <c r="V142" s="5">
        <f>+MONTH(D142)</f>
      </c>
      <c r="W142" s="281">
        <f>+"W"&amp;IF(WEEKNUM(D142)&lt;10,"0"&amp;WEEKNUM(D142),WEEKNUM(D142))</f>
      </c>
      <c r="X142" s="5">
        <f>+IF(N142="",YEAR(L142),YEAR(N142))</f>
      </c>
      <c r="Y142" s="5">
        <f>+IF(N142="",MONTH(L142),MONTH(N142))</f>
      </c>
      <c r="Z142" s="282">
        <f>+IF(N142="","W"&amp;IF(WEEKNUM(L142)&lt;10,"0"&amp;WEEKNUM(L142),WEEKNUM(L142)),"W"&amp;IF(WEEKNUM(N142)&lt;10,"0"&amp;WEEKNUM(N142),WEEKNUM(N142)))</f>
      </c>
      <c r="AA142" s="281">
        <f>+IF(O142&lt;&gt;"",O142,IF(N142="","In Transit","Arrived"))</f>
      </c>
      <c r="AB142" s="281">
        <f>+"W"&amp;IF(WEEKNUM(Q142)&lt;10,"0"&amp;WEEKNUM(Q142),WEEKNUM(Q142))</f>
      </c>
      <c r="AC142" s="5">
        <f>+YEAR(Q142)</f>
      </c>
      <c r="AD142" s="281">
        <f>+AB142&amp;"-"&amp;AC142</f>
      </c>
      <c r="AE142" s="6"/>
      <c r="AF142" s="6" t="s">
        <v>507</v>
      </c>
      <c r="AG142" s="5">
        <f>+COUNTIF($AD$2:$AD$1138,AF142)</f>
      </c>
    </row>
    <row x14ac:dyDescent="0.25" r="143" customHeight="1" ht="18.75">
      <c r="A143" s="276">
        <v>39</v>
      </c>
      <c r="B143" s="276">
        <v>1077432768</v>
      </c>
      <c r="C143" s="277" t="s">
        <v>495</v>
      </c>
      <c r="D143" s="278">
        <v>44098</v>
      </c>
      <c r="E143" s="279" t="s">
        <v>508</v>
      </c>
      <c r="F143" s="279" t="s">
        <v>211</v>
      </c>
      <c r="G143" s="283" t="s">
        <v>479</v>
      </c>
      <c r="H143" s="279" t="s">
        <v>189</v>
      </c>
      <c r="I143" s="278">
        <v>44112</v>
      </c>
      <c r="J143" s="278">
        <v>44112</v>
      </c>
      <c r="K143" s="276">
        <f>J143-D143</f>
      </c>
      <c r="L143" s="278">
        <v>44130</v>
      </c>
      <c r="M143" s="280">
        <v>19.4</v>
      </c>
      <c r="N143" s="278">
        <v>44130</v>
      </c>
      <c r="O143" s="279" t="s">
        <v>190</v>
      </c>
      <c r="P143" s="276">
        <v>190</v>
      </c>
      <c r="Q143" s="278">
        <v>44144</v>
      </c>
      <c r="R143" s="276">
        <f>Q143-N143</f>
      </c>
      <c r="S143" s="6"/>
      <c r="T143" s="6"/>
      <c r="U143" s="5">
        <f>+YEAR(D143)</f>
      </c>
      <c r="V143" s="5">
        <f>+MONTH(D143)</f>
      </c>
      <c r="W143" s="281">
        <f>+"W"&amp;IF(WEEKNUM(D143)&lt;10,"0"&amp;WEEKNUM(D143),WEEKNUM(D143))</f>
      </c>
      <c r="X143" s="5">
        <f>+IF(N143="",YEAR(L143),YEAR(N143))</f>
      </c>
      <c r="Y143" s="5">
        <f>+IF(N143="",MONTH(L143),MONTH(N143))</f>
      </c>
      <c r="Z143" s="282">
        <f>+IF(N143="","W"&amp;IF(WEEKNUM(L143)&lt;10,"0"&amp;WEEKNUM(L143),WEEKNUM(L143)),"W"&amp;IF(WEEKNUM(N143)&lt;10,"0"&amp;WEEKNUM(N143),WEEKNUM(N143)))</f>
      </c>
      <c r="AA143" s="281">
        <f>+IF(O143&lt;&gt;"",O143,IF(N143="","In Transit","Arrived"))</f>
      </c>
      <c r="AB143" s="281">
        <f>+"W"&amp;IF(WEEKNUM(Q143)&lt;10,"0"&amp;WEEKNUM(Q143),WEEKNUM(Q143))</f>
      </c>
      <c r="AC143" s="5">
        <f>+YEAR(Q143)</f>
      </c>
      <c r="AD143" s="281">
        <f>+AB143&amp;"-"&amp;AC143</f>
      </c>
      <c r="AE143" s="6"/>
      <c r="AF143" s="6" t="s">
        <v>509</v>
      </c>
      <c r="AG143" s="5">
        <f>+COUNTIF($AD$2:$AD$1138,AF143)</f>
      </c>
    </row>
    <row x14ac:dyDescent="0.25" r="144" customHeight="1" ht="18.75">
      <c r="A144" s="276">
        <v>39</v>
      </c>
      <c r="B144" s="276">
        <v>1077434772</v>
      </c>
      <c r="C144" s="277" t="s">
        <v>510</v>
      </c>
      <c r="D144" s="278">
        <v>44098</v>
      </c>
      <c r="E144" s="279" t="s">
        <v>511</v>
      </c>
      <c r="F144" s="279" t="s">
        <v>235</v>
      </c>
      <c r="G144" s="283" t="s">
        <v>512</v>
      </c>
      <c r="H144" s="279" t="s">
        <v>189</v>
      </c>
      <c r="I144" s="278">
        <v>44123</v>
      </c>
      <c r="J144" s="278">
        <v>44123</v>
      </c>
      <c r="K144" s="276">
        <f>J144-D144</f>
      </c>
      <c r="L144" s="278">
        <v>44143</v>
      </c>
      <c r="M144" s="280">
        <v>19.4</v>
      </c>
      <c r="N144" s="278">
        <v>44143</v>
      </c>
      <c r="O144" s="279" t="s">
        <v>190</v>
      </c>
      <c r="P144" s="276">
        <v>191</v>
      </c>
      <c r="Q144" s="278">
        <v>44148</v>
      </c>
      <c r="R144" s="276">
        <f>Q144-N144</f>
      </c>
      <c r="S144" s="6"/>
      <c r="T144" s="6"/>
      <c r="U144" s="5">
        <f>+YEAR(D144)</f>
      </c>
      <c r="V144" s="5">
        <f>+MONTH(D144)</f>
      </c>
      <c r="W144" s="281">
        <f>+"W"&amp;IF(WEEKNUM(D144)&lt;10,"0"&amp;WEEKNUM(D144),WEEKNUM(D144))</f>
      </c>
      <c r="X144" s="5">
        <f>+IF(N144="",YEAR(L144),YEAR(N144))</f>
      </c>
      <c r="Y144" s="5">
        <f>+IF(N144="",MONTH(L144),MONTH(N144))</f>
      </c>
      <c r="Z144" s="282">
        <f>+IF(N144="","W"&amp;IF(WEEKNUM(L144)&lt;10,"0"&amp;WEEKNUM(L144),WEEKNUM(L144)),"W"&amp;IF(WEEKNUM(N144)&lt;10,"0"&amp;WEEKNUM(N144),WEEKNUM(N144)))</f>
      </c>
      <c r="AA144" s="281">
        <f>+IF(O144&lt;&gt;"",O144,IF(N144="","In Transit","Arrived"))</f>
      </c>
      <c r="AB144" s="281">
        <f>+"W"&amp;IF(WEEKNUM(Q144)&lt;10,"0"&amp;WEEKNUM(Q144),WEEKNUM(Q144))</f>
      </c>
      <c r="AC144" s="5">
        <f>+YEAR(Q144)</f>
      </c>
      <c r="AD144" s="281">
        <f>+AB144&amp;"-"&amp;AC144</f>
      </c>
      <c r="AE144" s="6"/>
      <c r="AF144" s="6"/>
      <c r="AG144" s="11"/>
    </row>
    <row x14ac:dyDescent="0.25" r="145" customHeight="1" ht="18.75">
      <c r="A145" s="276">
        <v>39</v>
      </c>
      <c r="B145" s="276">
        <v>1077434775</v>
      </c>
      <c r="C145" s="277" t="s">
        <v>495</v>
      </c>
      <c r="D145" s="278">
        <v>44098</v>
      </c>
      <c r="E145" s="279" t="s">
        <v>513</v>
      </c>
      <c r="F145" s="279" t="s">
        <v>211</v>
      </c>
      <c r="G145" s="283" t="s">
        <v>479</v>
      </c>
      <c r="H145" s="279" t="s">
        <v>189</v>
      </c>
      <c r="I145" s="278">
        <v>44112</v>
      </c>
      <c r="J145" s="278">
        <v>44112</v>
      </c>
      <c r="K145" s="276">
        <f>J145-D145</f>
      </c>
      <c r="L145" s="278">
        <v>44130</v>
      </c>
      <c r="M145" s="280">
        <v>19.4</v>
      </c>
      <c r="N145" s="278">
        <v>44130</v>
      </c>
      <c r="O145" s="279" t="s">
        <v>190</v>
      </c>
      <c r="P145" s="276">
        <v>190</v>
      </c>
      <c r="Q145" s="278">
        <v>44144</v>
      </c>
      <c r="R145" s="276">
        <f>Q145-N145</f>
      </c>
      <c r="S145" s="6"/>
      <c r="T145" s="6"/>
      <c r="U145" s="5">
        <f>+YEAR(D145)</f>
      </c>
      <c r="V145" s="5">
        <f>+MONTH(D145)</f>
      </c>
      <c r="W145" s="281">
        <f>+"W"&amp;IF(WEEKNUM(D145)&lt;10,"0"&amp;WEEKNUM(D145),WEEKNUM(D145))</f>
      </c>
      <c r="X145" s="5">
        <f>+IF(N145="",YEAR(L145),YEAR(N145))</f>
      </c>
      <c r="Y145" s="5">
        <f>+IF(N145="",MONTH(L145),MONTH(N145))</f>
      </c>
      <c r="Z145" s="282">
        <f>+IF(N145="","W"&amp;IF(WEEKNUM(L145)&lt;10,"0"&amp;WEEKNUM(L145),WEEKNUM(L145)),"W"&amp;IF(WEEKNUM(N145)&lt;10,"0"&amp;WEEKNUM(N145),WEEKNUM(N145)))</f>
      </c>
      <c r="AA145" s="281">
        <f>+IF(O145&lt;&gt;"",O145,IF(N145="","In Transit","Arrived"))</f>
      </c>
      <c r="AB145" s="281">
        <f>+"W"&amp;IF(WEEKNUM(Q145)&lt;10,"0"&amp;WEEKNUM(Q145),WEEKNUM(Q145))</f>
      </c>
      <c r="AC145" s="5">
        <f>+YEAR(Q145)</f>
      </c>
      <c r="AD145" s="281">
        <f>+AB145&amp;"-"&amp;AC145</f>
      </c>
      <c r="AE145" s="6"/>
      <c r="AF145" s="6"/>
      <c r="AG145" s="11"/>
    </row>
    <row x14ac:dyDescent="0.25" r="146" customHeight="1" ht="18.75">
      <c r="A146" s="276">
        <v>40</v>
      </c>
      <c r="B146" s="276">
        <v>1077434778</v>
      </c>
      <c r="C146" s="277" t="s">
        <v>514</v>
      </c>
      <c r="D146" s="278">
        <v>44105</v>
      </c>
      <c r="E146" s="279" t="s">
        <v>515</v>
      </c>
      <c r="F146" s="279" t="s">
        <v>250</v>
      </c>
      <c r="G146" s="283" t="s">
        <v>516</v>
      </c>
      <c r="H146" s="279" t="s">
        <v>189</v>
      </c>
      <c r="I146" s="278">
        <v>44121</v>
      </c>
      <c r="J146" s="278">
        <v>44121</v>
      </c>
      <c r="K146" s="276">
        <f>J146-D146</f>
      </c>
      <c r="L146" s="278">
        <v>44136</v>
      </c>
      <c r="M146" s="280">
        <v>19.4</v>
      </c>
      <c r="N146" s="278">
        <v>44137</v>
      </c>
      <c r="O146" s="279" t="s">
        <v>190</v>
      </c>
      <c r="P146" s="276">
        <v>190</v>
      </c>
      <c r="Q146" s="278">
        <v>44144</v>
      </c>
      <c r="R146" s="276">
        <f>Q146-N146</f>
      </c>
      <c r="S146" s="6"/>
      <c r="T146" s="6"/>
      <c r="U146" s="5">
        <f>+YEAR(D146)</f>
      </c>
      <c r="V146" s="5">
        <f>+MONTH(D146)</f>
      </c>
      <c r="W146" s="281">
        <f>+"W"&amp;IF(WEEKNUM(D146)&lt;10,"0"&amp;WEEKNUM(D146),WEEKNUM(D146))</f>
      </c>
      <c r="X146" s="5">
        <f>+IF(N146="",YEAR(L146),YEAR(N146))</f>
      </c>
      <c r="Y146" s="5">
        <f>+IF(N146="",MONTH(L146),MONTH(N146))</f>
      </c>
      <c r="Z146" s="282">
        <f>+IF(N146="","W"&amp;IF(WEEKNUM(L146)&lt;10,"0"&amp;WEEKNUM(L146),WEEKNUM(L146)),"W"&amp;IF(WEEKNUM(N146)&lt;10,"0"&amp;WEEKNUM(N146),WEEKNUM(N146)))</f>
      </c>
      <c r="AA146" s="281">
        <f>+IF(O146&lt;&gt;"",O146,IF(N146="","In Transit","Arrived"))</f>
      </c>
      <c r="AB146" s="281">
        <f>+"W"&amp;IF(WEEKNUM(Q146)&lt;10,"0"&amp;WEEKNUM(Q146),WEEKNUM(Q146))</f>
      </c>
      <c r="AC146" s="5">
        <f>+YEAR(Q146)</f>
      </c>
      <c r="AD146" s="281">
        <f>+AB146&amp;"-"&amp;AC146</f>
      </c>
      <c r="AE146" s="6"/>
      <c r="AF146" s="6"/>
      <c r="AG146" s="11"/>
    </row>
    <row x14ac:dyDescent="0.25" r="147" customHeight="1" ht="18.75">
      <c r="A147" s="276">
        <v>40</v>
      </c>
      <c r="B147" s="276">
        <v>1077434784</v>
      </c>
      <c r="C147" s="277" t="s">
        <v>514</v>
      </c>
      <c r="D147" s="278">
        <v>44105</v>
      </c>
      <c r="E147" s="279" t="s">
        <v>517</v>
      </c>
      <c r="F147" s="279" t="s">
        <v>250</v>
      </c>
      <c r="G147" s="283" t="s">
        <v>516</v>
      </c>
      <c r="H147" s="279" t="s">
        <v>189</v>
      </c>
      <c r="I147" s="278">
        <v>44121</v>
      </c>
      <c r="J147" s="278">
        <v>44121</v>
      </c>
      <c r="K147" s="276">
        <f>J147-D147</f>
      </c>
      <c r="L147" s="278">
        <v>44136</v>
      </c>
      <c r="M147" s="280">
        <v>19.4</v>
      </c>
      <c r="N147" s="278">
        <v>44137</v>
      </c>
      <c r="O147" s="279" t="s">
        <v>190</v>
      </c>
      <c r="P147" s="276">
        <v>190</v>
      </c>
      <c r="Q147" s="278">
        <v>44144</v>
      </c>
      <c r="R147" s="276">
        <f>Q147-N147</f>
      </c>
      <c r="S147" s="6"/>
      <c r="T147" s="6"/>
      <c r="U147" s="5">
        <f>+YEAR(D147)</f>
      </c>
      <c r="V147" s="5">
        <f>+MONTH(D147)</f>
      </c>
      <c r="W147" s="281">
        <f>+"W"&amp;IF(WEEKNUM(D147)&lt;10,"0"&amp;WEEKNUM(D147),WEEKNUM(D147))</f>
      </c>
      <c r="X147" s="5">
        <f>+IF(N147="",YEAR(L147),YEAR(N147))</f>
      </c>
      <c r="Y147" s="5">
        <f>+IF(N147="",MONTH(L147),MONTH(N147))</f>
      </c>
      <c r="Z147" s="282">
        <f>+IF(N147="","W"&amp;IF(WEEKNUM(L147)&lt;10,"0"&amp;WEEKNUM(L147),WEEKNUM(L147)),"W"&amp;IF(WEEKNUM(N147)&lt;10,"0"&amp;WEEKNUM(N147),WEEKNUM(N147)))</f>
      </c>
      <c r="AA147" s="281">
        <f>+IF(O147&lt;&gt;"",O147,IF(N147="","In Transit","Arrived"))</f>
      </c>
      <c r="AB147" s="281">
        <f>+"W"&amp;IF(WEEKNUM(Q147)&lt;10,"0"&amp;WEEKNUM(Q147),WEEKNUM(Q147))</f>
      </c>
      <c r="AC147" s="5">
        <f>+YEAR(Q147)</f>
      </c>
      <c r="AD147" s="281">
        <f>+AB147&amp;"-"&amp;AC147</f>
      </c>
      <c r="AE147" s="6"/>
      <c r="AF147" s="6"/>
      <c r="AG147" s="11"/>
    </row>
    <row x14ac:dyDescent="0.25" r="148" customHeight="1" ht="18.75">
      <c r="A148" s="276">
        <v>40</v>
      </c>
      <c r="B148" s="276">
        <v>1077434782</v>
      </c>
      <c r="C148" s="277" t="s">
        <v>518</v>
      </c>
      <c r="D148" s="278">
        <v>44105</v>
      </c>
      <c r="E148" s="279" t="s">
        <v>519</v>
      </c>
      <c r="F148" s="279" t="s">
        <v>235</v>
      </c>
      <c r="G148" s="283" t="s">
        <v>512</v>
      </c>
      <c r="H148" s="279" t="s">
        <v>189</v>
      </c>
      <c r="I148" s="278">
        <v>44123</v>
      </c>
      <c r="J148" s="278">
        <v>44123</v>
      </c>
      <c r="K148" s="276">
        <f>J148-D148</f>
      </c>
      <c r="L148" s="278">
        <v>44143</v>
      </c>
      <c r="M148" s="280">
        <v>19.4</v>
      </c>
      <c r="N148" s="278">
        <v>44143</v>
      </c>
      <c r="O148" s="279" t="s">
        <v>190</v>
      </c>
      <c r="P148" s="276">
        <v>190</v>
      </c>
      <c r="Q148" s="278">
        <v>44148</v>
      </c>
      <c r="R148" s="276">
        <f>Q148-N148</f>
      </c>
      <c r="S148" s="6"/>
      <c r="T148" s="6"/>
      <c r="U148" s="5">
        <f>+YEAR(D148)</f>
      </c>
      <c r="V148" s="5">
        <f>+MONTH(D148)</f>
      </c>
      <c r="W148" s="281">
        <f>+"W"&amp;IF(WEEKNUM(D148)&lt;10,"0"&amp;WEEKNUM(D148),WEEKNUM(D148))</f>
      </c>
      <c r="X148" s="5">
        <f>+IF(N148="",YEAR(L148),YEAR(N148))</f>
      </c>
      <c r="Y148" s="5">
        <f>+IF(N148="",MONTH(L148),MONTH(N148))</f>
      </c>
      <c r="Z148" s="282">
        <f>+IF(N148="","W"&amp;IF(WEEKNUM(L148)&lt;10,"0"&amp;WEEKNUM(L148),WEEKNUM(L148)),"W"&amp;IF(WEEKNUM(N148)&lt;10,"0"&amp;WEEKNUM(N148),WEEKNUM(N148)))</f>
      </c>
      <c r="AA148" s="281">
        <f>+IF(O148&lt;&gt;"",O148,IF(N148="","In Transit","Arrived"))</f>
      </c>
      <c r="AB148" s="281">
        <f>+"W"&amp;IF(WEEKNUM(Q148)&lt;10,"0"&amp;WEEKNUM(Q148),WEEKNUM(Q148))</f>
      </c>
      <c r="AC148" s="5">
        <f>+YEAR(Q148)</f>
      </c>
      <c r="AD148" s="281">
        <f>+AB148&amp;"-"&amp;AC148</f>
      </c>
      <c r="AE148" s="6"/>
      <c r="AF148" s="6"/>
      <c r="AG148" s="11"/>
    </row>
    <row x14ac:dyDescent="0.25" r="149" customHeight="1" ht="18.75">
      <c r="A149" s="276">
        <v>40</v>
      </c>
      <c r="B149" s="276">
        <v>1077434787</v>
      </c>
      <c r="C149" s="277" t="s">
        <v>514</v>
      </c>
      <c r="D149" s="278">
        <v>44106</v>
      </c>
      <c r="E149" s="279" t="s">
        <v>520</v>
      </c>
      <c r="F149" s="279" t="s">
        <v>250</v>
      </c>
      <c r="G149" s="283" t="s">
        <v>516</v>
      </c>
      <c r="H149" s="279" t="s">
        <v>189</v>
      </c>
      <c r="I149" s="278">
        <v>44121</v>
      </c>
      <c r="J149" s="278">
        <v>44121</v>
      </c>
      <c r="K149" s="276">
        <f>J149-D149</f>
      </c>
      <c r="L149" s="278">
        <v>44136</v>
      </c>
      <c r="M149" s="280">
        <v>19.4</v>
      </c>
      <c r="N149" s="278">
        <v>44137</v>
      </c>
      <c r="O149" s="279" t="s">
        <v>190</v>
      </c>
      <c r="P149" s="276">
        <v>190</v>
      </c>
      <c r="Q149" s="278">
        <v>44144</v>
      </c>
      <c r="R149" s="276">
        <f>Q149-N149</f>
      </c>
      <c r="S149" s="6"/>
      <c r="T149" s="6"/>
      <c r="U149" s="5">
        <f>+YEAR(D149)</f>
      </c>
      <c r="V149" s="5">
        <f>+MONTH(D149)</f>
      </c>
      <c r="W149" s="281">
        <f>+"W"&amp;IF(WEEKNUM(D149)&lt;10,"0"&amp;WEEKNUM(D149),WEEKNUM(D149))</f>
      </c>
      <c r="X149" s="5">
        <f>+IF(N149="",YEAR(L149),YEAR(N149))</f>
      </c>
      <c r="Y149" s="5">
        <f>+IF(N149="",MONTH(L149),MONTH(N149))</f>
      </c>
      <c r="Z149" s="282">
        <f>+IF(N149="","W"&amp;IF(WEEKNUM(L149)&lt;10,"0"&amp;WEEKNUM(L149),WEEKNUM(L149)),"W"&amp;IF(WEEKNUM(N149)&lt;10,"0"&amp;WEEKNUM(N149),WEEKNUM(N149)))</f>
      </c>
      <c r="AA149" s="281">
        <f>+IF(O149&lt;&gt;"",O149,IF(N149="","In Transit","Arrived"))</f>
      </c>
      <c r="AB149" s="281">
        <f>+"W"&amp;IF(WEEKNUM(Q149)&lt;10,"0"&amp;WEEKNUM(Q149),WEEKNUM(Q149))</f>
      </c>
      <c r="AC149" s="5">
        <f>+YEAR(Q149)</f>
      </c>
      <c r="AD149" s="281">
        <f>+AB149&amp;"-"&amp;AC149</f>
      </c>
      <c r="AE149" s="6"/>
      <c r="AF149" s="6"/>
      <c r="AG149" s="11"/>
    </row>
    <row x14ac:dyDescent="0.25" r="150" customHeight="1" ht="18.75">
      <c r="A150" s="276">
        <v>40</v>
      </c>
      <c r="B150" s="276">
        <v>1077434789</v>
      </c>
      <c r="C150" s="277" t="s">
        <v>514</v>
      </c>
      <c r="D150" s="278">
        <v>44106</v>
      </c>
      <c r="E150" s="279" t="s">
        <v>521</v>
      </c>
      <c r="F150" s="279" t="s">
        <v>250</v>
      </c>
      <c r="G150" s="283" t="s">
        <v>516</v>
      </c>
      <c r="H150" s="279" t="s">
        <v>189</v>
      </c>
      <c r="I150" s="278">
        <v>44121</v>
      </c>
      <c r="J150" s="278">
        <v>44121</v>
      </c>
      <c r="K150" s="276">
        <f>J150-D150</f>
      </c>
      <c r="L150" s="278">
        <v>44136</v>
      </c>
      <c r="M150" s="280">
        <v>19.4</v>
      </c>
      <c r="N150" s="278">
        <v>44137</v>
      </c>
      <c r="O150" s="279" t="s">
        <v>190</v>
      </c>
      <c r="P150" s="276">
        <v>190</v>
      </c>
      <c r="Q150" s="278">
        <v>44144</v>
      </c>
      <c r="R150" s="276">
        <f>Q150-N150</f>
      </c>
      <c r="S150" s="6"/>
      <c r="T150" s="6"/>
      <c r="U150" s="5">
        <f>+YEAR(D150)</f>
      </c>
      <c r="V150" s="5">
        <f>+MONTH(D150)</f>
      </c>
      <c r="W150" s="281">
        <f>+"W"&amp;IF(WEEKNUM(D150)&lt;10,"0"&amp;WEEKNUM(D150),WEEKNUM(D150))</f>
      </c>
      <c r="X150" s="5">
        <f>+IF(N150="",YEAR(L150),YEAR(N150))</f>
      </c>
      <c r="Y150" s="5">
        <f>+IF(N150="",MONTH(L150),MONTH(N150))</f>
      </c>
      <c r="Z150" s="282">
        <f>+IF(N150="","W"&amp;IF(WEEKNUM(L150)&lt;10,"0"&amp;WEEKNUM(L150),WEEKNUM(L150)),"W"&amp;IF(WEEKNUM(N150)&lt;10,"0"&amp;WEEKNUM(N150),WEEKNUM(N150)))</f>
      </c>
      <c r="AA150" s="281">
        <f>+IF(O150&lt;&gt;"",O150,IF(N150="","In Transit","Arrived"))</f>
      </c>
      <c r="AB150" s="281">
        <f>+"W"&amp;IF(WEEKNUM(Q150)&lt;10,"0"&amp;WEEKNUM(Q150),WEEKNUM(Q150))</f>
      </c>
      <c r="AC150" s="5">
        <f>+YEAR(Q150)</f>
      </c>
      <c r="AD150" s="281">
        <f>+AB150&amp;"-"&amp;AC150</f>
      </c>
      <c r="AE150" s="6"/>
      <c r="AF150" s="6"/>
      <c r="AG150" s="11"/>
    </row>
    <row x14ac:dyDescent="0.25" r="151" customHeight="1" ht="18.75">
      <c r="A151" s="276">
        <v>41</v>
      </c>
      <c r="B151" s="276">
        <v>1077956826</v>
      </c>
      <c r="C151" s="277" t="s">
        <v>522</v>
      </c>
      <c r="D151" s="278">
        <v>44111</v>
      </c>
      <c r="E151" s="279" t="s">
        <v>523</v>
      </c>
      <c r="F151" s="279" t="s">
        <v>235</v>
      </c>
      <c r="G151" s="283" t="s">
        <v>512</v>
      </c>
      <c r="H151" s="279" t="s">
        <v>189</v>
      </c>
      <c r="I151" s="278">
        <v>44125</v>
      </c>
      <c r="J151" s="278">
        <v>44123</v>
      </c>
      <c r="K151" s="276">
        <f>J151-D151</f>
      </c>
      <c r="L151" s="278">
        <v>44143</v>
      </c>
      <c r="M151" s="280">
        <v>19.4</v>
      </c>
      <c r="N151" s="278">
        <v>44143</v>
      </c>
      <c r="O151" s="279" t="s">
        <v>190</v>
      </c>
      <c r="P151" s="276">
        <v>190</v>
      </c>
      <c r="Q151" s="278">
        <v>44148</v>
      </c>
      <c r="R151" s="276">
        <f>Q151-N151</f>
      </c>
      <c r="S151" s="6"/>
      <c r="T151" s="6"/>
      <c r="U151" s="5">
        <f>+YEAR(D151)</f>
      </c>
      <c r="V151" s="5">
        <f>+MONTH(D151)</f>
      </c>
      <c r="W151" s="281">
        <f>+"W"&amp;IF(WEEKNUM(D151)&lt;10,"0"&amp;WEEKNUM(D151),WEEKNUM(D151))</f>
      </c>
      <c r="X151" s="5">
        <f>+IF(N151="",YEAR(L151),YEAR(N151))</f>
      </c>
      <c r="Y151" s="5">
        <f>+IF(N151="",MONTH(L151),MONTH(N151))</f>
      </c>
      <c r="Z151" s="282">
        <f>+IF(N151="","W"&amp;IF(WEEKNUM(L151)&lt;10,"0"&amp;WEEKNUM(L151),WEEKNUM(L151)),"W"&amp;IF(WEEKNUM(N151)&lt;10,"0"&amp;WEEKNUM(N151),WEEKNUM(N151)))</f>
      </c>
      <c r="AA151" s="281">
        <f>+IF(O151&lt;&gt;"",O151,IF(N151="","In Transit","Arrived"))</f>
      </c>
      <c r="AB151" s="281">
        <f>+"W"&amp;IF(WEEKNUM(Q151)&lt;10,"0"&amp;WEEKNUM(Q151),WEEKNUM(Q151))</f>
      </c>
      <c r="AC151" s="5">
        <f>+YEAR(Q151)</f>
      </c>
      <c r="AD151" s="281">
        <f>+AB151&amp;"-"&amp;AC151</f>
      </c>
      <c r="AE151" s="6"/>
      <c r="AF151" s="6"/>
      <c r="AG151" s="11"/>
    </row>
    <row x14ac:dyDescent="0.25" r="152" customHeight="1" ht="18.75">
      <c r="A152" s="276">
        <v>41</v>
      </c>
      <c r="B152" s="276">
        <v>1077956827</v>
      </c>
      <c r="C152" s="277" t="s">
        <v>522</v>
      </c>
      <c r="D152" s="278">
        <v>44111</v>
      </c>
      <c r="E152" s="279" t="s">
        <v>524</v>
      </c>
      <c r="F152" s="279" t="s">
        <v>235</v>
      </c>
      <c r="G152" s="283" t="s">
        <v>512</v>
      </c>
      <c r="H152" s="279" t="s">
        <v>189</v>
      </c>
      <c r="I152" s="278">
        <v>44125</v>
      </c>
      <c r="J152" s="278">
        <v>44123</v>
      </c>
      <c r="K152" s="276">
        <f>J152-D152</f>
      </c>
      <c r="L152" s="278">
        <v>44143</v>
      </c>
      <c r="M152" s="280">
        <v>19.4</v>
      </c>
      <c r="N152" s="278">
        <v>44143</v>
      </c>
      <c r="O152" s="279" t="s">
        <v>190</v>
      </c>
      <c r="P152" s="276">
        <v>190</v>
      </c>
      <c r="Q152" s="278">
        <v>44148</v>
      </c>
      <c r="R152" s="276">
        <f>Q152-N152</f>
      </c>
      <c r="S152" s="6"/>
      <c r="T152" s="6"/>
      <c r="U152" s="5">
        <f>+YEAR(D152)</f>
      </c>
      <c r="V152" s="5">
        <f>+MONTH(D152)</f>
      </c>
      <c r="W152" s="281">
        <f>+"W"&amp;IF(WEEKNUM(D152)&lt;10,"0"&amp;WEEKNUM(D152),WEEKNUM(D152))</f>
      </c>
      <c r="X152" s="5">
        <f>+IF(N152="",YEAR(L152),YEAR(N152))</f>
      </c>
      <c r="Y152" s="5">
        <f>+IF(N152="",MONTH(L152),MONTH(N152))</f>
      </c>
      <c r="Z152" s="282">
        <f>+IF(N152="","W"&amp;IF(WEEKNUM(L152)&lt;10,"0"&amp;WEEKNUM(L152),WEEKNUM(L152)),"W"&amp;IF(WEEKNUM(N152)&lt;10,"0"&amp;WEEKNUM(N152),WEEKNUM(N152)))</f>
      </c>
      <c r="AA152" s="281">
        <f>+IF(O152&lt;&gt;"",O152,IF(N152="","In Transit","Arrived"))</f>
      </c>
      <c r="AB152" s="281">
        <f>+"W"&amp;IF(WEEKNUM(Q152)&lt;10,"0"&amp;WEEKNUM(Q152),WEEKNUM(Q152))</f>
      </c>
      <c r="AC152" s="5">
        <f>+YEAR(Q152)</f>
      </c>
      <c r="AD152" s="281">
        <f>+AB152&amp;"-"&amp;AC152</f>
      </c>
      <c r="AE152" s="6"/>
      <c r="AF152" s="6"/>
      <c r="AG152" s="11"/>
    </row>
    <row x14ac:dyDescent="0.25" r="153" customHeight="1" ht="18.75">
      <c r="A153" s="276">
        <v>41</v>
      </c>
      <c r="B153" s="276">
        <v>1077956828</v>
      </c>
      <c r="C153" s="277" t="s">
        <v>522</v>
      </c>
      <c r="D153" s="278">
        <v>44111</v>
      </c>
      <c r="E153" s="279" t="s">
        <v>525</v>
      </c>
      <c r="F153" s="279" t="s">
        <v>235</v>
      </c>
      <c r="G153" s="283" t="s">
        <v>512</v>
      </c>
      <c r="H153" s="279" t="s">
        <v>189</v>
      </c>
      <c r="I153" s="278">
        <v>44125</v>
      </c>
      <c r="J153" s="278">
        <v>44123</v>
      </c>
      <c r="K153" s="276">
        <f>J153-D153</f>
      </c>
      <c r="L153" s="278">
        <v>44143</v>
      </c>
      <c r="M153" s="280">
        <v>19.4</v>
      </c>
      <c r="N153" s="278">
        <v>44143</v>
      </c>
      <c r="O153" s="279" t="s">
        <v>190</v>
      </c>
      <c r="P153" s="276">
        <v>190</v>
      </c>
      <c r="Q153" s="278">
        <v>44148</v>
      </c>
      <c r="R153" s="276">
        <f>Q153-N153</f>
      </c>
      <c r="S153" s="6"/>
      <c r="T153" s="6"/>
      <c r="U153" s="5">
        <f>+YEAR(D153)</f>
      </c>
      <c r="V153" s="5">
        <f>+MONTH(D153)</f>
      </c>
      <c r="W153" s="281">
        <f>+"W"&amp;IF(WEEKNUM(D153)&lt;10,"0"&amp;WEEKNUM(D153),WEEKNUM(D153))</f>
      </c>
      <c r="X153" s="5">
        <f>+IF(N153="",YEAR(L153),YEAR(N153))</f>
      </c>
      <c r="Y153" s="5">
        <f>+IF(N153="",MONTH(L153),MONTH(N153))</f>
      </c>
      <c r="Z153" s="282">
        <f>+IF(N153="","W"&amp;IF(WEEKNUM(L153)&lt;10,"0"&amp;WEEKNUM(L153),WEEKNUM(L153)),"W"&amp;IF(WEEKNUM(N153)&lt;10,"0"&amp;WEEKNUM(N153),WEEKNUM(N153)))</f>
      </c>
      <c r="AA153" s="281">
        <f>+IF(O153&lt;&gt;"",O153,IF(N153="","In Transit","Arrived"))</f>
      </c>
      <c r="AB153" s="281">
        <f>+"W"&amp;IF(WEEKNUM(Q153)&lt;10,"0"&amp;WEEKNUM(Q153),WEEKNUM(Q153))</f>
      </c>
      <c r="AC153" s="5">
        <f>+YEAR(Q153)</f>
      </c>
      <c r="AD153" s="281">
        <f>+AB153&amp;"-"&amp;AC153</f>
      </c>
      <c r="AE153" s="6"/>
      <c r="AF153" s="6"/>
      <c r="AG153" s="11"/>
    </row>
    <row x14ac:dyDescent="0.25" r="154" customHeight="1" ht="18.75">
      <c r="A154" s="276">
        <v>41</v>
      </c>
      <c r="B154" s="276">
        <v>1077956830</v>
      </c>
      <c r="C154" s="277" t="s">
        <v>522</v>
      </c>
      <c r="D154" s="278">
        <v>44112</v>
      </c>
      <c r="E154" s="279" t="s">
        <v>526</v>
      </c>
      <c r="F154" s="279" t="s">
        <v>235</v>
      </c>
      <c r="G154" s="283" t="s">
        <v>512</v>
      </c>
      <c r="H154" s="279" t="s">
        <v>189</v>
      </c>
      <c r="I154" s="278">
        <v>44125</v>
      </c>
      <c r="J154" s="278">
        <v>44123</v>
      </c>
      <c r="K154" s="276">
        <f>J154-D154</f>
      </c>
      <c r="L154" s="278">
        <v>44143</v>
      </c>
      <c r="M154" s="280">
        <v>19.4</v>
      </c>
      <c r="N154" s="278">
        <v>44143</v>
      </c>
      <c r="O154" s="279" t="s">
        <v>190</v>
      </c>
      <c r="P154" s="276">
        <v>190</v>
      </c>
      <c r="Q154" s="278">
        <v>44148</v>
      </c>
      <c r="R154" s="276">
        <f>Q154-N154</f>
      </c>
      <c r="S154" s="6"/>
      <c r="T154" s="6"/>
      <c r="U154" s="5">
        <f>+YEAR(D154)</f>
      </c>
      <c r="V154" s="5">
        <f>+MONTH(D154)</f>
      </c>
      <c r="W154" s="281">
        <f>+"W"&amp;IF(WEEKNUM(D154)&lt;10,"0"&amp;WEEKNUM(D154),WEEKNUM(D154))</f>
      </c>
      <c r="X154" s="5">
        <f>+IF(N154="",YEAR(L154),YEAR(N154))</f>
      </c>
      <c r="Y154" s="5">
        <f>+IF(N154="",MONTH(L154),MONTH(N154))</f>
      </c>
      <c r="Z154" s="282">
        <f>+IF(N154="","W"&amp;IF(WEEKNUM(L154)&lt;10,"0"&amp;WEEKNUM(L154),WEEKNUM(L154)),"W"&amp;IF(WEEKNUM(N154)&lt;10,"0"&amp;WEEKNUM(N154),WEEKNUM(N154)))</f>
      </c>
      <c r="AA154" s="281">
        <f>+IF(O154&lt;&gt;"",O154,IF(N154="","In Transit","Arrived"))</f>
      </c>
      <c r="AB154" s="281">
        <f>+"W"&amp;IF(WEEKNUM(Q154)&lt;10,"0"&amp;WEEKNUM(Q154),WEEKNUM(Q154))</f>
      </c>
      <c r="AC154" s="5">
        <f>+YEAR(Q154)</f>
      </c>
      <c r="AD154" s="281">
        <f>+AB154&amp;"-"&amp;AC154</f>
      </c>
      <c r="AE154" s="6"/>
      <c r="AF154" s="6"/>
      <c r="AG154" s="11"/>
    </row>
    <row x14ac:dyDescent="0.25" r="155" customHeight="1" ht="18.75">
      <c r="A155" s="276">
        <v>41</v>
      </c>
      <c r="B155" s="276">
        <v>1077956831</v>
      </c>
      <c r="C155" s="277" t="s">
        <v>522</v>
      </c>
      <c r="D155" s="278">
        <v>44112</v>
      </c>
      <c r="E155" s="279" t="s">
        <v>527</v>
      </c>
      <c r="F155" s="279" t="s">
        <v>235</v>
      </c>
      <c r="G155" s="283" t="s">
        <v>512</v>
      </c>
      <c r="H155" s="279" t="s">
        <v>189</v>
      </c>
      <c r="I155" s="278">
        <v>44125</v>
      </c>
      <c r="J155" s="278">
        <v>44123</v>
      </c>
      <c r="K155" s="276">
        <f>J155-D155</f>
      </c>
      <c r="L155" s="278">
        <v>44143</v>
      </c>
      <c r="M155" s="280">
        <v>19.4</v>
      </c>
      <c r="N155" s="278">
        <v>44143</v>
      </c>
      <c r="O155" s="279" t="s">
        <v>190</v>
      </c>
      <c r="P155" s="276">
        <v>191</v>
      </c>
      <c r="Q155" s="278">
        <v>44148</v>
      </c>
      <c r="R155" s="276">
        <f>Q155-N155</f>
      </c>
      <c r="S155" s="6"/>
      <c r="T155" s="6"/>
      <c r="U155" s="5">
        <f>+YEAR(D155)</f>
      </c>
      <c r="V155" s="5">
        <f>+MONTH(D155)</f>
      </c>
      <c r="W155" s="281">
        <f>+"W"&amp;IF(WEEKNUM(D155)&lt;10,"0"&amp;WEEKNUM(D155),WEEKNUM(D155))</f>
      </c>
      <c r="X155" s="5">
        <f>+IF(N155="",YEAR(L155),YEAR(N155))</f>
      </c>
      <c r="Y155" s="5">
        <f>+IF(N155="",MONTH(L155),MONTH(N155))</f>
      </c>
      <c r="Z155" s="282">
        <f>+IF(N155="","W"&amp;IF(WEEKNUM(L155)&lt;10,"0"&amp;WEEKNUM(L155),WEEKNUM(L155)),"W"&amp;IF(WEEKNUM(N155)&lt;10,"0"&amp;WEEKNUM(N155),WEEKNUM(N155)))</f>
      </c>
      <c r="AA155" s="281">
        <f>+IF(O155&lt;&gt;"",O155,IF(N155="","In Transit","Arrived"))</f>
      </c>
      <c r="AB155" s="281">
        <f>+"W"&amp;IF(WEEKNUM(Q155)&lt;10,"0"&amp;WEEKNUM(Q155),WEEKNUM(Q155))</f>
      </c>
      <c r="AC155" s="5">
        <f>+YEAR(Q155)</f>
      </c>
      <c r="AD155" s="281">
        <f>+AB155&amp;"-"&amp;AC155</f>
      </c>
      <c r="AE155" s="6"/>
      <c r="AF155" s="6"/>
      <c r="AG155" s="11"/>
    </row>
    <row x14ac:dyDescent="0.25" r="156" customHeight="1" ht="18.75">
      <c r="A156" s="276">
        <v>41</v>
      </c>
      <c r="B156" s="276">
        <v>1077956832</v>
      </c>
      <c r="C156" s="277" t="s">
        <v>522</v>
      </c>
      <c r="D156" s="278">
        <v>44112</v>
      </c>
      <c r="E156" s="279" t="s">
        <v>528</v>
      </c>
      <c r="F156" s="279" t="s">
        <v>235</v>
      </c>
      <c r="G156" s="283" t="s">
        <v>512</v>
      </c>
      <c r="H156" s="279" t="s">
        <v>189</v>
      </c>
      <c r="I156" s="278">
        <v>44125</v>
      </c>
      <c r="J156" s="278">
        <v>44123</v>
      </c>
      <c r="K156" s="276">
        <f>J156-D156</f>
      </c>
      <c r="L156" s="278">
        <v>44143</v>
      </c>
      <c r="M156" s="280">
        <v>19.4</v>
      </c>
      <c r="N156" s="278">
        <v>44143</v>
      </c>
      <c r="O156" s="279" t="s">
        <v>190</v>
      </c>
      <c r="P156" s="276">
        <v>190</v>
      </c>
      <c r="Q156" s="278">
        <v>44148</v>
      </c>
      <c r="R156" s="276">
        <f>Q156-N156</f>
      </c>
      <c r="S156" s="6"/>
      <c r="T156" s="6"/>
      <c r="U156" s="5">
        <f>+YEAR(D156)</f>
      </c>
      <c r="V156" s="5">
        <f>+MONTH(D156)</f>
      </c>
      <c r="W156" s="281">
        <f>+"W"&amp;IF(WEEKNUM(D156)&lt;10,"0"&amp;WEEKNUM(D156),WEEKNUM(D156))</f>
      </c>
      <c r="X156" s="5">
        <f>+IF(N156="",YEAR(L156),YEAR(N156))</f>
      </c>
      <c r="Y156" s="5">
        <f>+IF(N156="",MONTH(L156),MONTH(N156))</f>
      </c>
      <c r="Z156" s="282">
        <f>+IF(N156="","W"&amp;IF(WEEKNUM(L156)&lt;10,"0"&amp;WEEKNUM(L156),WEEKNUM(L156)),"W"&amp;IF(WEEKNUM(N156)&lt;10,"0"&amp;WEEKNUM(N156),WEEKNUM(N156)))</f>
      </c>
      <c r="AA156" s="281">
        <f>+IF(O156&lt;&gt;"",O156,IF(N156="","In Transit","Arrived"))</f>
      </c>
      <c r="AB156" s="281">
        <f>+"W"&amp;IF(WEEKNUM(Q156)&lt;10,"0"&amp;WEEKNUM(Q156),WEEKNUM(Q156))</f>
      </c>
      <c r="AC156" s="5">
        <f>+YEAR(Q156)</f>
      </c>
      <c r="AD156" s="281">
        <f>+AB156&amp;"-"&amp;AC156</f>
      </c>
      <c r="AE156" s="6"/>
      <c r="AF156" s="6"/>
      <c r="AG156" s="11"/>
    </row>
    <row x14ac:dyDescent="0.25" r="157" customHeight="1" ht="18.75">
      <c r="A157" s="276">
        <v>42</v>
      </c>
      <c r="B157" s="276">
        <v>1077956833</v>
      </c>
      <c r="C157" s="277" t="s">
        <v>529</v>
      </c>
      <c r="D157" s="278">
        <v>44117</v>
      </c>
      <c r="E157" s="279" t="s">
        <v>530</v>
      </c>
      <c r="F157" s="279" t="s">
        <v>262</v>
      </c>
      <c r="G157" s="283" t="s">
        <v>531</v>
      </c>
      <c r="H157" s="279" t="s">
        <v>189</v>
      </c>
      <c r="I157" s="278">
        <v>44129</v>
      </c>
      <c r="J157" s="278">
        <v>44129</v>
      </c>
      <c r="K157" s="276">
        <f>J157-D157</f>
      </c>
      <c r="L157" s="278">
        <v>44151</v>
      </c>
      <c r="M157" s="280">
        <v>19.4</v>
      </c>
      <c r="N157" s="278">
        <v>44151</v>
      </c>
      <c r="O157" s="279" t="s">
        <v>190</v>
      </c>
      <c r="P157" s="276">
        <v>191</v>
      </c>
      <c r="Q157" s="278">
        <v>44158</v>
      </c>
      <c r="R157" s="276">
        <f>Q157-N157</f>
      </c>
      <c r="S157" s="6"/>
      <c r="T157" s="6"/>
      <c r="U157" s="5">
        <f>+YEAR(D157)</f>
      </c>
      <c r="V157" s="5">
        <f>+MONTH(D157)</f>
      </c>
      <c r="W157" s="281">
        <f>+"W"&amp;IF(WEEKNUM(D157)&lt;10,"0"&amp;WEEKNUM(D157),WEEKNUM(D157))</f>
      </c>
      <c r="X157" s="5">
        <f>+IF(N157="",YEAR(L157),YEAR(N157))</f>
      </c>
      <c r="Y157" s="5">
        <f>+IF(N157="",MONTH(L157),MONTH(N157))</f>
      </c>
      <c r="Z157" s="282">
        <f>+IF(N157="","W"&amp;IF(WEEKNUM(L157)&lt;10,"0"&amp;WEEKNUM(L157),WEEKNUM(L157)),"W"&amp;IF(WEEKNUM(N157)&lt;10,"0"&amp;WEEKNUM(N157),WEEKNUM(N157)))</f>
      </c>
      <c r="AA157" s="281">
        <f>+IF(O157&lt;&gt;"",O157,IF(N157="","In Transit","Arrived"))</f>
      </c>
      <c r="AB157" s="281">
        <f>+"W"&amp;IF(WEEKNUM(Q157)&lt;10,"0"&amp;WEEKNUM(Q157),WEEKNUM(Q157))</f>
      </c>
      <c r="AC157" s="5">
        <f>+YEAR(Q157)</f>
      </c>
      <c r="AD157" s="281">
        <f>+AB157&amp;"-"&amp;AC157</f>
      </c>
      <c r="AE157" s="6"/>
      <c r="AF157" s="6"/>
      <c r="AG157" s="11"/>
    </row>
    <row x14ac:dyDescent="0.25" r="158" customHeight="1" ht="18.75">
      <c r="A158" s="276">
        <v>42</v>
      </c>
      <c r="B158" s="276">
        <v>1078160323</v>
      </c>
      <c r="C158" s="277" t="s">
        <v>529</v>
      </c>
      <c r="D158" s="278">
        <v>44118</v>
      </c>
      <c r="E158" s="279" t="s">
        <v>532</v>
      </c>
      <c r="F158" s="279" t="s">
        <v>262</v>
      </c>
      <c r="G158" s="283" t="s">
        <v>531</v>
      </c>
      <c r="H158" s="279" t="s">
        <v>189</v>
      </c>
      <c r="I158" s="278">
        <v>44129</v>
      </c>
      <c r="J158" s="278">
        <v>44129</v>
      </c>
      <c r="K158" s="276">
        <f>J158-D158</f>
      </c>
      <c r="L158" s="278">
        <v>44151</v>
      </c>
      <c r="M158" s="280">
        <v>19.4</v>
      </c>
      <c r="N158" s="278">
        <v>44151</v>
      </c>
      <c r="O158" s="279" t="s">
        <v>190</v>
      </c>
      <c r="P158" s="276">
        <v>191</v>
      </c>
      <c r="Q158" s="278">
        <v>44158</v>
      </c>
      <c r="R158" s="276">
        <f>Q158-N158</f>
      </c>
      <c r="S158" s="6"/>
      <c r="T158" s="6"/>
      <c r="U158" s="5">
        <f>+YEAR(D158)</f>
      </c>
      <c r="V158" s="5">
        <f>+MONTH(D158)</f>
      </c>
      <c r="W158" s="281">
        <f>+"W"&amp;IF(WEEKNUM(D158)&lt;10,"0"&amp;WEEKNUM(D158),WEEKNUM(D158))</f>
      </c>
      <c r="X158" s="5">
        <f>+IF(N158="",YEAR(L158),YEAR(N158))</f>
      </c>
      <c r="Y158" s="5">
        <f>+IF(N158="",MONTH(L158),MONTH(N158))</f>
      </c>
      <c r="Z158" s="282">
        <f>+IF(N158="","W"&amp;IF(WEEKNUM(L158)&lt;10,"0"&amp;WEEKNUM(L158),WEEKNUM(L158)),"W"&amp;IF(WEEKNUM(N158)&lt;10,"0"&amp;WEEKNUM(N158),WEEKNUM(N158)))</f>
      </c>
      <c r="AA158" s="281">
        <f>+IF(O158&lt;&gt;"",O158,IF(N158="","In Transit","Arrived"))</f>
      </c>
      <c r="AB158" s="281">
        <f>+"W"&amp;IF(WEEKNUM(Q158)&lt;10,"0"&amp;WEEKNUM(Q158),WEEKNUM(Q158))</f>
      </c>
      <c r="AC158" s="5">
        <f>+YEAR(Q158)</f>
      </c>
      <c r="AD158" s="281">
        <f>+AB158&amp;"-"&amp;AC158</f>
      </c>
      <c r="AE158" s="6"/>
      <c r="AF158" s="6"/>
      <c r="AG158" s="11"/>
    </row>
    <row x14ac:dyDescent="0.25" r="159" customHeight="1" ht="18.75">
      <c r="A159" s="276">
        <v>42</v>
      </c>
      <c r="B159" s="276">
        <v>1078160322</v>
      </c>
      <c r="C159" s="277" t="s">
        <v>529</v>
      </c>
      <c r="D159" s="278">
        <v>44118</v>
      </c>
      <c r="E159" s="279" t="s">
        <v>533</v>
      </c>
      <c r="F159" s="279" t="s">
        <v>262</v>
      </c>
      <c r="G159" s="283" t="s">
        <v>531</v>
      </c>
      <c r="H159" s="279" t="s">
        <v>189</v>
      </c>
      <c r="I159" s="278">
        <v>44129</v>
      </c>
      <c r="J159" s="278">
        <v>44129</v>
      </c>
      <c r="K159" s="276">
        <f>J159-D159</f>
      </c>
      <c r="L159" s="278">
        <v>44151</v>
      </c>
      <c r="M159" s="280">
        <v>19.4</v>
      </c>
      <c r="N159" s="278">
        <v>44151</v>
      </c>
      <c r="O159" s="279" t="s">
        <v>190</v>
      </c>
      <c r="P159" s="276">
        <v>191</v>
      </c>
      <c r="Q159" s="278">
        <v>44158</v>
      </c>
      <c r="R159" s="276">
        <f>Q159-N159</f>
      </c>
      <c r="S159" s="6"/>
      <c r="T159" s="6"/>
      <c r="U159" s="5">
        <f>+YEAR(D159)</f>
      </c>
      <c r="V159" s="5">
        <f>+MONTH(D159)</f>
      </c>
      <c r="W159" s="281">
        <f>+"W"&amp;IF(WEEKNUM(D159)&lt;10,"0"&amp;WEEKNUM(D159),WEEKNUM(D159))</f>
      </c>
      <c r="X159" s="5">
        <f>+IF(N159="",YEAR(L159),YEAR(N159))</f>
      </c>
      <c r="Y159" s="5">
        <f>+IF(N159="",MONTH(L159),MONTH(N159))</f>
      </c>
      <c r="Z159" s="282">
        <f>+IF(N159="","W"&amp;IF(WEEKNUM(L159)&lt;10,"0"&amp;WEEKNUM(L159),WEEKNUM(L159)),"W"&amp;IF(WEEKNUM(N159)&lt;10,"0"&amp;WEEKNUM(N159),WEEKNUM(N159)))</f>
      </c>
      <c r="AA159" s="281">
        <f>+IF(O159&lt;&gt;"",O159,IF(N159="","In Transit","Arrived"))</f>
      </c>
      <c r="AB159" s="281">
        <f>+"W"&amp;IF(WEEKNUM(Q159)&lt;10,"0"&amp;WEEKNUM(Q159),WEEKNUM(Q159))</f>
      </c>
      <c r="AC159" s="5">
        <f>+YEAR(Q159)</f>
      </c>
      <c r="AD159" s="281">
        <f>+AB159&amp;"-"&amp;AC159</f>
      </c>
      <c r="AE159" s="6"/>
      <c r="AF159" s="6"/>
      <c r="AG159" s="11"/>
    </row>
    <row x14ac:dyDescent="0.25" r="160" customHeight="1" ht="18.75">
      <c r="A160" s="276">
        <v>42</v>
      </c>
      <c r="B160" s="276">
        <v>1078160328</v>
      </c>
      <c r="C160" s="277" t="s">
        <v>529</v>
      </c>
      <c r="D160" s="278">
        <v>44119</v>
      </c>
      <c r="E160" s="279" t="s">
        <v>534</v>
      </c>
      <c r="F160" s="279" t="s">
        <v>262</v>
      </c>
      <c r="G160" s="283" t="s">
        <v>531</v>
      </c>
      <c r="H160" s="279" t="s">
        <v>189</v>
      </c>
      <c r="I160" s="278">
        <v>44129</v>
      </c>
      <c r="J160" s="278">
        <v>44129</v>
      </c>
      <c r="K160" s="276">
        <f>J160-D160</f>
      </c>
      <c r="L160" s="278">
        <v>44151</v>
      </c>
      <c r="M160" s="280">
        <v>19.4</v>
      </c>
      <c r="N160" s="278">
        <v>44151</v>
      </c>
      <c r="O160" s="279" t="s">
        <v>190</v>
      </c>
      <c r="P160" s="276">
        <v>191</v>
      </c>
      <c r="Q160" s="278">
        <v>44158</v>
      </c>
      <c r="R160" s="276">
        <f>Q160-N160</f>
      </c>
      <c r="S160" s="6"/>
      <c r="T160" s="6"/>
      <c r="U160" s="5">
        <f>+YEAR(D160)</f>
      </c>
      <c r="V160" s="5">
        <f>+MONTH(D160)</f>
      </c>
      <c r="W160" s="281">
        <f>+"W"&amp;IF(WEEKNUM(D160)&lt;10,"0"&amp;WEEKNUM(D160),WEEKNUM(D160))</f>
      </c>
      <c r="X160" s="5">
        <f>+IF(N160="",YEAR(L160),YEAR(N160))</f>
      </c>
      <c r="Y160" s="5">
        <f>+IF(N160="",MONTH(L160),MONTH(N160))</f>
      </c>
      <c r="Z160" s="282">
        <f>+IF(N160="","W"&amp;IF(WEEKNUM(L160)&lt;10,"0"&amp;WEEKNUM(L160),WEEKNUM(L160)),"W"&amp;IF(WEEKNUM(N160)&lt;10,"0"&amp;WEEKNUM(N160),WEEKNUM(N160)))</f>
      </c>
      <c r="AA160" s="281">
        <f>+IF(O160&lt;&gt;"",O160,IF(N160="","In Transit","Arrived"))</f>
      </c>
      <c r="AB160" s="281">
        <f>+"W"&amp;IF(WEEKNUM(Q160)&lt;10,"0"&amp;WEEKNUM(Q160),WEEKNUM(Q160))</f>
      </c>
      <c r="AC160" s="5">
        <f>+YEAR(Q160)</f>
      </c>
      <c r="AD160" s="281">
        <f>+AB160&amp;"-"&amp;AC160</f>
      </c>
      <c r="AE160" s="6"/>
      <c r="AF160" s="6"/>
      <c r="AG160" s="11"/>
    </row>
    <row x14ac:dyDescent="0.25" r="161" customHeight="1" ht="18.75">
      <c r="A161" s="276">
        <v>42</v>
      </c>
      <c r="B161" s="276">
        <v>1078160327</v>
      </c>
      <c r="C161" s="277" t="s">
        <v>529</v>
      </c>
      <c r="D161" s="278">
        <v>44119</v>
      </c>
      <c r="E161" s="279" t="s">
        <v>535</v>
      </c>
      <c r="F161" s="279" t="s">
        <v>262</v>
      </c>
      <c r="G161" s="283" t="s">
        <v>531</v>
      </c>
      <c r="H161" s="279" t="s">
        <v>189</v>
      </c>
      <c r="I161" s="278">
        <v>44129</v>
      </c>
      <c r="J161" s="278">
        <v>44129</v>
      </c>
      <c r="K161" s="276">
        <f>J161-D161</f>
      </c>
      <c r="L161" s="278">
        <v>44151</v>
      </c>
      <c r="M161" s="280">
        <v>19.4</v>
      </c>
      <c r="N161" s="278">
        <v>44151</v>
      </c>
      <c r="O161" s="279" t="s">
        <v>190</v>
      </c>
      <c r="P161" s="276">
        <v>191</v>
      </c>
      <c r="Q161" s="278">
        <v>44158</v>
      </c>
      <c r="R161" s="276">
        <f>Q161-N161</f>
      </c>
      <c r="S161" s="6"/>
      <c r="T161" s="6"/>
      <c r="U161" s="5">
        <f>+YEAR(D161)</f>
      </c>
      <c r="V161" s="5">
        <f>+MONTH(D161)</f>
      </c>
      <c r="W161" s="281">
        <f>+"W"&amp;IF(WEEKNUM(D161)&lt;10,"0"&amp;WEEKNUM(D161),WEEKNUM(D161))</f>
      </c>
      <c r="X161" s="5">
        <f>+IF(N161="",YEAR(L161),YEAR(N161))</f>
      </c>
      <c r="Y161" s="5">
        <f>+IF(N161="",MONTH(L161),MONTH(N161))</f>
      </c>
      <c r="Z161" s="282">
        <f>+IF(N161="","W"&amp;IF(WEEKNUM(L161)&lt;10,"0"&amp;WEEKNUM(L161),WEEKNUM(L161)),"W"&amp;IF(WEEKNUM(N161)&lt;10,"0"&amp;WEEKNUM(N161),WEEKNUM(N161)))</f>
      </c>
      <c r="AA161" s="281">
        <f>+IF(O161&lt;&gt;"",O161,IF(N161="","In Transit","Arrived"))</f>
      </c>
      <c r="AB161" s="281">
        <f>+"W"&amp;IF(WEEKNUM(Q161)&lt;10,"0"&amp;WEEKNUM(Q161),WEEKNUM(Q161))</f>
      </c>
      <c r="AC161" s="5">
        <f>+YEAR(Q161)</f>
      </c>
      <c r="AD161" s="281">
        <f>+AB161&amp;"-"&amp;AC161</f>
      </c>
      <c r="AE161" s="6"/>
      <c r="AF161" s="6"/>
      <c r="AG161" s="11"/>
    </row>
    <row x14ac:dyDescent="0.25" r="162" customHeight="1" ht="18.75">
      <c r="A162" s="276">
        <v>42</v>
      </c>
      <c r="B162" s="276">
        <v>1078160325</v>
      </c>
      <c r="C162" s="277" t="s">
        <v>529</v>
      </c>
      <c r="D162" s="278">
        <v>44119</v>
      </c>
      <c r="E162" s="279" t="s">
        <v>536</v>
      </c>
      <c r="F162" s="279" t="s">
        <v>262</v>
      </c>
      <c r="G162" s="283" t="s">
        <v>531</v>
      </c>
      <c r="H162" s="279" t="s">
        <v>189</v>
      </c>
      <c r="I162" s="278">
        <v>44129</v>
      </c>
      <c r="J162" s="278">
        <v>44129</v>
      </c>
      <c r="K162" s="276">
        <f>J162-D162</f>
      </c>
      <c r="L162" s="278">
        <v>44151</v>
      </c>
      <c r="M162" s="280">
        <v>19.4</v>
      </c>
      <c r="N162" s="278">
        <v>44151</v>
      </c>
      <c r="O162" s="279" t="s">
        <v>190</v>
      </c>
      <c r="P162" s="276">
        <v>191</v>
      </c>
      <c r="Q162" s="278">
        <v>44158</v>
      </c>
      <c r="R162" s="276">
        <f>Q162-N162</f>
      </c>
      <c r="S162" s="6"/>
      <c r="T162" s="6"/>
      <c r="U162" s="5">
        <f>+YEAR(D162)</f>
      </c>
      <c r="V162" s="5">
        <f>+MONTH(D162)</f>
      </c>
      <c r="W162" s="281">
        <f>+"W"&amp;IF(WEEKNUM(D162)&lt;10,"0"&amp;WEEKNUM(D162),WEEKNUM(D162))</f>
      </c>
      <c r="X162" s="5">
        <f>+IF(N162="",YEAR(L162),YEAR(N162))</f>
      </c>
      <c r="Y162" s="5">
        <f>+IF(N162="",MONTH(L162),MONTH(N162))</f>
      </c>
      <c r="Z162" s="282">
        <f>+IF(N162="","W"&amp;IF(WEEKNUM(L162)&lt;10,"0"&amp;WEEKNUM(L162),WEEKNUM(L162)),"W"&amp;IF(WEEKNUM(N162)&lt;10,"0"&amp;WEEKNUM(N162),WEEKNUM(N162)))</f>
      </c>
      <c r="AA162" s="281">
        <f>+IF(O162&lt;&gt;"",O162,IF(N162="","In Transit","Arrived"))</f>
      </c>
      <c r="AB162" s="281">
        <f>+"W"&amp;IF(WEEKNUM(Q162)&lt;10,"0"&amp;WEEKNUM(Q162),WEEKNUM(Q162))</f>
      </c>
      <c r="AC162" s="5">
        <f>+YEAR(Q162)</f>
      </c>
      <c r="AD162" s="281">
        <f>+AB162&amp;"-"&amp;AC162</f>
      </c>
      <c r="AE162" s="6"/>
      <c r="AF162" s="6"/>
      <c r="AG162" s="11"/>
    </row>
    <row x14ac:dyDescent="0.25" r="163" customHeight="1" ht="18.75">
      <c r="A163" s="276">
        <v>42</v>
      </c>
      <c r="B163" s="276">
        <v>1078160324</v>
      </c>
      <c r="C163" s="277" t="s">
        <v>529</v>
      </c>
      <c r="D163" s="278">
        <v>44119</v>
      </c>
      <c r="E163" s="279" t="s">
        <v>537</v>
      </c>
      <c r="F163" s="279" t="s">
        <v>262</v>
      </c>
      <c r="G163" s="283" t="s">
        <v>531</v>
      </c>
      <c r="H163" s="279" t="s">
        <v>189</v>
      </c>
      <c r="I163" s="278">
        <v>44129</v>
      </c>
      <c r="J163" s="278">
        <v>44129</v>
      </c>
      <c r="K163" s="276">
        <f>J163-D163</f>
      </c>
      <c r="L163" s="278">
        <v>44151</v>
      </c>
      <c r="M163" s="280">
        <v>19.4</v>
      </c>
      <c r="N163" s="278">
        <v>44151</v>
      </c>
      <c r="O163" s="279" t="s">
        <v>190</v>
      </c>
      <c r="P163" s="276">
        <v>191</v>
      </c>
      <c r="Q163" s="278">
        <v>44158</v>
      </c>
      <c r="R163" s="276">
        <f>Q163-N163</f>
      </c>
      <c r="S163" s="6"/>
      <c r="T163" s="6"/>
      <c r="U163" s="5">
        <f>+YEAR(D163)</f>
      </c>
      <c r="V163" s="5">
        <f>+MONTH(D163)</f>
      </c>
      <c r="W163" s="281">
        <f>+"W"&amp;IF(WEEKNUM(D163)&lt;10,"0"&amp;WEEKNUM(D163),WEEKNUM(D163))</f>
      </c>
      <c r="X163" s="5">
        <f>+IF(N163="",YEAR(L163),YEAR(N163))</f>
      </c>
      <c r="Y163" s="5">
        <f>+IF(N163="",MONTH(L163),MONTH(N163))</f>
      </c>
      <c r="Z163" s="282">
        <f>+IF(N163="","W"&amp;IF(WEEKNUM(L163)&lt;10,"0"&amp;WEEKNUM(L163),WEEKNUM(L163)),"W"&amp;IF(WEEKNUM(N163)&lt;10,"0"&amp;WEEKNUM(N163),WEEKNUM(N163)))</f>
      </c>
      <c r="AA163" s="281">
        <f>+IF(O163&lt;&gt;"",O163,IF(N163="","In Transit","Arrived"))</f>
      </c>
      <c r="AB163" s="281">
        <f>+"W"&amp;IF(WEEKNUM(Q163)&lt;10,"0"&amp;WEEKNUM(Q163),WEEKNUM(Q163))</f>
      </c>
      <c r="AC163" s="5">
        <f>+YEAR(Q163)</f>
      </c>
      <c r="AD163" s="281">
        <f>+AB163&amp;"-"&amp;AC163</f>
      </c>
      <c r="AE163" s="6"/>
      <c r="AF163" s="6"/>
      <c r="AG163" s="11"/>
    </row>
    <row x14ac:dyDescent="0.25" r="164" customHeight="1" ht="18.75">
      <c r="A164" s="276">
        <v>42</v>
      </c>
      <c r="B164" s="276">
        <v>1078160329</v>
      </c>
      <c r="C164" s="277" t="s">
        <v>529</v>
      </c>
      <c r="D164" s="278">
        <v>44119</v>
      </c>
      <c r="E164" s="279" t="s">
        <v>538</v>
      </c>
      <c r="F164" s="279" t="s">
        <v>262</v>
      </c>
      <c r="G164" s="283" t="s">
        <v>531</v>
      </c>
      <c r="H164" s="279" t="s">
        <v>189</v>
      </c>
      <c r="I164" s="278">
        <v>44129</v>
      </c>
      <c r="J164" s="278">
        <v>44129</v>
      </c>
      <c r="K164" s="276">
        <f>J164-D164</f>
      </c>
      <c r="L164" s="278">
        <v>44151</v>
      </c>
      <c r="M164" s="280">
        <v>19.4</v>
      </c>
      <c r="N164" s="278">
        <v>44151</v>
      </c>
      <c r="O164" s="279" t="s">
        <v>190</v>
      </c>
      <c r="P164" s="276">
        <v>191</v>
      </c>
      <c r="Q164" s="278">
        <v>44158</v>
      </c>
      <c r="R164" s="276">
        <f>Q164-N164</f>
      </c>
      <c r="S164" s="6"/>
      <c r="T164" s="6"/>
      <c r="U164" s="5">
        <f>+YEAR(D164)</f>
      </c>
      <c r="V164" s="5">
        <f>+MONTH(D164)</f>
      </c>
      <c r="W164" s="281">
        <f>+"W"&amp;IF(WEEKNUM(D164)&lt;10,"0"&amp;WEEKNUM(D164),WEEKNUM(D164))</f>
      </c>
      <c r="X164" s="5">
        <f>+IF(N164="",YEAR(L164),YEAR(N164))</f>
      </c>
      <c r="Y164" s="5">
        <f>+IF(N164="",MONTH(L164),MONTH(N164))</f>
      </c>
      <c r="Z164" s="282">
        <f>+IF(N164="","W"&amp;IF(WEEKNUM(L164)&lt;10,"0"&amp;WEEKNUM(L164),WEEKNUM(L164)),"W"&amp;IF(WEEKNUM(N164)&lt;10,"0"&amp;WEEKNUM(N164),WEEKNUM(N164)))</f>
      </c>
      <c r="AA164" s="281">
        <f>+IF(O164&lt;&gt;"",O164,IF(N164="","In Transit","Arrived"))</f>
      </c>
      <c r="AB164" s="281">
        <f>+"W"&amp;IF(WEEKNUM(Q164)&lt;10,"0"&amp;WEEKNUM(Q164),WEEKNUM(Q164))</f>
      </c>
      <c r="AC164" s="5">
        <f>+YEAR(Q164)</f>
      </c>
      <c r="AD164" s="281">
        <f>+AB164&amp;"-"&amp;AC164</f>
      </c>
      <c r="AE164" s="6"/>
      <c r="AF164" s="6"/>
      <c r="AG164" s="11"/>
    </row>
    <row x14ac:dyDescent="0.25" r="165" customHeight="1" ht="18.75">
      <c r="A165" s="276">
        <v>43</v>
      </c>
      <c r="B165" s="276">
        <v>1078590894</v>
      </c>
      <c r="C165" s="277" t="s">
        <v>539</v>
      </c>
      <c r="D165" s="278">
        <v>44124</v>
      </c>
      <c r="E165" s="279" t="s">
        <v>540</v>
      </c>
      <c r="F165" s="279" t="s">
        <v>274</v>
      </c>
      <c r="G165" s="283" t="s">
        <v>541</v>
      </c>
      <c r="H165" s="279" t="s">
        <v>189</v>
      </c>
      <c r="I165" s="278">
        <v>44138</v>
      </c>
      <c r="J165" s="278">
        <v>44139</v>
      </c>
      <c r="K165" s="276">
        <f>J165-D165</f>
      </c>
      <c r="L165" s="278">
        <v>44158</v>
      </c>
      <c r="M165" s="280">
        <v>19.4</v>
      </c>
      <c r="N165" s="278">
        <v>44158</v>
      </c>
      <c r="O165" s="279" t="s">
        <v>190</v>
      </c>
      <c r="P165" s="276">
        <v>191</v>
      </c>
      <c r="Q165" s="278">
        <v>44167</v>
      </c>
      <c r="R165" s="276">
        <f>Q165-N165</f>
      </c>
      <c r="S165" s="6"/>
      <c r="T165" s="6"/>
      <c r="U165" s="5">
        <f>+YEAR(D165)</f>
      </c>
      <c r="V165" s="5">
        <f>+MONTH(D165)</f>
      </c>
      <c r="W165" s="281">
        <f>+"W"&amp;IF(WEEKNUM(D165)&lt;10,"0"&amp;WEEKNUM(D165),WEEKNUM(D165))</f>
      </c>
      <c r="X165" s="5">
        <f>+IF(N165="",YEAR(L165),YEAR(N165))</f>
      </c>
      <c r="Y165" s="5">
        <f>+IF(N165="",MONTH(L165),MONTH(N165))</f>
      </c>
      <c r="Z165" s="282">
        <f>+IF(N165="","W"&amp;IF(WEEKNUM(L165)&lt;10,"0"&amp;WEEKNUM(L165),WEEKNUM(L165)),"W"&amp;IF(WEEKNUM(N165)&lt;10,"0"&amp;WEEKNUM(N165),WEEKNUM(N165)))</f>
      </c>
      <c r="AA165" s="281">
        <f>+IF(O165&lt;&gt;"",O165,IF(N165="","In Transit","Arrived"))</f>
      </c>
      <c r="AB165" s="281">
        <f>+"W"&amp;IF(WEEKNUM(Q165)&lt;10,"0"&amp;WEEKNUM(Q165),WEEKNUM(Q165))</f>
      </c>
      <c r="AC165" s="5">
        <f>+YEAR(Q165)</f>
      </c>
      <c r="AD165" s="281">
        <f>+AB165&amp;"-"&amp;AC165</f>
      </c>
      <c r="AE165" s="6"/>
      <c r="AF165" s="6"/>
      <c r="AG165" s="11"/>
    </row>
    <row x14ac:dyDescent="0.25" r="166" customHeight="1" ht="18.75">
      <c r="A166" s="276">
        <v>43</v>
      </c>
      <c r="B166" s="276">
        <v>1078590898</v>
      </c>
      <c r="C166" s="277" t="s">
        <v>539</v>
      </c>
      <c r="D166" s="278">
        <v>44124</v>
      </c>
      <c r="E166" s="279" t="s">
        <v>542</v>
      </c>
      <c r="F166" s="279" t="s">
        <v>274</v>
      </c>
      <c r="G166" s="283" t="s">
        <v>541</v>
      </c>
      <c r="H166" s="279" t="s">
        <v>189</v>
      </c>
      <c r="I166" s="278">
        <v>44138</v>
      </c>
      <c r="J166" s="278">
        <v>44139</v>
      </c>
      <c r="K166" s="276">
        <f>J166-D166</f>
      </c>
      <c r="L166" s="278">
        <v>44158</v>
      </c>
      <c r="M166" s="280">
        <v>19.4</v>
      </c>
      <c r="N166" s="278">
        <v>44158</v>
      </c>
      <c r="O166" s="279" t="s">
        <v>190</v>
      </c>
      <c r="P166" s="276">
        <v>191</v>
      </c>
      <c r="Q166" s="278">
        <v>44167</v>
      </c>
      <c r="R166" s="276">
        <f>Q166-N166</f>
      </c>
      <c r="S166" s="6"/>
      <c r="T166" s="6"/>
      <c r="U166" s="5">
        <f>+YEAR(D166)</f>
      </c>
      <c r="V166" s="5">
        <f>+MONTH(D166)</f>
      </c>
      <c r="W166" s="281">
        <f>+"W"&amp;IF(WEEKNUM(D166)&lt;10,"0"&amp;WEEKNUM(D166),WEEKNUM(D166))</f>
      </c>
      <c r="X166" s="5">
        <f>+IF(N166="",YEAR(L166),YEAR(N166))</f>
      </c>
      <c r="Y166" s="5">
        <f>+IF(N166="",MONTH(L166),MONTH(N166))</f>
      </c>
      <c r="Z166" s="282">
        <f>+IF(N166="","W"&amp;IF(WEEKNUM(L166)&lt;10,"0"&amp;WEEKNUM(L166),WEEKNUM(L166)),"W"&amp;IF(WEEKNUM(N166)&lt;10,"0"&amp;WEEKNUM(N166),WEEKNUM(N166)))</f>
      </c>
      <c r="AA166" s="281">
        <f>+IF(O166&lt;&gt;"",O166,IF(N166="","In Transit","Arrived"))</f>
      </c>
      <c r="AB166" s="281">
        <f>+"W"&amp;IF(WEEKNUM(Q166)&lt;10,"0"&amp;WEEKNUM(Q166),WEEKNUM(Q166))</f>
      </c>
      <c r="AC166" s="5">
        <f>+YEAR(Q166)</f>
      </c>
      <c r="AD166" s="281">
        <f>+AB166&amp;"-"&amp;AC166</f>
      </c>
      <c r="AE166" s="6"/>
      <c r="AF166" s="6"/>
      <c r="AG166" s="11"/>
    </row>
    <row x14ac:dyDescent="0.25" r="167" customHeight="1" ht="18.75">
      <c r="A167" s="276">
        <v>43</v>
      </c>
      <c r="B167" s="276">
        <v>1078590903</v>
      </c>
      <c r="C167" s="277" t="s">
        <v>539</v>
      </c>
      <c r="D167" s="278">
        <v>44124</v>
      </c>
      <c r="E167" s="279" t="s">
        <v>543</v>
      </c>
      <c r="F167" s="279" t="s">
        <v>274</v>
      </c>
      <c r="G167" s="283" t="s">
        <v>541</v>
      </c>
      <c r="H167" s="279" t="s">
        <v>189</v>
      </c>
      <c r="I167" s="278">
        <v>44138</v>
      </c>
      <c r="J167" s="278">
        <v>44139</v>
      </c>
      <c r="K167" s="276">
        <f>J167-D167</f>
      </c>
      <c r="L167" s="278">
        <v>44158</v>
      </c>
      <c r="M167" s="280">
        <v>19.4</v>
      </c>
      <c r="N167" s="278">
        <v>44158</v>
      </c>
      <c r="O167" s="279" t="s">
        <v>190</v>
      </c>
      <c r="P167" s="276">
        <v>191</v>
      </c>
      <c r="Q167" s="278">
        <v>44167</v>
      </c>
      <c r="R167" s="276">
        <f>Q167-N167</f>
      </c>
      <c r="S167" s="6"/>
      <c r="T167" s="6"/>
      <c r="U167" s="5">
        <f>+YEAR(D167)</f>
      </c>
      <c r="V167" s="5">
        <f>+MONTH(D167)</f>
      </c>
      <c r="W167" s="281">
        <f>+"W"&amp;IF(WEEKNUM(D167)&lt;10,"0"&amp;WEEKNUM(D167),WEEKNUM(D167))</f>
      </c>
      <c r="X167" s="5">
        <f>+IF(N167="",YEAR(L167),YEAR(N167))</f>
      </c>
      <c r="Y167" s="5">
        <f>+IF(N167="",MONTH(L167),MONTH(N167))</f>
      </c>
      <c r="Z167" s="282">
        <f>+IF(N167="","W"&amp;IF(WEEKNUM(L167)&lt;10,"0"&amp;WEEKNUM(L167),WEEKNUM(L167)),"W"&amp;IF(WEEKNUM(N167)&lt;10,"0"&amp;WEEKNUM(N167),WEEKNUM(N167)))</f>
      </c>
      <c r="AA167" s="281">
        <f>+IF(O167&lt;&gt;"",O167,IF(N167="","In Transit","Arrived"))</f>
      </c>
      <c r="AB167" s="281">
        <f>+"W"&amp;IF(WEEKNUM(Q167)&lt;10,"0"&amp;WEEKNUM(Q167),WEEKNUM(Q167))</f>
      </c>
      <c r="AC167" s="5">
        <f>+YEAR(Q167)</f>
      </c>
      <c r="AD167" s="281">
        <f>+AB167&amp;"-"&amp;AC167</f>
      </c>
      <c r="AE167" s="6"/>
      <c r="AF167" s="6"/>
      <c r="AG167" s="11"/>
    </row>
    <row x14ac:dyDescent="0.25" r="168" customHeight="1" ht="18.75">
      <c r="A168" s="276">
        <v>43</v>
      </c>
      <c r="B168" s="276">
        <v>1078590907</v>
      </c>
      <c r="C168" s="277" t="s">
        <v>539</v>
      </c>
      <c r="D168" s="278">
        <v>44124</v>
      </c>
      <c r="E168" s="279" t="s">
        <v>544</v>
      </c>
      <c r="F168" s="279" t="s">
        <v>274</v>
      </c>
      <c r="G168" s="283" t="s">
        <v>541</v>
      </c>
      <c r="H168" s="279" t="s">
        <v>189</v>
      </c>
      <c r="I168" s="278">
        <v>44138</v>
      </c>
      <c r="J168" s="278">
        <v>44139</v>
      </c>
      <c r="K168" s="276">
        <f>J168-D168</f>
      </c>
      <c r="L168" s="278">
        <v>44158</v>
      </c>
      <c r="M168" s="280">
        <v>19.4</v>
      </c>
      <c r="N168" s="278">
        <v>44158</v>
      </c>
      <c r="O168" s="279" t="s">
        <v>190</v>
      </c>
      <c r="P168" s="276">
        <v>191</v>
      </c>
      <c r="Q168" s="278">
        <v>44167</v>
      </c>
      <c r="R168" s="276">
        <f>Q168-N168</f>
      </c>
      <c r="S168" s="6"/>
      <c r="T168" s="6"/>
      <c r="U168" s="5">
        <f>+YEAR(D168)</f>
      </c>
      <c r="V168" s="5">
        <f>+MONTH(D168)</f>
      </c>
      <c r="W168" s="281">
        <f>+"W"&amp;IF(WEEKNUM(D168)&lt;10,"0"&amp;WEEKNUM(D168),WEEKNUM(D168))</f>
      </c>
      <c r="X168" s="5">
        <f>+IF(N168="",YEAR(L168),YEAR(N168))</f>
      </c>
      <c r="Y168" s="5">
        <f>+IF(N168="",MONTH(L168),MONTH(N168))</f>
      </c>
      <c r="Z168" s="282">
        <f>+IF(N168="","W"&amp;IF(WEEKNUM(L168)&lt;10,"0"&amp;WEEKNUM(L168),WEEKNUM(L168)),"W"&amp;IF(WEEKNUM(N168)&lt;10,"0"&amp;WEEKNUM(N168),WEEKNUM(N168)))</f>
      </c>
      <c r="AA168" s="281">
        <f>+IF(O168&lt;&gt;"",O168,IF(N168="","In Transit","Arrived"))</f>
      </c>
      <c r="AB168" s="281">
        <f>+"W"&amp;IF(WEEKNUM(Q168)&lt;10,"0"&amp;WEEKNUM(Q168),WEEKNUM(Q168))</f>
      </c>
      <c r="AC168" s="5">
        <f>+YEAR(Q168)</f>
      </c>
      <c r="AD168" s="281">
        <f>+AB168&amp;"-"&amp;AC168</f>
      </c>
      <c r="AE168" s="6"/>
      <c r="AF168" s="6"/>
      <c r="AG168" s="11"/>
    </row>
    <row x14ac:dyDescent="0.25" r="169" customHeight="1" ht="18.75">
      <c r="A169" s="276">
        <v>43</v>
      </c>
      <c r="B169" s="276">
        <v>1078590914</v>
      </c>
      <c r="C169" s="277" t="s">
        <v>539</v>
      </c>
      <c r="D169" s="278">
        <v>44124</v>
      </c>
      <c r="E169" s="279" t="s">
        <v>545</v>
      </c>
      <c r="F169" s="279" t="s">
        <v>274</v>
      </c>
      <c r="G169" s="283" t="s">
        <v>541</v>
      </c>
      <c r="H169" s="279" t="s">
        <v>189</v>
      </c>
      <c r="I169" s="278">
        <v>44138</v>
      </c>
      <c r="J169" s="278">
        <v>44139</v>
      </c>
      <c r="K169" s="276">
        <f>J169-D169</f>
      </c>
      <c r="L169" s="278">
        <v>44158</v>
      </c>
      <c r="M169" s="280">
        <v>19.4</v>
      </c>
      <c r="N169" s="278">
        <v>44158</v>
      </c>
      <c r="O169" s="279" t="s">
        <v>190</v>
      </c>
      <c r="P169" s="276">
        <v>191</v>
      </c>
      <c r="Q169" s="278">
        <v>44167</v>
      </c>
      <c r="R169" s="276">
        <f>Q169-N169</f>
      </c>
      <c r="S169" s="6"/>
      <c r="T169" s="6"/>
      <c r="U169" s="5">
        <f>+YEAR(D169)</f>
      </c>
      <c r="V169" s="5">
        <f>+MONTH(D169)</f>
      </c>
      <c r="W169" s="281">
        <f>+"W"&amp;IF(WEEKNUM(D169)&lt;10,"0"&amp;WEEKNUM(D169),WEEKNUM(D169))</f>
      </c>
      <c r="X169" s="5">
        <f>+IF(N169="",YEAR(L169),YEAR(N169))</f>
      </c>
      <c r="Y169" s="5">
        <f>+IF(N169="",MONTH(L169),MONTH(N169))</f>
      </c>
      <c r="Z169" s="282">
        <f>+IF(N169="","W"&amp;IF(WEEKNUM(L169)&lt;10,"0"&amp;WEEKNUM(L169),WEEKNUM(L169)),"W"&amp;IF(WEEKNUM(N169)&lt;10,"0"&amp;WEEKNUM(N169),WEEKNUM(N169)))</f>
      </c>
      <c r="AA169" s="281">
        <f>+IF(O169&lt;&gt;"",O169,IF(N169="","In Transit","Arrived"))</f>
      </c>
      <c r="AB169" s="281">
        <f>+"W"&amp;IF(WEEKNUM(Q169)&lt;10,"0"&amp;WEEKNUM(Q169),WEEKNUM(Q169))</f>
      </c>
      <c r="AC169" s="5">
        <f>+YEAR(Q169)</f>
      </c>
      <c r="AD169" s="281">
        <f>+AB169&amp;"-"&amp;AC169</f>
      </c>
      <c r="AE169" s="6"/>
      <c r="AF169" s="6"/>
      <c r="AG169" s="11"/>
    </row>
    <row x14ac:dyDescent="0.25" r="170" customHeight="1" ht="18.75">
      <c r="A170" s="276">
        <v>43</v>
      </c>
      <c r="B170" s="276">
        <v>1078590920</v>
      </c>
      <c r="C170" s="277" t="s">
        <v>539</v>
      </c>
      <c r="D170" s="278">
        <v>44124</v>
      </c>
      <c r="E170" s="279" t="s">
        <v>546</v>
      </c>
      <c r="F170" s="279" t="s">
        <v>274</v>
      </c>
      <c r="G170" s="283" t="s">
        <v>541</v>
      </c>
      <c r="H170" s="279" t="s">
        <v>189</v>
      </c>
      <c r="I170" s="278">
        <v>44138</v>
      </c>
      <c r="J170" s="278">
        <v>44139</v>
      </c>
      <c r="K170" s="276">
        <f>J170-D170</f>
      </c>
      <c r="L170" s="278">
        <v>44158</v>
      </c>
      <c r="M170" s="280">
        <v>19.4</v>
      </c>
      <c r="N170" s="278">
        <v>44158</v>
      </c>
      <c r="O170" s="279" t="s">
        <v>190</v>
      </c>
      <c r="P170" s="276">
        <v>191</v>
      </c>
      <c r="Q170" s="278">
        <v>44167</v>
      </c>
      <c r="R170" s="276">
        <f>Q170-N170</f>
      </c>
      <c r="S170" s="6"/>
      <c r="T170" s="6"/>
      <c r="U170" s="5">
        <f>+YEAR(D170)</f>
      </c>
      <c r="V170" s="5">
        <f>+MONTH(D170)</f>
      </c>
      <c r="W170" s="281">
        <f>+"W"&amp;IF(WEEKNUM(D170)&lt;10,"0"&amp;WEEKNUM(D170),WEEKNUM(D170))</f>
      </c>
      <c r="X170" s="5">
        <f>+IF(N170="",YEAR(L170),YEAR(N170))</f>
      </c>
      <c r="Y170" s="5">
        <f>+IF(N170="",MONTH(L170),MONTH(N170))</f>
      </c>
      <c r="Z170" s="282">
        <f>+IF(N170="","W"&amp;IF(WEEKNUM(L170)&lt;10,"0"&amp;WEEKNUM(L170),WEEKNUM(L170)),"W"&amp;IF(WEEKNUM(N170)&lt;10,"0"&amp;WEEKNUM(N170),WEEKNUM(N170)))</f>
      </c>
      <c r="AA170" s="281">
        <f>+IF(O170&lt;&gt;"",O170,IF(N170="","In Transit","Arrived"))</f>
      </c>
      <c r="AB170" s="281">
        <f>+"W"&amp;IF(WEEKNUM(Q170)&lt;10,"0"&amp;WEEKNUM(Q170),WEEKNUM(Q170))</f>
      </c>
      <c r="AC170" s="5">
        <f>+YEAR(Q170)</f>
      </c>
      <c r="AD170" s="281">
        <f>+AB170&amp;"-"&amp;AC170</f>
      </c>
      <c r="AE170" s="6"/>
      <c r="AF170" s="6"/>
      <c r="AG170" s="11"/>
    </row>
    <row x14ac:dyDescent="0.25" r="171" customHeight="1" ht="18.75">
      <c r="A171" s="276">
        <v>44</v>
      </c>
      <c r="B171" s="276">
        <v>1078904694</v>
      </c>
      <c r="C171" s="277" t="s">
        <v>547</v>
      </c>
      <c r="D171" s="278">
        <v>44130</v>
      </c>
      <c r="E171" s="279" t="s">
        <v>548</v>
      </c>
      <c r="F171" s="279" t="s">
        <v>211</v>
      </c>
      <c r="G171" s="283" t="s">
        <v>549</v>
      </c>
      <c r="H171" s="279" t="s">
        <v>189</v>
      </c>
      <c r="I171" s="278">
        <v>44148</v>
      </c>
      <c r="J171" s="278">
        <v>44155</v>
      </c>
      <c r="K171" s="276">
        <f>J171-D171</f>
      </c>
      <c r="L171" s="278">
        <v>44172</v>
      </c>
      <c r="M171" s="280">
        <v>19.4</v>
      </c>
      <c r="N171" s="278">
        <v>44172</v>
      </c>
      <c r="O171" s="279" t="s">
        <v>190</v>
      </c>
      <c r="P171" s="276">
        <v>191</v>
      </c>
      <c r="Q171" s="278">
        <v>44182</v>
      </c>
      <c r="R171" s="276">
        <f>Q171-N171</f>
      </c>
      <c r="S171" s="6" t="s">
        <v>550</v>
      </c>
      <c r="T171" s="6"/>
      <c r="U171" s="5">
        <f>+YEAR(D171)</f>
      </c>
      <c r="V171" s="5">
        <f>+MONTH(D171)</f>
      </c>
      <c r="W171" s="281">
        <f>+"W"&amp;IF(WEEKNUM(D171)&lt;10,"0"&amp;WEEKNUM(D171),WEEKNUM(D171))</f>
      </c>
      <c r="X171" s="5">
        <f>+IF(N171="",YEAR(L171),YEAR(N171))</f>
      </c>
      <c r="Y171" s="5">
        <f>+IF(N171="",MONTH(L171),MONTH(N171))</f>
      </c>
      <c r="Z171" s="282">
        <f>+IF(N171="","W"&amp;IF(WEEKNUM(L171)&lt;10,"0"&amp;WEEKNUM(L171),WEEKNUM(L171)),"W"&amp;IF(WEEKNUM(N171)&lt;10,"0"&amp;WEEKNUM(N171),WEEKNUM(N171)))</f>
      </c>
      <c r="AA171" s="281">
        <f>+IF(O171&lt;&gt;"",O171,IF(N171="","In Transit","Arrived"))</f>
      </c>
      <c r="AB171" s="281">
        <f>+"W"&amp;IF(WEEKNUM(Q171)&lt;10,"0"&amp;WEEKNUM(Q171),WEEKNUM(Q171))</f>
      </c>
      <c r="AC171" s="5">
        <f>+YEAR(Q171)</f>
      </c>
      <c r="AD171" s="281">
        <f>+AB171&amp;"-"&amp;AC171</f>
      </c>
      <c r="AE171" s="6"/>
      <c r="AF171" s="6"/>
      <c r="AG171" s="11"/>
    </row>
    <row x14ac:dyDescent="0.25" r="172" customHeight="1" ht="18.75">
      <c r="A172" s="276">
        <v>44</v>
      </c>
      <c r="B172" s="276">
        <v>1078904692</v>
      </c>
      <c r="C172" s="277" t="s">
        <v>547</v>
      </c>
      <c r="D172" s="278">
        <v>44130</v>
      </c>
      <c r="E172" s="279" t="s">
        <v>551</v>
      </c>
      <c r="F172" s="279" t="s">
        <v>211</v>
      </c>
      <c r="G172" s="283" t="s">
        <v>549</v>
      </c>
      <c r="H172" s="279" t="s">
        <v>189</v>
      </c>
      <c r="I172" s="278">
        <v>44148</v>
      </c>
      <c r="J172" s="278">
        <v>44155</v>
      </c>
      <c r="K172" s="276">
        <f>J172-D172</f>
      </c>
      <c r="L172" s="278">
        <v>44172</v>
      </c>
      <c r="M172" s="280">
        <v>19.4</v>
      </c>
      <c r="N172" s="278">
        <v>44172</v>
      </c>
      <c r="O172" s="279" t="s">
        <v>190</v>
      </c>
      <c r="P172" s="276">
        <v>87</v>
      </c>
      <c r="Q172" s="278">
        <v>44181</v>
      </c>
      <c r="R172" s="276">
        <f>Q172-N172</f>
      </c>
      <c r="S172" s="6" t="s">
        <v>552</v>
      </c>
      <c r="T172" s="6" t="s">
        <v>553</v>
      </c>
      <c r="U172" s="5">
        <f>+YEAR(D172)</f>
      </c>
      <c r="V172" s="5">
        <f>+MONTH(D172)</f>
      </c>
      <c r="W172" s="281">
        <f>+"W"&amp;IF(WEEKNUM(D172)&lt;10,"0"&amp;WEEKNUM(D172),WEEKNUM(D172))</f>
      </c>
      <c r="X172" s="5">
        <f>+IF(N172="",YEAR(L172),YEAR(N172))</f>
      </c>
      <c r="Y172" s="5">
        <f>+IF(N172="",MONTH(L172),MONTH(N172))</f>
      </c>
      <c r="Z172" s="282">
        <f>+IF(N172="","W"&amp;IF(WEEKNUM(L172)&lt;10,"0"&amp;WEEKNUM(L172),WEEKNUM(L172)),"W"&amp;IF(WEEKNUM(N172)&lt;10,"0"&amp;WEEKNUM(N172),WEEKNUM(N172)))</f>
      </c>
      <c r="AA172" s="281">
        <f>+IF(O172&lt;&gt;"",O172,IF(N172="","In Transit","Arrived"))</f>
      </c>
      <c r="AB172" s="281">
        <f>+"W"&amp;IF(WEEKNUM(Q172)&lt;10,"0"&amp;WEEKNUM(Q172),WEEKNUM(Q172))</f>
      </c>
      <c r="AC172" s="5">
        <f>+YEAR(Q172)</f>
      </c>
      <c r="AD172" s="281">
        <f>+AB172&amp;"-"&amp;AC172</f>
      </c>
      <c r="AE172" s="6"/>
      <c r="AF172" s="6"/>
      <c r="AG172" s="11"/>
    </row>
    <row x14ac:dyDescent="0.25" r="173" customHeight="1" ht="18.75">
      <c r="A173" s="276">
        <v>44</v>
      </c>
      <c r="B173" s="276">
        <v>1078904712</v>
      </c>
      <c r="C173" s="277" t="s">
        <v>554</v>
      </c>
      <c r="D173" s="278">
        <v>44131</v>
      </c>
      <c r="E173" s="279" t="s">
        <v>555</v>
      </c>
      <c r="F173" s="279" t="s">
        <v>235</v>
      </c>
      <c r="G173" s="283" t="s">
        <v>556</v>
      </c>
      <c r="H173" s="279" t="s">
        <v>189</v>
      </c>
      <c r="I173" s="278">
        <v>44167</v>
      </c>
      <c r="J173" s="278">
        <v>44167</v>
      </c>
      <c r="K173" s="276">
        <f>J173-D173</f>
      </c>
      <c r="L173" s="278">
        <v>44185</v>
      </c>
      <c r="M173" s="280">
        <v>19.4</v>
      </c>
      <c r="N173" s="278">
        <v>44189</v>
      </c>
      <c r="O173" s="279" t="s">
        <v>190</v>
      </c>
      <c r="P173" s="276">
        <v>87</v>
      </c>
      <c r="Q173" s="278">
        <v>44201</v>
      </c>
      <c r="R173" s="276">
        <f>Q173-N173</f>
      </c>
      <c r="S173" s="6" t="s">
        <v>557</v>
      </c>
      <c r="T173" s="6"/>
      <c r="U173" s="5">
        <f>+YEAR(D173)</f>
      </c>
      <c r="V173" s="5">
        <f>+MONTH(D173)</f>
      </c>
      <c r="W173" s="281">
        <f>+"W"&amp;IF(WEEKNUM(D173)&lt;10,"0"&amp;WEEKNUM(D173),WEEKNUM(D173))</f>
      </c>
      <c r="X173" s="5">
        <f>+IF(N173="",YEAR(L173),YEAR(N173))</f>
      </c>
      <c r="Y173" s="5">
        <f>+IF(N173="",MONTH(L173),MONTH(N173))</f>
      </c>
      <c r="Z173" s="282">
        <f>+IF(N173="","W"&amp;IF(WEEKNUM(L173)&lt;10,"0"&amp;WEEKNUM(L173),WEEKNUM(L173)),"W"&amp;IF(WEEKNUM(N173)&lt;10,"0"&amp;WEEKNUM(N173),WEEKNUM(N173)))</f>
      </c>
      <c r="AA173" s="281">
        <f>+IF(O173&lt;&gt;"",O173,IF(N173="","In Transit","Arrived"))</f>
      </c>
      <c r="AB173" s="281">
        <f>+"W"&amp;IF(WEEKNUM(Q173)&lt;10,"0"&amp;WEEKNUM(Q173),WEEKNUM(Q173))</f>
      </c>
      <c r="AC173" s="5">
        <f>+YEAR(Q173)</f>
      </c>
      <c r="AD173" s="281">
        <f>+AB173&amp;"-"&amp;AC173</f>
      </c>
      <c r="AE173" s="6"/>
      <c r="AF173" s="6"/>
      <c r="AG173" s="11"/>
    </row>
    <row x14ac:dyDescent="0.25" r="174" customHeight="1" ht="18.75">
      <c r="A174" s="276">
        <v>44</v>
      </c>
      <c r="B174" s="276">
        <v>1078904695</v>
      </c>
      <c r="C174" s="277" t="s">
        <v>547</v>
      </c>
      <c r="D174" s="278">
        <v>44131</v>
      </c>
      <c r="E174" s="279" t="s">
        <v>558</v>
      </c>
      <c r="F174" s="279" t="s">
        <v>211</v>
      </c>
      <c r="G174" s="283" t="s">
        <v>549</v>
      </c>
      <c r="H174" s="279" t="s">
        <v>189</v>
      </c>
      <c r="I174" s="278">
        <v>44148</v>
      </c>
      <c r="J174" s="278">
        <v>44155</v>
      </c>
      <c r="K174" s="276">
        <f>J174-D174</f>
      </c>
      <c r="L174" s="278">
        <v>44172</v>
      </c>
      <c r="M174" s="280">
        <v>19.4</v>
      </c>
      <c r="N174" s="278">
        <v>44172</v>
      </c>
      <c r="O174" s="279" t="s">
        <v>190</v>
      </c>
      <c r="P174" s="276">
        <v>87</v>
      </c>
      <c r="Q174" s="278">
        <v>44181</v>
      </c>
      <c r="R174" s="276">
        <f>Q174-N174</f>
      </c>
      <c r="S174" s="6" t="s">
        <v>552</v>
      </c>
      <c r="T174" s="6" t="s">
        <v>553</v>
      </c>
      <c r="U174" s="5">
        <f>+YEAR(D174)</f>
      </c>
      <c r="V174" s="5">
        <f>+MONTH(D174)</f>
      </c>
      <c r="W174" s="281">
        <f>+"W"&amp;IF(WEEKNUM(D174)&lt;10,"0"&amp;WEEKNUM(D174),WEEKNUM(D174))</f>
      </c>
      <c r="X174" s="5">
        <f>+IF(N174="",YEAR(L174),YEAR(N174))</f>
      </c>
      <c r="Y174" s="5">
        <f>+IF(N174="",MONTH(L174),MONTH(N174))</f>
      </c>
      <c r="Z174" s="282">
        <f>+IF(N174="","W"&amp;IF(WEEKNUM(L174)&lt;10,"0"&amp;WEEKNUM(L174),WEEKNUM(L174)),"W"&amp;IF(WEEKNUM(N174)&lt;10,"0"&amp;WEEKNUM(N174),WEEKNUM(N174)))</f>
      </c>
      <c r="AA174" s="281">
        <f>+IF(O174&lt;&gt;"",O174,IF(N174="","In Transit","Arrived"))</f>
      </c>
      <c r="AB174" s="281">
        <f>+"W"&amp;IF(WEEKNUM(Q174)&lt;10,"0"&amp;WEEKNUM(Q174),WEEKNUM(Q174))</f>
      </c>
      <c r="AC174" s="5">
        <f>+YEAR(Q174)</f>
      </c>
      <c r="AD174" s="281">
        <f>+AB174&amp;"-"&amp;AC174</f>
      </c>
      <c r="AE174" s="6"/>
      <c r="AF174" s="6"/>
      <c r="AG174" s="11"/>
    </row>
    <row x14ac:dyDescent="0.25" r="175" customHeight="1" ht="18.75">
      <c r="A175" s="276">
        <v>44</v>
      </c>
      <c r="B175" s="276">
        <v>1078590925</v>
      </c>
      <c r="C175" s="277" t="s">
        <v>554</v>
      </c>
      <c r="D175" s="278">
        <v>44132</v>
      </c>
      <c r="E175" s="279" t="s">
        <v>559</v>
      </c>
      <c r="F175" s="279" t="s">
        <v>235</v>
      </c>
      <c r="G175" s="283" t="s">
        <v>556</v>
      </c>
      <c r="H175" s="279" t="s">
        <v>189</v>
      </c>
      <c r="I175" s="278">
        <v>44167</v>
      </c>
      <c r="J175" s="278">
        <v>44167</v>
      </c>
      <c r="K175" s="276">
        <f>J175-D175</f>
      </c>
      <c r="L175" s="278">
        <v>44185</v>
      </c>
      <c r="M175" s="280">
        <v>19.4</v>
      </c>
      <c r="N175" s="278">
        <v>44189</v>
      </c>
      <c r="O175" s="279" t="s">
        <v>190</v>
      </c>
      <c r="P175" s="276">
        <v>190</v>
      </c>
      <c r="Q175" s="278">
        <v>44201</v>
      </c>
      <c r="R175" s="276">
        <f>Q175-N175</f>
      </c>
      <c r="S175" s="6" t="s">
        <v>560</v>
      </c>
      <c r="T175" s="6" t="s">
        <v>553</v>
      </c>
      <c r="U175" s="5">
        <f>+YEAR(D175)</f>
      </c>
      <c r="V175" s="5">
        <f>+MONTH(D175)</f>
      </c>
      <c r="W175" s="281">
        <f>+"W"&amp;IF(WEEKNUM(D175)&lt;10,"0"&amp;WEEKNUM(D175),WEEKNUM(D175))</f>
      </c>
      <c r="X175" s="5">
        <f>+IF(N175="",YEAR(L175),YEAR(N175))</f>
      </c>
      <c r="Y175" s="5">
        <f>+IF(N175="",MONTH(L175),MONTH(N175))</f>
      </c>
      <c r="Z175" s="282">
        <f>+IF(N175="","W"&amp;IF(WEEKNUM(L175)&lt;10,"0"&amp;WEEKNUM(L175),WEEKNUM(L175)),"W"&amp;IF(WEEKNUM(N175)&lt;10,"0"&amp;WEEKNUM(N175),WEEKNUM(N175)))</f>
      </c>
      <c r="AA175" s="281">
        <f>+IF(O175&lt;&gt;"",O175,IF(N175="","In Transit","Arrived"))</f>
      </c>
      <c r="AB175" s="281">
        <f>+"W"&amp;IF(WEEKNUM(Q175)&lt;10,"0"&amp;WEEKNUM(Q175),WEEKNUM(Q175))</f>
      </c>
      <c r="AC175" s="5">
        <f>+YEAR(Q175)</f>
      </c>
      <c r="AD175" s="281">
        <f>+AB175&amp;"-"&amp;AC175</f>
      </c>
      <c r="AE175" s="6"/>
      <c r="AF175" s="6"/>
      <c r="AG175" s="11"/>
    </row>
    <row x14ac:dyDescent="0.25" r="176" customHeight="1" ht="18.75">
      <c r="A176" s="276">
        <v>44</v>
      </c>
      <c r="B176" s="276">
        <v>1078590935</v>
      </c>
      <c r="C176" s="277" t="s">
        <v>554</v>
      </c>
      <c r="D176" s="278">
        <v>44132</v>
      </c>
      <c r="E176" s="279" t="s">
        <v>561</v>
      </c>
      <c r="F176" s="279" t="s">
        <v>235</v>
      </c>
      <c r="G176" s="283" t="s">
        <v>556</v>
      </c>
      <c r="H176" s="279" t="s">
        <v>189</v>
      </c>
      <c r="I176" s="278">
        <v>44167</v>
      </c>
      <c r="J176" s="278">
        <v>44167</v>
      </c>
      <c r="K176" s="276">
        <f>J176-D176</f>
      </c>
      <c r="L176" s="278">
        <v>44185</v>
      </c>
      <c r="M176" s="280">
        <v>19.4</v>
      </c>
      <c r="N176" s="278">
        <v>44189</v>
      </c>
      <c r="O176" s="279" t="s">
        <v>190</v>
      </c>
      <c r="P176" s="276">
        <v>87</v>
      </c>
      <c r="Q176" s="278">
        <v>44201</v>
      </c>
      <c r="R176" s="276">
        <f>Q176-N176</f>
      </c>
      <c r="S176" s="6" t="s">
        <v>557</v>
      </c>
      <c r="T176" s="6"/>
      <c r="U176" s="5">
        <f>+YEAR(D176)</f>
      </c>
      <c r="V176" s="5">
        <f>+MONTH(D176)</f>
      </c>
      <c r="W176" s="281">
        <f>+"W"&amp;IF(WEEKNUM(D176)&lt;10,"0"&amp;WEEKNUM(D176),WEEKNUM(D176))</f>
      </c>
      <c r="X176" s="5">
        <f>+IF(N176="",YEAR(L176),YEAR(N176))</f>
      </c>
      <c r="Y176" s="5">
        <f>+IF(N176="",MONTH(L176),MONTH(N176))</f>
      </c>
      <c r="Z176" s="282">
        <f>+IF(N176="","W"&amp;IF(WEEKNUM(L176)&lt;10,"0"&amp;WEEKNUM(L176),WEEKNUM(L176)),"W"&amp;IF(WEEKNUM(N176)&lt;10,"0"&amp;WEEKNUM(N176),WEEKNUM(N176)))</f>
      </c>
      <c r="AA176" s="281">
        <f>+IF(O176&lt;&gt;"",O176,IF(N176="","In Transit","Arrived"))</f>
      </c>
      <c r="AB176" s="281">
        <f>+"W"&amp;IF(WEEKNUM(Q176)&lt;10,"0"&amp;WEEKNUM(Q176),WEEKNUM(Q176))</f>
      </c>
      <c r="AC176" s="5">
        <f>+YEAR(Q176)</f>
      </c>
      <c r="AD176" s="281">
        <f>+AB176&amp;"-"&amp;AC176</f>
      </c>
      <c r="AE176" s="6"/>
      <c r="AF176" s="6"/>
      <c r="AG176" s="11"/>
    </row>
    <row x14ac:dyDescent="0.25" r="177" customHeight="1" ht="18.75">
      <c r="A177" s="276">
        <v>44</v>
      </c>
      <c r="B177" s="276">
        <v>1078904723</v>
      </c>
      <c r="C177" s="277" t="s">
        <v>554</v>
      </c>
      <c r="D177" s="278">
        <v>44132</v>
      </c>
      <c r="E177" s="279" t="s">
        <v>562</v>
      </c>
      <c r="F177" s="279" t="s">
        <v>235</v>
      </c>
      <c r="G177" s="283" t="s">
        <v>556</v>
      </c>
      <c r="H177" s="279" t="s">
        <v>189</v>
      </c>
      <c r="I177" s="278">
        <v>44167</v>
      </c>
      <c r="J177" s="278">
        <v>44167</v>
      </c>
      <c r="K177" s="276">
        <f>J177-D177</f>
      </c>
      <c r="L177" s="278">
        <v>44185</v>
      </c>
      <c r="M177" s="280">
        <v>19.4</v>
      </c>
      <c r="N177" s="278">
        <v>44189</v>
      </c>
      <c r="O177" s="279" t="s">
        <v>190</v>
      </c>
      <c r="P177" s="276">
        <v>87</v>
      </c>
      <c r="Q177" s="278">
        <v>44201</v>
      </c>
      <c r="R177" s="276">
        <f>Q177-N177</f>
      </c>
      <c r="S177" s="6" t="s">
        <v>557</v>
      </c>
      <c r="T177" s="6"/>
      <c r="U177" s="5">
        <f>+YEAR(D177)</f>
      </c>
      <c r="V177" s="5">
        <f>+MONTH(D177)</f>
      </c>
      <c r="W177" s="281">
        <f>+"W"&amp;IF(WEEKNUM(D177)&lt;10,"0"&amp;WEEKNUM(D177),WEEKNUM(D177))</f>
      </c>
      <c r="X177" s="5">
        <f>+IF(N177="",YEAR(L177),YEAR(N177))</f>
      </c>
      <c r="Y177" s="5">
        <f>+IF(N177="",MONTH(L177),MONTH(N177))</f>
      </c>
      <c r="Z177" s="282">
        <f>+IF(N177="","W"&amp;IF(WEEKNUM(L177)&lt;10,"0"&amp;WEEKNUM(L177),WEEKNUM(L177)),"W"&amp;IF(WEEKNUM(N177)&lt;10,"0"&amp;WEEKNUM(N177),WEEKNUM(N177)))</f>
      </c>
      <c r="AA177" s="281">
        <f>+IF(O177&lt;&gt;"",O177,IF(N177="","In Transit","Arrived"))</f>
      </c>
      <c r="AB177" s="281">
        <f>+"W"&amp;IF(WEEKNUM(Q177)&lt;10,"0"&amp;WEEKNUM(Q177),WEEKNUM(Q177))</f>
      </c>
      <c r="AC177" s="5">
        <f>+YEAR(Q177)</f>
      </c>
      <c r="AD177" s="281">
        <f>+AB177&amp;"-"&amp;AC177</f>
      </c>
      <c r="AE177" s="6"/>
      <c r="AF177" s="6"/>
      <c r="AG177" s="11"/>
    </row>
    <row x14ac:dyDescent="0.25" r="178" customHeight="1" ht="18.75">
      <c r="A178" s="276">
        <v>44</v>
      </c>
      <c r="B178" s="276">
        <v>1078590930</v>
      </c>
      <c r="C178" s="277" t="s">
        <v>554</v>
      </c>
      <c r="D178" s="278">
        <v>44132</v>
      </c>
      <c r="E178" s="279" t="s">
        <v>563</v>
      </c>
      <c r="F178" s="279" t="s">
        <v>235</v>
      </c>
      <c r="G178" s="283" t="s">
        <v>556</v>
      </c>
      <c r="H178" s="279" t="s">
        <v>189</v>
      </c>
      <c r="I178" s="278">
        <v>44167</v>
      </c>
      <c r="J178" s="278">
        <v>44167</v>
      </c>
      <c r="K178" s="276">
        <f>J178-D178</f>
      </c>
      <c r="L178" s="278">
        <v>44185</v>
      </c>
      <c r="M178" s="280">
        <v>19.4</v>
      </c>
      <c r="N178" s="278">
        <v>44189</v>
      </c>
      <c r="O178" s="279" t="s">
        <v>190</v>
      </c>
      <c r="P178" s="276">
        <v>87</v>
      </c>
      <c r="Q178" s="278">
        <v>44201</v>
      </c>
      <c r="R178" s="276">
        <f>Q178-N178</f>
      </c>
      <c r="S178" s="6" t="s">
        <v>557</v>
      </c>
      <c r="T178" s="6"/>
      <c r="U178" s="5">
        <f>+YEAR(D178)</f>
      </c>
      <c r="V178" s="5">
        <f>+MONTH(D178)</f>
      </c>
      <c r="W178" s="281">
        <f>+"W"&amp;IF(WEEKNUM(D178)&lt;10,"0"&amp;WEEKNUM(D178),WEEKNUM(D178))</f>
      </c>
      <c r="X178" s="5">
        <f>+IF(N178="",YEAR(L178),YEAR(N178))</f>
      </c>
      <c r="Y178" s="5">
        <f>+IF(N178="",MONTH(L178),MONTH(N178))</f>
      </c>
      <c r="Z178" s="282">
        <f>+IF(N178="","W"&amp;IF(WEEKNUM(L178)&lt;10,"0"&amp;WEEKNUM(L178),WEEKNUM(L178)),"W"&amp;IF(WEEKNUM(N178)&lt;10,"0"&amp;WEEKNUM(N178),WEEKNUM(N178)))</f>
      </c>
      <c r="AA178" s="281">
        <f>+IF(O178&lt;&gt;"",O178,IF(N178="","In Transit","Arrived"))</f>
      </c>
      <c r="AB178" s="281">
        <f>+"W"&amp;IF(WEEKNUM(Q178)&lt;10,"0"&amp;WEEKNUM(Q178),WEEKNUM(Q178))</f>
      </c>
      <c r="AC178" s="5">
        <f>+YEAR(Q178)</f>
      </c>
      <c r="AD178" s="281">
        <f>+AB178&amp;"-"&amp;AC178</f>
      </c>
      <c r="AE178" s="6"/>
      <c r="AF178" s="6"/>
      <c r="AG178" s="11"/>
    </row>
    <row x14ac:dyDescent="0.25" r="179" customHeight="1" ht="18.75">
      <c r="A179" s="276">
        <v>44</v>
      </c>
      <c r="B179" s="276">
        <v>1078904735</v>
      </c>
      <c r="C179" s="277" t="s">
        <v>564</v>
      </c>
      <c r="D179" s="278">
        <v>44133</v>
      </c>
      <c r="E179" s="279" t="s">
        <v>565</v>
      </c>
      <c r="F179" s="279" t="s">
        <v>188</v>
      </c>
      <c r="G179" s="283" t="s">
        <v>566</v>
      </c>
      <c r="H179" s="279" t="s">
        <v>189</v>
      </c>
      <c r="I179" s="278">
        <v>44145</v>
      </c>
      <c r="J179" s="278">
        <v>44147</v>
      </c>
      <c r="K179" s="276">
        <f>J179-D179</f>
      </c>
      <c r="L179" s="278">
        <v>44164</v>
      </c>
      <c r="M179" s="280">
        <v>19.4</v>
      </c>
      <c r="N179" s="278">
        <v>44165</v>
      </c>
      <c r="O179" s="279" t="s">
        <v>190</v>
      </c>
      <c r="P179" s="276">
        <v>191</v>
      </c>
      <c r="Q179" s="278">
        <v>44176</v>
      </c>
      <c r="R179" s="276">
        <f>Q179-N179</f>
      </c>
      <c r="S179" s="6" t="s">
        <v>550</v>
      </c>
      <c r="T179" s="6"/>
      <c r="U179" s="5">
        <f>+YEAR(D179)</f>
      </c>
      <c r="V179" s="5">
        <f>+MONTH(D179)</f>
      </c>
      <c r="W179" s="281">
        <f>+"W"&amp;IF(WEEKNUM(D179)&lt;10,"0"&amp;WEEKNUM(D179),WEEKNUM(D179))</f>
      </c>
      <c r="X179" s="5">
        <f>+IF(N179="",YEAR(L179),YEAR(N179))</f>
      </c>
      <c r="Y179" s="5">
        <f>+IF(N179="",MONTH(L179),MONTH(N179))</f>
      </c>
      <c r="Z179" s="282">
        <f>+IF(N179="","W"&amp;IF(WEEKNUM(L179)&lt;10,"0"&amp;WEEKNUM(L179),WEEKNUM(L179)),"W"&amp;IF(WEEKNUM(N179)&lt;10,"0"&amp;WEEKNUM(N179),WEEKNUM(N179)))</f>
      </c>
      <c r="AA179" s="281">
        <f>+IF(O179&lt;&gt;"",O179,IF(N179="","In Transit","Arrived"))</f>
      </c>
      <c r="AB179" s="281">
        <f>+"W"&amp;IF(WEEKNUM(Q179)&lt;10,"0"&amp;WEEKNUM(Q179),WEEKNUM(Q179))</f>
      </c>
      <c r="AC179" s="5">
        <f>+YEAR(Q179)</f>
      </c>
      <c r="AD179" s="281">
        <f>+AB179&amp;"-"&amp;AC179</f>
      </c>
      <c r="AE179" s="6"/>
      <c r="AF179" s="6"/>
      <c r="AG179" s="11"/>
    </row>
    <row x14ac:dyDescent="0.25" r="180" customHeight="1" ht="18.75">
      <c r="A180" s="276">
        <v>44</v>
      </c>
      <c r="B180" s="276">
        <v>1078779543</v>
      </c>
      <c r="C180" s="277" t="s">
        <v>564</v>
      </c>
      <c r="D180" s="278">
        <v>44133</v>
      </c>
      <c r="E180" s="279" t="s">
        <v>567</v>
      </c>
      <c r="F180" s="279" t="s">
        <v>188</v>
      </c>
      <c r="G180" s="283" t="s">
        <v>566</v>
      </c>
      <c r="H180" s="279" t="s">
        <v>189</v>
      </c>
      <c r="I180" s="278">
        <v>44145</v>
      </c>
      <c r="J180" s="278">
        <v>44147</v>
      </c>
      <c r="K180" s="276">
        <f>J180-D180</f>
      </c>
      <c r="L180" s="278">
        <v>44164</v>
      </c>
      <c r="M180" s="280">
        <v>19.4</v>
      </c>
      <c r="N180" s="278">
        <v>44165</v>
      </c>
      <c r="O180" s="279" t="s">
        <v>190</v>
      </c>
      <c r="P180" s="276">
        <v>191</v>
      </c>
      <c r="Q180" s="278">
        <v>44176</v>
      </c>
      <c r="R180" s="276">
        <f>Q180-N180</f>
      </c>
      <c r="S180" s="6" t="s">
        <v>550</v>
      </c>
      <c r="T180" s="6"/>
      <c r="U180" s="5">
        <f>+YEAR(D180)</f>
      </c>
      <c r="V180" s="5">
        <f>+MONTH(D180)</f>
      </c>
      <c r="W180" s="281">
        <f>+"W"&amp;IF(WEEKNUM(D180)&lt;10,"0"&amp;WEEKNUM(D180),WEEKNUM(D180))</f>
      </c>
      <c r="X180" s="5">
        <f>+IF(N180="",YEAR(L180),YEAR(N180))</f>
      </c>
      <c r="Y180" s="5">
        <f>+IF(N180="",MONTH(L180),MONTH(N180))</f>
      </c>
      <c r="Z180" s="282">
        <f>+IF(N180="","W"&amp;IF(WEEKNUM(L180)&lt;10,"0"&amp;WEEKNUM(L180),WEEKNUM(L180)),"W"&amp;IF(WEEKNUM(N180)&lt;10,"0"&amp;WEEKNUM(N180),WEEKNUM(N180)))</f>
      </c>
      <c r="AA180" s="281">
        <f>+IF(O180&lt;&gt;"",O180,IF(N180="","In Transit","Arrived"))</f>
      </c>
      <c r="AB180" s="281">
        <f>+"W"&amp;IF(WEEKNUM(Q180)&lt;10,"0"&amp;WEEKNUM(Q180),WEEKNUM(Q180))</f>
      </c>
      <c r="AC180" s="5">
        <f>+YEAR(Q180)</f>
      </c>
      <c r="AD180" s="281">
        <f>+AB180&amp;"-"&amp;AC180</f>
      </c>
      <c r="AE180" s="6"/>
      <c r="AF180" s="6"/>
      <c r="AG180" s="11"/>
    </row>
    <row x14ac:dyDescent="0.25" r="181" customHeight="1" ht="18.75">
      <c r="A181" s="276">
        <v>44</v>
      </c>
      <c r="B181" s="276">
        <v>1078904724</v>
      </c>
      <c r="C181" s="277" t="s">
        <v>554</v>
      </c>
      <c r="D181" s="278">
        <v>44133</v>
      </c>
      <c r="E181" s="279" t="s">
        <v>568</v>
      </c>
      <c r="F181" s="279" t="s">
        <v>235</v>
      </c>
      <c r="G181" s="283" t="s">
        <v>556</v>
      </c>
      <c r="H181" s="279" t="s">
        <v>189</v>
      </c>
      <c r="I181" s="278">
        <v>44167</v>
      </c>
      <c r="J181" s="278">
        <v>44167</v>
      </c>
      <c r="K181" s="276">
        <f>J181-D181</f>
      </c>
      <c r="L181" s="278">
        <v>44185</v>
      </c>
      <c r="M181" s="280">
        <v>19.4</v>
      </c>
      <c r="N181" s="278">
        <v>44189</v>
      </c>
      <c r="O181" s="279" t="s">
        <v>190</v>
      </c>
      <c r="P181" s="276">
        <v>87</v>
      </c>
      <c r="Q181" s="278">
        <v>44201</v>
      </c>
      <c r="R181" s="276">
        <f>Q181-N181</f>
      </c>
      <c r="S181" s="6" t="s">
        <v>557</v>
      </c>
      <c r="T181" s="6"/>
      <c r="U181" s="5">
        <f>+YEAR(D181)</f>
      </c>
      <c r="V181" s="5">
        <f>+MONTH(D181)</f>
      </c>
      <c r="W181" s="281">
        <f>+"W"&amp;IF(WEEKNUM(D181)&lt;10,"0"&amp;WEEKNUM(D181),WEEKNUM(D181))</f>
      </c>
      <c r="X181" s="5">
        <f>+IF(N181="",YEAR(L181),YEAR(N181))</f>
      </c>
      <c r="Y181" s="5">
        <f>+IF(N181="",MONTH(L181),MONTH(N181))</f>
      </c>
      <c r="Z181" s="282">
        <f>+IF(N181="","W"&amp;IF(WEEKNUM(L181)&lt;10,"0"&amp;WEEKNUM(L181),WEEKNUM(L181)),"W"&amp;IF(WEEKNUM(N181)&lt;10,"0"&amp;WEEKNUM(N181),WEEKNUM(N181)))</f>
      </c>
      <c r="AA181" s="281">
        <f>+IF(O181&lt;&gt;"",O181,IF(N181="","In Transit","Arrived"))</f>
      </c>
      <c r="AB181" s="281">
        <f>+"W"&amp;IF(WEEKNUM(Q181)&lt;10,"0"&amp;WEEKNUM(Q181),WEEKNUM(Q181))</f>
      </c>
      <c r="AC181" s="5">
        <f>+YEAR(Q181)</f>
      </c>
      <c r="AD181" s="281">
        <f>+AB181&amp;"-"&amp;AC181</f>
      </c>
      <c r="AE181" s="6"/>
      <c r="AF181" s="6"/>
      <c r="AG181" s="11"/>
    </row>
    <row x14ac:dyDescent="0.25" r="182" customHeight="1" ht="18.75">
      <c r="A182" s="276">
        <v>44</v>
      </c>
      <c r="B182" s="276">
        <v>1078779541</v>
      </c>
      <c r="C182" s="277" t="s">
        <v>564</v>
      </c>
      <c r="D182" s="278">
        <v>44133</v>
      </c>
      <c r="E182" s="279" t="s">
        <v>569</v>
      </c>
      <c r="F182" s="279" t="s">
        <v>188</v>
      </c>
      <c r="G182" s="283" t="s">
        <v>566</v>
      </c>
      <c r="H182" s="279" t="s">
        <v>189</v>
      </c>
      <c r="I182" s="278">
        <v>44145</v>
      </c>
      <c r="J182" s="278">
        <v>44147</v>
      </c>
      <c r="K182" s="276">
        <f>J182-D182</f>
      </c>
      <c r="L182" s="278">
        <v>44164</v>
      </c>
      <c r="M182" s="280">
        <v>19.4</v>
      </c>
      <c r="N182" s="278">
        <v>44165</v>
      </c>
      <c r="O182" s="279" t="s">
        <v>190</v>
      </c>
      <c r="P182" s="276">
        <v>191</v>
      </c>
      <c r="Q182" s="278">
        <v>44176</v>
      </c>
      <c r="R182" s="276">
        <f>Q182-N182</f>
      </c>
      <c r="S182" s="6" t="s">
        <v>550</v>
      </c>
      <c r="T182" s="6"/>
      <c r="U182" s="5">
        <f>+YEAR(D182)</f>
      </c>
      <c r="V182" s="5">
        <f>+MONTH(D182)</f>
      </c>
      <c r="W182" s="281">
        <f>+"W"&amp;IF(WEEKNUM(D182)&lt;10,"0"&amp;WEEKNUM(D182),WEEKNUM(D182))</f>
      </c>
      <c r="X182" s="5">
        <f>+IF(N182="",YEAR(L182),YEAR(N182))</f>
      </c>
      <c r="Y182" s="5">
        <f>+IF(N182="",MONTH(L182),MONTH(N182))</f>
      </c>
      <c r="Z182" s="282">
        <f>+IF(N182="","W"&amp;IF(WEEKNUM(L182)&lt;10,"0"&amp;WEEKNUM(L182),WEEKNUM(L182)),"W"&amp;IF(WEEKNUM(N182)&lt;10,"0"&amp;WEEKNUM(N182),WEEKNUM(N182)))</f>
      </c>
      <c r="AA182" s="281">
        <f>+IF(O182&lt;&gt;"",O182,IF(N182="","In Transit","Arrived"))</f>
      </c>
      <c r="AB182" s="281">
        <f>+"W"&amp;IF(WEEKNUM(Q182)&lt;10,"0"&amp;WEEKNUM(Q182),WEEKNUM(Q182))</f>
      </c>
      <c r="AC182" s="5">
        <f>+YEAR(Q182)</f>
      </c>
      <c r="AD182" s="281">
        <f>+AB182&amp;"-"&amp;AC182</f>
      </c>
      <c r="AE182" s="6"/>
      <c r="AF182" s="6"/>
      <c r="AG182" s="11"/>
    </row>
    <row x14ac:dyDescent="0.25" r="183" customHeight="1" ht="18.75">
      <c r="A183" s="276">
        <v>44</v>
      </c>
      <c r="B183" s="276">
        <v>1078779547</v>
      </c>
      <c r="C183" s="277" t="s">
        <v>564</v>
      </c>
      <c r="D183" s="278">
        <v>44133</v>
      </c>
      <c r="E183" s="279" t="s">
        <v>570</v>
      </c>
      <c r="F183" s="279" t="s">
        <v>188</v>
      </c>
      <c r="G183" s="283" t="s">
        <v>566</v>
      </c>
      <c r="H183" s="279" t="s">
        <v>189</v>
      </c>
      <c r="I183" s="278">
        <v>44145</v>
      </c>
      <c r="J183" s="278">
        <v>44147</v>
      </c>
      <c r="K183" s="276">
        <f>J183-D183</f>
      </c>
      <c r="L183" s="278">
        <v>44164</v>
      </c>
      <c r="M183" s="280">
        <v>19.4</v>
      </c>
      <c r="N183" s="278">
        <v>44165</v>
      </c>
      <c r="O183" s="279" t="s">
        <v>190</v>
      </c>
      <c r="P183" s="276">
        <v>191</v>
      </c>
      <c r="Q183" s="278">
        <v>44176</v>
      </c>
      <c r="R183" s="276">
        <f>Q183-N183</f>
      </c>
      <c r="S183" s="6" t="s">
        <v>550</v>
      </c>
      <c r="T183" s="6"/>
      <c r="U183" s="5">
        <f>+YEAR(D183)</f>
      </c>
      <c r="V183" s="5">
        <f>+MONTH(D183)</f>
      </c>
      <c r="W183" s="281">
        <f>+"W"&amp;IF(WEEKNUM(D183)&lt;10,"0"&amp;WEEKNUM(D183),WEEKNUM(D183))</f>
      </c>
      <c r="X183" s="5">
        <f>+IF(N183="",YEAR(L183),YEAR(N183))</f>
      </c>
      <c r="Y183" s="5">
        <f>+IF(N183="",MONTH(L183),MONTH(N183))</f>
      </c>
      <c r="Z183" s="282">
        <f>+IF(N183="","W"&amp;IF(WEEKNUM(L183)&lt;10,"0"&amp;WEEKNUM(L183),WEEKNUM(L183)),"W"&amp;IF(WEEKNUM(N183)&lt;10,"0"&amp;WEEKNUM(N183),WEEKNUM(N183)))</f>
      </c>
      <c r="AA183" s="281">
        <f>+IF(O183&lt;&gt;"",O183,IF(N183="","In Transit","Arrived"))</f>
      </c>
      <c r="AB183" s="281">
        <f>+"W"&amp;IF(WEEKNUM(Q183)&lt;10,"0"&amp;WEEKNUM(Q183),WEEKNUM(Q183))</f>
      </c>
      <c r="AC183" s="5">
        <f>+YEAR(Q183)</f>
      </c>
      <c r="AD183" s="281">
        <f>+AB183&amp;"-"&amp;AC183</f>
      </c>
      <c r="AE183" s="6"/>
      <c r="AF183" s="6"/>
      <c r="AG183" s="11"/>
    </row>
    <row x14ac:dyDescent="0.25" r="184" customHeight="1" ht="18.75">
      <c r="A184" s="276">
        <v>44</v>
      </c>
      <c r="B184" s="276">
        <v>1078904711</v>
      </c>
      <c r="C184" s="277" t="s">
        <v>547</v>
      </c>
      <c r="D184" s="278">
        <v>44133</v>
      </c>
      <c r="E184" s="279" t="s">
        <v>571</v>
      </c>
      <c r="F184" s="279" t="s">
        <v>211</v>
      </c>
      <c r="G184" s="283" t="s">
        <v>549</v>
      </c>
      <c r="H184" s="279" t="s">
        <v>189</v>
      </c>
      <c r="I184" s="278">
        <v>44148</v>
      </c>
      <c r="J184" s="278">
        <v>44155</v>
      </c>
      <c r="K184" s="276">
        <f>J184-D184</f>
      </c>
      <c r="L184" s="278">
        <v>44172</v>
      </c>
      <c r="M184" s="280">
        <v>19.4</v>
      </c>
      <c r="N184" s="278">
        <v>44172</v>
      </c>
      <c r="O184" s="279" t="s">
        <v>190</v>
      </c>
      <c r="P184" s="276">
        <v>191</v>
      </c>
      <c r="Q184" s="278">
        <v>44182</v>
      </c>
      <c r="R184" s="276">
        <f>Q184-N184</f>
      </c>
      <c r="S184" s="6" t="s">
        <v>550</v>
      </c>
      <c r="T184" s="6"/>
      <c r="U184" s="5">
        <f>+YEAR(D184)</f>
      </c>
      <c r="V184" s="5">
        <f>+MONTH(D184)</f>
      </c>
      <c r="W184" s="281">
        <f>+"W"&amp;IF(WEEKNUM(D184)&lt;10,"0"&amp;WEEKNUM(D184),WEEKNUM(D184))</f>
      </c>
      <c r="X184" s="5">
        <f>+IF(N184="",YEAR(L184),YEAR(N184))</f>
      </c>
      <c r="Y184" s="5">
        <f>+IF(N184="",MONTH(L184),MONTH(N184))</f>
      </c>
      <c r="Z184" s="282">
        <f>+IF(N184="","W"&amp;IF(WEEKNUM(L184)&lt;10,"0"&amp;WEEKNUM(L184),WEEKNUM(L184)),"W"&amp;IF(WEEKNUM(N184)&lt;10,"0"&amp;WEEKNUM(N184),WEEKNUM(N184)))</f>
      </c>
      <c r="AA184" s="281">
        <f>+IF(O184&lt;&gt;"",O184,IF(N184="","In Transit","Arrived"))</f>
      </c>
      <c r="AB184" s="281">
        <f>+"W"&amp;IF(WEEKNUM(Q184)&lt;10,"0"&amp;WEEKNUM(Q184),WEEKNUM(Q184))</f>
      </c>
      <c r="AC184" s="5">
        <f>+YEAR(Q184)</f>
      </c>
      <c r="AD184" s="281">
        <f>+AB184&amp;"-"&amp;AC184</f>
      </c>
      <c r="AE184" s="6"/>
      <c r="AF184" s="6"/>
      <c r="AG184" s="11"/>
    </row>
    <row x14ac:dyDescent="0.25" r="185" customHeight="1" ht="18.75">
      <c r="A185" s="276">
        <v>44</v>
      </c>
      <c r="B185" s="276">
        <v>1078779549</v>
      </c>
      <c r="C185" s="277" t="s">
        <v>564</v>
      </c>
      <c r="D185" s="278">
        <v>44134</v>
      </c>
      <c r="E185" s="279" t="s">
        <v>572</v>
      </c>
      <c r="F185" s="279" t="s">
        <v>188</v>
      </c>
      <c r="G185" s="283" t="s">
        <v>566</v>
      </c>
      <c r="H185" s="279" t="s">
        <v>189</v>
      </c>
      <c r="I185" s="278">
        <v>44145</v>
      </c>
      <c r="J185" s="278">
        <v>44147</v>
      </c>
      <c r="K185" s="276">
        <f>J185-D185</f>
      </c>
      <c r="L185" s="278">
        <v>44164</v>
      </c>
      <c r="M185" s="280">
        <v>19.4</v>
      </c>
      <c r="N185" s="278">
        <v>44165</v>
      </c>
      <c r="O185" s="279" t="s">
        <v>190</v>
      </c>
      <c r="P185" s="276">
        <v>191</v>
      </c>
      <c r="Q185" s="278">
        <v>44176</v>
      </c>
      <c r="R185" s="276">
        <f>Q185-N185</f>
      </c>
      <c r="S185" s="6" t="s">
        <v>550</v>
      </c>
      <c r="T185" s="6"/>
      <c r="U185" s="5">
        <f>+YEAR(D185)</f>
      </c>
      <c r="V185" s="5">
        <f>+MONTH(D185)</f>
      </c>
      <c r="W185" s="281">
        <f>+"W"&amp;IF(WEEKNUM(D185)&lt;10,"0"&amp;WEEKNUM(D185),WEEKNUM(D185))</f>
      </c>
      <c r="X185" s="5">
        <f>+IF(N185="",YEAR(L185),YEAR(N185))</f>
      </c>
      <c r="Y185" s="5">
        <f>+IF(N185="",MONTH(L185),MONTH(N185))</f>
      </c>
      <c r="Z185" s="282">
        <f>+IF(N185="","W"&amp;IF(WEEKNUM(L185)&lt;10,"0"&amp;WEEKNUM(L185),WEEKNUM(L185)),"W"&amp;IF(WEEKNUM(N185)&lt;10,"0"&amp;WEEKNUM(N185),WEEKNUM(N185)))</f>
      </c>
      <c r="AA185" s="281">
        <f>+IF(O185&lt;&gt;"",O185,IF(N185="","In Transit","Arrived"))</f>
      </c>
      <c r="AB185" s="281">
        <f>+"W"&amp;IF(WEEKNUM(Q185)&lt;10,"0"&amp;WEEKNUM(Q185),WEEKNUM(Q185))</f>
      </c>
      <c r="AC185" s="5">
        <f>+YEAR(Q185)</f>
      </c>
      <c r="AD185" s="281">
        <f>+AB185&amp;"-"&amp;AC185</f>
      </c>
      <c r="AE185" s="6"/>
      <c r="AF185" s="6"/>
      <c r="AG185" s="11"/>
    </row>
    <row x14ac:dyDescent="0.25" r="186" customHeight="1" ht="18.75">
      <c r="A186" s="276">
        <v>44</v>
      </c>
      <c r="B186" s="276">
        <v>1078904736</v>
      </c>
      <c r="C186" s="277" t="s">
        <v>547</v>
      </c>
      <c r="D186" s="278">
        <v>44134</v>
      </c>
      <c r="E186" s="279" t="s">
        <v>573</v>
      </c>
      <c r="F186" s="279" t="s">
        <v>211</v>
      </c>
      <c r="G186" s="283" t="s">
        <v>549</v>
      </c>
      <c r="H186" s="279" t="s">
        <v>189</v>
      </c>
      <c r="I186" s="278">
        <v>44148</v>
      </c>
      <c r="J186" s="278">
        <v>44155</v>
      </c>
      <c r="K186" s="276">
        <f>J186-D186</f>
      </c>
      <c r="L186" s="278">
        <v>44172</v>
      </c>
      <c r="M186" s="280">
        <v>19.4</v>
      </c>
      <c r="N186" s="278">
        <v>44172</v>
      </c>
      <c r="O186" s="279" t="s">
        <v>190</v>
      </c>
      <c r="P186" s="276">
        <v>191</v>
      </c>
      <c r="Q186" s="278">
        <v>44182</v>
      </c>
      <c r="R186" s="276">
        <f>Q186-N186</f>
      </c>
      <c r="S186" s="6" t="s">
        <v>550</v>
      </c>
      <c r="T186" s="6"/>
      <c r="U186" s="5">
        <f>+YEAR(D186)</f>
      </c>
      <c r="V186" s="5">
        <f>+MONTH(D186)</f>
      </c>
      <c r="W186" s="281">
        <f>+"W"&amp;IF(WEEKNUM(D186)&lt;10,"0"&amp;WEEKNUM(D186),WEEKNUM(D186))</f>
      </c>
      <c r="X186" s="5">
        <f>+IF(N186="",YEAR(L186),YEAR(N186))</f>
      </c>
      <c r="Y186" s="5">
        <f>+IF(N186="",MONTH(L186),MONTH(N186))</f>
      </c>
      <c r="Z186" s="282">
        <f>+IF(N186="","W"&amp;IF(WEEKNUM(L186)&lt;10,"0"&amp;WEEKNUM(L186),WEEKNUM(L186)),"W"&amp;IF(WEEKNUM(N186)&lt;10,"0"&amp;WEEKNUM(N186),WEEKNUM(N186)))</f>
      </c>
      <c r="AA186" s="281">
        <f>+IF(O186&lt;&gt;"",O186,IF(N186="","In Transit","Arrived"))</f>
      </c>
      <c r="AB186" s="281">
        <f>+"W"&amp;IF(WEEKNUM(Q186)&lt;10,"0"&amp;WEEKNUM(Q186),WEEKNUM(Q186))</f>
      </c>
      <c r="AC186" s="5">
        <f>+YEAR(Q186)</f>
      </c>
      <c r="AD186" s="281">
        <f>+AB186&amp;"-"&amp;AC186</f>
      </c>
      <c r="AE186" s="6"/>
      <c r="AF186" s="6"/>
      <c r="AG186" s="11"/>
    </row>
    <row x14ac:dyDescent="0.25" r="187" customHeight="1" ht="18.75">
      <c r="A187" s="276">
        <v>44</v>
      </c>
      <c r="B187" s="276">
        <v>1078590939</v>
      </c>
      <c r="C187" s="277" t="s">
        <v>564</v>
      </c>
      <c r="D187" s="278">
        <v>44134</v>
      </c>
      <c r="E187" s="279" t="s">
        <v>574</v>
      </c>
      <c r="F187" s="279" t="s">
        <v>188</v>
      </c>
      <c r="G187" s="283" t="s">
        <v>566</v>
      </c>
      <c r="H187" s="279" t="s">
        <v>189</v>
      </c>
      <c r="I187" s="278">
        <v>44145</v>
      </c>
      <c r="J187" s="278">
        <v>44147</v>
      </c>
      <c r="K187" s="276">
        <f>J187-D187</f>
      </c>
      <c r="L187" s="278">
        <v>44164</v>
      </c>
      <c r="M187" s="280">
        <v>19.4</v>
      </c>
      <c r="N187" s="278">
        <v>44165</v>
      </c>
      <c r="O187" s="279" t="s">
        <v>190</v>
      </c>
      <c r="P187" s="276">
        <v>191</v>
      </c>
      <c r="Q187" s="278">
        <v>44176</v>
      </c>
      <c r="R187" s="276">
        <f>Q187-N187</f>
      </c>
      <c r="S187" s="6" t="s">
        <v>550</v>
      </c>
      <c r="T187" s="6"/>
      <c r="U187" s="5">
        <f>+YEAR(D187)</f>
      </c>
      <c r="V187" s="5">
        <f>+MONTH(D187)</f>
      </c>
      <c r="W187" s="281">
        <f>+"W"&amp;IF(WEEKNUM(D187)&lt;10,"0"&amp;WEEKNUM(D187),WEEKNUM(D187))</f>
      </c>
      <c r="X187" s="5">
        <f>+IF(N187="",YEAR(L187),YEAR(N187))</f>
      </c>
      <c r="Y187" s="5">
        <f>+IF(N187="",MONTH(L187),MONTH(N187))</f>
      </c>
      <c r="Z187" s="282">
        <f>+IF(N187="","W"&amp;IF(WEEKNUM(L187)&lt;10,"0"&amp;WEEKNUM(L187),WEEKNUM(L187)),"W"&amp;IF(WEEKNUM(N187)&lt;10,"0"&amp;WEEKNUM(N187),WEEKNUM(N187)))</f>
      </c>
      <c r="AA187" s="281">
        <f>+IF(O187&lt;&gt;"",O187,IF(N187="","In Transit","Arrived"))</f>
      </c>
      <c r="AB187" s="281">
        <f>+"W"&amp;IF(WEEKNUM(Q187)&lt;10,"0"&amp;WEEKNUM(Q187),WEEKNUM(Q187))</f>
      </c>
      <c r="AC187" s="5">
        <f>+YEAR(Q187)</f>
      </c>
      <c r="AD187" s="281">
        <f>+AB187&amp;"-"&amp;AC187</f>
      </c>
      <c r="AE187" s="6"/>
      <c r="AF187" s="6"/>
      <c r="AG187" s="11"/>
    </row>
    <row x14ac:dyDescent="0.25" r="188" customHeight="1" ht="18.75">
      <c r="A188" s="276">
        <v>45</v>
      </c>
      <c r="B188" s="276">
        <v>1079005978</v>
      </c>
      <c r="C188" s="277" t="s">
        <v>547</v>
      </c>
      <c r="D188" s="278">
        <v>44140</v>
      </c>
      <c r="E188" s="279" t="s">
        <v>575</v>
      </c>
      <c r="F188" s="279" t="s">
        <v>211</v>
      </c>
      <c r="G188" s="283" t="s">
        <v>549</v>
      </c>
      <c r="H188" s="279" t="s">
        <v>189</v>
      </c>
      <c r="I188" s="278">
        <v>44148</v>
      </c>
      <c r="J188" s="278">
        <v>44155</v>
      </c>
      <c r="K188" s="276">
        <f>J188-D188</f>
      </c>
      <c r="L188" s="278">
        <v>44172</v>
      </c>
      <c r="M188" s="280">
        <v>19.4</v>
      </c>
      <c r="N188" s="278">
        <v>44172</v>
      </c>
      <c r="O188" s="279" t="s">
        <v>190</v>
      </c>
      <c r="P188" s="276">
        <v>191</v>
      </c>
      <c r="Q188" s="278">
        <v>44182</v>
      </c>
      <c r="R188" s="276">
        <f>Q188-N188</f>
      </c>
      <c r="S188" s="6" t="s">
        <v>550</v>
      </c>
      <c r="T188" s="6"/>
      <c r="U188" s="5">
        <f>+YEAR(D188)</f>
      </c>
      <c r="V188" s="5">
        <f>+MONTH(D188)</f>
      </c>
      <c r="W188" s="281">
        <f>+"W"&amp;IF(WEEKNUM(D188)&lt;10,"0"&amp;WEEKNUM(D188),WEEKNUM(D188))</f>
      </c>
      <c r="X188" s="5">
        <f>+IF(N188="",YEAR(L188),YEAR(N188))</f>
      </c>
      <c r="Y188" s="5">
        <f>+IF(N188="",MONTH(L188),MONTH(N188))</f>
      </c>
      <c r="Z188" s="282">
        <f>+IF(N188="","W"&amp;IF(WEEKNUM(L188)&lt;10,"0"&amp;WEEKNUM(L188),WEEKNUM(L188)),"W"&amp;IF(WEEKNUM(N188)&lt;10,"0"&amp;WEEKNUM(N188),WEEKNUM(N188)))</f>
      </c>
      <c r="AA188" s="281">
        <f>+IF(O188&lt;&gt;"",O188,IF(N188="","In Transit","Arrived"))</f>
      </c>
      <c r="AB188" s="281">
        <f>+"W"&amp;IF(WEEKNUM(Q188)&lt;10,"0"&amp;WEEKNUM(Q188),WEEKNUM(Q188))</f>
      </c>
      <c r="AC188" s="5">
        <f>+YEAR(Q188)</f>
      </c>
      <c r="AD188" s="281">
        <f>+AB188&amp;"-"&amp;AC188</f>
      </c>
      <c r="AE188" s="6"/>
      <c r="AF188" s="6"/>
      <c r="AG188" s="11"/>
    </row>
    <row x14ac:dyDescent="0.25" r="189" customHeight="1" ht="18.75">
      <c r="A189" s="276">
        <v>45</v>
      </c>
      <c r="B189" s="276">
        <v>1079005983</v>
      </c>
      <c r="C189" s="277" t="s">
        <v>547</v>
      </c>
      <c r="D189" s="278">
        <v>44140</v>
      </c>
      <c r="E189" s="279" t="s">
        <v>576</v>
      </c>
      <c r="F189" s="279" t="s">
        <v>211</v>
      </c>
      <c r="G189" s="283" t="s">
        <v>549</v>
      </c>
      <c r="H189" s="279" t="s">
        <v>189</v>
      </c>
      <c r="I189" s="278">
        <v>44148</v>
      </c>
      <c r="J189" s="278">
        <v>44155</v>
      </c>
      <c r="K189" s="276">
        <f>J189-D189</f>
      </c>
      <c r="L189" s="278">
        <v>44172</v>
      </c>
      <c r="M189" s="280">
        <v>19.4</v>
      </c>
      <c r="N189" s="278">
        <v>44172</v>
      </c>
      <c r="O189" s="279" t="s">
        <v>190</v>
      </c>
      <c r="P189" s="276">
        <v>87</v>
      </c>
      <c r="Q189" s="278">
        <v>44188</v>
      </c>
      <c r="R189" s="276">
        <f>Q189-N189</f>
      </c>
      <c r="S189" s="6" t="s">
        <v>557</v>
      </c>
      <c r="T189" s="6" t="s">
        <v>577</v>
      </c>
      <c r="U189" s="5">
        <f>+YEAR(D189)</f>
      </c>
      <c r="V189" s="5">
        <f>+MONTH(D189)</f>
      </c>
      <c r="W189" s="281">
        <f>+"W"&amp;IF(WEEKNUM(D189)&lt;10,"0"&amp;WEEKNUM(D189),WEEKNUM(D189))</f>
      </c>
      <c r="X189" s="5">
        <f>+IF(N189="",YEAR(L189),YEAR(N189))</f>
      </c>
      <c r="Y189" s="5">
        <f>+IF(N189="",MONTH(L189),MONTH(N189))</f>
      </c>
      <c r="Z189" s="282">
        <f>+IF(N189="","W"&amp;IF(WEEKNUM(L189)&lt;10,"0"&amp;WEEKNUM(L189),WEEKNUM(L189)),"W"&amp;IF(WEEKNUM(N189)&lt;10,"0"&amp;WEEKNUM(N189),WEEKNUM(N189)))</f>
      </c>
      <c r="AA189" s="281">
        <f>+IF(O189&lt;&gt;"",O189,IF(N189="","In Transit","Arrived"))</f>
      </c>
      <c r="AB189" s="281">
        <f>+"W"&amp;IF(WEEKNUM(Q189)&lt;10,"0"&amp;WEEKNUM(Q189),WEEKNUM(Q189))</f>
      </c>
      <c r="AC189" s="5">
        <f>+YEAR(Q189)</f>
      </c>
      <c r="AD189" s="281">
        <f>+AB189&amp;"-"&amp;AC189</f>
      </c>
      <c r="AE189" s="6"/>
      <c r="AF189" s="6"/>
      <c r="AG189" s="11"/>
    </row>
    <row x14ac:dyDescent="0.25" r="190" customHeight="1" ht="18.75">
      <c r="A190" s="276">
        <v>45</v>
      </c>
      <c r="B190" s="276">
        <v>1079005986</v>
      </c>
      <c r="C190" s="277" t="s">
        <v>547</v>
      </c>
      <c r="D190" s="278">
        <v>44140</v>
      </c>
      <c r="E190" s="279" t="s">
        <v>578</v>
      </c>
      <c r="F190" s="279" t="s">
        <v>211</v>
      </c>
      <c r="G190" s="283" t="s">
        <v>549</v>
      </c>
      <c r="H190" s="279" t="s">
        <v>189</v>
      </c>
      <c r="I190" s="278">
        <v>44148</v>
      </c>
      <c r="J190" s="278">
        <v>44155</v>
      </c>
      <c r="K190" s="276">
        <f>J190-D190</f>
      </c>
      <c r="L190" s="278">
        <v>44172</v>
      </c>
      <c r="M190" s="280">
        <v>19.4</v>
      </c>
      <c r="N190" s="278">
        <v>44172</v>
      </c>
      <c r="O190" s="279" t="s">
        <v>190</v>
      </c>
      <c r="P190" s="276">
        <v>87</v>
      </c>
      <c r="Q190" s="278">
        <v>44188</v>
      </c>
      <c r="R190" s="276">
        <f>Q190-N190</f>
      </c>
      <c r="S190" s="6" t="s">
        <v>557</v>
      </c>
      <c r="T190" s="6" t="s">
        <v>577</v>
      </c>
      <c r="U190" s="5">
        <f>+YEAR(D190)</f>
      </c>
      <c r="V190" s="5">
        <f>+MONTH(D190)</f>
      </c>
      <c r="W190" s="281">
        <f>+"W"&amp;IF(WEEKNUM(D190)&lt;10,"0"&amp;WEEKNUM(D190),WEEKNUM(D190))</f>
      </c>
      <c r="X190" s="5">
        <f>+IF(N190="",YEAR(L190),YEAR(N190))</f>
      </c>
      <c r="Y190" s="5">
        <f>+IF(N190="",MONTH(L190),MONTH(N190))</f>
      </c>
      <c r="Z190" s="282">
        <f>+IF(N190="","W"&amp;IF(WEEKNUM(L190)&lt;10,"0"&amp;WEEKNUM(L190),WEEKNUM(L190)),"W"&amp;IF(WEEKNUM(N190)&lt;10,"0"&amp;WEEKNUM(N190),WEEKNUM(N190)))</f>
      </c>
      <c r="AA190" s="281">
        <f>+IF(O190&lt;&gt;"",O190,IF(N190="","In Transit","Arrived"))</f>
      </c>
      <c r="AB190" s="281">
        <f>+"W"&amp;IF(WEEKNUM(Q190)&lt;10,"0"&amp;WEEKNUM(Q190),WEEKNUM(Q190))</f>
      </c>
      <c r="AC190" s="5">
        <f>+YEAR(Q190)</f>
      </c>
      <c r="AD190" s="281">
        <f>+AB190&amp;"-"&amp;AC190</f>
      </c>
      <c r="AE190" s="6"/>
      <c r="AF190" s="6"/>
      <c r="AG190" s="11"/>
    </row>
    <row x14ac:dyDescent="0.25" r="191" customHeight="1" ht="18.75">
      <c r="A191" s="276">
        <v>45</v>
      </c>
      <c r="B191" s="276">
        <v>1079005987</v>
      </c>
      <c r="C191" s="277" t="s">
        <v>547</v>
      </c>
      <c r="D191" s="278">
        <v>44141</v>
      </c>
      <c r="E191" s="279" t="s">
        <v>579</v>
      </c>
      <c r="F191" s="279" t="s">
        <v>211</v>
      </c>
      <c r="G191" s="283" t="s">
        <v>549</v>
      </c>
      <c r="H191" s="279" t="s">
        <v>189</v>
      </c>
      <c r="I191" s="278">
        <v>44148</v>
      </c>
      <c r="J191" s="278">
        <v>44155</v>
      </c>
      <c r="K191" s="276">
        <f>J191-D191</f>
      </c>
      <c r="L191" s="278">
        <v>44172</v>
      </c>
      <c r="M191" s="280">
        <v>19.4</v>
      </c>
      <c r="N191" s="278">
        <v>44172</v>
      </c>
      <c r="O191" s="279" t="s">
        <v>190</v>
      </c>
      <c r="P191" s="276">
        <v>87</v>
      </c>
      <c r="Q191" s="278">
        <v>44188</v>
      </c>
      <c r="R191" s="276">
        <f>Q191-N191</f>
      </c>
      <c r="S191" s="6" t="s">
        <v>557</v>
      </c>
      <c r="T191" s="6" t="s">
        <v>577</v>
      </c>
      <c r="U191" s="5">
        <f>+YEAR(D191)</f>
      </c>
      <c r="V191" s="5">
        <f>+MONTH(D191)</f>
      </c>
      <c r="W191" s="281">
        <f>+"W"&amp;IF(WEEKNUM(D191)&lt;10,"0"&amp;WEEKNUM(D191),WEEKNUM(D191))</f>
      </c>
      <c r="X191" s="5">
        <f>+IF(N191="",YEAR(L191),YEAR(N191))</f>
      </c>
      <c r="Y191" s="5">
        <f>+IF(N191="",MONTH(L191),MONTH(N191))</f>
      </c>
      <c r="Z191" s="282">
        <f>+IF(N191="","W"&amp;IF(WEEKNUM(L191)&lt;10,"0"&amp;WEEKNUM(L191),WEEKNUM(L191)),"W"&amp;IF(WEEKNUM(N191)&lt;10,"0"&amp;WEEKNUM(N191),WEEKNUM(N191)))</f>
      </c>
      <c r="AA191" s="281">
        <f>+IF(O191&lt;&gt;"",O191,IF(N191="","In Transit","Arrived"))</f>
      </c>
      <c r="AB191" s="281">
        <f>+"W"&amp;IF(WEEKNUM(Q191)&lt;10,"0"&amp;WEEKNUM(Q191),WEEKNUM(Q191))</f>
      </c>
      <c r="AC191" s="5">
        <f>+YEAR(Q191)</f>
      </c>
      <c r="AD191" s="281">
        <f>+AB191&amp;"-"&amp;AC191</f>
      </c>
      <c r="AE191" s="6"/>
      <c r="AF191" s="6"/>
      <c r="AG191" s="11"/>
    </row>
    <row x14ac:dyDescent="0.25" r="192" customHeight="1" ht="18.75">
      <c r="A192" s="276">
        <v>45</v>
      </c>
      <c r="B192" s="276">
        <v>1079005988</v>
      </c>
      <c r="C192" s="277" t="s">
        <v>547</v>
      </c>
      <c r="D192" s="278">
        <v>44141</v>
      </c>
      <c r="E192" s="279" t="s">
        <v>580</v>
      </c>
      <c r="F192" s="279" t="s">
        <v>211</v>
      </c>
      <c r="G192" s="283" t="s">
        <v>549</v>
      </c>
      <c r="H192" s="279" t="s">
        <v>189</v>
      </c>
      <c r="I192" s="278">
        <v>44148</v>
      </c>
      <c r="J192" s="278">
        <v>44155</v>
      </c>
      <c r="K192" s="276">
        <f>J192-D192</f>
      </c>
      <c r="L192" s="278">
        <v>44172</v>
      </c>
      <c r="M192" s="280">
        <v>19.4</v>
      </c>
      <c r="N192" s="278">
        <v>44172</v>
      </c>
      <c r="O192" s="279" t="s">
        <v>190</v>
      </c>
      <c r="P192" s="276">
        <v>87</v>
      </c>
      <c r="Q192" s="278">
        <v>44188</v>
      </c>
      <c r="R192" s="276">
        <f>Q192-N192</f>
      </c>
      <c r="S192" s="6" t="s">
        <v>557</v>
      </c>
      <c r="T192" s="6" t="s">
        <v>577</v>
      </c>
      <c r="U192" s="5">
        <f>+YEAR(D192)</f>
      </c>
      <c r="V192" s="5">
        <f>+MONTH(D192)</f>
      </c>
      <c r="W192" s="281">
        <f>+"W"&amp;IF(WEEKNUM(D192)&lt;10,"0"&amp;WEEKNUM(D192),WEEKNUM(D192))</f>
      </c>
      <c r="X192" s="5">
        <f>+IF(N192="",YEAR(L192),YEAR(N192))</f>
      </c>
      <c r="Y192" s="5">
        <f>+IF(N192="",MONTH(L192),MONTH(N192))</f>
      </c>
      <c r="Z192" s="282">
        <f>+IF(N192="","W"&amp;IF(WEEKNUM(L192)&lt;10,"0"&amp;WEEKNUM(L192),WEEKNUM(L192)),"W"&amp;IF(WEEKNUM(N192)&lt;10,"0"&amp;WEEKNUM(N192),WEEKNUM(N192)))</f>
      </c>
      <c r="AA192" s="281">
        <f>+IF(O192&lt;&gt;"",O192,IF(N192="","In Transit","Arrived"))</f>
      </c>
      <c r="AB192" s="281">
        <f>+"W"&amp;IF(WEEKNUM(Q192)&lt;10,"0"&amp;WEEKNUM(Q192),WEEKNUM(Q192))</f>
      </c>
      <c r="AC192" s="5">
        <f>+YEAR(Q192)</f>
      </c>
      <c r="AD192" s="281">
        <f>+AB192&amp;"-"&amp;AC192</f>
      </c>
      <c r="AE192" s="6"/>
      <c r="AF192" s="6"/>
      <c r="AG192" s="11"/>
    </row>
    <row x14ac:dyDescent="0.25" r="193" customHeight="1" ht="18.75">
      <c r="A193" s="276">
        <v>45</v>
      </c>
      <c r="B193" s="276">
        <v>1079005993</v>
      </c>
      <c r="C193" s="277" t="s">
        <v>547</v>
      </c>
      <c r="D193" s="278">
        <v>44141</v>
      </c>
      <c r="E193" s="279" t="s">
        <v>581</v>
      </c>
      <c r="F193" s="279" t="s">
        <v>211</v>
      </c>
      <c r="G193" s="283" t="s">
        <v>549</v>
      </c>
      <c r="H193" s="279" t="s">
        <v>189</v>
      </c>
      <c r="I193" s="278">
        <v>44148</v>
      </c>
      <c r="J193" s="278">
        <v>44155</v>
      </c>
      <c r="K193" s="276">
        <f>J193-D193</f>
      </c>
      <c r="L193" s="278">
        <v>44172</v>
      </c>
      <c r="M193" s="280">
        <v>19.4</v>
      </c>
      <c r="N193" s="278">
        <v>44172</v>
      </c>
      <c r="O193" s="279" t="s">
        <v>190</v>
      </c>
      <c r="P193" s="276">
        <v>87</v>
      </c>
      <c r="Q193" s="278">
        <v>44188</v>
      </c>
      <c r="R193" s="276">
        <f>Q193-N193</f>
      </c>
      <c r="S193" s="6" t="s">
        <v>557</v>
      </c>
      <c r="T193" s="6" t="s">
        <v>577</v>
      </c>
      <c r="U193" s="5">
        <f>+YEAR(D193)</f>
      </c>
      <c r="V193" s="5">
        <f>+MONTH(D193)</f>
      </c>
      <c r="W193" s="281">
        <f>+"W"&amp;IF(WEEKNUM(D193)&lt;10,"0"&amp;WEEKNUM(D193),WEEKNUM(D193))</f>
      </c>
      <c r="X193" s="5">
        <f>+IF(N193="",YEAR(L193),YEAR(N193))</f>
      </c>
      <c r="Y193" s="5">
        <f>+IF(N193="",MONTH(L193),MONTH(N193))</f>
      </c>
      <c r="Z193" s="282">
        <f>+IF(N193="","W"&amp;IF(WEEKNUM(L193)&lt;10,"0"&amp;WEEKNUM(L193),WEEKNUM(L193)),"W"&amp;IF(WEEKNUM(N193)&lt;10,"0"&amp;WEEKNUM(N193),WEEKNUM(N193)))</f>
      </c>
      <c r="AA193" s="281">
        <f>+IF(O193&lt;&gt;"",O193,IF(N193="","In Transit","Arrived"))</f>
      </c>
      <c r="AB193" s="281">
        <f>+"W"&amp;IF(WEEKNUM(Q193)&lt;10,"0"&amp;WEEKNUM(Q193),WEEKNUM(Q193))</f>
      </c>
      <c r="AC193" s="5">
        <f>+YEAR(Q193)</f>
      </c>
      <c r="AD193" s="281">
        <f>+AB193&amp;"-"&amp;AC193</f>
      </c>
      <c r="AE193" s="6"/>
      <c r="AF193" s="6"/>
      <c r="AG193" s="11"/>
    </row>
    <row x14ac:dyDescent="0.25" r="194" customHeight="1" ht="18.75">
      <c r="A194" s="276">
        <v>45</v>
      </c>
      <c r="B194" s="276">
        <v>1079005994</v>
      </c>
      <c r="C194" s="277" t="s">
        <v>547</v>
      </c>
      <c r="D194" s="278">
        <v>44141</v>
      </c>
      <c r="E194" s="279" t="s">
        <v>582</v>
      </c>
      <c r="F194" s="279" t="s">
        <v>211</v>
      </c>
      <c r="G194" s="283" t="s">
        <v>549</v>
      </c>
      <c r="H194" s="279" t="s">
        <v>189</v>
      </c>
      <c r="I194" s="278">
        <v>44148</v>
      </c>
      <c r="J194" s="278">
        <v>44155</v>
      </c>
      <c r="K194" s="276">
        <f>J194-D194</f>
      </c>
      <c r="L194" s="278">
        <v>44172</v>
      </c>
      <c r="M194" s="280">
        <v>19.4</v>
      </c>
      <c r="N194" s="278">
        <v>44172</v>
      </c>
      <c r="O194" s="279" t="s">
        <v>190</v>
      </c>
      <c r="P194" s="276">
        <v>87</v>
      </c>
      <c r="Q194" s="278">
        <v>44188</v>
      </c>
      <c r="R194" s="276">
        <f>Q194-N194</f>
      </c>
      <c r="S194" s="6" t="s">
        <v>557</v>
      </c>
      <c r="T194" s="6" t="s">
        <v>577</v>
      </c>
      <c r="U194" s="5">
        <f>+YEAR(D194)</f>
      </c>
      <c r="V194" s="5">
        <f>+MONTH(D194)</f>
      </c>
      <c r="W194" s="281">
        <f>+"W"&amp;IF(WEEKNUM(D194)&lt;10,"0"&amp;WEEKNUM(D194),WEEKNUM(D194))</f>
      </c>
      <c r="X194" s="5">
        <f>+IF(N194="",YEAR(L194),YEAR(N194))</f>
      </c>
      <c r="Y194" s="5">
        <f>+IF(N194="",MONTH(L194),MONTH(N194))</f>
      </c>
      <c r="Z194" s="282">
        <f>+IF(N194="","W"&amp;IF(WEEKNUM(L194)&lt;10,"0"&amp;WEEKNUM(L194),WEEKNUM(L194)),"W"&amp;IF(WEEKNUM(N194)&lt;10,"0"&amp;WEEKNUM(N194),WEEKNUM(N194)))</f>
      </c>
      <c r="AA194" s="281">
        <f>+IF(O194&lt;&gt;"",O194,IF(N194="","In Transit","Arrived"))</f>
      </c>
      <c r="AB194" s="281">
        <f>+"W"&amp;IF(WEEKNUM(Q194)&lt;10,"0"&amp;WEEKNUM(Q194),WEEKNUM(Q194))</f>
      </c>
      <c r="AC194" s="5">
        <f>+YEAR(Q194)</f>
      </c>
      <c r="AD194" s="281">
        <f>+AB194&amp;"-"&amp;AC194</f>
      </c>
      <c r="AE194" s="6"/>
      <c r="AF194" s="6"/>
      <c r="AG194" s="11"/>
    </row>
    <row x14ac:dyDescent="0.25" r="195" customHeight="1" ht="18.75">
      <c r="A195" s="276">
        <v>47</v>
      </c>
      <c r="B195" s="276">
        <v>1079307722</v>
      </c>
      <c r="C195" s="277" t="s">
        <v>583</v>
      </c>
      <c r="D195" s="278">
        <v>44154</v>
      </c>
      <c r="E195" s="279" t="s">
        <v>584</v>
      </c>
      <c r="F195" s="279" t="s">
        <v>235</v>
      </c>
      <c r="G195" s="283" t="s">
        <v>556</v>
      </c>
      <c r="H195" s="279" t="s">
        <v>189</v>
      </c>
      <c r="I195" s="278">
        <v>44167</v>
      </c>
      <c r="J195" s="278">
        <v>44167</v>
      </c>
      <c r="K195" s="276">
        <f>J195-D195</f>
      </c>
      <c r="L195" s="278">
        <v>44185</v>
      </c>
      <c r="M195" s="280">
        <v>19.4</v>
      </c>
      <c r="N195" s="278">
        <v>44189</v>
      </c>
      <c r="O195" s="279" t="s">
        <v>190</v>
      </c>
      <c r="P195" s="276">
        <v>190</v>
      </c>
      <c r="Q195" s="278">
        <v>44201</v>
      </c>
      <c r="R195" s="276">
        <f>Q195-N195</f>
      </c>
      <c r="S195" s="6" t="s">
        <v>560</v>
      </c>
      <c r="T195" s="6" t="s">
        <v>553</v>
      </c>
      <c r="U195" s="5">
        <f>+YEAR(D195)</f>
      </c>
      <c r="V195" s="5">
        <f>+MONTH(D195)</f>
      </c>
      <c r="W195" s="281">
        <f>+"W"&amp;IF(WEEKNUM(D195)&lt;10,"0"&amp;WEEKNUM(D195),WEEKNUM(D195))</f>
      </c>
      <c r="X195" s="5">
        <f>+IF(N195="",YEAR(L195),YEAR(N195))</f>
      </c>
      <c r="Y195" s="5">
        <f>+IF(N195="",MONTH(L195),MONTH(N195))</f>
      </c>
      <c r="Z195" s="282">
        <f>+IF(N195="","W"&amp;IF(WEEKNUM(L195)&lt;10,"0"&amp;WEEKNUM(L195),WEEKNUM(L195)),"W"&amp;IF(WEEKNUM(N195)&lt;10,"0"&amp;WEEKNUM(N195),WEEKNUM(N195)))</f>
      </c>
      <c r="AA195" s="281">
        <f>+IF(O195&lt;&gt;"",O195,IF(N195="","In Transit","Arrived"))</f>
      </c>
      <c r="AB195" s="281">
        <f>+"W"&amp;IF(WEEKNUM(Q195)&lt;10,"0"&amp;WEEKNUM(Q195),WEEKNUM(Q195))</f>
      </c>
      <c r="AC195" s="5">
        <f>+YEAR(Q195)</f>
      </c>
      <c r="AD195" s="281">
        <f>+AB195&amp;"-"&amp;AC195</f>
      </c>
      <c r="AE195" s="6"/>
      <c r="AF195" s="6"/>
      <c r="AG195" s="11"/>
    </row>
    <row x14ac:dyDescent="0.25" r="196" customHeight="1" ht="18.75">
      <c r="A196" s="276">
        <v>47</v>
      </c>
      <c r="B196" s="276">
        <v>1079307729</v>
      </c>
      <c r="C196" s="277" t="s">
        <v>583</v>
      </c>
      <c r="D196" s="278">
        <v>44154</v>
      </c>
      <c r="E196" s="279" t="s">
        <v>585</v>
      </c>
      <c r="F196" s="279" t="s">
        <v>235</v>
      </c>
      <c r="G196" s="283" t="s">
        <v>556</v>
      </c>
      <c r="H196" s="279" t="s">
        <v>189</v>
      </c>
      <c r="I196" s="278">
        <v>44167</v>
      </c>
      <c r="J196" s="278">
        <v>44167</v>
      </c>
      <c r="K196" s="276">
        <f>J196-D196</f>
      </c>
      <c r="L196" s="278">
        <v>44185</v>
      </c>
      <c r="M196" s="280">
        <v>19.4</v>
      </c>
      <c r="N196" s="278">
        <v>44189</v>
      </c>
      <c r="O196" s="279" t="s">
        <v>190</v>
      </c>
      <c r="P196" s="276">
        <v>190</v>
      </c>
      <c r="Q196" s="278">
        <v>44201</v>
      </c>
      <c r="R196" s="276">
        <f>Q196-N196</f>
      </c>
      <c r="S196" s="6" t="s">
        <v>560</v>
      </c>
      <c r="T196" s="6" t="s">
        <v>553</v>
      </c>
      <c r="U196" s="5">
        <f>+YEAR(D196)</f>
      </c>
      <c r="V196" s="5">
        <f>+MONTH(D196)</f>
      </c>
      <c r="W196" s="281">
        <f>+"W"&amp;IF(WEEKNUM(D196)&lt;10,"0"&amp;WEEKNUM(D196),WEEKNUM(D196))</f>
      </c>
      <c r="X196" s="5">
        <f>+IF(N196="",YEAR(L196),YEAR(N196))</f>
      </c>
      <c r="Y196" s="5">
        <f>+IF(N196="",MONTH(L196),MONTH(N196))</f>
      </c>
      <c r="Z196" s="282">
        <f>+IF(N196="","W"&amp;IF(WEEKNUM(L196)&lt;10,"0"&amp;WEEKNUM(L196),WEEKNUM(L196)),"W"&amp;IF(WEEKNUM(N196)&lt;10,"0"&amp;WEEKNUM(N196),WEEKNUM(N196)))</f>
      </c>
      <c r="AA196" s="281">
        <f>+IF(O196&lt;&gt;"",O196,IF(N196="","In Transit","Arrived"))</f>
      </c>
      <c r="AB196" s="281">
        <f>+"W"&amp;IF(WEEKNUM(Q196)&lt;10,"0"&amp;WEEKNUM(Q196),WEEKNUM(Q196))</f>
      </c>
      <c r="AC196" s="5">
        <f>+YEAR(Q196)</f>
      </c>
      <c r="AD196" s="281">
        <f>+AB196&amp;"-"&amp;AC196</f>
      </c>
      <c r="AE196" s="6"/>
      <c r="AF196" s="6"/>
      <c r="AG196" s="11"/>
    </row>
    <row x14ac:dyDescent="0.25" r="197" customHeight="1" ht="18.75">
      <c r="A197" s="276">
        <v>47</v>
      </c>
      <c r="B197" s="276">
        <v>1079307730</v>
      </c>
      <c r="C197" s="277" t="s">
        <v>583</v>
      </c>
      <c r="D197" s="278">
        <v>44154</v>
      </c>
      <c r="E197" s="279" t="s">
        <v>586</v>
      </c>
      <c r="F197" s="279" t="s">
        <v>235</v>
      </c>
      <c r="G197" s="283" t="s">
        <v>556</v>
      </c>
      <c r="H197" s="279" t="s">
        <v>189</v>
      </c>
      <c r="I197" s="278">
        <v>44167</v>
      </c>
      <c r="J197" s="278">
        <v>44167</v>
      </c>
      <c r="K197" s="276">
        <f>J197-D197</f>
      </c>
      <c r="L197" s="278">
        <v>44185</v>
      </c>
      <c r="M197" s="280">
        <v>19.4</v>
      </c>
      <c r="N197" s="278">
        <v>44189</v>
      </c>
      <c r="O197" s="279" t="s">
        <v>190</v>
      </c>
      <c r="P197" s="276">
        <v>190</v>
      </c>
      <c r="Q197" s="278">
        <v>44201</v>
      </c>
      <c r="R197" s="276">
        <f>Q197-N197</f>
      </c>
      <c r="S197" s="6" t="s">
        <v>560</v>
      </c>
      <c r="T197" s="6" t="s">
        <v>553</v>
      </c>
      <c r="U197" s="5">
        <f>+YEAR(D197)</f>
      </c>
      <c r="V197" s="5">
        <f>+MONTH(D197)</f>
      </c>
      <c r="W197" s="281">
        <f>+"W"&amp;IF(WEEKNUM(D197)&lt;10,"0"&amp;WEEKNUM(D197),WEEKNUM(D197))</f>
      </c>
      <c r="X197" s="5">
        <f>+IF(N197="",YEAR(L197),YEAR(N197))</f>
      </c>
      <c r="Y197" s="5">
        <f>+IF(N197="",MONTH(L197),MONTH(N197))</f>
      </c>
      <c r="Z197" s="282">
        <f>+IF(N197="","W"&amp;IF(WEEKNUM(L197)&lt;10,"0"&amp;WEEKNUM(L197),WEEKNUM(L197)),"W"&amp;IF(WEEKNUM(N197)&lt;10,"0"&amp;WEEKNUM(N197),WEEKNUM(N197)))</f>
      </c>
      <c r="AA197" s="281">
        <f>+IF(O197&lt;&gt;"",O197,IF(N197="","In Transit","Arrived"))</f>
      </c>
      <c r="AB197" s="281">
        <f>+"W"&amp;IF(WEEKNUM(Q197)&lt;10,"0"&amp;WEEKNUM(Q197),WEEKNUM(Q197))</f>
      </c>
      <c r="AC197" s="5">
        <f>+YEAR(Q197)</f>
      </c>
      <c r="AD197" s="281">
        <f>+AB197&amp;"-"&amp;AC197</f>
      </c>
      <c r="AE197" s="6"/>
      <c r="AF197" s="6"/>
      <c r="AG197" s="11"/>
    </row>
    <row x14ac:dyDescent="0.25" r="198" customHeight="1" ht="18.75">
      <c r="A198" s="276">
        <v>47</v>
      </c>
      <c r="B198" s="276">
        <v>1079307731</v>
      </c>
      <c r="C198" s="277" t="s">
        <v>583</v>
      </c>
      <c r="D198" s="278">
        <v>44155</v>
      </c>
      <c r="E198" s="279" t="s">
        <v>587</v>
      </c>
      <c r="F198" s="279" t="s">
        <v>235</v>
      </c>
      <c r="G198" s="283" t="s">
        <v>556</v>
      </c>
      <c r="H198" s="279" t="s">
        <v>189</v>
      </c>
      <c r="I198" s="278">
        <v>44167</v>
      </c>
      <c r="J198" s="278">
        <v>44167</v>
      </c>
      <c r="K198" s="276">
        <f>J198-D198</f>
      </c>
      <c r="L198" s="278">
        <v>44185</v>
      </c>
      <c r="M198" s="280">
        <v>19.4</v>
      </c>
      <c r="N198" s="278">
        <v>44189</v>
      </c>
      <c r="O198" s="279" t="s">
        <v>190</v>
      </c>
      <c r="P198" s="276">
        <v>190</v>
      </c>
      <c r="Q198" s="278">
        <v>44201</v>
      </c>
      <c r="R198" s="276">
        <f>Q198-N198</f>
      </c>
      <c r="S198" s="6" t="s">
        <v>560</v>
      </c>
      <c r="T198" s="6" t="s">
        <v>553</v>
      </c>
      <c r="U198" s="5">
        <f>+YEAR(D198)</f>
      </c>
      <c r="V198" s="5">
        <f>+MONTH(D198)</f>
      </c>
      <c r="W198" s="281">
        <f>+"W"&amp;IF(WEEKNUM(D198)&lt;10,"0"&amp;WEEKNUM(D198),WEEKNUM(D198))</f>
      </c>
      <c r="X198" s="5">
        <f>+IF(N198="",YEAR(L198),YEAR(N198))</f>
      </c>
      <c r="Y198" s="5">
        <f>+IF(N198="",MONTH(L198),MONTH(N198))</f>
      </c>
      <c r="Z198" s="282">
        <f>+IF(N198="","W"&amp;IF(WEEKNUM(L198)&lt;10,"0"&amp;WEEKNUM(L198),WEEKNUM(L198)),"W"&amp;IF(WEEKNUM(N198)&lt;10,"0"&amp;WEEKNUM(N198),WEEKNUM(N198)))</f>
      </c>
      <c r="AA198" s="281">
        <f>+IF(O198&lt;&gt;"",O198,IF(N198="","In Transit","Arrived"))</f>
      </c>
      <c r="AB198" s="281">
        <f>+"W"&amp;IF(WEEKNUM(Q198)&lt;10,"0"&amp;WEEKNUM(Q198),WEEKNUM(Q198))</f>
      </c>
      <c r="AC198" s="5">
        <f>+YEAR(Q198)</f>
      </c>
      <c r="AD198" s="281">
        <f>+AB198&amp;"-"&amp;AC198</f>
      </c>
      <c r="AE198" s="6"/>
      <c r="AF198" s="6"/>
      <c r="AG198" s="11"/>
    </row>
    <row x14ac:dyDescent="0.25" r="199" customHeight="1" ht="18.75">
      <c r="A199" s="276">
        <v>48</v>
      </c>
      <c r="B199" s="276">
        <v>1079708974</v>
      </c>
      <c r="C199" s="277" t="s">
        <v>588</v>
      </c>
      <c r="D199" s="278">
        <v>44160</v>
      </c>
      <c r="E199" s="279" t="s">
        <v>589</v>
      </c>
      <c r="F199" s="279" t="s">
        <v>262</v>
      </c>
      <c r="G199" s="283" t="s">
        <v>590</v>
      </c>
      <c r="H199" s="279" t="s">
        <v>189</v>
      </c>
      <c r="I199" s="278">
        <v>44176</v>
      </c>
      <c r="J199" s="278">
        <v>44176</v>
      </c>
      <c r="K199" s="276">
        <f>J199-D199</f>
      </c>
      <c r="L199" s="278">
        <v>44192</v>
      </c>
      <c r="M199" s="280">
        <v>19.4</v>
      </c>
      <c r="N199" s="278">
        <v>44198</v>
      </c>
      <c r="O199" s="279" t="s">
        <v>190</v>
      </c>
      <c r="P199" s="276">
        <v>87</v>
      </c>
      <c r="Q199" s="278">
        <v>44208</v>
      </c>
      <c r="R199" s="276">
        <f>Q199-N199</f>
      </c>
      <c r="S199" s="6" t="s">
        <v>557</v>
      </c>
      <c r="T199" s="6"/>
      <c r="U199" s="5">
        <f>+YEAR(D199)</f>
      </c>
      <c r="V199" s="5">
        <f>+MONTH(D199)</f>
      </c>
      <c r="W199" s="281">
        <f>+"W"&amp;IF(WEEKNUM(D199)&lt;10,"0"&amp;WEEKNUM(D199),WEEKNUM(D199))</f>
      </c>
      <c r="X199" s="5">
        <f>+IF(N199="",YEAR(L199),YEAR(N199))</f>
      </c>
      <c r="Y199" s="5">
        <f>+IF(N199="",MONTH(L199),MONTH(N199))</f>
      </c>
      <c r="Z199" s="282">
        <f>+IF(N199="","W"&amp;IF(WEEKNUM(L199)&lt;10,"0"&amp;WEEKNUM(L199),WEEKNUM(L199)),"W"&amp;IF(WEEKNUM(N199)&lt;10,"0"&amp;WEEKNUM(N199),WEEKNUM(N199)))</f>
      </c>
      <c r="AA199" s="281">
        <f>+IF(O199&lt;&gt;"",O199,IF(N199="","In Transit","Arrived"))</f>
      </c>
      <c r="AB199" s="281">
        <f>+"W"&amp;IF(WEEKNUM(Q199)&lt;10,"0"&amp;WEEKNUM(Q199),WEEKNUM(Q199))</f>
      </c>
      <c r="AC199" s="5">
        <f>+YEAR(Q199)</f>
      </c>
      <c r="AD199" s="281">
        <f>+AB199&amp;"-"&amp;AC199</f>
      </c>
      <c r="AE199" s="6"/>
      <c r="AF199" s="6"/>
      <c r="AG199" s="11"/>
    </row>
    <row x14ac:dyDescent="0.25" r="200" customHeight="1" ht="18.75">
      <c r="A200" s="276">
        <v>48</v>
      </c>
      <c r="B200" s="276">
        <v>1079708975</v>
      </c>
      <c r="C200" s="277" t="s">
        <v>588</v>
      </c>
      <c r="D200" s="278">
        <v>44160</v>
      </c>
      <c r="E200" s="279" t="s">
        <v>591</v>
      </c>
      <c r="F200" s="279" t="s">
        <v>262</v>
      </c>
      <c r="G200" s="283" t="s">
        <v>590</v>
      </c>
      <c r="H200" s="279" t="s">
        <v>189</v>
      </c>
      <c r="I200" s="278">
        <v>44176</v>
      </c>
      <c r="J200" s="278">
        <v>44176</v>
      </c>
      <c r="K200" s="276">
        <f>J200-D200</f>
      </c>
      <c r="L200" s="278">
        <v>44192</v>
      </c>
      <c r="M200" s="280">
        <v>19.4</v>
      </c>
      <c r="N200" s="278">
        <v>44198</v>
      </c>
      <c r="O200" s="279" t="s">
        <v>190</v>
      </c>
      <c r="P200" s="276">
        <v>87</v>
      </c>
      <c r="Q200" s="278">
        <v>44208</v>
      </c>
      <c r="R200" s="276">
        <f>Q200-N200</f>
      </c>
      <c r="S200" s="6" t="s">
        <v>557</v>
      </c>
      <c r="T200" s="6"/>
      <c r="U200" s="5">
        <f>+YEAR(D200)</f>
      </c>
      <c r="V200" s="5">
        <f>+MONTH(D200)</f>
      </c>
      <c r="W200" s="281">
        <f>+"W"&amp;IF(WEEKNUM(D200)&lt;10,"0"&amp;WEEKNUM(D200),WEEKNUM(D200))</f>
      </c>
      <c r="X200" s="5">
        <f>+IF(N200="",YEAR(L200),YEAR(N200))</f>
      </c>
      <c r="Y200" s="5">
        <f>+IF(N200="",MONTH(L200),MONTH(N200))</f>
      </c>
      <c r="Z200" s="282">
        <f>+IF(N200="","W"&amp;IF(WEEKNUM(L200)&lt;10,"0"&amp;WEEKNUM(L200),WEEKNUM(L200)),"W"&amp;IF(WEEKNUM(N200)&lt;10,"0"&amp;WEEKNUM(N200),WEEKNUM(N200)))</f>
      </c>
      <c r="AA200" s="281">
        <f>+IF(O200&lt;&gt;"",O200,IF(N200="","In Transit","Arrived"))</f>
      </c>
      <c r="AB200" s="281">
        <f>+"W"&amp;IF(WEEKNUM(Q200)&lt;10,"0"&amp;WEEKNUM(Q200),WEEKNUM(Q200))</f>
      </c>
      <c r="AC200" s="5">
        <f>+YEAR(Q200)</f>
      </c>
      <c r="AD200" s="281">
        <f>+AB200&amp;"-"&amp;AC200</f>
      </c>
      <c r="AE200" s="6"/>
      <c r="AF200" s="6"/>
      <c r="AG200" s="11"/>
    </row>
    <row x14ac:dyDescent="0.25" r="201" customHeight="1" ht="18.75">
      <c r="A201" s="276">
        <v>48</v>
      </c>
      <c r="B201" s="276">
        <v>1079708977</v>
      </c>
      <c r="C201" s="277" t="s">
        <v>588</v>
      </c>
      <c r="D201" s="278">
        <v>44160</v>
      </c>
      <c r="E201" s="279" t="s">
        <v>592</v>
      </c>
      <c r="F201" s="279" t="s">
        <v>262</v>
      </c>
      <c r="G201" s="283" t="s">
        <v>590</v>
      </c>
      <c r="H201" s="279" t="s">
        <v>189</v>
      </c>
      <c r="I201" s="278">
        <v>44176</v>
      </c>
      <c r="J201" s="278">
        <v>44176</v>
      </c>
      <c r="K201" s="276">
        <f>J201-D201</f>
      </c>
      <c r="L201" s="278">
        <v>44192</v>
      </c>
      <c r="M201" s="280">
        <v>19.4</v>
      </c>
      <c r="N201" s="278">
        <v>44198</v>
      </c>
      <c r="O201" s="279" t="s">
        <v>190</v>
      </c>
      <c r="P201" s="276">
        <v>87</v>
      </c>
      <c r="Q201" s="278">
        <v>44208</v>
      </c>
      <c r="R201" s="276">
        <f>Q201-N201</f>
      </c>
      <c r="S201" s="6" t="s">
        <v>557</v>
      </c>
      <c r="T201" s="6"/>
      <c r="U201" s="5">
        <f>+YEAR(D201)</f>
      </c>
      <c r="V201" s="5">
        <f>+MONTH(D201)</f>
      </c>
      <c r="W201" s="281">
        <f>+"W"&amp;IF(WEEKNUM(D201)&lt;10,"0"&amp;WEEKNUM(D201),WEEKNUM(D201))</f>
      </c>
      <c r="X201" s="5">
        <f>+IF(N201="",YEAR(L201),YEAR(N201))</f>
      </c>
      <c r="Y201" s="5">
        <f>+IF(N201="",MONTH(L201),MONTH(N201))</f>
      </c>
      <c r="Z201" s="282">
        <f>+IF(N201="","W"&amp;IF(WEEKNUM(L201)&lt;10,"0"&amp;WEEKNUM(L201),WEEKNUM(L201)),"W"&amp;IF(WEEKNUM(N201)&lt;10,"0"&amp;WEEKNUM(N201),WEEKNUM(N201)))</f>
      </c>
      <c r="AA201" s="281">
        <f>+IF(O201&lt;&gt;"",O201,IF(N201="","In Transit","Arrived"))</f>
      </c>
      <c r="AB201" s="281">
        <f>+"W"&amp;IF(WEEKNUM(Q201)&lt;10,"0"&amp;WEEKNUM(Q201),WEEKNUM(Q201))</f>
      </c>
      <c r="AC201" s="5">
        <f>+YEAR(Q201)</f>
      </c>
      <c r="AD201" s="281">
        <f>+AB201&amp;"-"&amp;AC201</f>
      </c>
      <c r="AE201" s="6"/>
      <c r="AF201" s="6"/>
      <c r="AG201" s="11"/>
    </row>
    <row x14ac:dyDescent="0.25" r="202" customHeight="1" ht="18.75">
      <c r="A202" s="276">
        <v>48</v>
      </c>
      <c r="B202" s="276">
        <v>1079708978</v>
      </c>
      <c r="C202" s="277" t="s">
        <v>588</v>
      </c>
      <c r="D202" s="278">
        <v>44160</v>
      </c>
      <c r="E202" s="279" t="s">
        <v>593</v>
      </c>
      <c r="F202" s="279" t="s">
        <v>262</v>
      </c>
      <c r="G202" s="283" t="s">
        <v>590</v>
      </c>
      <c r="H202" s="279" t="s">
        <v>189</v>
      </c>
      <c r="I202" s="278">
        <v>44176</v>
      </c>
      <c r="J202" s="278">
        <v>44176</v>
      </c>
      <c r="K202" s="276">
        <f>J202-D202</f>
      </c>
      <c r="L202" s="278">
        <v>44192</v>
      </c>
      <c r="M202" s="280">
        <v>19.4</v>
      </c>
      <c r="N202" s="278">
        <v>44198</v>
      </c>
      <c r="O202" s="279" t="s">
        <v>190</v>
      </c>
      <c r="P202" s="276">
        <v>87</v>
      </c>
      <c r="Q202" s="278">
        <v>44210</v>
      </c>
      <c r="R202" s="276">
        <f>Q202-N202</f>
      </c>
      <c r="S202" s="6" t="s">
        <v>557</v>
      </c>
      <c r="T202" s="6"/>
      <c r="U202" s="5">
        <f>+YEAR(D202)</f>
      </c>
      <c r="V202" s="5">
        <f>+MONTH(D202)</f>
      </c>
      <c r="W202" s="281">
        <f>+"W"&amp;IF(WEEKNUM(D202)&lt;10,"0"&amp;WEEKNUM(D202),WEEKNUM(D202))</f>
      </c>
      <c r="X202" s="5">
        <f>+IF(N202="",YEAR(L202),YEAR(N202))</f>
      </c>
      <c r="Y202" s="5">
        <f>+IF(N202="",MONTH(L202),MONTH(N202))</f>
      </c>
      <c r="Z202" s="282">
        <f>+IF(N202="","W"&amp;IF(WEEKNUM(L202)&lt;10,"0"&amp;WEEKNUM(L202),WEEKNUM(L202)),"W"&amp;IF(WEEKNUM(N202)&lt;10,"0"&amp;WEEKNUM(N202),WEEKNUM(N202)))</f>
      </c>
      <c r="AA202" s="281">
        <f>+IF(O202&lt;&gt;"",O202,IF(N202="","In Transit","Arrived"))</f>
      </c>
      <c r="AB202" s="281">
        <f>+"W"&amp;IF(WEEKNUM(Q202)&lt;10,"0"&amp;WEEKNUM(Q202),WEEKNUM(Q202))</f>
      </c>
      <c r="AC202" s="5">
        <f>+YEAR(Q202)</f>
      </c>
      <c r="AD202" s="281">
        <f>+AB202&amp;"-"&amp;AC202</f>
      </c>
      <c r="AE202" s="6"/>
      <c r="AF202" s="6"/>
      <c r="AG202" s="11"/>
    </row>
    <row x14ac:dyDescent="0.25" r="203" customHeight="1" ht="18.75">
      <c r="A203" s="276">
        <v>48</v>
      </c>
      <c r="B203" s="276">
        <v>1079708979</v>
      </c>
      <c r="C203" s="277" t="s">
        <v>588</v>
      </c>
      <c r="D203" s="278">
        <v>44161</v>
      </c>
      <c r="E203" s="279" t="s">
        <v>594</v>
      </c>
      <c r="F203" s="279" t="s">
        <v>262</v>
      </c>
      <c r="G203" s="283" t="s">
        <v>590</v>
      </c>
      <c r="H203" s="279" t="s">
        <v>189</v>
      </c>
      <c r="I203" s="278">
        <v>44176</v>
      </c>
      <c r="J203" s="278">
        <v>44176</v>
      </c>
      <c r="K203" s="276">
        <f>J203-D203</f>
      </c>
      <c r="L203" s="278">
        <v>44192</v>
      </c>
      <c r="M203" s="280">
        <v>19.4</v>
      </c>
      <c r="N203" s="278">
        <v>44198</v>
      </c>
      <c r="O203" s="279" t="s">
        <v>190</v>
      </c>
      <c r="P203" s="276">
        <v>87</v>
      </c>
      <c r="Q203" s="278">
        <v>44210</v>
      </c>
      <c r="R203" s="276">
        <f>Q203-N203</f>
      </c>
      <c r="S203" s="6" t="s">
        <v>557</v>
      </c>
      <c r="T203" s="6"/>
      <c r="U203" s="5">
        <f>+YEAR(D203)</f>
      </c>
      <c r="V203" s="5">
        <f>+MONTH(D203)</f>
      </c>
      <c r="W203" s="281">
        <f>+"W"&amp;IF(WEEKNUM(D203)&lt;10,"0"&amp;WEEKNUM(D203),WEEKNUM(D203))</f>
      </c>
      <c r="X203" s="5">
        <f>+IF(N203="",YEAR(L203),YEAR(N203))</f>
      </c>
      <c r="Y203" s="5">
        <f>+IF(N203="",MONTH(L203),MONTH(N203))</f>
      </c>
      <c r="Z203" s="282">
        <f>+IF(N203="","W"&amp;IF(WEEKNUM(L203)&lt;10,"0"&amp;WEEKNUM(L203),WEEKNUM(L203)),"W"&amp;IF(WEEKNUM(N203)&lt;10,"0"&amp;WEEKNUM(N203),WEEKNUM(N203)))</f>
      </c>
      <c r="AA203" s="281">
        <f>+IF(O203&lt;&gt;"",O203,IF(N203="","In Transit","Arrived"))</f>
      </c>
      <c r="AB203" s="281">
        <f>+"W"&amp;IF(WEEKNUM(Q203)&lt;10,"0"&amp;WEEKNUM(Q203),WEEKNUM(Q203))</f>
      </c>
      <c r="AC203" s="5">
        <f>+YEAR(Q203)</f>
      </c>
      <c r="AD203" s="281">
        <f>+AB203&amp;"-"&amp;AC203</f>
      </c>
      <c r="AE203" s="6"/>
      <c r="AF203" s="6"/>
      <c r="AG203" s="11"/>
    </row>
    <row x14ac:dyDescent="0.25" r="204" customHeight="1" ht="18.75">
      <c r="A204" s="276">
        <v>48</v>
      </c>
      <c r="B204" s="276">
        <v>1079708982</v>
      </c>
      <c r="C204" s="277" t="s">
        <v>588</v>
      </c>
      <c r="D204" s="278">
        <v>44161</v>
      </c>
      <c r="E204" s="279" t="s">
        <v>595</v>
      </c>
      <c r="F204" s="279" t="s">
        <v>262</v>
      </c>
      <c r="G204" s="283" t="s">
        <v>590</v>
      </c>
      <c r="H204" s="279" t="s">
        <v>189</v>
      </c>
      <c r="I204" s="278">
        <v>44176</v>
      </c>
      <c r="J204" s="278">
        <v>44176</v>
      </c>
      <c r="K204" s="276">
        <f>J204-D204</f>
      </c>
      <c r="L204" s="278">
        <v>44192</v>
      </c>
      <c r="M204" s="280">
        <v>19.4</v>
      </c>
      <c r="N204" s="278">
        <v>44198</v>
      </c>
      <c r="O204" s="279" t="s">
        <v>190</v>
      </c>
      <c r="P204" s="276">
        <v>87</v>
      </c>
      <c r="Q204" s="278">
        <v>44210</v>
      </c>
      <c r="R204" s="276">
        <f>Q204-N204</f>
      </c>
      <c r="S204" s="6" t="s">
        <v>557</v>
      </c>
      <c r="T204" s="6"/>
      <c r="U204" s="5">
        <f>+YEAR(D204)</f>
      </c>
      <c r="V204" s="5">
        <f>+MONTH(D204)</f>
      </c>
      <c r="W204" s="281">
        <f>+"W"&amp;IF(WEEKNUM(D204)&lt;10,"0"&amp;WEEKNUM(D204),WEEKNUM(D204))</f>
      </c>
      <c r="X204" s="5">
        <f>+IF(N204="",YEAR(L204),YEAR(N204))</f>
      </c>
      <c r="Y204" s="5">
        <f>+IF(N204="",MONTH(L204),MONTH(N204))</f>
      </c>
      <c r="Z204" s="282">
        <f>+IF(N204="","W"&amp;IF(WEEKNUM(L204)&lt;10,"0"&amp;WEEKNUM(L204),WEEKNUM(L204)),"W"&amp;IF(WEEKNUM(N204)&lt;10,"0"&amp;WEEKNUM(N204),WEEKNUM(N204)))</f>
      </c>
      <c r="AA204" s="281">
        <f>+IF(O204&lt;&gt;"",O204,IF(N204="","In Transit","Arrived"))</f>
      </c>
      <c r="AB204" s="281">
        <f>+"W"&amp;IF(WEEKNUM(Q204)&lt;10,"0"&amp;WEEKNUM(Q204),WEEKNUM(Q204))</f>
      </c>
      <c r="AC204" s="5">
        <f>+YEAR(Q204)</f>
      </c>
      <c r="AD204" s="281">
        <f>+AB204&amp;"-"&amp;AC204</f>
      </c>
      <c r="AE204" s="6"/>
      <c r="AF204" s="6"/>
      <c r="AG204" s="11"/>
    </row>
    <row x14ac:dyDescent="0.25" r="205" customHeight="1" ht="18.75">
      <c r="A205" s="276">
        <v>48</v>
      </c>
      <c r="B205" s="276">
        <v>1079708983</v>
      </c>
      <c r="C205" s="277" t="s">
        <v>588</v>
      </c>
      <c r="D205" s="278">
        <v>44161</v>
      </c>
      <c r="E205" s="279" t="s">
        <v>596</v>
      </c>
      <c r="F205" s="279" t="s">
        <v>262</v>
      </c>
      <c r="G205" s="283" t="s">
        <v>590</v>
      </c>
      <c r="H205" s="279" t="s">
        <v>189</v>
      </c>
      <c r="I205" s="278">
        <v>44176</v>
      </c>
      <c r="J205" s="278">
        <v>44176</v>
      </c>
      <c r="K205" s="276">
        <f>J205-D205</f>
      </c>
      <c r="L205" s="278">
        <v>44192</v>
      </c>
      <c r="M205" s="280">
        <v>19.4</v>
      </c>
      <c r="N205" s="278">
        <v>44198</v>
      </c>
      <c r="O205" s="279" t="s">
        <v>190</v>
      </c>
      <c r="P205" s="276">
        <v>87</v>
      </c>
      <c r="Q205" s="278">
        <v>44210</v>
      </c>
      <c r="R205" s="276">
        <f>Q205-N205</f>
      </c>
      <c r="S205" s="6" t="s">
        <v>557</v>
      </c>
      <c r="T205" s="6"/>
      <c r="U205" s="5">
        <f>+YEAR(D205)</f>
      </c>
      <c r="V205" s="5">
        <f>+MONTH(D205)</f>
      </c>
      <c r="W205" s="281">
        <f>+"W"&amp;IF(WEEKNUM(D205)&lt;10,"0"&amp;WEEKNUM(D205),WEEKNUM(D205))</f>
      </c>
      <c r="X205" s="5">
        <f>+IF(N205="",YEAR(L205),YEAR(N205))</f>
      </c>
      <c r="Y205" s="5">
        <f>+IF(N205="",MONTH(L205),MONTH(N205))</f>
      </c>
      <c r="Z205" s="282">
        <f>+IF(N205="","W"&amp;IF(WEEKNUM(L205)&lt;10,"0"&amp;WEEKNUM(L205),WEEKNUM(L205)),"W"&amp;IF(WEEKNUM(N205)&lt;10,"0"&amp;WEEKNUM(N205),WEEKNUM(N205)))</f>
      </c>
      <c r="AA205" s="281">
        <f>+IF(O205&lt;&gt;"",O205,IF(N205="","In Transit","Arrived"))</f>
      </c>
      <c r="AB205" s="281">
        <f>+"W"&amp;IF(WEEKNUM(Q205)&lt;10,"0"&amp;WEEKNUM(Q205),WEEKNUM(Q205))</f>
      </c>
      <c r="AC205" s="5">
        <f>+YEAR(Q205)</f>
      </c>
      <c r="AD205" s="281">
        <f>+AB205&amp;"-"&amp;AC205</f>
      </c>
      <c r="AE205" s="6"/>
      <c r="AF205" s="6"/>
      <c r="AG205" s="11"/>
    </row>
    <row x14ac:dyDescent="0.25" r="206" customHeight="1" ht="18.75">
      <c r="A206" s="276">
        <v>49</v>
      </c>
      <c r="B206" s="276">
        <v>1079893434</v>
      </c>
      <c r="C206" s="277" t="s">
        <v>597</v>
      </c>
      <c r="D206" s="278">
        <v>44168</v>
      </c>
      <c r="E206" s="279" t="s">
        <v>598</v>
      </c>
      <c r="F206" s="279" t="s">
        <v>274</v>
      </c>
      <c r="G206" s="283" t="s">
        <v>599</v>
      </c>
      <c r="H206" s="279" t="s">
        <v>189</v>
      </c>
      <c r="I206" s="278">
        <v>44176</v>
      </c>
      <c r="J206" s="278">
        <v>44180</v>
      </c>
      <c r="K206" s="276">
        <f>J206-D206</f>
      </c>
      <c r="L206" s="278">
        <v>44203</v>
      </c>
      <c r="M206" s="280">
        <v>19.4</v>
      </c>
      <c r="N206" s="278">
        <v>44201</v>
      </c>
      <c r="O206" s="279" t="s">
        <v>190</v>
      </c>
      <c r="P206" s="276">
        <v>191</v>
      </c>
      <c r="Q206" s="278">
        <v>44215</v>
      </c>
      <c r="R206" s="276">
        <f>Q206-N206</f>
      </c>
      <c r="S206" s="6"/>
      <c r="T206" s="6"/>
      <c r="U206" s="5">
        <f>+YEAR(D206)</f>
      </c>
      <c r="V206" s="5">
        <f>+MONTH(D206)</f>
      </c>
      <c r="W206" s="281">
        <f>+"W"&amp;IF(WEEKNUM(D206)&lt;10,"0"&amp;WEEKNUM(D206),WEEKNUM(D206))</f>
      </c>
      <c r="X206" s="5">
        <f>+IF(N206="",YEAR(L206),YEAR(N206))</f>
      </c>
      <c r="Y206" s="5">
        <f>+IF(N206="",MONTH(L206),MONTH(N206))</f>
      </c>
      <c r="Z206" s="282">
        <f>+IF(N206="","W"&amp;IF(WEEKNUM(L206)&lt;10,"0"&amp;WEEKNUM(L206),WEEKNUM(L206)),"W"&amp;IF(WEEKNUM(N206)&lt;10,"0"&amp;WEEKNUM(N206),WEEKNUM(N206)))</f>
      </c>
      <c r="AA206" s="281">
        <f>+IF(O206&lt;&gt;"",O206,IF(N206="","In Transit","Arrived"))</f>
      </c>
      <c r="AB206" s="281">
        <f>+"W"&amp;IF(WEEKNUM(Q206)&lt;10,"0"&amp;WEEKNUM(Q206),WEEKNUM(Q206))</f>
      </c>
      <c r="AC206" s="5">
        <f>+YEAR(Q206)</f>
      </c>
      <c r="AD206" s="281">
        <f>+AB206&amp;"-"&amp;AC206</f>
      </c>
      <c r="AE206" s="6"/>
      <c r="AF206" s="6"/>
      <c r="AG206" s="11"/>
    </row>
    <row x14ac:dyDescent="0.25" r="207" customHeight="1" ht="18.75">
      <c r="A207" s="276">
        <v>49</v>
      </c>
      <c r="B207" s="276">
        <v>1079893437</v>
      </c>
      <c r="C207" s="277" t="s">
        <v>597</v>
      </c>
      <c r="D207" s="278">
        <v>44168</v>
      </c>
      <c r="E207" s="279" t="s">
        <v>600</v>
      </c>
      <c r="F207" s="279" t="s">
        <v>274</v>
      </c>
      <c r="G207" s="283" t="s">
        <v>599</v>
      </c>
      <c r="H207" s="279" t="s">
        <v>189</v>
      </c>
      <c r="I207" s="278">
        <v>44176</v>
      </c>
      <c r="J207" s="278">
        <v>44180</v>
      </c>
      <c r="K207" s="276">
        <f>J207-D207</f>
      </c>
      <c r="L207" s="278">
        <v>44203</v>
      </c>
      <c r="M207" s="280">
        <v>19.4</v>
      </c>
      <c r="N207" s="278">
        <v>44201</v>
      </c>
      <c r="O207" s="279" t="s">
        <v>190</v>
      </c>
      <c r="P207" s="276">
        <v>191</v>
      </c>
      <c r="Q207" s="278">
        <v>44215</v>
      </c>
      <c r="R207" s="276">
        <f>Q207-N207</f>
      </c>
      <c r="S207" s="6"/>
      <c r="T207" s="6"/>
      <c r="U207" s="5">
        <f>+YEAR(D207)</f>
      </c>
      <c r="V207" s="5">
        <f>+MONTH(D207)</f>
      </c>
      <c r="W207" s="281">
        <f>+"W"&amp;IF(WEEKNUM(D207)&lt;10,"0"&amp;WEEKNUM(D207),WEEKNUM(D207))</f>
      </c>
      <c r="X207" s="5">
        <f>+IF(N207="",YEAR(L207),YEAR(N207))</f>
      </c>
      <c r="Y207" s="5">
        <f>+IF(N207="",MONTH(L207),MONTH(N207))</f>
      </c>
      <c r="Z207" s="282">
        <f>+IF(N207="","W"&amp;IF(WEEKNUM(L207)&lt;10,"0"&amp;WEEKNUM(L207),WEEKNUM(L207)),"W"&amp;IF(WEEKNUM(N207)&lt;10,"0"&amp;WEEKNUM(N207),WEEKNUM(N207)))</f>
      </c>
      <c r="AA207" s="281">
        <f>+IF(O207&lt;&gt;"",O207,IF(N207="","In Transit","Arrived"))</f>
      </c>
      <c r="AB207" s="281">
        <f>+"W"&amp;IF(WEEKNUM(Q207)&lt;10,"0"&amp;WEEKNUM(Q207),WEEKNUM(Q207))</f>
      </c>
      <c r="AC207" s="5">
        <f>+YEAR(Q207)</f>
      </c>
      <c r="AD207" s="281">
        <f>+AB207&amp;"-"&amp;AC207</f>
      </c>
      <c r="AE207" s="6"/>
      <c r="AF207" s="6"/>
      <c r="AG207" s="11"/>
    </row>
    <row x14ac:dyDescent="0.25" r="208" customHeight="1" ht="18.75">
      <c r="A208" s="276">
        <v>49</v>
      </c>
      <c r="B208" s="276">
        <v>1079893439</v>
      </c>
      <c r="C208" s="277" t="s">
        <v>597</v>
      </c>
      <c r="D208" s="278">
        <v>44168</v>
      </c>
      <c r="E208" s="279" t="s">
        <v>601</v>
      </c>
      <c r="F208" s="279" t="s">
        <v>274</v>
      </c>
      <c r="G208" s="283" t="s">
        <v>599</v>
      </c>
      <c r="H208" s="279" t="s">
        <v>189</v>
      </c>
      <c r="I208" s="278">
        <v>44176</v>
      </c>
      <c r="J208" s="278">
        <v>44180</v>
      </c>
      <c r="K208" s="276">
        <f>J208-D208</f>
      </c>
      <c r="L208" s="278">
        <v>44203</v>
      </c>
      <c r="M208" s="280">
        <v>19.4</v>
      </c>
      <c r="N208" s="278">
        <v>44201</v>
      </c>
      <c r="O208" s="279" t="s">
        <v>190</v>
      </c>
      <c r="P208" s="276">
        <v>191</v>
      </c>
      <c r="Q208" s="278">
        <v>44215</v>
      </c>
      <c r="R208" s="276">
        <f>Q208-N208</f>
      </c>
      <c r="S208" s="6"/>
      <c r="T208" s="6"/>
      <c r="U208" s="5">
        <f>+YEAR(D208)</f>
      </c>
      <c r="V208" s="5">
        <f>+MONTH(D208)</f>
      </c>
      <c r="W208" s="281">
        <f>+"W"&amp;IF(WEEKNUM(D208)&lt;10,"0"&amp;WEEKNUM(D208),WEEKNUM(D208))</f>
      </c>
      <c r="X208" s="5">
        <f>+IF(N208="",YEAR(L208),YEAR(N208))</f>
      </c>
      <c r="Y208" s="5">
        <f>+IF(N208="",MONTH(L208),MONTH(N208))</f>
      </c>
      <c r="Z208" s="282">
        <f>+IF(N208="","W"&amp;IF(WEEKNUM(L208)&lt;10,"0"&amp;WEEKNUM(L208),WEEKNUM(L208)),"W"&amp;IF(WEEKNUM(N208)&lt;10,"0"&amp;WEEKNUM(N208),WEEKNUM(N208)))</f>
      </c>
      <c r="AA208" s="281">
        <f>+IF(O208&lt;&gt;"",O208,IF(N208="","In Transit","Arrived"))</f>
      </c>
      <c r="AB208" s="281">
        <f>+"W"&amp;IF(WEEKNUM(Q208)&lt;10,"0"&amp;WEEKNUM(Q208),WEEKNUM(Q208))</f>
      </c>
      <c r="AC208" s="5">
        <f>+YEAR(Q208)</f>
      </c>
      <c r="AD208" s="281">
        <f>+AB208&amp;"-"&amp;AC208</f>
      </c>
      <c r="AE208" s="6"/>
      <c r="AF208" s="6"/>
      <c r="AG208" s="11"/>
    </row>
    <row x14ac:dyDescent="0.25" r="209" customHeight="1" ht="18.75">
      <c r="A209" s="276">
        <v>49</v>
      </c>
      <c r="B209" s="276">
        <v>1079893440</v>
      </c>
      <c r="C209" s="277" t="s">
        <v>597</v>
      </c>
      <c r="D209" s="278">
        <v>44168</v>
      </c>
      <c r="E209" s="279" t="s">
        <v>602</v>
      </c>
      <c r="F209" s="279" t="s">
        <v>274</v>
      </c>
      <c r="G209" s="283" t="s">
        <v>599</v>
      </c>
      <c r="H209" s="279" t="s">
        <v>189</v>
      </c>
      <c r="I209" s="278">
        <v>44176</v>
      </c>
      <c r="J209" s="278">
        <v>44180</v>
      </c>
      <c r="K209" s="276">
        <f>J209-D209</f>
      </c>
      <c r="L209" s="278">
        <v>44203</v>
      </c>
      <c r="M209" s="280">
        <v>19.4</v>
      </c>
      <c r="N209" s="278">
        <v>44201</v>
      </c>
      <c r="O209" s="279" t="s">
        <v>190</v>
      </c>
      <c r="P209" s="276">
        <v>191</v>
      </c>
      <c r="Q209" s="278">
        <v>44215</v>
      </c>
      <c r="R209" s="276">
        <f>Q209-N209</f>
      </c>
      <c r="S209" s="6"/>
      <c r="T209" s="6"/>
      <c r="U209" s="5">
        <f>+YEAR(D209)</f>
      </c>
      <c r="V209" s="5">
        <f>+MONTH(D209)</f>
      </c>
      <c r="W209" s="281">
        <f>+"W"&amp;IF(WEEKNUM(D209)&lt;10,"0"&amp;WEEKNUM(D209),WEEKNUM(D209))</f>
      </c>
      <c r="X209" s="5">
        <f>+IF(N209="",YEAR(L209),YEAR(N209))</f>
      </c>
      <c r="Y209" s="5">
        <f>+IF(N209="",MONTH(L209),MONTH(N209))</f>
      </c>
      <c r="Z209" s="282">
        <f>+IF(N209="","W"&amp;IF(WEEKNUM(L209)&lt;10,"0"&amp;WEEKNUM(L209),WEEKNUM(L209)),"W"&amp;IF(WEEKNUM(N209)&lt;10,"0"&amp;WEEKNUM(N209),WEEKNUM(N209)))</f>
      </c>
      <c r="AA209" s="281">
        <f>+IF(O209&lt;&gt;"",O209,IF(N209="","In Transit","Arrived"))</f>
      </c>
      <c r="AB209" s="281">
        <f>+"W"&amp;IF(WEEKNUM(Q209)&lt;10,"0"&amp;WEEKNUM(Q209),WEEKNUM(Q209))</f>
      </c>
      <c r="AC209" s="5">
        <f>+YEAR(Q209)</f>
      </c>
      <c r="AD209" s="281">
        <f>+AB209&amp;"-"&amp;AC209</f>
      </c>
      <c r="AE209" s="6"/>
      <c r="AF209" s="6"/>
      <c r="AG209" s="11"/>
    </row>
    <row x14ac:dyDescent="0.25" r="210" customHeight="1" ht="18.75">
      <c r="A210" s="276">
        <v>49</v>
      </c>
      <c r="B210" s="276">
        <v>1079893441</v>
      </c>
      <c r="C210" s="277" t="s">
        <v>597</v>
      </c>
      <c r="D210" s="278">
        <v>44169</v>
      </c>
      <c r="E210" s="279" t="s">
        <v>603</v>
      </c>
      <c r="F210" s="279" t="s">
        <v>274</v>
      </c>
      <c r="G210" s="283" t="s">
        <v>599</v>
      </c>
      <c r="H210" s="279" t="s">
        <v>189</v>
      </c>
      <c r="I210" s="278">
        <v>44176</v>
      </c>
      <c r="J210" s="278">
        <v>44180</v>
      </c>
      <c r="K210" s="276">
        <f>J210-D210</f>
      </c>
      <c r="L210" s="278">
        <v>44203</v>
      </c>
      <c r="M210" s="280">
        <v>19.4</v>
      </c>
      <c r="N210" s="278">
        <v>44201</v>
      </c>
      <c r="O210" s="279" t="s">
        <v>190</v>
      </c>
      <c r="P210" s="276">
        <v>191</v>
      </c>
      <c r="Q210" s="278">
        <v>44215</v>
      </c>
      <c r="R210" s="276">
        <f>Q210-N210</f>
      </c>
      <c r="S210" s="6"/>
      <c r="T210" s="6"/>
      <c r="U210" s="5">
        <f>+YEAR(D210)</f>
      </c>
      <c r="V210" s="5">
        <f>+MONTH(D210)</f>
      </c>
      <c r="W210" s="281">
        <f>+"W"&amp;IF(WEEKNUM(D210)&lt;10,"0"&amp;WEEKNUM(D210),WEEKNUM(D210))</f>
      </c>
      <c r="X210" s="5">
        <f>+IF(N210="",YEAR(L210),YEAR(N210))</f>
      </c>
      <c r="Y210" s="5">
        <f>+IF(N210="",MONTH(L210),MONTH(N210))</f>
      </c>
      <c r="Z210" s="282">
        <f>+IF(N210="","W"&amp;IF(WEEKNUM(L210)&lt;10,"0"&amp;WEEKNUM(L210),WEEKNUM(L210)),"W"&amp;IF(WEEKNUM(N210)&lt;10,"0"&amp;WEEKNUM(N210),WEEKNUM(N210)))</f>
      </c>
      <c r="AA210" s="281">
        <f>+IF(O210&lt;&gt;"",O210,IF(N210="","In Transit","Arrived"))</f>
      </c>
      <c r="AB210" s="281">
        <f>+"W"&amp;IF(WEEKNUM(Q210)&lt;10,"0"&amp;WEEKNUM(Q210),WEEKNUM(Q210))</f>
      </c>
      <c r="AC210" s="5">
        <f>+YEAR(Q210)</f>
      </c>
      <c r="AD210" s="281">
        <f>+AB210&amp;"-"&amp;AC210</f>
      </c>
      <c r="AE210" s="6"/>
      <c r="AF210" s="6"/>
      <c r="AG210" s="11"/>
    </row>
    <row x14ac:dyDescent="0.25" r="211" customHeight="1" ht="18.75">
      <c r="A211" s="276">
        <v>49</v>
      </c>
      <c r="B211" s="276">
        <v>1079893442</v>
      </c>
      <c r="C211" s="277" t="s">
        <v>597</v>
      </c>
      <c r="D211" s="278">
        <v>44169</v>
      </c>
      <c r="E211" s="279" t="s">
        <v>604</v>
      </c>
      <c r="F211" s="279" t="s">
        <v>274</v>
      </c>
      <c r="G211" s="283" t="s">
        <v>599</v>
      </c>
      <c r="H211" s="279" t="s">
        <v>189</v>
      </c>
      <c r="I211" s="278">
        <v>44176</v>
      </c>
      <c r="J211" s="278">
        <v>44180</v>
      </c>
      <c r="K211" s="276">
        <f>J211-D211</f>
      </c>
      <c r="L211" s="278">
        <v>44203</v>
      </c>
      <c r="M211" s="280">
        <v>19.4</v>
      </c>
      <c r="N211" s="278">
        <v>44201</v>
      </c>
      <c r="O211" s="279" t="s">
        <v>190</v>
      </c>
      <c r="P211" s="276">
        <v>191</v>
      </c>
      <c r="Q211" s="278">
        <v>44215</v>
      </c>
      <c r="R211" s="276">
        <f>Q211-N211</f>
      </c>
      <c r="S211" s="6"/>
      <c r="T211" s="6"/>
      <c r="U211" s="5">
        <f>+YEAR(D211)</f>
      </c>
      <c r="V211" s="5">
        <f>+MONTH(D211)</f>
      </c>
      <c r="W211" s="281">
        <f>+"W"&amp;IF(WEEKNUM(D211)&lt;10,"0"&amp;WEEKNUM(D211),WEEKNUM(D211))</f>
      </c>
      <c r="X211" s="5">
        <f>+IF(N211="",YEAR(L211),YEAR(N211))</f>
      </c>
      <c r="Y211" s="5">
        <f>+IF(N211="",MONTH(L211),MONTH(N211))</f>
      </c>
      <c r="Z211" s="282">
        <f>+IF(N211="","W"&amp;IF(WEEKNUM(L211)&lt;10,"0"&amp;WEEKNUM(L211),WEEKNUM(L211)),"W"&amp;IF(WEEKNUM(N211)&lt;10,"0"&amp;WEEKNUM(N211),WEEKNUM(N211)))</f>
      </c>
      <c r="AA211" s="281">
        <f>+IF(O211&lt;&gt;"",O211,IF(N211="","In Transit","Arrived"))</f>
      </c>
      <c r="AB211" s="281">
        <f>+"W"&amp;IF(WEEKNUM(Q211)&lt;10,"0"&amp;WEEKNUM(Q211),WEEKNUM(Q211))</f>
      </c>
      <c r="AC211" s="5">
        <f>+YEAR(Q211)</f>
      </c>
      <c r="AD211" s="281">
        <f>+AB211&amp;"-"&amp;AC211</f>
      </c>
      <c r="AE211" s="6"/>
      <c r="AF211" s="6"/>
      <c r="AG211" s="11"/>
    </row>
    <row x14ac:dyDescent="0.25" r="212" customHeight="1" ht="18.75">
      <c r="A212" s="276">
        <v>49</v>
      </c>
      <c r="B212" s="276">
        <v>1079893444</v>
      </c>
      <c r="C212" s="277" t="s">
        <v>597</v>
      </c>
      <c r="D212" s="278">
        <v>44169</v>
      </c>
      <c r="E212" s="279" t="s">
        <v>605</v>
      </c>
      <c r="F212" s="279" t="s">
        <v>274</v>
      </c>
      <c r="G212" s="283" t="s">
        <v>599</v>
      </c>
      <c r="H212" s="279" t="s">
        <v>189</v>
      </c>
      <c r="I212" s="278">
        <v>44176</v>
      </c>
      <c r="J212" s="278">
        <v>44180</v>
      </c>
      <c r="K212" s="276">
        <f>J212-D212</f>
      </c>
      <c r="L212" s="278">
        <v>44203</v>
      </c>
      <c r="M212" s="280">
        <v>19.4</v>
      </c>
      <c r="N212" s="278">
        <v>44201</v>
      </c>
      <c r="O212" s="279" t="s">
        <v>190</v>
      </c>
      <c r="P212" s="276">
        <v>191</v>
      </c>
      <c r="Q212" s="278">
        <v>44215</v>
      </c>
      <c r="R212" s="276">
        <f>Q212-N212</f>
      </c>
      <c r="S212" s="6"/>
      <c r="T212" s="6"/>
      <c r="U212" s="5">
        <f>+YEAR(D212)</f>
      </c>
      <c r="V212" s="5">
        <f>+MONTH(D212)</f>
      </c>
      <c r="W212" s="281">
        <f>+"W"&amp;IF(WEEKNUM(D212)&lt;10,"0"&amp;WEEKNUM(D212),WEEKNUM(D212))</f>
      </c>
      <c r="X212" s="5">
        <f>+IF(N212="",YEAR(L212),YEAR(N212))</f>
      </c>
      <c r="Y212" s="5">
        <f>+IF(N212="",MONTH(L212),MONTH(N212))</f>
      </c>
      <c r="Z212" s="282">
        <f>+IF(N212="","W"&amp;IF(WEEKNUM(L212)&lt;10,"0"&amp;WEEKNUM(L212),WEEKNUM(L212)),"W"&amp;IF(WEEKNUM(N212)&lt;10,"0"&amp;WEEKNUM(N212),WEEKNUM(N212)))</f>
      </c>
      <c r="AA212" s="281">
        <f>+IF(O212&lt;&gt;"",O212,IF(N212="","In Transit","Arrived"))</f>
      </c>
      <c r="AB212" s="281">
        <f>+"W"&amp;IF(WEEKNUM(Q212)&lt;10,"0"&amp;WEEKNUM(Q212),WEEKNUM(Q212))</f>
      </c>
      <c r="AC212" s="5">
        <f>+YEAR(Q212)</f>
      </c>
      <c r="AD212" s="281">
        <f>+AB212&amp;"-"&amp;AC212</f>
      </c>
      <c r="AE212" s="6"/>
      <c r="AF212" s="6"/>
      <c r="AG212" s="11"/>
    </row>
    <row x14ac:dyDescent="0.25" r="213" customHeight="1" ht="18.75">
      <c r="A213" s="276">
        <v>50</v>
      </c>
      <c r="B213" s="276">
        <v>1079967633</v>
      </c>
      <c r="C213" s="277" t="s">
        <v>606</v>
      </c>
      <c r="D213" s="278">
        <v>44175</v>
      </c>
      <c r="E213" s="279" t="s">
        <v>607</v>
      </c>
      <c r="F213" s="279" t="s">
        <v>188</v>
      </c>
      <c r="G213" s="283" t="s">
        <v>608</v>
      </c>
      <c r="H213" s="279" t="s">
        <v>189</v>
      </c>
      <c r="I213" s="278">
        <v>44188</v>
      </c>
      <c r="J213" s="278">
        <v>44188</v>
      </c>
      <c r="K213" s="276">
        <f>J213-D213</f>
      </c>
      <c r="L213" s="278">
        <v>44207</v>
      </c>
      <c r="M213" s="280">
        <v>19.4</v>
      </c>
      <c r="N213" s="278">
        <v>44214</v>
      </c>
      <c r="O213" s="279" t="s">
        <v>190</v>
      </c>
      <c r="P213" s="276">
        <v>191</v>
      </c>
      <c r="Q213" s="278">
        <v>44221</v>
      </c>
      <c r="R213" s="276">
        <f>Q213-N213</f>
      </c>
      <c r="S213" s="6"/>
      <c r="T213" s="6"/>
      <c r="U213" s="5">
        <f>+YEAR(D213)</f>
      </c>
      <c r="V213" s="5">
        <f>+MONTH(D213)</f>
      </c>
      <c r="W213" s="281">
        <f>+"W"&amp;IF(WEEKNUM(D213)&lt;10,"0"&amp;WEEKNUM(D213),WEEKNUM(D213))</f>
      </c>
      <c r="X213" s="5">
        <f>+IF(N213="",YEAR(L213),YEAR(N213))</f>
      </c>
      <c r="Y213" s="5">
        <f>+IF(N213="",MONTH(L213),MONTH(N213))</f>
      </c>
      <c r="Z213" s="282">
        <f>+IF(N213="","W"&amp;IF(WEEKNUM(L213)&lt;10,"0"&amp;WEEKNUM(L213),WEEKNUM(L213)),"W"&amp;IF(WEEKNUM(N213)&lt;10,"0"&amp;WEEKNUM(N213),WEEKNUM(N213)))</f>
      </c>
      <c r="AA213" s="281">
        <f>+IF(O213&lt;&gt;"",O213,IF(N213="","In Transit","Arrived"))</f>
      </c>
      <c r="AB213" s="281">
        <f>+"W"&amp;IF(WEEKNUM(Q213)&lt;10,"0"&amp;WEEKNUM(Q213),WEEKNUM(Q213))</f>
      </c>
      <c r="AC213" s="5">
        <f>+YEAR(Q213)</f>
      </c>
      <c r="AD213" s="281">
        <f>+AB213&amp;"-"&amp;AC213</f>
      </c>
      <c r="AE213" s="6"/>
      <c r="AF213" s="6"/>
      <c r="AG213" s="11"/>
    </row>
    <row x14ac:dyDescent="0.25" r="214" customHeight="1" ht="18.75">
      <c r="A214" s="276">
        <v>50</v>
      </c>
      <c r="B214" s="276">
        <v>1079967634</v>
      </c>
      <c r="C214" s="277" t="s">
        <v>606</v>
      </c>
      <c r="D214" s="278">
        <v>44175</v>
      </c>
      <c r="E214" s="279" t="s">
        <v>609</v>
      </c>
      <c r="F214" s="279" t="s">
        <v>188</v>
      </c>
      <c r="G214" s="283" t="s">
        <v>608</v>
      </c>
      <c r="H214" s="279" t="s">
        <v>189</v>
      </c>
      <c r="I214" s="278">
        <v>44188</v>
      </c>
      <c r="J214" s="278">
        <v>44188</v>
      </c>
      <c r="K214" s="276">
        <f>J214-D214</f>
      </c>
      <c r="L214" s="278">
        <v>44207</v>
      </c>
      <c r="M214" s="280">
        <v>19.4</v>
      </c>
      <c r="N214" s="278">
        <v>44214</v>
      </c>
      <c r="O214" s="279" t="s">
        <v>190</v>
      </c>
      <c r="P214" s="276">
        <v>191</v>
      </c>
      <c r="Q214" s="278">
        <v>44221</v>
      </c>
      <c r="R214" s="276">
        <f>Q214-N214</f>
      </c>
      <c r="S214" s="6"/>
      <c r="T214" s="6"/>
      <c r="U214" s="5">
        <f>+YEAR(D214)</f>
      </c>
      <c r="V214" s="5">
        <f>+MONTH(D214)</f>
      </c>
      <c r="W214" s="281">
        <f>+"W"&amp;IF(WEEKNUM(D214)&lt;10,"0"&amp;WEEKNUM(D214),WEEKNUM(D214))</f>
      </c>
      <c r="X214" s="5">
        <f>+IF(N214="",YEAR(L214),YEAR(N214))</f>
      </c>
      <c r="Y214" s="5">
        <f>+IF(N214="",MONTH(L214),MONTH(N214))</f>
      </c>
      <c r="Z214" s="282">
        <f>+IF(N214="","W"&amp;IF(WEEKNUM(L214)&lt;10,"0"&amp;WEEKNUM(L214),WEEKNUM(L214)),"W"&amp;IF(WEEKNUM(N214)&lt;10,"0"&amp;WEEKNUM(N214),WEEKNUM(N214)))</f>
      </c>
      <c r="AA214" s="281">
        <f>+IF(O214&lt;&gt;"",O214,IF(N214="","In Transit","Arrived"))</f>
      </c>
      <c r="AB214" s="281">
        <f>+"W"&amp;IF(WEEKNUM(Q214)&lt;10,"0"&amp;WEEKNUM(Q214),WEEKNUM(Q214))</f>
      </c>
      <c r="AC214" s="5">
        <f>+YEAR(Q214)</f>
      </c>
      <c r="AD214" s="281">
        <f>+AB214&amp;"-"&amp;AC214</f>
      </c>
      <c r="AE214" s="6"/>
      <c r="AF214" s="6"/>
      <c r="AG214" s="11"/>
    </row>
    <row x14ac:dyDescent="0.25" r="215" customHeight="1" ht="18.75">
      <c r="A215" s="276">
        <v>50</v>
      </c>
      <c r="B215" s="276">
        <v>1079967635</v>
      </c>
      <c r="C215" s="277" t="s">
        <v>606</v>
      </c>
      <c r="D215" s="278">
        <v>44175</v>
      </c>
      <c r="E215" s="279" t="s">
        <v>610</v>
      </c>
      <c r="F215" s="279" t="s">
        <v>188</v>
      </c>
      <c r="G215" s="283" t="s">
        <v>608</v>
      </c>
      <c r="H215" s="279" t="s">
        <v>189</v>
      </c>
      <c r="I215" s="278">
        <v>44188</v>
      </c>
      <c r="J215" s="278">
        <v>44188</v>
      </c>
      <c r="K215" s="276">
        <f>J215-D215</f>
      </c>
      <c r="L215" s="278">
        <v>44207</v>
      </c>
      <c r="M215" s="280">
        <v>19.4</v>
      </c>
      <c r="N215" s="278">
        <v>44214</v>
      </c>
      <c r="O215" s="279" t="s">
        <v>190</v>
      </c>
      <c r="P215" s="276">
        <v>191</v>
      </c>
      <c r="Q215" s="278">
        <v>44218</v>
      </c>
      <c r="R215" s="276">
        <f>Q215-N215</f>
      </c>
      <c r="S215" s="6"/>
      <c r="T215" s="6"/>
      <c r="U215" s="5">
        <f>+YEAR(D215)</f>
      </c>
      <c r="V215" s="5">
        <f>+MONTH(D215)</f>
      </c>
      <c r="W215" s="281">
        <f>+"W"&amp;IF(WEEKNUM(D215)&lt;10,"0"&amp;WEEKNUM(D215),WEEKNUM(D215))</f>
      </c>
      <c r="X215" s="5">
        <f>+IF(N215="",YEAR(L215),YEAR(N215))</f>
      </c>
      <c r="Y215" s="5">
        <f>+IF(N215="",MONTH(L215),MONTH(N215))</f>
      </c>
      <c r="Z215" s="282">
        <f>+IF(N215="","W"&amp;IF(WEEKNUM(L215)&lt;10,"0"&amp;WEEKNUM(L215),WEEKNUM(L215)),"W"&amp;IF(WEEKNUM(N215)&lt;10,"0"&amp;WEEKNUM(N215),WEEKNUM(N215)))</f>
      </c>
      <c r="AA215" s="281">
        <f>+IF(O215&lt;&gt;"",O215,IF(N215="","In Transit","Arrived"))</f>
      </c>
      <c r="AB215" s="281">
        <f>+"W"&amp;IF(WEEKNUM(Q215)&lt;10,"0"&amp;WEEKNUM(Q215),WEEKNUM(Q215))</f>
      </c>
      <c r="AC215" s="5">
        <f>+YEAR(Q215)</f>
      </c>
      <c r="AD215" s="281">
        <f>+AB215&amp;"-"&amp;AC215</f>
      </c>
      <c r="AE215" s="6"/>
      <c r="AF215" s="6"/>
      <c r="AG215" s="11"/>
    </row>
    <row x14ac:dyDescent="0.25" r="216" customHeight="1" ht="18.75">
      <c r="A216" s="276">
        <v>50</v>
      </c>
      <c r="B216" s="276">
        <v>1079967636</v>
      </c>
      <c r="C216" s="277" t="s">
        <v>606</v>
      </c>
      <c r="D216" s="278">
        <v>44175</v>
      </c>
      <c r="E216" s="279" t="s">
        <v>611</v>
      </c>
      <c r="F216" s="279" t="s">
        <v>188</v>
      </c>
      <c r="G216" s="283" t="s">
        <v>608</v>
      </c>
      <c r="H216" s="279" t="s">
        <v>189</v>
      </c>
      <c r="I216" s="278">
        <v>44188</v>
      </c>
      <c r="J216" s="278">
        <v>44188</v>
      </c>
      <c r="K216" s="276">
        <f>J216-D216</f>
      </c>
      <c r="L216" s="278">
        <v>44207</v>
      </c>
      <c r="M216" s="280">
        <v>19.4</v>
      </c>
      <c r="N216" s="278">
        <v>44214</v>
      </c>
      <c r="O216" s="279" t="s">
        <v>190</v>
      </c>
      <c r="P216" s="276">
        <v>191</v>
      </c>
      <c r="Q216" s="278">
        <v>44221</v>
      </c>
      <c r="R216" s="276">
        <f>Q216-N216</f>
      </c>
      <c r="S216" s="6"/>
      <c r="T216" s="6"/>
      <c r="U216" s="5">
        <f>+YEAR(D216)</f>
      </c>
      <c r="V216" s="5">
        <f>+MONTH(D216)</f>
      </c>
      <c r="W216" s="281">
        <f>+"W"&amp;IF(WEEKNUM(D216)&lt;10,"0"&amp;WEEKNUM(D216),WEEKNUM(D216))</f>
      </c>
      <c r="X216" s="5">
        <f>+IF(N216="",YEAR(L216),YEAR(N216))</f>
      </c>
      <c r="Y216" s="5">
        <f>+IF(N216="",MONTH(L216),MONTH(N216))</f>
      </c>
      <c r="Z216" s="282">
        <f>+IF(N216="","W"&amp;IF(WEEKNUM(L216)&lt;10,"0"&amp;WEEKNUM(L216),WEEKNUM(L216)),"W"&amp;IF(WEEKNUM(N216)&lt;10,"0"&amp;WEEKNUM(N216),WEEKNUM(N216)))</f>
      </c>
      <c r="AA216" s="281">
        <f>+IF(O216&lt;&gt;"",O216,IF(N216="","In Transit","Arrived"))</f>
      </c>
      <c r="AB216" s="281">
        <f>+"W"&amp;IF(WEEKNUM(Q216)&lt;10,"0"&amp;WEEKNUM(Q216),WEEKNUM(Q216))</f>
      </c>
      <c r="AC216" s="5">
        <f>+YEAR(Q216)</f>
      </c>
      <c r="AD216" s="281">
        <f>+AB216&amp;"-"&amp;AC216</f>
      </c>
      <c r="AE216" s="6"/>
      <c r="AF216" s="6"/>
      <c r="AG216" s="11"/>
    </row>
    <row x14ac:dyDescent="0.25" r="217" customHeight="1" ht="18.75">
      <c r="A217" s="276">
        <v>50</v>
      </c>
      <c r="B217" s="276">
        <v>1079967647</v>
      </c>
      <c r="C217" s="277" t="s">
        <v>606</v>
      </c>
      <c r="D217" s="278">
        <v>44176</v>
      </c>
      <c r="E217" s="279" t="s">
        <v>612</v>
      </c>
      <c r="F217" s="279" t="s">
        <v>188</v>
      </c>
      <c r="G217" s="283" t="s">
        <v>608</v>
      </c>
      <c r="H217" s="279" t="s">
        <v>189</v>
      </c>
      <c r="I217" s="278">
        <v>44188</v>
      </c>
      <c r="J217" s="278">
        <v>44188</v>
      </c>
      <c r="K217" s="276">
        <f>J217-D217</f>
      </c>
      <c r="L217" s="278">
        <v>44207</v>
      </c>
      <c r="M217" s="280">
        <v>19.4</v>
      </c>
      <c r="N217" s="278">
        <v>44214</v>
      </c>
      <c r="O217" s="279" t="s">
        <v>190</v>
      </c>
      <c r="P217" s="276">
        <v>191</v>
      </c>
      <c r="Q217" s="278">
        <v>44218</v>
      </c>
      <c r="R217" s="276">
        <f>Q217-N217</f>
      </c>
      <c r="S217" s="6"/>
      <c r="T217" s="6"/>
      <c r="U217" s="5">
        <f>+YEAR(D217)</f>
      </c>
      <c r="V217" s="5">
        <f>+MONTH(D217)</f>
      </c>
      <c r="W217" s="281">
        <f>+"W"&amp;IF(WEEKNUM(D217)&lt;10,"0"&amp;WEEKNUM(D217),WEEKNUM(D217))</f>
      </c>
      <c r="X217" s="5">
        <f>+IF(N217="",YEAR(L217),YEAR(N217))</f>
      </c>
      <c r="Y217" s="5">
        <f>+IF(N217="",MONTH(L217),MONTH(N217))</f>
      </c>
      <c r="Z217" s="282">
        <f>+IF(N217="","W"&amp;IF(WEEKNUM(L217)&lt;10,"0"&amp;WEEKNUM(L217),WEEKNUM(L217)),"W"&amp;IF(WEEKNUM(N217)&lt;10,"0"&amp;WEEKNUM(N217),WEEKNUM(N217)))</f>
      </c>
      <c r="AA217" s="281">
        <f>+IF(O217&lt;&gt;"",O217,IF(N217="","In Transit","Arrived"))</f>
      </c>
      <c r="AB217" s="281">
        <f>+"W"&amp;IF(WEEKNUM(Q217)&lt;10,"0"&amp;WEEKNUM(Q217),WEEKNUM(Q217))</f>
      </c>
      <c r="AC217" s="5">
        <f>+YEAR(Q217)</f>
      </c>
      <c r="AD217" s="281">
        <f>+AB217&amp;"-"&amp;AC217</f>
      </c>
      <c r="AE217" s="6"/>
      <c r="AF217" s="6"/>
      <c r="AG217" s="11"/>
    </row>
    <row x14ac:dyDescent="0.25" r="218" customHeight="1" ht="18.75">
      <c r="A218" s="276">
        <v>50</v>
      </c>
      <c r="B218" s="276">
        <v>1079967648</v>
      </c>
      <c r="C218" s="277" t="s">
        <v>606</v>
      </c>
      <c r="D218" s="278">
        <v>44176</v>
      </c>
      <c r="E218" s="279" t="s">
        <v>613</v>
      </c>
      <c r="F218" s="279" t="s">
        <v>188</v>
      </c>
      <c r="G218" s="283" t="s">
        <v>608</v>
      </c>
      <c r="H218" s="279" t="s">
        <v>189</v>
      </c>
      <c r="I218" s="278">
        <v>44188</v>
      </c>
      <c r="J218" s="278">
        <v>44188</v>
      </c>
      <c r="K218" s="276">
        <f>J218-D218</f>
      </c>
      <c r="L218" s="278">
        <v>44207</v>
      </c>
      <c r="M218" s="280">
        <v>19.4</v>
      </c>
      <c r="N218" s="278">
        <v>44214</v>
      </c>
      <c r="O218" s="279" t="s">
        <v>190</v>
      </c>
      <c r="P218" s="276">
        <v>191</v>
      </c>
      <c r="Q218" s="278">
        <v>44221</v>
      </c>
      <c r="R218" s="276">
        <f>Q218-N218</f>
      </c>
      <c r="S218" s="6"/>
      <c r="T218" s="6"/>
      <c r="U218" s="5">
        <f>+YEAR(D218)</f>
      </c>
      <c r="V218" s="5">
        <f>+MONTH(D218)</f>
      </c>
      <c r="W218" s="281">
        <f>+"W"&amp;IF(WEEKNUM(D218)&lt;10,"0"&amp;WEEKNUM(D218),WEEKNUM(D218))</f>
      </c>
      <c r="X218" s="5">
        <f>+IF(N218="",YEAR(L218),YEAR(N218))</f>
      </c>
      <c r="Y218" s="5">
        <f>+IF(N218="",MONTH(L218),MONTH(N218))</f>
      </c>
      <c r="Z218" s="282">
        <f>+IF(N218="","W"&amp;IF(WEEKNUM(L218)&lt;10,"0"&amp;WEEKNUM(L218),WEEKNUM(L218)),"W"&amp;IF(WEEKNUM(N218)&lt;10,"0"&amp;WEEKNUM(N218),WEEKNUM(N218)))</f>
      </c>
      <c r="AA218" s="281">
        <f>+IF(O218&lt;&gt;"",O218,IF(N218="","In Transit","Arrived"))</f>
      </c>
      <c r="AB218" s="281">
        <f>+"W"&amp;IF(WEEKNUM(Q218)&lt;10,"0"&amp;WEEKNUM(Q218),WEEKNUM(Q218))</f>
      </c>
      <c r="AC218" s="5">
        <f>+YEAR(Q218)</f>
      </c>
      <c r="AD218" s="281">
        <f>+AB218&amp;"-"&amp;AC218</f>
      </c>
      <c r="AE218" s="6"/>
      <c r="AF218" s="6"/>
      <c r="AG218" s="11"/>
    </row>
    <row x14ac:dyDescent="0.25" r="219" customHeight="1" ht="18.75">
      <c r="A219" s="276">
        <v>51</v>
      </c>
      <c r="B219" s="276">
        <v>1080102455</v>
      </c>
      <c r="C219" s="277" t="s">
        <v>614</v>
      </c>
      <c r="D219" s="278">
        <v>44181</v>
      </c>
      <c r="E219" s="279" t="s">
        <v>615</v>
      </c>
      <c r="F219" s="279" t="s">
        <v>211</v>
      </c>
      <c r="G219" s="283" t="s">
        <v>616</v>
      </c>
      <c r="H219" s="279" t="s">
        <v>189</v>
      </c>
      <c r="I219" s="278">
        <v>44201</v>
      </c>
      <c r="J219" s="278">
        <v>44202</v>
      </c>
      <c r="K219" s="276">
        <f>J219-D219</f>
      </c>
      <c r="L219" s="278">
        <v>44220</v>
      </c>
      <c r="M219" s="280">
        <v>19.4</v>
      </c>
      <c r="N219" s="278">
        <v>44222</v>
      </c>
      <c r="O219" s="279" t="s">
        <v>190</v>
      </c>
      <c r="P219" s="276">
        <v>190</v>
      </c>
      <c r="Q219" s="278">
        <v>44228</v>
      </c>
      <c r="R219" s="276">
        <f>Q219-N219</f>
      </c>
      <c r="S219" s="6"/>
      <c r="T219" s="6"/>
      <c r="U219" s="5">
        <f>+YEAR(D219)</f>
      </c>
      <c r="V219" s="5">
        <f>+MONTH(D219)</f>
      </c>
      <c r="W219" s="281">
        <f>+"W"&amp;IF(WEEKNUM(D219)&lt;10,"0"&amp;WEEKNUM(D219),WEEKNUM(D219))</f>
      </c>
      <c r="X219" s="5">
        <f>+IF(N219="",YEAR(L219),YEAR(N219))</f>
      </c>
      <c r="Y219" s="5">
        <f>+IF(N219="",MONTH(L219),MONTH(N219))</f>
      </c>
      <c r="Z219" s="282">
        <f>+IF(N219="","W"&amp;IF(WEEKNUM(L219)&lt;10,"0"&amp;WEEKNUM(L219),WEEKNUM(L219)),"W"&amp;IF(WEEKNUM(N219)&lt;10,"0"&amp;WEEKNUM(N219),WEEKNUM(N219)))</f>
      </c>
      <c r="AA219" s="281">
        <f>+IF(O219&lt;&gt;"",O219,IF(N219="","In Transit","Arrived"))</f>
      </c>
      <c r="AB219" s="281">
        <f>+"W"&amp;IF(WEEKNUM(Q219)&lt;10,"0"&amp;WEEKNUM(Q219),WEEKNUM(Q219))</f>
      </c>
      <c r="AC219" s="5">
        <f>+YEAR(Q219)</f>
      </c>
      <c r="AD219" s="281">
        <f>+AB219&amp;"-"&amp;AC219</f>
      </c>
      <c r="AE219" s="6"/>
      <c r="AF219" s="6"/>
      <c r="AG219" s="11"/>
    </row>
    <row x14ac:dyDescent="0.25" r="220" customHeight="1" ht="18.75">
      <c r="A220" s="276">
        <v>51</v>
      </c>
      <c r="B220" s="276">
        <v>1080103185</v>
      </c>
      <c r="C220" s="277" t="s">
        <v>614</v>
      </c>
      <c r="D220" s="278">
        <v>44181</v>
      </c>
      <c r="E220" s="279" t="s">
        <v>617</v>
      </c>
      <c r="F220" s="279" t="s">
        <v>211</v>
      </c>
      <c r="G220" s="283" t="s">
        <v>616</v>
      </c>
      <c r="H220" s="279" t="s">
        <v>189</v>
      </c>
      <c r="I220" s="278">
        <v>44201</v>
      </c>
      <c r="J220" s="278">
        <v>44202</v>
      </c>
      <c r="K220" s="276">
        <f>J220-D220</f>
      </c>
      <c r="L220" s="278">
        <v>44220</v>
      </c>
      <c r="M220" s="280">
        <v>19.4</v>
      </c>
      <c r="N220" s="278">
        <v>44222</v>
      </c>
      <c r="O220" s="279" t="s">
        <v>190</v>
      </c>
      <c r="P220" s="276">
        <v>190</v>
      </c>
      <c r="Q220" s="278">
        <v>44228</v>
      </c>
      <c r="R220" s="276">
        <f>Q220-N220</f>
      </c>
      <c r="S220" s="6"/>
      <c r="T220" s="6"/>
      <c r="U220" s="5">
        <f>+YEAR(D220)</f>
      </c>
      <c r="V220" s="5">
        <f>+MONTH(D220)</f>
      </c>
      <c r="W220" s="281">
        <f>+"W"&amp;IF(WEEKNUM(D220)&lt;10,"0"&amp;WEEKNUM(D220),WEEKNUM(D220))</f>
      </c>
      <c r="X220" s="5">
        <f>+IF(N220="",YEAR(L220),YEAR(N220))</f>
      </c>
      <c r="Y220" s="5">
        <f>+IF(N220="",MONTH(L220),MONTH(N220))</f>
      </c>
      <c r="Z220" s="282">
        <f>+IF(N220="","W"&amp;IF(WEEKNUM(L220)&lt;10,"0"&amp;WEEKNUM(L220),WEEKNUM(L220)),"W"&amp;IF(WEEKNUM(N220)&lt;10,"0"&amp;WEEKNUM(N220),WEEKNUM(N220)))</f>
      </c>
      <c r="AA220" s="281">
        <f>+IF(O220&lt;&gt;"",O220,IF(N220="","In Transit","Arrived"))</f>
      </c>
      <c r="AB220" s="281">
        <f>+"W"&amp;IF(WEEKNUM(Q220)&lt;10,"0"&amp;WEEKNUM(Q220),WEEKNUM(Q220))</f>
      </c>
      <c r="AC220" s="5">
        <f>+YEAR(Q220)</f>
      </c>
      <c r="AD220" s="281">
        <f>+AB220&amp;"-"&amp;AC220</f>
      </c>
      <c r="AE220" s="6"/>
      <c r="AF220" s="6"/>
      <c r="AG220" s="11"/>
    </row>
    <row x14ac:dyDescent="0.25" r="221" customHeight="1" ht="18.75">
      <c r="A221" s="276">
        <v>51</v>
      </c>
      <c r="B221" s="276">
        <v>1080103187</v>
      </c>
      <c r="C221" s="277" t="s">
        <v>614</v>
      </c>
      <c r="D221" s="278">
        <v>44182</v>
      </c>
      <c r="E221" s="279" t="s">
        <v>618</v>
      </c>
      <c r="F221" s="279" t="s">
        <v>211</v>
      </c>
      <c r="G221" s="283" t="s">
        <v>616</v>
      </c>
      <c r="H221" s="279" t="s">
        <v>189</v>
      </c>
      <c r="I221" s="278">
        <v>44201</v>
      </c>
      <c r="J221" s="278">
        <v>44202</v>
      </c>
      <c r="K221" s="276">
        <f>J221-D221</f>
      </c>
      <c r="L221" s="278">
        <v>44220</v>
      </c>
      <c r="M221" s="280">
        <v>19.4</v>
      </c>
      <c r="N221" s="278">
        <v>44222</v>
      </c>
      <c r="O221" s="279" t="s">
        <v>190</v>
      </c>
      <c r="P221" s="276">
        <v>190</v>
      </c>
      <c r="Q221" s="278">
        <v>44228</v>
      </c>
      <c r="R221" s="276">
        <f>Q221-N221</f>
      </c>
      <c r="S221" s="6"/>
      <c r="T221" s="6"/>
      <c r="U221" s="5">
        <f>+YEAR(D221)</f>
      </c>
      <c r="V221" s="5">
        <f>+MONTH(D221)</f>
      </c>
      <c r="W221" s="281">
        <f>+"W"&amp;IF(WEEKNUM(D221)&lt;10,"0"&amp;WEEKNUM(D221),WEEKNUM(D221))</f>
      </c>
      <c r="X221" s="5">
        <f>+IF(N221="",YEAR(L221),YEAR(N221))</f>
      </c>
      <c r="Y221" s="5">
        <f>+IF(N221="",MONTH(L221),MONTH(N221))</f>
      </c>
      <c r="Z221" s="282">
        <f>+IF(N221="","W"&amp;IF(WEEKNUM(L221)&lt;10,"0"&amp;WEEKNUM(L221),WEEKNUM(L221)),"W"&amp;IF(WEEKNUM(N221)&lt;10,"0"&amp;WEEKNUM(N221),WEEKNUM(N221)))</f>
      </c>
      <c r="AA221" s="281">
        <f>+IF(O221&lt;&gt;"",O221,IF(N221="","In Transit","Arrived"))</f>
      </c>
      <c r="AB221" s="281">
        <f>+"W"&amp;IF(WEEKNUM(Q221)&lt;10,"0"&amp;WEEKNUM(Q221),WEEKNUM(Q221))</f>
      </c>
      <c r="AC221" s="5">
        <f>+YEAR(Q221)</f>
      </c>
      <c r="AD221" s="281">
        <f>+AB221&amp;"-"&amp;AC221</f>
      </c>
      <c r="AE221" s="6"/>
      <c r="AF221" s="6"/>
      <c r="AG221" s="11"/>
    </row>
    <row x14ac:dyDescent="0.25" r="222" customHeight="1" ht="18.75">
      <c r="A222" s="276">
        <v>51</v>
      </c>
      <c r="B222" s="276">
        <v>1080103189</v>
      </c>
      <c r="C222" s="277" t="s">
        <v>614</v>
      </c>
      <c r="D222" s="278">
        <v>44182</v>
      </c>
      <c r="E222" s="279" t="s">
        <v>619</v>
      </c>
      <c r="F222" s="279" t="s">
        <v>211</v>
      </c>
      <c r="G222" s="283" t="s">
        <v>616</v>
      </c>
      <c r="H222" s="279" t="s">
        <v>189</v>
      </c>
      <c r="I222" s="278">
        <v>44201</v>
      </c>
      <c r="J222" s="278">
        <v>44202</v>
      </c>
      <c r="K222" s="276">
        <f>J222-D222</f>
      </c>
      <c r="L222" s="278">
        <v>44220</v>
      </c>
      <c r="M222" s="280">
        <v>19.4</v>
      </c>
      <c r="N222" s="278">
        <v>44222</v>
      </c>
      <c r="O222" s="279" t="s">
        <v>190</v>
      </c>
      <c r="P222" s="276">
        <v>190</v>
      </c>
      <c r="Q222" s="278">
        <v>44228</v>
      </c>
      <c r="R222" s="276">
        <f>Q222-N222</f>
      </c>
      <c r="S222" s="6"/>
      <c r="T222" s="6"/>
      <c r="U222" s="5">
        <f>+YEAR(D222)</f>
      </c>
      <c r="V222" s="5">
        <f>+MONTH(D222)</f>
      </c>
      <c r="W222" s="281">
        <f>+"W"&amp;IF(WEEKNUM(D222)&lt;10,"0"&amp;WEEKNUM(D222),WEEKNUM(D222))</f>
      </c>
      <c r="X222" s="5">
        <f>+IF(N222="",YEAR(L222),YEAR(N222))</f>
      </c>
      <c r="Y222" s="5">
        <f>+IF(N222="",MONTH(L222),MONTH(N222))</f>
      </c>
      <c r="Z222" s="282">
        <f>+IF(N222="","W"&amp;IF(WEEKNUM(L222)&lt;10,"0"&amp;WEEKNUM(L222),WEEKNUM(L222)),"W"&amp;IF(WEEKNUM(N222)&lt;10,"0"&amp;WEEKNUM(N222),WEEKNUM(N222)))</f>
      </c>
      <c r="AA222" s="281">
        <f>+IF(O222&lt;&gt;"",O222,IF(N222="","In Transit","Arrived"))</f>
      </c>
      <c r="AB222" s="281">
        <f>+"W"&amp;IF(WEEKNUM(Q222)&lt;10,"0"&amp;WEEKNUM(Q222),WEEKNUM(Q222))</f>
      </c>
      <c r="AC222" s="5">
        <f>+YEAR(Q222)</f>
      </c>
      <c r="AD222" s="281">
        <f>+AB222&amp;"-"&amp;AC222</f>
      </c>
      <c r="AE222" s="6"/>
      <c r="AF222" s="6"/>
      <c r="AG222" s="11"/>
    </row>
    <row x14ac:dyDescent="0.25" r="223" customHeight="1" ht="18.75">
      <c r="A223" s="276">
        <v>51</v>
      </c>
      <c r="B223" s="276">
        <v>1080103190</v>
      </c>
      <c r="C223" s="277" t="s">
        <v>614</v>
      </c>
      <c r="D223" s="278">
        <v>44182</v>
      </c>
      <c r="E223" s="279" t="s">
        <v>620</v>
      </c>
      <c r="F223" s="279" t="s">
        <v>211</v>
      </c>
      <c r="G223" s="283" t="s">
        <v>616</v>
      </c>
      <c r="H223" s="279" t="s">
        <v>189</v>
      </c>
      <c r="I223" s="278">
        <v>44201</v>
      </c>
      <c r="J223" s="278">
        <v>44202</v>
      </c>
      <c r="K223" s="276">
        <f>J223-D223</f>
      </c>
      <c r="L223" s="278">
        <v>44220</v>
      </c>
      <c r="M223" s="280">
        <v>19.4</v>
      </c>
      <c r="N223" s="278">
        <v>44222</v>
      </c>
      <c r="O223" s="279" t="s">
        <v>190</v>
      </c>
      <c r="P223" s="276">
        <v>190</v>
      </c>
      <c r="Q223" s="278">
        <v>44233</v>
      </c>
      <c r="R223" s="276">
        <f>Q223-N223</f>
      </c>
      <c r="S223" s="6"/>
      <c r="T223" s="6"/>
      <c r="U223" s="5">
        <f>+YEAR(D223)</f>
      </c>
      <c r="V223" s="5">
        <f>+MONTH(D223)</f>
      </c>
      <c r="W223" s="281">
        <f>+"W"&amp;IF(WEEKNUM(D223)&lt;10,"0"&amp;WEEKNUM(D223),WEEKNUM(D223))</f>
      </c>
      <c r="X223" s="5">
        <f>+IF(N223="",YEAR(L223),YEAR(N223))</f>
      </c>
      <c r="Y223" s="5">
        <f>+IF(N223="",MONTH(L223),MONTH(N223))</f>
      </c>
      <c r="Z223" s="282">
        <f>+IF(N223="","W"&amp;IF(WEEKNUM(L223)&lt;10,"0"&amp;WEEKNUM(L223),WEEKNUM(L223)),"W"&amp;IF(WEEKNUM(N223)&lt;10,"0"&amp;WEEKNUM(N223),WEEKNUM(N223)))</f>
      </c>
      <c r="AA223" s="281">
        <f>+IF(O223&lt;&gt;"",O223,IF(N223="","In Transit","Arrived"))</f>
      </c>
      <c r="AB223" s="281">
        <f>+"W"&amp;IF(WEEKNUM(Q223)&lt;10,"0"&amp;WEEKNUM(Q223),WEEKNUM(Q223))</f>
      </c>
      <c r="AC223" s="5">
        <f>+YEAR(Q223)</f>
      </c>
      <c r="AD223" s="281">
        <f>+AB223&amp;"-"&amp;AC223</f>
      </c>
      <c r="AE223" s="6"/>
      <c r="AF223" s="6"/>
      <c r="AG223" s="11"/>
    </row>
    <row x14ac:dyDescent="0.25" r="224" customHeight="1" ht="18.75">
      <c r="A224" s="276">
        <v>51</v>
      </c>
      <c r="B224" s="276">
        <v>1080103191</v>
      </c>
      <c r="C224" s="277" t="s">
        <v>614</v>
      </c>
      <c r="D224" s="278">
        <v>44182</v>
      </c>
      <c r="E224" s="279" t="s">
        <v>621</v>
      </c>
      <c r="F224" s="279" t="s">
        <v>211</v>
      </c>
      <c r="G224" s="283" t="s">
        <v>616</v>
      </c>
      <c r="H224" s="279" t="s">
        <v>189</v>
      </c>
      <c r="I224" s="278">
        <v>44201</v>
      </c>
      <c r="J224" s="278">
        <v>44202</v>
      </c>
      <c r="K224" s="276">
        <f>J224-D224</f>
      </c>
      <c r="L224" s="278">
        <v>44220</v>
      </c>
      <c r="M224" s="280">
        <v>19.4</v>
      </c>
      <c r="N224" s="278">
        <v>44222</v>
      </c>
      <c r="O224" s="279" t="s">
        <v>190</v>
      </c>
      <c r="P224" s="276">
        <v>190</v>
      </c>
      <c r="Q224" s="278">
        <v>44233</v>
      </c>
      <c r="R224" s="276">
        <f>Q224-N224</f>
      </c>
      <c r="S224" s="6"/>
      <c r="T224" s="6"/>
      <c r="U224" s="5">
        <f>+YEAR(D224)</f>
      </c>
      <c r="V224" s="5">
        <f>+MONTH(D224)</f>
      </c>
      <c r="W224" s="281">
        <f>+"W"&amp;IF(WEEKNUM(D224)&lt;10,"0"&amp;WEEKNUM(D224),WEEKNUM(D224))</f>
      </c>
      <c r="X224" s="5">
        <f>+IF(N224="",YEAR(L224),YEAR(N224))</f>
      </c>
      <c r="Y224" s="5">
        <f>+IF(N224="",MONTH(L224),MONTH(N224))</f>
      </c>
      <c r="Z224" s="282">
        <f>+IF(N224="","W"&amp;IF(WEEKNUM(L224)&lt;10,"0"&amp;WEEKNUM(L224),WEEKNUM(L224)),"W"&amp;IF(WEEKNUM(N224)&lt;10,"0"&amp;WEEKNUM(N224),WEEKNUM(N224)))</f>
      </c>
      <c r="AA224" s="281">
        <f>+IF(O224&lt;&gt;"",O224,IF(N224="","In Transit","Arrived"))</f>
      </c>
      <c r="AB224" s="281">
        <f>+"W"&amp;IF(WEEKNUM(Q224)&lt;10,"0"&amp;WEEKNUM(Q224),WEEKNUM(Q224))</f>
      </c>
      <c r="AC224" s="5">
        <f>+YEAR(Q224)</f>
      </c>
      <c r="AD224" s="281">
        <f>+AB224&amp;"-"&amp;AC224</f>
      </c>
      <c r="AE224" s="6"/>
      <c r="AF224" s="6"/>
      <c r="AG224" s="11"/>
    </row>
    <row x14ac:dyDescent="0.25" r="225" customHeight="1" ht="18.75">
      <c r="A225" s="276">
        <v>51</v>
      </c>
      <c r="B225" s="276">
        <v>1080214759</v>
      </c>
      <c r="C225" s="277" t="s">
        <v>614</v>
      </c>
      <c r="D225" s="278">
        <v>44182</v>
      </c>
      <c r="E225" s="279" t="s">
        <v>622</v>
      </c>
      <c r="F225" s="279" t="s">
        <v>211</v>
      </c>
      <c r="G225" s="283" t="s">
        <v>616</v>
      </c>
      <c r="H225" s="279" t="s">
        <v>189</v>
      </c>
      <c r="I225" s="278">
        <v>44201</v>
      </c>
      <c r="J225" s="278">
        <v>44202</v>
      </c>
      <c r="K225" s="276">
        <f>J225-D225</f>
      </c>
      <c r="L225" s="278">
        <v>44220</v>
      </c>
      <c r="M225" s="280">
        <v>19.4</v>
      </c>
      <c r="N225" s="278">
        <v>44222</v>
      </c>
      <c r="O225" s="279" t="s">
        <v>190</v>
      </c>
      <c r="P225" s="276">
        <v>190</v>
      </c>
      <c r="Q225" s="278">
        <v>44228</v>
      </c>
      <c r="R225" s="276">
        <f>Q225-N225</f>
      </c>
      <c r="S225" s="6"/>
      <c r="T225" s="6"/>
      <c r="U225" s="5">
        <f>+YEAR(D225)</f>
      </c>
      <c r="V225" s="5">
        <f>+MONTH(D225)</f>
      </c>
      <c r="W225" s="281">
        <f>+"W"&amp;IF(WEEKNUM(D225)&lt;10,"0"&amp;WEEKNUM(D225),WEEKNUM(D225))</f>
      </c>
      <c r="X225" s="5">
        <f>+IF(N225="",YEAR(L225),YEAR(N225))</f>
      </c>
      <c r="Y225" s="5">
        <f>+IF(N225="",MONTH(L225),MONTH(N225))</f>
      </c>
      <c r="Z225" s="282">
        <f>+IF(N225="","W"&amp;IF(WEEKNUM(L225)&lt;10,"0"&amp;WEEKNUM(L225),WEEKNUM(L225)),"W"&amp;IF(WEEKNUM(N225)&lt;10,"0"&amp;WEEKNUM(N225),WEEKNUM(N225)))</f>
      </c>
      <c r="AA225" s="281">
        <f>+IF(O225&lt;&gt;"",O225,IF(N225="","In Transit","Arrived"))</f>
      </c>
      <c r="AB225" s="281">
        <f>+"W"&amp;IF(WEEKNUM(Q225)&lt;10,"0"&amp;WEEKNUM(Q225),WEEKNUM(Q225))</f>
      </c>
      <c r="AC225" s="5">
        <f>+YEAR(Q225)</f>
      </c>
      <c r="AD225" s="281">
        <f>+AB225&amp;"-"&amp;AC225</f>
      </c>
      <c r="AE225" s="6"/>
      <c r="AF225" s="6"/>
      <c r="AG225" s="11"/>
    </row>
    <row x14ac:dyDescent="0.25" r="226" customHeight="1" ht="18.75">
      <c r="A226" s="276">
        <v>51</v>
      </c>
      <c r="B226" s="276">
        <v>1080214763</v>
      </c>
      <c r="C226" s="277" t="s">
        <v>614</v>
      </c>
      <c r="D226" s="278">
        <v>44183</v>
      </c>
      <c r="E226" s="279" t="s">
        <v>623</v>
      </c>
      <c r="F226" s="279" t="s">
        <v>211</v>
      </c>
      <c r="G226" s="283" t="s">
        <v>616</v>
      </c>
      <c r="H226" s="279" t="s">
        <v>189</v>
      </c>
      <c r="I226" s="278">
        <v>44201</v>
      </c>
      <c r="J226" s="278">
        <v>44202</v>
      </c>
      <c r="K226" s="276">
        <f>J226-D226</f>
      </c>
      <c r="L226" s="278">
        <v>44220</v>
      </c>
      <c r="M226" s="280">
        <v>19.4</v>
      </c>
      <c r="N226" s="278">
        <v>44222</v>
      </c>
      <c r="O226" s="279" t="s">
        <v>190</v>
      </c>
      <c r="P226" s="276">
        <v>190</v>
      </c>
      <c r="Q226" s="278">
        <v>44228</v>
      </c>
      <c r="R226" s="276">
        <f>Q226-N226</f>
      </c>
      <c r="S226" s="6"/>
      <c r="T226" s="6"/>
      <c r="U226" s="5">
        <f>+YEAR(D226)</f>
      </c>
      <c r="V226" s="5">
        <f>+MONTH(D226)</f>
      </c>
      <c r="W226" s="281">
        <f>+"W"&amp;IF(WEEKNUM(D226)&lt;10,"0"&amp;WEEKNUM(D226),WEEKNUM(D226))</f>
      </c>
      <c r="X226" s="5">
        <f>+IF(N226="",YEAR(L226),YEAR(N226))</f>
      </c>
      <c r="Y226" s="5">
        <f>+IF(N226="",MONTH(L226),MONTH(N226))</f>
      </c>
      <c r="Z226" s="282">
        <f>+IF(N226="","W"&amp;IF(WEEKNUM(L226)&lt;10,"0"&amp;WEEKNUM(L226),WEEKNUM(L226)),"W"&amp;IF(WEEKNUM(N226)&lt;10,"0"&amp;WEEKNUM(N226),WEEKNUM(N226)))</f>
      </c>
      <c r="AA226" s="281">
        <f>+IF(O226&lt;&gt;"",O226,IF(N226="","In Transit","Arrived"))</f>
      </c>
      <c r="AB226" s="281">
        <f>+"W"&amp;IF(WEEKNUM(Q226)&lt;10,"0"&amp;WEEKNUM(Q226),WEEKNUM(Q226))</f>
      </c>
      <c r="AC226" s="5">
        <f>+YEAR(Q226)</f>
      </c>
      <c r="AD226" s="281">
        <f>+AB226&amp;"-"&amp;AC226</f>
      </c>
      <c r="AE226" s="6"/>
      <c r="AF226" s="6"/>
      <c r="AG226" s="11"/>
    </row>
    <row x14ac:dyDescent="0.25" r="227" customHeight="1" ht="18.75">
      <c r="A227" s="276">
        <v>51</v>
      </c>
      <c r="B227" s="276">
        <v>1080214768</v>
      </c>
      <c r="C227" s="277" t="s">
        <v>614</v>
      </c>
      <c r="D227" s="278">
        <v>44183</v>
      </c>
      <c r="E227" s="279" t="s">
        <v>624</v>
      </c>
      <c r="F227" s="279" t="s">
        <v>211</v>
      </c>
      <c r="G227" s="283" t="s">
        <v>616</v>
      </c>
      <c r="H227" s="279" t="s">
        <v>189</v>
      </c>
      <c r="I227" s="278">
        <v>44201</v>
      </c>
      <c r="J227" s="278">
        <v>44202</v>
      </c>
      <c r="K227" s="276">
        <f>J227-D227</f>
      </c>
      <c r="L227" s="278">
        <v>44220</v>
      </c>
      <c r="M227" s="280">
        <v>19.4</v>
      </c>
      <c r="N227" s="278">
        <v>44222</v>
      </c>
      <c r="O227" s="279" t="s">
        <v>190</v>
      </c>
      <c r="P227" s="276">
        <v>190</v>
      </c>
      <c r="Q227" s="278">
        <v>44228</v>
      </c>
      <c r="R227" s="276">
        <f>Q227-N227</f>
      </c>
      <c r="S227" s="6"/>
      <c r="T227" s="6"/>
      <c r="U227" s="5">
        <f>+YEAR(D227)</f>
      </c>
      <c r="V227" s="5">
        <f>+MONTH(D227)</f>
      </c>
      <c r="W227" s="281">
        <f>+"W"&amp;IF(WEEKNUM(D227)&lt;10,"0"&amp;WEEKNUM(D227),WEEKNUM(D227))</f>
      </c>
      <c r="X227" s="5">
        <f>+IF(N227="",YEAR(L227),YEAR(N227))</f>
      </c>
      <c r="Y227" s="5">
        <f>+IF(N227="",MONTH(L227),MONTH(N227))</f>
      </c>
      <c r="Z227" s="282">
        <f>+IF(N227="","W"&amp;IF(WEEKNUM(L227)&lt;10,"0"&amp;WEEKNUM(L227),WEEKNUM(L227)),"W"&amp;IF(WEEKNUM(N227)&lt;10,"0"&amp;WEEKNUM(N227),WEEKNUM(N227)))</f>
      </c>
      <c r="AA227" s="281">
        <f>+IF(O227&lt;&gt;"",O227,IF(N227="","In Transit","Arrived"))</f>
      </c>
      <c r="AB227" s="281">
        <f>+"W"&amp;IF(WEEKNUM(Q227)&lt;10,"0"&amp;WEEKNUM(Q227),WEEKNUM(Q227))</f>
      </c>
      <c r="AC227" s="5">
        <f>+YEAR(Q227)</f>
      </c>
      <c r="AD227" s="281">
        <f>+AB227&amp;"-"&amp;AC227</f>
      </c>
      <c r="AE227" s="6"/>
      <c r="AF227" s="6"/>
      <c r="AG227" s="11"/>
    </row>
    <row x14ac:dyDescent="0.25" r="228" customHeight="1" ht="18.75">
      <c r="A228" s="276">
        <v>51</v>
      </c>
      <c r="B228" s="276">
        <v>1080215675</v>
      </c>
      <c r="C228" s="277" t="s">
        <v>614</v>
      </c>
      <c r="D228" s="278">
        <v>44183</v>
      </c>
      <c r="E228" s="279" t="s">
        <v>625</v>
      </c>
      <c r="F228" s="279" t="s">
        <v>211</v>
      </c>
      <c r="G228" s="283" t="s">
        <v>616</v>
      </c>
      <c r="H228" s="279" t="s">
        <v>189</v>
      </c>
      <c r="I228" s="278">
        <v>44201</v>
      </c>
      <c r="J228" s="278">
        <v>44202</v>
      </c>
      <c r="K228" s="276">
        <f>J228-D228</f>
      </c>
      <c r="L228" s="278">
        <v>44220</v>
      </c>
      <c r="M228" s="280">
        <v>19.4</v>
      </c>
      <c r="N228" s="278">
        <v>44222</v>
      </c>
      <c r="O228" s="279" t="s">
        <v>190</v>
      </c>
      <c r="P228" s="276">
        <v>190</v>
      </c>
      <c r="Q228" s="278">
        <v>44228</v>
      </c>
      <c r="R228" s="276">
        <f>Q228-N228</f>
      </c>
      <c r="S228" s="6"/>
      <c r="T228" s="6"/>
      <c r="U228" s="5">
        <f>+YEAR(D228)</f>
      </c>
      <c r="V228" s="5">
        <f>+MONTH(D228)</f>
      </c>
      <c r="W228" s="281">
        <f>+"W"&amp;IF(WEEKNUM(D228)&lt;10,"0"&amp;WEEKNUM(D228),WEEKNUM(D228))</f>
      </c>
      <c r="X228" s="5">
        <f>+IF(N228="",YEAR(L228),YEAR(N228))</f>
      </c>
      <c r="Y228" s="5">
        <f>+IF(N228="",MONTH(L228),MONTH(N228))</f>
      </c>
      <c r="Z228" s="282">
        <f>+IF(N228="","W"&amp;IF(WEEKNUM(L228)&lt;10,"0"&amp;WEEKNUM(L228),WEEKNUM(L228)),"W"&amp;IF(WEEKNUM(N228)&lt;10,"0"&amp;WEEKNUM(N228),WEEKNUM(N228)))</f>
      </c>
      <c r="AA228" s="281">
        <f>+IF(O228&lt;&gt;"",O228,IF(N228="","In Transit","Arrived"))</f>
      </c>
      <c r="AB228" s="281">
        <f>+"W"&amp;IF(WEEKNUM(Q228)&lt;10,"0"&amp;WEEKNUM(Q228),WEEKNUM(Q228))</f>
      </c>
      <c r="AC228" s="5">
        <f>+YEAR(Q228)</f>
      </c>
      <c r="AD228" s="281">
        <f>+AB228&amp;"-"&amp;AC228</f>
      </c>
      <c r="AE228" s="6"/>
      <c r="AF228" s="6"/>
      <c r="AG228" s="11"/>
    </row>
    <row x14ac:dyDescent="0.25" r="229" customHeight="1" ht="18.75">
      <c r="A229" s="276">
        <v>51</v>
      </c>
      <c r="B229" s="276">
        <v>1080215682</v>
      </c>
      <c r="C229" s="277" t="s">
        <v>614</v>
      </c>
      <c r="D229" s="278">
        <v>44183</v>
      </c>
      <c r="E229" s="279" t="s">
        <v>626</v>
      </c>
      <c r="F229" s="279" t="s">
        <v>211</v>
      </c>
      <c r="G229" s="283" t="s">
        <v>616</v>
      </c>
      <c r="H229" s="279" t="s">
        <v>189</v>
      </c>
      <c r="I229" s="278">
        <v>44201</v>
      </c>
      <c r="J229" s="278">
        <v>44202</v>
      </c>
      <c r="K229" s="276">
        <f>J229-D229</f>
      </c>
      <c r="L229" s="278">
        <v>44220</v>
      </c>
      <c r="M229" s="280">
        <v>19.4</v>
      </c>
      <c r="N229" s="278">
        <v>44222</v>
      </c>
      <c r="O229" s="279" t="s">
        <v>190</v>
      </c>
      <c r="P229" s="276">
        <v>190</v>
      </c>
      <c r="Q229" s="278">
        <v>44228</v>
      </c>
      <c r="R229" s="276">
        <f>Q229-N229</f>
      </c>
      <c r="S229" s="6"/>
      <c r="T229" s="6"/>
      <c r="U229" s="5">
        <f>+YEAR(D229)</f>
      </c>
      <c r="V229" s="5">
        <f>+MONTH(D229)</f>
      </c>
      <c r="W229" s="281">
        <f>+"W"&amp;IF(WEEKNUM(D229)&lt;10,"0"&amp;WEEKNUM(D229),WEEKNUM(D229))</f>
      </c>
      <c r="X229" s="5">
        <f>+IF(N229="",YEAR(L229),YEAR(N229))</f>
      </c>
      <c r="Y229" s="5">
        <f>+IF(N229="",MONTH(L229),MONTH(N229))</f>
      </c>
      <c r="Z229" s="282">
        <f>+IF(N229="","W"&amp;IF(WEEKNUM(L229)&lt;10,"0"&amp;WEEKNUM(L229),WEEKNUM(L229)),"W"&amp;IF(WEEKNUM(N229)&lt;10,"0"&amp;WEEKNUM(N229),WEEKNUM(N229)))</f>
      </c>
      <c r="AA229" s="281">
        <f>+IF(O229&lt;&gt;"",O229,IF(N229="","In Transit","Arrived"))</f>
      </c>
      <c r="AB229" s="281">
        <f>+"W"&amp;IF(WEEKNUM(Q229)&lt;10,"0"&amp;WEEKNUM(Q229),WEEKNUM(Q229))</f>
      </c>
      <c r="AC229" s="5">
        <f>+YEAR(Q229)</f>
      </c>
      <c r="AD229" s="281">
        <f>+AB229&amp;"-"&amp;AC229</f>
      </c>
      <c r="AE229" s="6"/>
      <c r="AF229" s="6"/>
      <c r="AG229" s="11"/>
    </row>
    <row x14ac:dyDescent="0.25" r="230" customHeight="1" ht="18.75">
      <c r="A230" s="276">
        <v>51</v>
      </c>
      <c r="B230" s="276">
        <v>1080220916</v>
      </c>
      <c r="C230" s="277" t="s">
        <v>614</v>
      </c>
      <c r="D230" s="278">
        <v>44183</v>
      </c>
      <c r="E230" s="279" t="s">
        <v>627</v>
      </c>
      <c r="F230" s="279" t="s">
        <v>211</v>
      </c>
      <c r="G230" s="283" t="s">
        <v>616</v>
      </c>
      <c r="H230" s="279" t="s">
        <v>189</v>
      </c>
      <c r="I230" s="278">
        <v>44201</v>
      </c>
      <c r="J230" s="278">
        <v>44202</v>
      </c>
      <c r="K230" s="276">
        <f>J230-D230</f>
      </c>
      <c r="L230" s="278">
        <v>44220</v>
      </c>
      <c r="M230" s="280">
        <v>19.4</v>
      </c>
      <c r="N230" s="278">
        <v>44222</v>
      </c>
      <c r="O230" s="279" t="s">
        <v>190</v>
      </c>
      <c r="P230" s="276">
        <v>190</v>
      </c>
      <c r="Q230" s="278">
        <v>44233</v>
      </c>
      <c r="R230" s="276">
        <f>Q230-N230</f>
      </c>
      <c r="S230" s="6"/>
      <c r="T230" s="6"/>
      <c r="U230" s="5">
        <f>+YEAR(D230)</f>
      </c>
      <c r="V230" s="5">
        <f>+MONTH(D230)</f>
      </c>
      <c r="W230" s="281">
        <f>+"W"&amp;IF(WEEKNUM(D230)&lt;10,"0"&amp;WEEKNUM(D230),WEEKNUM(D230))</f>
      </c>
      <c r="X230" s="5">
        <f>+IF(N230="",YEAR(L230),YEAR(N230))</f>
      </c>
      <c r="Y230" s="5">
        <f>+IF(N230="",MONTH(L230),MONTH(N230))</f>
      </c>
      <c r="Z230" s="282">
        <f>+IF(N230="","W"&amp;IF(WEEKNUM(L230)&lt;10,"0"&amp;WEEKNUM(L230),WEEKNUM(L230)),"W"&amp;IF(WEEKNUM(N230)&lt;10,"0"&amp;WEEKNUM(N230),WEEKNUM(N230)))</f>
      </c>
      <c r="AA230" s="281">
        <f>+IF(O230&lt;&gt;"",O230,IF(N230="","In Transit","Arrived"))</f>
      </c>
      <c r="AB230" s="281">
        <f>+"W"&amp;IF(WEEKNUM(Q230)&lt;10,"0"&amp;WEEKNUM(Q230),WEEKNUM(Q230))</f>
      </c>
      <c r="AC230" s="5">
        <f>+YEAR(Q230)</f>
      </c>
      <c r="AD230" s="281">
        <f>+AB230&amp;"-"&amp;AC230</f>
      </c>
      <c r="AE230" s="6"/>
      <c r="AF230" s="6"/>
      <c r="AG230" s="11"/>
    </row>
    <row x14ac:dyDescent="0.25" r="231" customHeight="1" ht="18.75">
      <c r="A231" s="276">
        <v>52</v>
      </c>
      <c r="B231" s="276">
        <v>1080220917</v>
      </c>
      <c r="C231" s="277" t="s">
        <v>628</v>
      </c>
      <c r="D231" s="278">
        <v>44186</v>
      </c>
      <c r="E231" s="279" t="s">
        <v>629</v>
      </c>
      <c r="F231" s="279" t="s">
        <v>211</v>
      </c>
      <c r="G231" s="283" t="s">
        <v>630</v>
      </c>
      <c r="H231" s="279" t="s">
        <v>189</v>
      </c>
      <c r="I231" s="278">
        <v>44202</v>
      </c>
      <c r="J231" s="278">
        <v>44202</v>
      </c>
      <c r="K231" s="276">
        <f>J231-D231</f>
      </c>
      <c r="L231" s="278">
        <v>44220</v>
      </c>
      <c r="M231" s="280">
        <v>19.4</v>
      </c>
      <c r="N231" s="278">
        <v>44222</v>
      </c>
      <c r="O231" s="279" t="s">
        <v>190</v>
      </c>
      <c r="P231" s="276">
        <v>190</v>
      </c>
      <c r="Q231" s="278">
        <v>44233</v>
      </c>
      <c r="R231" s="276">
        <f>Q231-N231</f>
      </c>
      <c r="S231" s="6"/>
      <c r="T231" s="6"/>
      <c r="U231" s="5">
        <f>+YEAR(D231)</f>
      </c>
      <c r="V231" s="5">
        <f>+MONTH(D231)</f>
      </c>
      <c r="W231" s="281">
        <f>+"W"&amp;IF(WEEKNUM(D231)&lt;10,"0"&amp;WEEKNUM(D231),WEEKNUM(D231))</f>
      </c>
      <c r="X231" s="5">
        <f>+IF(N231="",YEAR(L231),YEAR(N231))</f>
      </c>
      <c r="Y231" s="5">
        <f>+IF(N231="",MONTH(L231),MONTH(N231))</f>
      </c>
      <c r="Z231" s="282">
        <f>+IF(N231="","W"&amp;IF(WEEKNUM(L231)&lt;10,"0"&amp;WEEKNUM(L231),WEEKNUM(L231)),"W"&amp;IF(WEEKNUM(N231)&lt;10,"0"&amp;WEEKNUM(N231),WEEKNUM(N231)))</f>
      </c>
      <c r="AA231" s="281">
        <f>+IF(O231&lt;&gt;"",O231,IF(N231="","In Transit","Arrived"))</f>
      </c>
      <c r="AB231" s="281">
        <f>+"W"&amp;IF(WEEKNUM(Q231)&lt;10,"0"&amp;WEEKNUM(Q231),WEEKNUM(Q231))</f>
      </c>
      <c r="AC231" s="5">
        <f>+YEAR(Q231)</f>
      </c>
      <c r="AD231" s="281">
        <f>+AB231&amp;"-"&amp;AC231</f>
      </c>
      <c r="AE231" s="6"/>
      <c r="AF231" s="6"/>
      <c r="AG231" s="11"/>
    </row>
    <row x14ac:dyDescent="0.25" r="232" customHeight="1" ht="18.75">
      <c r="A232" s="276">
        <v>52</v>
      </c>
      <c r="B232" s="276">
        <v>1080220919</v>
      </c>
      <c r="C232" s="277" t="s">
        <v>628</v>
      </c>
      <c r="D232" s="278">
        <v>44186</v>
      </c>
      <c r="E232" s="279" t="s">
        <v>631</v>
      </c>
      <c r="F232" s="279" t="s">
        <v>211</v>
      </c>
      <c r="G232" s="283" t="s">
        <v>630</v>
      </c>
      <c r="H232" s="279" t="s">
        <v>189</v>
      </c>
      <c r="I232" s="278">
        <v>44202</v>
      </c>
      <c r="J232" s="278">
        <v>44202</v>
      </c>
      <c r="K232" s="276">
        <f>J232-D232</f>
      </c>
      <c r="L232" s="278">
        <v>44220</v>
      </c>
      <c r="M232" s="280">
        <v>19.4</v>
      </c>
      <c r="N232" s="278">
        <v>44222</v>
      </c>
      <c r="O232" s="279" t="s">
        <v>190</v>
      </c>
      <c r="P232" s="276">
        <v>190</v>
      </c>
      <c r="Q232" s="278">
        <v>44233</v>
      </c>
      <c r="R232" s="276">
        <f>Q232-N232</f>
      </c>
      <c r="S232" s="6"/>
      <c r="T232" s="6"/>
      <c r="U232" s="5">
        <f>+YEAR(D232)</f>
      </c>
      <c r="V232" s="5">
        <f>+MONTH(D232)</f>
      </c>
      <c r="W232" s="281">
        <f>+"W"&amp;IF(WEEKNUM(D232)&lt;10,"0"&amp;WEEKNUM(D232),WEEKNUM(D232))</f>
      </c>
      <c r="X232" s="5">
        <f>+IF(N232="",YEAR(L232),YEAR(N232))</f>
      </c>
      <c r="Y232" s="5">
        <f>+IF(N232="",MONTH(L232),MONTH(N232))</f>
      </c>
      <c r="Z232" s="282">
        <f>+IF(N232="","W"&amp;IF(WEEKNUM(L232)&lt;10,"0"&amp;WEEKNUM(L232),WEEKNUM(L232)),"W"&amp;IF(WEEKNUM(N232)&lt;10,"0"&amp;WEEKNUM(N232),WEEKNUM(N232)))</f>
      </c>
      <c r="AA232" s="281">
        <f>+IF(O232&lt;&gt;"",O232,IF(N232="","In Transit","Arrived"))</f>
      </c>
      <c r="AB232" s="281">
        <f>+"W"&amp;IF(WEEKNUM(Q232)&lt;10,"0"&amp;WEEKNUM(Q232),WEEKNUM(Q232))</f>
      </c>
      <c r="AC232" s="5">
        <f>+YEAR(Q232)</f>
      </c>
      <c r="AD232" s="281">
        <f>+AB232&amp;"-"&amp;AC232</f>
      </c>
      <c r="AE232" s="6"/>
      <c r="AF232" s="6"/>
      <c r="AG232" s="11"/>
    </row>
    <row x14ac:dyDescent="0.25" r="233" customHeight="1" ht="18.75">
      <c r="A233" s="276">
        <v>52</v>
      </c>
      <c r="B233" s="276">
        <v>1080220921</v>
      </c>
      <c r="C233" s="277" t="s">
        <v>628</v>
      </c>
      <c r="D233" s="278">
        <v>44186</v>
      </c>
      <c r="E233" s="279" t="s">
        <v>632</v>
      </c>
      <c r="F233" s="279" t="s">
        <v>211</v>
      </c>
      <c r="G233" s="283" t="s">
        <v>630</v>
      </c>
      <c r="H233" s="279" t="s">
        <v>189</v>
      </c>
      <c r="I233" s="278">
        <v>44202</v>
      </c>
      <c r="J233" s="278">
        <v>44202</v>
      </c>
      <c r="K233" s="276">
        <f>J233-D233</f>
      </c>
      <c r="L233" s="278">
        <v>44220</v>
      </c>
      <c r="M233" s="280">
        <v>19.4</v>
      </c>
      <c r="N233" s="278">
        <v>44222</v>
      </c>
      <c r="O233" s="279" t="s">
        <v>190</v>
      </c>
      <c r="P233" s="276">
        <v>190</v>
      </c>
      <c r="Q233" s="278">
        <v>44233</v>
      </c>
      <c r="R233" s="276">
        <f>Q233-N233</f>
      </c>
      <c r="S233" s="6"/>
      <c r="T233" s="6"/>
      <c r="U233" s="5">
        <f>+YEAR(D233)</f>
      </c>
      <c r="V233" s="5">
        <f>+MONTH(D233)</f>
      </c>
      <c r="W233" s="281">
        <f>+"W"&amp;IF(WEEKNUM(D233)&lt;10,"0"&amp;WEEKNUM(D233),WEEKNUM(D233))</f>
      </c>
      <c r="X233" s="5">
        <f>+IF(N233="",YEAR(L233),YEAR(N233))</f>
      </c>
      <c r="Y233" s="5">
        <f>+IF(N233="",MONTH(L233),MONTH(N233))</f>
      </c>
      <c r="Z233" s="282">
        <f>+IF(N233="","W"&amp;IF(WEEKNUM(L233)&lt;10,"0"&amp;WEEKNUM(L233),WEEKNUM(L233)),"W"&amp;IF(WEEKNUM(N233)&lt;10,"0"&amp;WEEKNUM(N233),WEEKNUM(N233)))</f>
      </c>
      <c r="AA233" s="281">
        <f>+IF(O233&lt;&gt;"",O233,IF(N233="","In Transit","Arrived"))</f>
      </c>
      <c r="AB233" s="281">
        <f>+"W"&amp;IF(WEEKNUM(Q233)&lt;10,"0"&amp;WEEKNUM(Q233),WEEKNUM(Q233))</f>
      </c>
      <c r="AC233" s="5">
        <f>+YEAR(Q233)</f>
      </c>
      <c r="AD233" s="281">
        <f>+AB233&amp;"-"&amp;AC233</f>
      </c>
      <c r="AE233" s="6"/>
      <c r="AF233" s="6"/>
      <c r="AG233" s="11"/>
    </row>
    <row x14ac:dyDescent="0.25" r="234" customHeight="1" ht="18.75">
      <c r="A234" s="276">
        <v>52</v>
      </c>
      <c r="B234" s="276">
        <v>1080220923</v>
      </c>
      <c r="C234" s="277" t="s">
        <v>628</v>
      </c>
      <c r="D234" s="278">
        <v>44186</v>
      </c>
      <c r="E234" s="279" t="s">
        <v>633</v>
      </c>
      <c r="F234" s="279" t="s">
        <v>211</v>
      </c>
      <c r="G234" s="283" t="s">
        <v>630</v>
      </c>
      <c r="H234" s="279" t="s">
        <v>189</v>
      </c>
      <c r="I234" s="278">
        <v>44202</v>
      </c>
      <c r="J234" s="278">
        <v>44202</v>
      </c>
      <c r="K234" s="276">
        <f>J234-D234</f>
      </c>
      <c r="L234" s="278">
        <v>44220</v>
      </c>
      <c r="M234" s="280">
        <v>19.4</v>
      </c>
      <c r="N234" s="278">
        <v>44222</v>
      </c>
      <c r="O234" s="279" t="s">
        <v>190</v>
      </c>
      <c r="P234" s="276">
        <v>190</v>
      </c>
      <c r="Q234" s="278">
        <v>44233</v>
      </c>
      <c r="R234" s="276">
        <f>Q234-N234</f>
      </c>
      <c r="S234" s="6"/>
      <c r="T234" s="6"/>
      <c r="U234" s="5">
        <f>+YEAR(D234)</f>
      </c>
      <c r="V234" s="5">
        <f>+MONTH(D234)</f>
      </c>
      <c r="W234" s="281">
        <f>+"W"&amp;IF(WEEKNUM(D234)&lt;10,"0"&amp;WEEKNUM(D234),WEEKNUM(D234))</f>
      </c>
      <c r="X234" s="5">
        <f>+IF(N234="",YEAR(L234),YEAR(N234))</f>
      </c>
      <c r="Y234" s="5">
        <f>+IF(N234="",MONTH(L234),MONTH(N234))</f>
      </c>
      <c r="Z234" s="282">
        <f>+IF(N234="","W"&amp;IF(WEEKNUM(L234)&lt;10,"0"&amp;WEEKNUM(L234),WEEKNUM(L234)),"W"&amp;IF(WEEKNUM(N234)&lt;10,"0"&amp;WEEKNUM(N234),WEEKNUM(N234)))</f>
      </c>
      <c r="AA234" s="281">
        <f>+IF(O234&lt;&gt;"",O234,IF(N234="","In Transit","Arrived"))</f>
      </c>
      <c r="AB234" s="281">
        <f>+"W"&amp;IF(WEEKNUM(Q234)&lt;10,"0"&amp;WEEKNUM(Q234),WEEKNUM(Q234))</f>
      </c>
      <c r="AC234" s="5">
        <f>+YEAR(Q234)</f>
      </c>
      <c r="AD234" s="281">
        <f>+AB234&amp;"-"&amp;AC234</f>
      </c>
      <c r="AE234" s="6"/>
      <c r="AF234" s="6"/>
      <c r="AG234" s="11"/>
    </row>
    <row x14ac:dyDescent="0.25" r="235" customHeight="1" ht="18.75">
      <c r="A235" s="276">
        <v>52</v>
      </c>
      <c r="B235" s="276">
        <v>1080220927</v>
      </c>
      <c r="C235" s="277" t="s">
        <v>628</v>
      </c>
      <c r="D235" s="278">
        <v>44186</v>
      </c>
      <c r="E235" s="279" t="s">
        <v>634</v>
      </c>
      <c r="F235" s="279" t="s">
        <v>211</v>
      </c>
      <c r="G235" s="283" t="s">
        <v>630</v>
      </c>
      <c r="H235" s="279" t="s">
        <v>189</v>
      </c>
      <c r="I235" s="278">
        <v>44202</v>
      </c>
      <c r="J235" s="278">
        <v>44202</v>
      </c>
      <c r="K235" s="276">
        <f>J235-D235</f>
      </c>
      <c r="L235" s="278">
        <v>44220</v>
      </c>
      <c r="M235" s="280">
        <v>19.4</v>
      </c>
      <c r="N235" s="278">
        <v>44222</v>
      </c>
      <c r="O235" s="279" t="s">
        <v>190</v>
      </c>
      <c r="P235" s="276">
        <v>190</v>
      </c>
      <c r="Q235" s="278">
        <v>44233</v>
      </c>
      <c r="R235" s="276">
        <f>Q235-N235</f>
      </c>
      <c r="S235" s="6"/>
      <c r="T235" s="6"/>
      <c r="U235" s="5">
        <f>+YEAR(D235)</f>
      </c>
      <c r="V235" s="5">
        <f>+MONTH(D235)</f>
      </c>
      <c r="W235" s="281">
        <f>+"W"&amp;IF(WEEKNUM(D235)&lt;10,"0"&amp;WEEKNUM(D235),WEEKNUM(D235))</f>
      </c>
      <c r="X235" s="5">
        <f>+IF(N235="",YEAR(L235),YEAR(N235))</f>
      </c>
      <c r="Y235" s="5">
        <f>+IF(N235="",MONTH(L235),MONTH(N235))</f>
      </c>
      <c r="Z235" s="282">
        <f>+IF(N235="","W"&amp;IF(WEEKNUM(L235)&lt;10,"0"&amp;WEEKNUM(L235),WEEKNUM(L235)),"W"&amp;IF(WEEKNUM(N235)&lt;10,"0"&amp;WEEKNUM(N235),WEEKNUM(N235)))</f>
      </c>
      <c r="AA235" s="281">
        <f>+IF(O235&lt;&gt;"",O235,IF(N235="","In Transit","Arrived"))</f>
      </c>
      <c r="AB235" s="281">
        <f>+"W"&amp;IF(WEEKNUM(Q235)&lt;10,"0"&amp;WEEKNUM(Q235),WEEKNUM(Q235))</f>
      </c>
      <c r="AC235" s="5">
        <f>+YEAR(Q235)</f>
      </c>
      <c r="AD235" s="281">
        <f>+AB235&amp;"-"&amp;AC235</f>
      </c>
      <c r="AE235" s="6"/>
      <c r="AF235" s="6"/>
      <c r="AG235" s="11"/>
    </row>
    <row x14ac:dyDescent="0.25" r="236" customHeight="1" ht="18.75">
      <c r="A236" s="276">
        <v>2</v>
      </c>
      <c r="B236" s="276">
        <v>1080674637</v>
      </c>
      <c r="C236" s="277" t="s">
        <v>635</v>
      </c>
      <c r="D236" s="278">
        <v>44202</v>
      </c>
      <c r="E236" s="279" t="s">
        <v>636</v>
      </c>
      <c r="F236" s="279" t="s">
        <v>211</v>
      </c>
      <c r="G236" s="283" t="s">
        <v>637</v>
      </c>
      <c r="H236" s="279" t="s">
        <v>189</v>
      </c>
      <c r="I236" s="278">
        <v>44211</v>
      </c>
      <c r="J236" s="278">
        <v>44218</v>
      </c>
      <c r="K236" s="276">
        <f>J236-D236</f>
      </c>
      <c r="L236" s="278">
        <v>44242</v>
      </c>
      <c r="M236" s="280">
        <v>19.4</v>
      </c>
      <c r="N236" s="278">
        <v>44242</v>
      </c>
      <c r="O236" s="279" t="s">
        <v>190</v>
      </c>
      <c r="P236" s="276">
        <v>191</v>
      </c>
      <c r="Q236" s="278">
        <v>44251</v>
      </c>
      <c r="R236" s="276">
        <f>Q236-N236</f>
      </c>
      <c r="S236" s="6"/>
      <c r="T236" s="6"/>
      <c r="U236" s="5">
        <f>+YEAR(D236)</f>
      </c>
      <c r="V236" s="5">
        <f>+MONTH(D236)</f>
      </c>
      <c r="W236" s="281">
        <f>+"W"&amp;IF(WEEKNUM(D236)&lt;10,"0"&amp;WEEKNUM(D236),WEEKNUM(D236))</f>
      </c>
      <c r="X236" s="5">
        <f>+IF(N236="",YEAR(L236),YEAR(N236))</f>
      </c>
      <c r="Y236" s="5">
        <f>+IF(N236="",MONTH(L236),MONTH(N236))</f>
      </c>
      <c r="Z236" s="282">
        <f>+IF(N236="","W"&amp;IF(WEEKNUM(L236)&lt;10,"0"&amp;WEEKNUM(L236),WEEKNUM(L236)),"W"&amp;IF(WEEKNUM(N236)&lt;10,"0"&amp;WEEKNUM(N236),WEEKNUM(N236)))</f>
      </c>
      <c r="AA236" s="281">
        <f>+IF(O236&lt;&gt;"",O236,IF(N236="","In Transit","Arrived"))</f>
      </c>
      <c r="AB236" s="281">
        <f>+"W"&amp;IF(WEEKNUM(Q236)&lt;10,"0"&amp;WEEKNUM(Q236),WEEKNUM(Q236))</f>
      </c>
      <c r="AC236" s="5">
        <f>+YEAR(Q236)</f>
      </c>
      <c r="AD236" s="281">
        <f>+AB236&amp;"-"&amp;AC236</f>
      </c>
      <c r="AE236" s="6"/>
      <c r="AF236" s="6"/>
      <c r="AG236" s="11"/>
    </row>
    <row x14ac:dyDescent="0.25" r="237" customHeight="1" ht="18.75">
      <c r="A237" s="276">
        <v>2</v>
      </c>
      <c r="B237" s="276">
        <v>1080674640</v>
      </c>
      <c r="C237" s="277" t="s">
        <v>635</v>
      </c>
      <c r="D237" s="278">
        <v>44202</v>
      </c>
      <c r="E237" s="279" t="s">
        <v>638</v>
      </c>
      <c r="F237" s="279" t="s">
        <v>211</v>
      </c>
      <c r="G237" s="283" t="s">
        <v>637</v>
      </c>
      <c r="H237" s="279" t="s">
        <v>189</v>
      </c>
      <c r="I237" s="278">
        <v>44211</v>
      </c>
      <c r="J237" s="278">
        <v>44218</v>
      </c>
      <c r="K237" s="276">
        <f>J237-D237</f>
      </c>
      <c r="L237" s="278">
        <v>44242</v>
      </c>
      <c r="M237" s="280">
        <v>19.4</v>
      </c>
      <c r="N237" s="278">
        <v>44242</v>
      </c>
      <c r="O237" s="279" t="s">
        <v>190</v>
      </c>
      <c r="P237" s="276">
        <v>191</v>
      </c>
      <c r="Q237" s="278">
        <v>44251</v>
      </c>
      <c r="R237" s="276">
        <f>Q237-N237</f>
      </c>
      <c r="S237" s="6"/>
      <c r="T237" s="6"/>
      <c r="U237" s="5">
        <f>+YEAR(D237)</f>
      </c>
      <c r="V237" s="5">
        <f>+MONTH(D237)</f>
      </c>
      <c r="W237" s="281">
        <f>+"W"&amp;IF(WEEKNUM(D237)&lt;10,"0"&amp;WEEKNUM(D237),WEEKNUM(D237))</f>
      </c>
      <c r="X237" s="5">
        <f>+IF(N237="",YEAR(L237),YEAR(N237))</f>
      </c>
      <c r="Y237" s="5">
        <f>+IF(N237="",MONTH(L237),MONTH(N237))</f>
      </c>
      <c r="Z237" s="282">
        <f>+IF(N237="","W"&amp;IF(WEEKNUM(L237)&lt;10,"0"&amp;WEEKNUM(L237),WEEKNUM(L237)),"W"&amp;IF(WEEKNUM(N237)&lt;10,"0"&amp;WEEKNUM(N237),WEEKNUM(N237)))</f>
      </c>
      <c r="AA237" s="281">
        <f>+IF(O237&lt;&gt;"",O237,IF(N237="","In Transit","Arrived"))</f>
      </c>
      <c r="AB237" s="281">
        <f>+"W"&amp;IF(WEEKNUM(Q237)&lt;10,"0"&amp;WEEKNUM(Q237),WEEKNUM(Q237))</f>
      </c>
      <c r="AC237" s="5">
        <f>+YEAR(Q237)</f>
      </c>
      <c r="AD237" s="281">
        <f>+AB237&amp;"-"&amp;AC237</f>
      </c>
      <c r="AE237" s="6"/>
      <c r="AF237" s="6"/>
      <c r="AG237" s="11"/>
    </row>
    <row x14ac:dyDescent="0.25" r="238" customHeight="1" ht="18.75">
      <c r="A238" s="276">
        <v>2</v>
      </c>
      <c r="B238" s="276">
        <v>1080674646</v>
      </c>
      <c r="C238" s="277" t="s">
        <v>635</v>
      </c>
      <c r="D238" s="278">
        <v>44203</v>
      </c>
      <c r="E238" s="279" t="s">
        <v>639</v>
      </c>
      <c r="F238" s="279" t="s">
        <v>211</v>
      </c>
      <c r="G238" s="283" t="s">
        <v>637</v>
      </c>
      <c r="H238" s="279" t="s">
        <v>189</v>
      </c>
      <c r="I238" s="278">
        <v>44211</v>
      </c>
      <c r="J238" s="278">
        <v>44218</v>
      </c>
      <c r="K238" s="276">
        <f>J238-D238</f>
      </c>
      <c r="L238" s="278">
        <v>44242</v>
      </c>
      <c r="M238" s="280">
        <v>19.4</v>
      </c>
      <c r="N238" s="278">
        <v>44242</v>
      </c>
      <c r="O238" s="279" t="s">
        <v>190</v>
      </c>
      <c r="P238" s="276">
        <v>191</v>
      </c>
      <c r="Q238" s="278">
        <v>44250</v>
      </c>
      <c r="R238" s="276">
        <f>Q238-N238</f>
      </c>
      <c r="S238" s="6"/>
      <c r="T238" s="6"/>
      <c r="U238" s="5">
        <f>+YEAR(D238)</f>
      </c>
      <c r="V238" s="5">
        <f>+MONTH(D238)</f>
      </c>
      <c r="W238" s="281">
        <f>+"W"&amp;IF(WEEKNUM(D238)&lt;10,"0"&amp;WEEKNUM(D238),WEEKNUM(D238))</f>
      </c>
      <c r="X238" s="5">
        <f>+IF(N238="",YEAR(L238),YEAR(N238))</f>
      </c>
      <c r="Y238" s="5">
        <f>+IF(N238="",MONTH(L238),MONTH(N238))</f>
      </c>
      <c r="Z238" s="282">
        <f>+IF(N238="","W"&amp;IF(WEEKNUM(L238)&lt;10,"0"&amp;WEEKNUM(L238),WEEKNUM(L238)),"W"&amp;IF(WEEKNUM(N238)&lt;10,"0"&amp;WEEKNUM(N238),WEEKNUM(N238)))</f>
      </c>
      <c r="AA238" s="281">
        <f>+IF(O238&lt;&gt;"",O238,IF(N238="","In Transit","Arrived"))</f>
      </c>
      <c r="AB238" s="281">
        <f>+"W"&amp;IF(WEEKNUM(Q238)&lt;10,"0"&amp;WEEKNUM(Q238),WEEKNUM(Q238))</f>
      </c>
      <c r="AC238" s="5">
        <f>+YEAR(Q238)</f>
      </c>
      <c r="AD238" s="281">
        <f>+AB238&amp;"-"&amp;AC238</f>
      </c>
      <c r="AE238" s="6"/>
      <c r="AF238" s="6"/>
      <c r="AG238" s="11"/>
    </row>
    <row x14ac:dyDescent="0.25" r="239" customHeight="1" ht="18.75">
      <c r="A239" s="276">
        <v>2</v>
      </c>
      <c r="B239" s="276">
        <v>1080674648</v>
      </c>
      <c r="C239" s="277" t="s">
        <v>635</v>
      </c>
      <c r="D239" s="278">
        <v>44203</v>
      </c>
      <c r="E239" s="279" t="s">
        <v>640</v>
      </c>
      <c r="F239" s="279" t="s">
        <v>211</v>
      </c>
      <c r="G239" s="283" t="s">
        <v>637</v>
      </c>
      <c r="H239" s="279" t="s">
        <v>189</v>
      </c>
      <c r="I239" s="278">
        <v>44211</v>
      </c>
      <c r="J239" s="278">
        <v>44218</v>
      </c>
      <c r="K239" s="276">
        <f>J239-D239</f>
      </c>
      <c r="L239" s="278">
        <v>44242</v>
      </c>
      <c r="M239" s="280">
        <v>19.4</v>
      </c>
      <c r="N239" s="278">
        <v>44242</v>
      </c>
      <c r="O239" s="279" t="s">
        <v>190</v>
      </c>
      <c r="P239" s="276">
        <v>191</v>
      </c>
      <c r="Q239" s="278">
        <v>44251</v>
      </c>
      <c r="R239" s="276">
        <f>Q239-N239</f>
      </c>
      <c r="S239" s="6"/>
      <c r="T239" s="6"/>
      <c r="U239" s="5">
        <f>+YEAR(D239)</f>
      </c>
      <c r="V239" s="5">
        <f>+MONTH(D239)</f>
      </c>
      <c r="W239" s="281">
        <f>+"W"&amp;IF(WEEKNUM(D239)&lt;10,"0"&amp;WEEKNUM(D239),WEEKNUM(D239))</f>
      </c>
      <c r="X239" s="5">
        <f>+IF(N239="",YEAR(L239),YEAR(N239))</f>
      </c>
      <c r="Y239" s="5">
        <f>+IF(N239="",MONTH(L239),MONTH(N239))</f>
      </c>
      <c r="Z239" s="282">
        <f>+IF(N239="","W"&amp;IF(WEEKNUM(L239)&lt;10,"0"&amp;WEEKNUM(L239),WEEKNUM(L239)),"W"&amp;IF(WEEKNUM(N239)&lt;10,"0"&amp;WEEKNUM(N239),WEEKNUM(N239)))</f>
      </c>
      <c r="AA239" s="281">
        <f>+IF(O239&lt;&gt;"",O239,IF(N239="","In Transit","Arrived"))</f>
      </c>
      <c r="AB239" s="281">
        <f>+"W"&amp;IF(WEEKNUM(Q239)&lt;10,"0"&amp;WEEKNUM(Q239),WEEKNUM(Q239))</f>
      </c>
      <c r="AC239" s="5">
        <f>+YEAR(Q239)</f>
      </c>
      <c r="AD239" s="281">
        <f>+AB239&amp;"-"&amp;AC239</f>
      </c>
      <c r="AE239" s="6"/>
      <c r="AF239" s="6"/>
      <c r="AG239" s="11"/>
    </row>
    <row x14ac:dyDescent="0.25" r="240" customHeight="1" ht="18.75">
      <c r="A240" s="276">
        <v>2</v>
      </c>
      <c r="B240" s="276">
        <v>1080674649</v>
      </c>
      <c r="C240" s="277" t="s">
        <v>635</v>
      </c>
      <c r="D240" s="278">
        <v>44203</v>
      </c>
      <c r="E240" s="279" t="s">
        <v>641</v>
      </c>
      <c r="F240" s="279" t="s">
        <v>211</v>
      </c>
      <c r="G240" s="283" t="s">
        <v>637</v>
      </c>
      <c r="H240" s="279" t="s">
        <v>189</v>
      </c>
      <c r="I240" s="278">
        <v>44211</v>
      </c>
      <c r="J240" s="278">
        <v>44218</v>
      </c>
      <c r="K240" s="276">
        <f>J240-D240</f>
      </c>
      <c r="L240" s="278">
        <v>44242</v>
      </c>
      <c r="M240" s="280">
        <v>19.4</v>
      </c>
      <c r="N240" s="278">
        <v>44242</v>
      </c>
      <c r="O240" s="279" t="s">
        <v>190</v>
      </c>
      <c r="P240" s="276">
        <v>191</v>
      </c>
      <c r="Q240" s="278">
        <v>44251</v>
      </c>
      <c r="R240" s="276">
        <f>Q240-N240</f>
      </c>
      <c r="S240" s="6"/>
      <c r="T240" s="6"/>
      <c r="U240" s="5">
        <f>+YEAR(D240)</f>
      </c>
      <c r="V240" s="5">
        <f>+MONTH(D240)</f>
      </c>
      <c r="W240" s="281">
        <f>+"W"&amp;IF(WEEKNUM(D240)&lt;10,"0"&amp;WEEKNUM(D240),WEEKNUM(D240))</f>
      </c>
      <c r="X240" s="5">
        <f>+IF(N240="",YEAR(L240),YEAR(N240))</f>
      </c>
      <c r="Y240" s="5">
        <f>+IF(N240="",MONTH(L240),MONTH(N240))</f>
      </c>
      <c r="Z240" s="282">
        <f>+IF(N240="","W"&amp;IF(WEEKNUM(L240)&lt;10,"0"&amp;WEEKNUM(L240),WEEKNUM(L240)),"W"&amp;IF(WEEKNUM(N240)&lt;10,"0"&amp;WEEKNUM(N240),WEEKNUM(N240)))</f>
      </c>
      <c r="AA240" s="281">
        <f>+IF(O240&lt;&gt;"",O240,IF(N240="","In Transit","Arrived"))</f>
      </c>
      <c r="AB240" s="281">
        <f>+"W"&amp;IF(WEEKNUM(Q240)&lt;10,"0"&amp;WEEKNUM(Q240),WEEKNUM(Q240))</f>
      </c>
      <c r="AC240" s="5">
        <f>+YEAR(Q240)</f>
      </c>
      <c r="AD240" s="281">
        <f>+AB240&amp;"-"&amp;AC240</f>
      </c>
      <c r="AE240" s="6"/>
      <c r="AF240" s="6"/>
      <c r="AG240" s="11"/>
    </row>
    <row x14ac:dyDescent="0.25" r="241" customHeight="1" ht="18.75">
      <c r="A241" s="276">
        <v>2</v>
      </c>
      <c r="B241" s="276">
        <v>1080674653</v>
      </c>
      <c r="C241" s="277" t="s">
        <v>635</v>
      </c>
      <c r="D241" s="278">
        <v>44203</v>
      </c>
      <c r="E241" s="279" t="s">
        <v>642</v>
      </c>
      <c r="F241" s="279" t="s">
        <v>211</v>
      </c>
      <c r="G241" s="283" t="s">
        <v>637</v>
      </c>
      <c r="H241" s="279" t="s">
        <v>189</v>
      </c>
      <c r="I241" s="278">
        <v>44211</v>
      </c>
      <c r="J241" s="278">
        <v>44218</v>
      </c>
      <c r="K241" s="276">
        <f>J241-D241</f>
      </c>
      <c r="L241" s="278">
        <v>44242</v>
      </c>
      <c r="M241" s="280">
        <v>19.4</v>
      </c>
      <c r="N241" s="278">
        <v>44242</v>
      </c>
      <c r="O241" s="279" t="s">
        <v>190</v>
      </c>
      <c r="P241" s="276">
        <v>191</v>
      </c>
      <c r="Q241" s="278">
        <v>44251</v>
      </c>
      <c r="R241" s="276">
        <f>Q241-N241</f>
      </c>
      <c r="S241" s="6"/>
      <c r="T241" s="6"/>
      <c r="U241" s="5">
        <f>+YEAR(D241)</f>
      </c>
      <c r="V241" s="5">
        <f>+MONTH(D241)</f>
      </c>
      <c r="W241" s="281">
        <f>+"W"&amp;IF(WEEKNUM(D241)&lt;10,"0"&amp;WEEKNUM(D241),WEEKNUM(D241))</f>
      </c>
      <c r="X241" s="5">
        <f>+IF(N241="",YEAR(L241),YEAR(N241))</f>
      </c>
      <c r="Y241" s="5">
        <f>+IF(N241="",MONTH(L241),MONTH(N241))</f>
      </c>
      <c r="Z241" s="282">
        <f>+IF(N241="","W"&amp;IF(WEEKNUM(L241)&lt;10,"0"&amp;WEEKNUM(L241),WEEKNUM(L241)),"W"&amp;IF(WEEKNUM(N241)&lt;10,"0"&amp;WEEKNUM(N241),WEEKNUM(N241)))</f>
      </c>
      <c r="AA241" s="281">
        <f>+IF(O241&lt;&gt;"",O241,IF(N241="","In Transit","Arrived"))</f>
      </c>
      <c r="AB241" s="281">
        <f>+"W"&amp;IF(WEEKNUM(Q241)&lt;10,"0"&amp;WEEKNUM(Q241),WEEKNUM(Q241))</f>
      </c>
      <c r="AC241" s="5">
        <f>+YEAR(Q241)</f>
      </c>
      <c r="AD241" s="281">
        <f>+AB241&amp;"-"&amp;AC241</f>
      </c>
      <c r="AE241" s="6"/>
      <c r="AF241" s="6"/>
      <c r="AG241" s="11"/>
    </row>
    <row x14ac:dyDescent="0.25" r="242" customHeight="1" ht="18.75">
      <c r="A242" s="276">
        <v>2</v>
      </c>
      <c r="B242" s="276">
        <v>1080674655</v>
      </c>
      <c r="C242" s="277" t="s">
        <v>635</v>
      </c>
      <c r="D242" s="278">
        <v>44203</v>
      </c>
      <c r="E242" s="279" t="s">
        <v>643</v>
      </c>
      <c r="F242" s="279" t="s">
        <v>211</v>
      </c>
      <c r="G242" s="283" t="s">
        <v>637</v>
      </c>
      <c r="H242" s="279" t="s">
        <v>189</v>
      </c>
      <c r="I242" s="278">
        <v>44211</v>
      </c>
      <c r="J242" s="278">
        <v>44218</v>
      </c>
      <c r="K242" s="276">
        <f>J242-D242</f>
      </c>
      <c r="L242" s="278">
        <v>44242</v>
      </c>
      <c r="M242" s="280">
        <v>19.4</v>
      </c>
      <c r="N242" s="278">
        <v>44242</v>
      </c>
      <c r="O242" s="279" t="s">
        <v>190</v>
      </c>
      <c r="P242" s="276">
        <v>191</v>
      </c>
      <c r="Q242" s="278">
        <v>44250</v>
      </c>
      <c r="R242" s="276">
        <f>Q242-N242</f>
      </c>
      <c r="S242" s="6"/>
      <c r="T242" s="6"/>
      <c r="U242" s="5">
        <f>+YEAR(D242)</f>
      </c>
      <c r="V242" s="5">
        <f>+MONTH(D242)</f>
      </c>
      <c r="W242" s="281">
        <f>+"W"&amp;IF(WEEKNUM(D242)&lt;10,"0"&amp;WEEKNUM(D242),WEEKNUM(D242))</f>
      </c>
      <c r="X242" s="5">
        <f>+IF(N242="",YEAR(L242),YEAR(N242))</f>
      </c>
      <c r="Y242" s="5">
        <f>+IF(N242="",MONTH(L242),MONTH(N242))</f>
      </c>
      <c r="Z242" s="282">
        <f>+IF(N242="","W"&amp;IF(WEEKNUM(L242)&lt;10,"0"&amp;WEEKNUM(L242),WEEKNUM(L242)),"W"&amp;IF(WEEKNUM(N242)&lt;10,"0"&amp;WEEKNUM(N242),WEEKNUM(N242)))</f>
      </c>
      <c r="AA242" s="281">
        <f>+IF(O242&lt;&gt;"",O242,IF(N242="","In Transit","Arrived"))</f>
      </c>
      <c r="AB242" s="281">
        <f>+"W"&amp;IF(WEEKNUM(Q242)&lt;10,"0"&amp;WEEKNUM(Q242),WEEKNUM(Q242))</f>
      </c>
      <c r="AC242" s="5">
        <f>+YEAR(Q242)</f>
      </c>
      <c r="AD242" s="281">
        <f>+AB242&amp;"-"&amp;AC242</f>
      </c>
      <c r="AE242" s="6"/>
      <c r="AF242" s="6"/>
      <c r="AG242" s="11"/>
    </row>
    <row x14ac:dyDescent="0.25" r="243" customHeight="1" ht="18.75">
      <c r="A243" s="276">
        <v>3</v>
      </c>
      <c r="B243" s="276">
        <v>1080674664</v>
      </c>
      <c r="C243" s="277" t="s">
        <v>644</v>
      </c>
      <c r="D243" s="278">
        <v>44210</v>
      </c>
      <c r="E243" s="279" t="s">
        <v>645</v>
      </c>
      <c r="F243" s="279" t="s">
        <v>274</v>
      </c>
      <c r="G243" s="283" t="s">
        <v>646</v>
      </c>
      <c r="H243" s="279" t="s">
        <v>189</v>
      </c>
      <c r="I243" s="278">
        <v>44218</v>
      </c>
      <c r="J243" s="278">
        <v>44236</v>
      </c>
      <c r="K243" s="276">
        <f>J243-D243</f>
      </c>
      <c r="L243" s="278">
        <v>44255</v>
      </c>
      <c r="M243" s="280">
        <v>19.4</v>
      </c>
      <c r="N243" s="278">
        <v>44258</v>
      </c>
      <c r="O243" s="279" t="s">
        <v>190</v>
      </c>
      <c r="P243" s="276">
        <v>87</v>
      </c>
      <c r="Q243" s="278">
        <v>44270</v>
      </c>
      <c r="R243" s="276">
        <f>Q243-N243</f>
      </c>
      <c r="S243" s="6"/>
      <c r="T243" s="6"/>
      <c r="U243" s="5">
        <f>+YEAR(D243)</f>
      </c>
      <c r="V243" s="5">
        <f>+MONTH(D243)</f>
      </c>
      <c r="W243" s="281">
        <f>+"W"&amp;IF(WEEKNUM(D243)&lt;10,"0"&amp;WEEKNUM(D243),WEEKNUM(D243))</f>
      </c>
      <c r="X243" s="5">
        <f>+IF(N243="",YEAR(L243),YEAR(N243))</f>
      </c>
      <c r="Y243" s="5">
        <f>+IF(N243="",MONTH(L243),MONTH(N243))</f>
      </c>
      <c r="Z243" s="282">
        <f>+IF(N243="","W"&amp;IF(WEEKNUM(L243)&lt;10,"0"&amp;WEEKNUM(L243),WEEKNUM(L243)),"W"&amp;IF(WEEKNUM(N243)&lt;10,"0"&amp;WEEKNUM(N243),WEEKNUM(N243)))</f>
      </c>
      <c r="AA243" s="281">
        <f>+IF(O243&lt;&gt;"",O243,IF(N243="","In Transit","Arrived"))</f>
      </c>
      <c r="AB243" s="281">
        <f>+"W"&amp;IF(WEEKNUM(Q243)&lt;10,"0"&amp;WEEKNUM(Q243),WEEKNUM(Q243))</f>
      </c>
      <c r="AC243" s="5">
        <f>+YEAR(Q243)</f>
      </c>
      <c r="AD243" s="281">
        <f>+AB243&amp;"-"&amp;AC243</f>
      </c>
      <c r="AE243" s="6"/>
      <c r="AF243" s="6"/>
      <c r="AG243" s="11"/>
    </row>
    <row x14ac:dyDescent="0.25" r="244" customHeight="1" ht="18.75">
      <c r="A244" s="276">
        <v>3</v>
      </c>
      <c r="B244" s="276">
        <v>1080674662</v>
      </c>
      <c r="C244" s="277" t="s">
        <v>644</v>
      </c>
      <c r="D244" s="278">
        <v>44210</v>
      </c>
      <c r="E244" s="279" t="s">
        <v>647</v>
      </c>
      <c r="F244" s="279" t="s">
        <v>274</v>
      </c>
      <c r="G244" s="283" t="s">
        <v>646</v>
      </c>
      <c r="H244" s="279" t="s">
        <v>189</v>
      </c>
      <c r="I244" s="278">
        <v>44218</v>
      </c>
      <c r="J244" s="278">
        <v>44236</v>
      </c>
      <c r="K244" s="276">
        <f>J244-D244</f>
      </c>
      <c r="L244" s="278">
        <v>44255</v>
      </c>
      <c r="M244" s="280">
        <v>19.4</v>
      </c>
      <c r="N244" s="278">
        <v>44258</v>
      </c>
      <c r="O244" s="279" t="s">
        <v>190</v>
      </c>
      <c r="P244" s="276">
        <v>87</v>
      </c>
      <c r="Q244" s="278">
        <v>44270</v>
      </c>
      <c r="R244" s="276">
        <f>Q244-N244</f>
      </c>
      <c r="S244" s="6"/>
      <c r="T244" s="6"/>
      <c r="U244" s="5">
        <f>+YEAR(D244)</f>
      </c>
      <c r="V244" s="5">
        <f>+MONTH(D244)</f>
      </c>
      <c r="W244" s="281">
        <f>+"W"&amp;IF(WEEKNUM(D244)&lt;10,"0"&amp;WEEKNUM(D244),WEEKNUM(D244))</f>
      </c>
      <c r="X244" s="5">
        <f>+IF(N244="",YEAR(L244),YEAR(N244))</f>
      </c>
      <c r="Y244" s="5">
        <f>+IF(N244="",MONTH(L244),MONTH(N244))</f>
      </c>
      <c r="Z244" s="282">
        <f>+IF(N244="","W"&amp;IF(WEEKNUM(L244)&lt;10,"0"&amp;WEEKNUM(L244),WEEKNUM(L244)),"W"&amp;IF(WEEKNUM(N244)&lt;10,"0"&amp;WEEKNUM(N244),WEEKNUM(N244)))</f>
      </c>
      <c r="AA244" s="281">
        <f>+IF(O244&lt;&gt;"",O244,IF(N244="","In Transit","Arrived"))</f>
      </c>
      <c r="AB244" s="281">
        <f>+"W"&amp;IF(WEEKNUM(Q244)&lt;10,"0"&amp;WEEKNUM(Q244),WEEKNUM(Q244))</f>
      </c>
      <c r="AC244" s="5">
        <f>+YEAR(Q244)</f>
      </c>
      <c r="AD244" s="281">
        <f>+AB244&amp;"-"&amp;AC244</f>
      </c>
      <c r="AE244" s="6"/>
      <c r="AF244" s="6"/>
      <c r="AG244" s="11"/>
    </row>
    <row x14ac:dyDescent="0.25" r="245" customHeight="1" ht="18.75">
      <c r="A245" s="276">
        <v>3</v>
      </c>
      <c r="B245" s="276">
        <v>1080674661</v>
      </c>
      <c r="C245" s="277" t="s">
        <v>644</v>
      </c>
      <c r="D245" s="278">
        <v>44210</v>
      </c>
      <c r="E245" s="279" t="s">
        <v>648</v>
      </c>
      <c r="F245" s="279" t="s">
        <v>274</v>
      </c>
      <c r="G245" s="283" t="s">
        <v>646</v>
      </c>
      <c r="H245" s="279" t="s">
        <v>189</v>
      </c>
      <c r="I245" s="278">
        <v>44218</v>
      </c>
      <c r="J245" s="278">
        <v>44236</v>
      </c>
      <c r="K245" s="276">
        <f>J245-D245</f>
      </c>
      <c r="L245" s="278">
        <v>44255</v>
      </c>
      <c r="M245" s="280">
        <v>19.4</v>
      </c>
      <c r="N245" s="278">
        <v>44258</v>
      </c>
      <c r="O245" s="279" t="s">
        <v>190</v>
      </c>
      <c r="P245" s="276">
        <v>87</v>
      </c>
      <c r="Q245" s="278">
        <v>44270</v>
      </c>
      <c r="R245" s="276">
        <f>Q245-N245</f>
      </c>
      <c r="S245" s="6"/>
      <c r="T245" s="6"/>
      <c r="U245" s="5">
        <f>+YEAR(D245)</f>
      </c>
      <c r="V245" s="5">
        <f>+MONTH(D245)</f>
      </c>
      <c r="W245" s="281">
        <f>+"W"&amp;IF(WEEKNUM(D245)&lt;10,"0"&amp;WEEKNUM(D245),WEEKNUM(D245))</f>
      </c>
      <c r="X245" s="5">
        <f>+IF(N245="",YEAR(L245),YEAR(N245))</f>
      </c>
      <c r="Y245" s="5">
        <f>+IF(N245="",MONTH(L245),MONTH(N245))</f>
      </c>
      <c r="Z245" s="282">
        <f>+IF(N245="","W"&amp;IF(WEEKNUM(L245)&lt;10,"0"&amp;WEEKNUM(L245),WEEKNUM(L245)),"W"&amp;IF(WEEKNUM(N245)&lt;10,"0"&amp;WEEKNUM(N245),WEEKNUM(N245)))</f>
      </c>
      <c r="AA245" s="281">
        <f>+IF(O245&lt;&gt;"",O245,IF(N245="","In Transit","Arrived"))</f>
      </c>
      <c r="AB245" s="281">
        <f>+"W"&amp;IF(WEEKNUM(Q245)&lt;10,"0"&amp;WEEKNUM(Q245),WEEKNUM(Q245))</f>
      </c>
      <c r="AC245" s="5">
        <f>+YEAR(Q245)</f>
      </c>
      <c r="AD245" s="281">
        <f>+AB245&amp;"-"&amp;AC245</f>
      </c>
      <c r="AE245" s="6"/>
      <c r="AF245" s="6"/>
      <c r="AG245" s="11"/>
    </row>
    <row x14ac:dyDescent="0.25" r="246" customHeight="1" ht="18.75">
      <c r="A246" s="276">
        <v>3</v>
      </c>
      <c r="B246" s="276">
        <v>1080674660</v>
      </c>
      <c r="C246" s="277" t="s">
        <v>644</v>
      </c>
      <c r="D246" s="278">
        <v>44210</v>
      </c>
      <c r="E246" s="279" t="s">
        <v>649</v>
      </c>
      <c r="F246" s="279" t="s">
        <v>274</v>
      </c>
      <c r="G246" s="283" t="s">
        <v>646</v>
      </c>
      <c r="H246" s="279" t="s">
        <v>189</v>
      </c>
      <c r="I246" s="278">
        <v>44218</v>
      </c>
      <c r="J246" s="278">
        <v>44236</v>
      </c>
      <c r="K246" s="276">
        <f>J246-D246</f>
      </c>
      <c r="L246" s="278">
        <v>44255</v>
      </c>
      <c r="M246" s="280">
        <v>19.4</v>
      </c>
      <c r="N246" s="278">
        <v>44258</v>
      </c>
      <c r="O246" s="279" t="s">
        <v>190</v>
      </c>
      <c r="P246" s="276">
        <v>87</v>
      </c>
      <c r="Q246" s="278">
        <v>44270</v>
      </c>
      <c r="R246" s="276">
        <f>Q246-N246</f>
      </c>
      <c r="S246" s="6"/>
      <c r="T246" s="6"/>
      <c r="U246" s="5">
        <f>+YEAR(D246)</f>
      </c>
      <c r="V246" s="5">
        <f>+MONTH(D246)</f>
      </c>
      <c r="W246" s="281">
        <f>+"W"&amp;IF(WEEKNUM(D246)&lt;10,"0"&amp;WEEKNUM(D246),WEEKNUM(D246))</f>
      </c>
      <c r="X246" s="5">
        <f>+IF(N246="",YEAR(L246),YEAR(N246))</f>
      </c>
      <c r="Y246" s="5">
        <f>+IF(N246="",MONTH(L246),MONTH(N246))</f>
      </c>
      <c r="Z246" s="282">
        <f>+IF(N246="","W"&amp;IF(WEEKNUM(L246)&lt;10,"0"&amp;WEEKNUM(L246),WEEKNUM(L246)),"W"&amp;IF(WEEKNUM(N246)&lt;10,"0"&amp;WEEKNUM(N246),WEEKNUM(N246)))</f>
      </c>
      <c r="AA246" s="281">
        <f>+IF(O246&lt;&gt;"",O246,IF(N246="","In Transit","Arrived"))</f>
      </c>
      <c r="AB246" s="281">
        <f>+"W"&amp;IF(WEEKNUM(Q246)&lt;10,"0"&amp;WEEKNUM(Q246),WEEKNUM(Q246))</f>
      </c>
      <c r="AC246" s="5">
        <f>+YEAR(Q246)</f>
      </c>
      <c r="AD246" s="281">
        <f>+AB246&amp;"-"&amp;AC246</f>
      </c>
      <c r="AE246" s="6"/>
      <c r="AF246" s="6"/>
      <c r="AG246" s="11"/>
    </row>
    <row x14ac:dyDescent="0.25" r="247" customHeight="1" ht="18.75">
      <c r="A247" s="276">
        <v>3</v>
      </c>
      <c r="B247" s="276">
        <v>1080674659</v>
      </c>
      <c r="C247" s="277" t="s">
        <v>644</v>
      </c>
      <c r="D247" s="278">
        <v>44210</v>
      </c>
      <c r="E247" s="279" t="s">
        <v>650</v>
      </c>
      <c r="F247" s="279" t="s">
        <v>274</v>
      </c>
      <c r="G247" s="283" t="s">
        <v>646</v>
      </c>
      <c r="H247" s="279" t="s">
        <v>189</v>
      </c>
      <c r="I247" s="278">
        <v>44218</v>
      </c>
      <c r="J247" s="278">
        <v>44236</v>
      </c>
      <c r="K247" s="276">
        <f>J247-D247</f>
      </c>
      <c r="L247" s="278">
        <v>44255</v>
      </c>
      <c r="M247" s="280">
        <v>19.4</v>
      </c>
      <c r="N247" s="278">
        <v>44258</v>
      </c>
      <c r="O247" s="279" t="s">
        <v>190</v>
      </c>
      <c r="P247" s="276">
        <v>87</v>
      </c>
      <c r="Q247" s="278">
        <v>44270</v>
      </c>
      <c r="R247" s="276">
        <f>Q247-N247</f>
      </c>
      <c r="S247" s="6"/>
      <c r="T247" s="6"/>
      <c r="U247" s="5">
        <f>+YEAR(D247)</f>
      </c>
      <c r="V247" s="5">
        <f>+MONTH(D247)</f>
      </c>
      <c r="W247" s="281">
        <f>+"W"&amp;IF(WEEKNUM(D247)&lt;10,"0"&amp;WEEKNUM(D247),WEEKNUM(D247))</f>
      </c>
      <c r="X247" s="5">
        <f>+IF(N247="",YEAR(L247),YEAR(N247))</f>
      </c>
      <c r="Y247" s="5">
        <f>+IF(N247="",MONTH(L247),MONTH(N247))</f>
      </c>
      <c r="Z247" s="282">
        <f>+IF(N247="","W"&amp;IF(WEEKNUM(L247)&lt;10,"0"&amp;WEEKNUM(L247),WEEKNUM(L247)),"W"&amp;IF(WEEKNUM(N247)&lt;10,"0"&amp;WEEKNUM(N247),WEEKNUM(N247)))</f>
      </c>
      <c r="AA247" s="281">
        <f>+IF(O247&lt;&gt;"",O247,IF(N247="","In Transit","Arrived"))</f>
      </c>
      <c r="AB247" s="281">
        <f>+"W"&amp;IF(WEEKNUM(Q247)&lt;10,"0"&amp;WEEKNUM(Q247),WEEKNUM(Q247))</f>
      </c>
      <c r="AC247" s="5">
        <f>+YEAR(Q247)</f>
      </c>
      <c r="AD247" s="281">
        <f>+AB247&amp;"-"&amp;AC247</f>
      </c>
      <c r="AE247" s="6"/>
      <c r="AF247" s="6"/>
      <c r="AG247" s="11"/>
    </row>
    <row x14ac:dyDescent="0.25" r="248" customHeight="1" ht="18.75">
      <c r="A248" s="276">
        <v>3</v>
      </c>
      <c r="B248" s="276">
        <v>1080674658</v>
      </c>
      <c r="C248" s="277" t="s">
        <v>644</v>
      </c>
      <c r="D248" s="278">
        <v>44210</v>
      </c>
      <c r="E248" s="279" t="s">
        <v>651</v>
      </c>
      <c r="F248" s="279" t="s">
        <v>274</v>
      </c>
      <c r="G248" s="283" t="s">
        <v>646</v>
      </c>
      <c r="H248" s="279" t="s">
        <v>189</v>
      </c>
      <c r="I248" s="278">
        <v>44218</v>
      </c>
      <c r="J248" s="278">
        <v>44236</v>
      </c>
      <c r="K248" s="276">
        <f>J248-D248</f>
      </c>
      <c r="L248" s="278">
        <v>44255</v>
      </c>
      <c r="M248" s="280">
        <v>19.4</v>
      </c>
      <c r="N248" s="278">
        <v>44258</v>
      </c>
      <c r="O248" s="279" t="s">
        <v>190</v>
      </c>
      <c r="P248" s="276">
        <v>87</v>
      </c>
      <c r="Q248" s="278">
        <v>44270</v>
      </c>
      <c r="R248" s="276">
        <f>Q248-N248</f>
      </c>
      <c r="S248" s="6"/>
      <c r="T248" s="6"/>
      <c r="U248" s="5">
        <f>+YEAR(D248)</f>
      </c>
      <c r="V248" s="5">
        <f>+MONTH(D248)</f>
      </c>
      <c r="W248" s="281">
        <f>+"W"&amp;IF(WEEKNUM(D248)&lt;10,"0"&amp;WEEKNUM(D248),WEEKNUM(D248))</f>
      </c>
      <c r="X248" s="5">
        <f>+IF(N248="",YEAR(L248),YEAR(N248))</f>
      </c>
      <c r="Y248" s="5">
        <f>+IF(N248="",MONTH(L248),MONTH(N248))</f>
      </c>
      <c r="Z248" s="282">
        <f>+IF(N248="","W"&amp;IF(WEEKNUM(L248)&lt;10,"0"&amp;WEEKNUM(L248),WEEKNUM(L248)),"W"&amp;IF(WEEKNUM(N248)&lt;10,"0"&amp;WEEKNUM(N248),WEEKNUM(N248)))</f>
      </c>
      <c r="AA248" s="281">
        <f>+IF(O248&lt;&gt;"",O248,IF(N248="","In Transit","Arrived"))</f>
      </c>
      <c r="AB248" s="281">
        <f>+"W"&amp;IF(WEEKNUM(Q248)&lt;10,"0"&amp;WEEKNUM(Q248),WEEKNUM(Q248))</f>
      </c>
      <c r="AC248" s="5">
        <f>+YEAR(Q248)</f>
      </c>
      <c r="AD248" s="281">
        <f>+AB248&amp;"-"&amp;AC248</f>
      </c>
      <c r="AE248" s="6"/>
      <c r="AF248" s="6"/>
      <c r="AG248" s="11"/>
    </row>
    <row x14ac:dyDescent="0.25" r="249" customHeight="1" ht="18.75">
      <c r="A249" s="276">
        <v>5</v>
      </c>
      <c r="B249" s="276">
        <v>1081067394</v>
      </c>
      <c r="C249" s="277" t="s">
        <v>652</v>
      </c>
      <c r="D249" s="278">
        <v>44225</v>
      </c>
      <c r="E249" s="279" t="s">
        <v>653</v>
      </c>
      <c r="F249" s="279" t="s">
        <v>211</v>
      </c>
      <c r="G249" s="283" t="s">
        <v>654</v>
      </c>
      <c r="H249" s="279" t="s">
        <v>189</v>
      </c>
      <c r="I249" s="278">
        <v>44247</v>
      </c>
      <c r="J249" s="278">
        <v>44247</v>
      </c>
      <c r="K249" s="276">
        <f>J249-D249</f>
      </c>
      <c r="L249" s="278">
        <v>44262</v>
      </c>
      <c r="M249" s="280">
        <v>19.4</v>
      </c>
      <c r="N249" s="278">
        <v>44270</v>
      </c>
      <c r="O249" s="279" t="s">
        <v>190</v>
      </c>
      <c r="P249" s="276">
        <v>190</v>
      </c>
      <c r="Q249" s="278">
        <v>44295</v>
      </c>
      <c r="R249" s="276">
        <f>Q249-N249</f>
      </c>
      <c r="S249" s="6"/>
      <c r="T249" s="6" t="s">
        <v>553</v>
      </c>
      <c r="U249" s="5">
        <f>+YEAR(D249)</f>
      </c>
      <c r="V249" s="5">
        <f>+MONTH(D249)</f>
      </c>
      <c r="W249" s="281">
        <f>+"W"&amp;IF(WEEKNUM(D249)&lt;10,"0"&amp;WEEKNUM(D249),WEEKNUM(D249))</f>
      </c>
      <c r="X249" s="5">
        <f>+IF(N249="",YEAR(L249),YEAR(N249))</f>
      </c>
      <c r="Y249" s="5">
        <f>+IF(N249="",MONTH(L249),MONTH(N249))</f>
      </c>
      <c r="Z249" s="282">
        <f>+IF(N249="","W"&amp;IF(WEEKNUM(L249)&lt;10,"0"&amp;WEEKNUM(L249),WEEKNUM(L249)),"W"&amp;IF(WEEKNUM(N249)&lt;10,"0"&amp;WEEKNUM(N249),WEEKNUM(N249)))</f>
      </c>
      <c r="AA249" s="281">
        <f>+IF(O249&lt;&gt;"",O249,IF(N249="","In Transit","Arrived"))</f>
      </c>
      <c r="AB249" s="281">
        <f>+"W"&amp;IF(WEEKNUM(Q249)&lt;10,"0"&amp;WEEKNUM(Q249),WEEKNUM(Q249))</f>
      </c>
      <c r="AC249" s="5">
        <f>+YEAR(Q249)</f>
      </c>
      <c r="AD249" s="281">
        <f>+AB249&amp;"-"&amp;AC249</f>
      </c>
      <c r="AE249" s="6"/>
      <c r="AF249" s="6"/>
      <c r="AG249" s="11"/>
    </row>
    <row x14ac:dyDescent="0.25" r="250" customHeight="1" ht="18.75">
      <c r="A250" s="276">
        <v>5</v>
      </c>
      <c r="B250" s="276">
        <v>1081067396</v>
      </c>
      <c r="C250" s="277" t="s">
        <v>652</v>
      </c>
      <c r="D250" s="278">
        <v>44225</v>
      </c>
      <c r="E250" s="279" t="s">
        <v>655</v>
      </c>
      <c r="F250" s="279" t="s">
        <v>211</v>
      </c>
      <c r="G250" s="283" t="s">
        <v>654</v>
      </c>
      <c r="H250" s="279" t="s">
        <v>189</v>
      </c>
      <c r="I250" s="278">
        <v>44247</v>
      </c>
      <c r="J250" s="278">
        <v>44247</v>
      </c>
      <c r="K250" s="276">
        <f>J250-D250</f>
      </c>
      <c r="L250" s="278">
        <v>44262</v>
      </c>
      <c r="M250" s="280">
        <v>19.4</v>
      </c>
      <c r="N250" s="278">
        <v>44270</v>
      </c>
      <c r="O250" s="279" t="s">
        <v>190</v>
      </c>
      <c r="P250" s="276">
        <v>190</v>
      </c>
      <c r="Q250" s="278">
        <v>44295</v>
      </c>
      <c r="R250" s="276">
        <f>Q250-N250</f>
      </c>
      <c r="S250" s="6"/>
      <c r="T250" s="6" t="s">
        <v>553</v>
      </c>
      <c r="U250" s="5">
        <f>+YEAR(D250)</f>
      </c>
      <c r="V250" s="5">
        <f>+MONTH(D250)</f>
      </c>
      <c r="W250" s="281">
        <f>+"W"&amp;IF(WEEKNUM(D250)&lt;10,"0"&amp;WEEKNUM(D250),WEEKNUM(D250))</f>
      </c>
      <c r="X250" s="5">
        <f>+IF(N250="",YEAR(L250),YEAR(N250))</f>
      </c>
      <c r="Y250" s="5">
        <f>+IF(N250="",MONTH(L250),MONTH(N250))</f>
      </c>
      <c r="Z250" s="282">
        <f>+IF(N250="","W"&amp;IF(WEEKNUM(L250)&lt;10,"0"&amp;WEEKNUM(L250),WEEKNUM(L250)),"W"&amp;IF(WEEKNUM(N250)&lt;10,"0"&amp;WEEKNUM(N250),WEEKNUM(N250)))</f>
      </c>
      <c r="AA250" s="281">
        <f>+IF(O250&lt;&gt;"",O250,IF(N250="","In Transit","Arrived"))</f>
      </c>
      <c r="AB250" s="281">
        <f>+"W"&amp;IF(WEEKNUM(Q250)&lt;10,"0"&amp;WEEKNUM(Q250),WEEKNUM(Q250))</f>
      </c>
      <c r="AC250" s="5">
        <f>+YEAR(Q250)</f>
      </c>
      <c r="AD250" s="281">
        <f>+AB250&amp;"-"&amp;AC250</f>
      </c>
      <c r="AE250" s="6"/>
      <c r="AF250" s="6"/>
      <c r="AG250" s="11"/>
    </row>
    <row x14ac:dyDescent="0.25" r="251" customHeight="1" ht="18.75">
      <c r="A251" s="276">
        <v>5</v>
      </c>
      <c r="B251" s="276">
        <v>1081067397</v>
      </c>
      <c r="C251" s="277" t="s">
        <v>652</v>
      </c>
      <c r="D251" s="278">
        <v>44225</v>
      </c>
      <c r="E251" s="279" t="s">
        <v>656</v>
      </c>
      <c r="F251" s="279" t="s">
        <v>211</v>
      </c>
      <c r="G251" s="283" t="s">
        <v>654</v>
      </c>
      <c r="H251" s="279" t="s">
        <v>189</v>
      </c>
      <c r="I251" s="278">
        <v>44247</v>
      </c>
      <c r="J251" s="278">
        <v>44247</v>
      </c>
      <c r="K251" s="276">
        <f>J251-D251</f>
      </c>
      <c r="L251" s="278">
        <v>44262</v>
      </c>
      <c r="M251" s="280">
        <v>19.4</v>
      </c>
      <c r="N251" s="278">
        <v>44270</v>
      </c>
      <c r="O251" s="279" t="s">
        <v>190</v>
      </c>
      <c r="P251" s="276">
        <v>190</v>
      </c>
      <c r="Q251" s="278">
        <v>44295</v>
      </c>
      <c r="R251" s="276">
        <f>Q251-N251</f>
      </c>
      <c r="S251" s="6"/>
      <c r="T251" s="6" t="s">
        <v>553</v>
      </c>
      <c r="U251" s="5">
        <f>+YEAR(D251)</f>
      </c>
      <c r="V251" s="5">
        <f>+MONTH(D251)</f>
      </c>
      <c r="W251" s="281">
        <f>+"W"&amp;IF(WEEKNUM(D251)&lt;10,"0"&amp;WEEKNUM(D251),WEEKNUM(D251))</f>
      </c>
      <c r="X251" s="5">
        <f>+IF(N251="",YEAR(L251),YEAR(N251))</f>
      </c>
      <c r="Y251" s="5">
        <f>+IF(N251="",MONTH(L251),MONTH(N251))</f>
      </c>
      <c r="Z251" s="282">
        <f>+IF(N251="","W"&amp;IF(WEEKNUM(L251)&lt;10,"0"&amp;WEEKNUM(L251),WEEKNUM(L251)),"W"&amp;IF(WEEKNUM(N251)&lt;10,"0"&amp;WEEKNUM(N251),WEEKNUM(N251)))</f>
      </c>
      <c r="AA251" s="281">
        <f>+IF(O251&lt;&gt;"",O251,IF(N251="","In Transit","Arrived"))</f>
      </c>
      <c r="AB251" s="281">
        <f>+"W"&amp;IF(WEEKNUM(Q251)&lt;10,"0"&amp;WEEKNUM(Q251),WEEKNUM(Q251))</f>
      </c>
      <c r="AC251" s="5">
        <f>+YEAR(Q251)</f>
      </c>
      <c r="AD251" s="281">
        <f>+AB251&amp;"-"&amp;AC251</f>
      </c>
      <c r="AE251" s="6"/>
      <c r="AF251" s="6"/>
      <c r="AG251" s="11"/>
    </row>
    <row x14ac:dyDescent="0.25" r="252" customHeight="1" ht="18.75">
      <c r="A252" s="276">
        <v>5</v>
      </c>
      <c r="B252" s="276">
        <v>1081067399</v>
      </c>
      <c r="C252" s="277" t="s">
        <v>652</v>
      </c>
      <c r="D252" s="278">
        <v>44225</v>
      </c>
      <c r="E252" s="279" t="s">
        <v>657</v>
      </c>
      <c r="F252" s="279" t="s">
        <v>211</v>
      </c>
      <c r="G252" s="283" t="s">
        <v>654</v>
      </c>
      <c r="H252" s="279" t="s">
        <v>189</v>
      </c>
      <c r="I252" s="278">
        <v>44247</v>
      </c>
      <c r="J252" s="278">
        <v>44247</v>
      </c>
      <c r="K252" s="276">
        <f>J252-D252</f>
      </c>
      <c r="L252" s="278">
        <v>44262</v>
      </c>
      <c r="M252" s="280">
        <v>19.4</v>
      </c>
      <c r="N252" s="278">
        <v>44270</v>
      </c>
      <c r="O252" s="279" t="s">
        <v>190</v>
      </c>
      <c r="P252" s="276">
        <v>190</v>
      </c>
      <c r="Q252" s="278">
        <v>44295</v>
      </c>
      <c r="R252" s="276">
        <f>Q252-N252</f>
      </c>
      <c r="S252" s="6"/>
      <c r="T252" s="6" t="s">
        <v>553</v>
      </c>
      <c r="U252" s="5">
        <f>+YEAR(D252)</f>
      </c>
      <c r="V252" s="5">
        <f>+MONTH(D252)</f>
      </c>
      <c r="W252" s="281">
        <f>+"W"&amp;IF(WEEKNUM(D252)&lt;10,"0"&amp;WEEKNUM(D252),WEEKNUM(D252))</f>
      </c>
      <c r="X252" s="5">
        <f>+IF(N252="",YEAR(L252),YEAR(N252))</f>
      </c>
      <c r="Y252" s="5">
        <f>+IF(N252="",MONTH(L252),MONTH(N252))</f>
      </c>
      <c r="Z252" s="282">
        <f>+IF(N252="","W"&amp;IF(WEEKNUM(L252)&lt;10,"0"&amp;WEEKNUM(L252),WEEKNUM(L252)),"W"&amp;IF(WEEKNUM(N252)&lt;10,"0"&amp;WEEKNUM(N252),WEEKNUM(N252)))</f>
      </c>
      <c r="AA252" s="281">
        <f>+IF(O252&lt;&gt;"",O252,IF(N252="","In Transit","Arrived"))</f>
      </c>
      <c r="AB252" s="281">
        <f>+"W"&amp;IF(WEEKNUM(Q252)&lt;10,"0"&amp;WEEKNUM(Q252),WEEKNUM(Q252))</f>
      </c>
      <c r="AC252" s="5">
        <f>+YEAR(Q252)</f>
      </c>
      <c r="AD252" s="281">
        <f>+AB252&amp;"-"&amp;AC252</f>
      </c>
      <c r="AE252" s="6"/>
      <c r="AF252" s="6"/>
      <c r="AG252" s="11"/>
    </row>
    <row x14ac:dyDescent="0.25" r="253" customHeight="1" ht="18.75">
      <c r="A253" s="276">
        <v>5</v>
      </c>
      <c r="B253" s="276">
        <v>1081067403</v>
      </c>
      <c r="C253" s="277" t="s">
        <v>652</v>
      </c>
      <c r="D253" s="278">
        <v>44225</v>
      </c>
      <c r="E253" s="279" t="s">
        <v>658</v>
      </c>
      <c r="F253" s="279" t="s">
        <v>211</v>
      </c>
      <c r="G253" s="283" t="s">
        <v>654</v>
      </c>
      <c r="H253" s="279" t="s">
        <v>189</v>
      </c>
      <c r="I253" s="278">
        <v>44247</v>
      </c>
      <c r="J253" s="278">
        <v>44247</v>
      </c>
      <c r="K253" s="276">
        <f>J253-D253</f>
      </c>
      <c r="L253" s="278">
        <v>44262</v>
      </c>
      <c r="M253" s="280">
        <v>19.4</v>
      </c>
      <c r="N253" s="278">
        <v>44270</v>
      </c>
      <c r="O253" s="279" t="s">
        <v>190</v>
      </c>
      <c r="P253" s="276">
        <v>190</v>
      </c>
      <c r="Q253" s="278">
        <v>44295</v>
      </c>
      <c r="R253" s="276">
        <f>Q253-N253</f>
      </c>
      <c r="S253" s="6"/>
      <c r="T253" s="6" t="s">
        <v>553</v>
      </c>
      <c r="U253" s="5">
        <f>+YEAR(D253)</f>
      </c>
      <c r="V253" s="5">
        <f>+MONTH(D253)</f>
      </c>
      <c r="W253" s="281">
        <f>+"W"&amp;IF(WEEKNUM(D253)&lt;10,"0"&amp;WEEKNUM(D253),WEEKNUM(D253))</f>
      </c>
      <c r="X253" s="5">
        <f>+IF(N253="",YEAR(L253),YEAR(N253))</f>
      </c>
      <c r="Y253" s="5">
        <f>+IF(N253="",MONTH(L253),MONTH(N253))</f>
      </c>
      <c r="Z253" s="282">
        <f>+IF(N253="","W"&amp;IF(WEEKNUM(L253)&lt;10,"0"&amp;WEEKNUM(L253),WEEKNUM(L253)),"W"&amp;IF(WEEKNUM(N253)&lt;10,"0"&amp;WEEKNUM(N253),WEEKNUM(N253)))</f>
      </c>
      <c r="AA253" s="281">
        <f>+IF(O253&lt;&gt;"",O253,IF(N253="","In Transit","Arrived"))</f>
      </c>
      <c r="AB253" s="281">
        <f>+"W"&amp;IF(WEEKNUM(Q253)&lt;10,"0"&amp;WEEKNUM(Q253),WEEKNUM(Q253))</f>
      </c>
      <c r="AC253" s="5">
        <f>+YEAR(Q253)</f>
      </c>
      <c r="AD253" s="281">
        <f>+AB253&amp;"-"&amp;AC253</f>
      </c>
      <c r="AE253" s="6"/>
      <c r="AF253" s="6"/>
      <c r="AG253" s="11"/>
    </row>
    <row x14ac:dyDescent="0.25" r="254" customHeight="1" ht="18.75">
      <c r="A254" s="276">
        <v>5</v>
      </c>
      <c r="B254" s="276">
        <v>1081189547</v>
      </c>
      <c r="C254" s="277" t="s">
        <v>652</v>
      </c>
      <c r="D254" s="278">
        <v>44225</v>
      </c>
      <c r="E254" s="279" t="s">
        <v>659</v>
      </c>
      <c r="F254" s="279" t="s">
        <v>211</v>
      </c>
      <c r="G254" s="283" t="s">
        <v>654</v>
      </c>
      <c r="H254" s="279" t="s">
        <v>189</v>
      </c>
      <c r="I254" s="278">
        <v>44247</v>
      </c>
      <c r="J254" s="278">
        <v>44247</v>
      </c>
      <c r="K254" s="276">
        <f>J254-D254</f>
      </c>
      <c r="L254" s="278">
        <v>44262</v>
      </c>
      <c r="M254" s="280">
        <v>19.4</v>
      </c>
      <c r="N254" s="278">
        <v>44270</v>
      </c>
      <c r="O254" s="279" t="s">
        <v>190</v>
      </c>
      <c r="P254" s="276">
        <v>190</v>
      </c>
      <c r="Q254" s="278">
        <v>44295</v>
      </c>
      <c r="R254" s="276">
        <f>Q254-N254</f>
      </c>
      <c r="S254" s="6"/>
      <c r="T254" s="6" t="s">
        <v>553</v>
      </c>
      <c r="U254" s="5">
        <f>+YEAR(D254)</f>
      </c>
      <c r="V254" s="5">
        <f>+MONTH(D254)</f>
      </c>
      <c r="W254" s="281">
        <f>+"W"&amp;IF(WEEKNUM(D254)&lt;10,"0"&amp;WEEKNUM(D254),WEEKNUM(D254))</f>
      </c>
      <c r="X254" s="5">
        <f>+IF(N254="",YEAR(L254),YEAR(N254))</f>
      </c>
      <c r="Y254" s="5">
        <f>+IF(N254="",MONTH(L254),MONTH(N254))</f>
      </c>
      <c r="Z254" s="282">
        <f>+IF(N254="","W"&amp;IF(WEEKNUM(L254)&lt;10,"0"&amp;WEEKNUM(L254),WEEKNUM(L254)),"W"&amp;IF(WEEKNUM(N254)&lt;10,"0"&amp;WEEKNUM(N254),WEEKNUM(N254)))</f>
      </c>
      <c r="AA254" s="281">
        <f>+IF(O254&lt;&gt;"",O254,IF(N254="","In Transit","Arrived"))</f>
      </c>
      <c r="AB254" s="281">
        <f>+"W"&amp;IF(WEEKNUM(Q254)&lt;10,"0"&amp;WEEKNUM(Q254),WEEKNUM(Q254))</f>
      </c>
      <c r="AC254" s="5">
        <f>+YEAR(Q254)</f>
      </c>
      <c r="AD254" s="281">
        <f>+AB254&amp;"-"&amp;AC254</f>
      </c>
      <c r="AE254" s="6"/>
      <c r="AF254" s="6"/>
      <c r="AG254" s="11"/>
    </row>
    <row x14ac:dyDescent="0.25" r="255" customHeight="1" ht="18.75">
      <c r="A255" s="276">
        <v>5</v>
      </c>
      <c r="B255" s="276">
        <v>1081189549</v>
      </c>
      <c r="C255" s="277" t="s">
        <v>652</v>
      </c>
      <c r="D255" s="278">
        <v>44225</v>
      </c>
      <c r="E255" s="279" t="s">
        <v>660</v>
      </c>
      <c r="F255" s="279" t="s">
        <v>211</v>
      </c>
      <c r="G255" s="283" t="s">
        <v>654</v>
      </c>
      <c r="H255" s="279" t="s">
        <v>189</v>
      </c>
      <c r="I255" s="278">
        <v>44247</v>
      </c>
      <c r="J255" s="278">
        <v>44247</v>
      </c>
      <c r="K255" s="276">
        <f>J255-D255</f>
      </c>
      <c r="L255" s="278">
        <v>44262</v>
      </c>
      <c r="M255" s="280">
        <v>19.4</v>
      </c>
      <c r="N255" s="278">
        <v>44270</v>
      </c>
      <c r="O255" s="279" t="s">
        <v>190</v>
      </c>
      <c r="P255" s="276">
        <v>190</v>
      </c>
      <c r="Q255" s="278">
        <v>44295</v>
      </c>
      <c r="R255" s="276">
        <f>Q255-N255</f>
      </c>
      <c r="S255" s="6"/>
      <c r="T255" s="6" t="s">
        <v>553</v>
      </c>
      <c r="U255" s="5">
        <f>+YEAR(D255)</f>
      </c>
      <c r="V255" s="5">
        <f>+MONTH(D255)</f>
      </c>
      <c r="W255" s="281">
        <f>+"W"&amp;IF(WEEKNUM(D255)&lt;10,"0"&amp;WEEKNUM(D255),WEEKNUM(D255))</f>
      </c>
      <c r="X255" s="5">
        <f>+IF(N255="",YEAR(L255),YEAR(N255))</f>
      </c>
      <c r="Y255" s="5">
        <f>+IF(N255="",MONTH(L255),MONTH(N255))</f>
      </c>
      <c r="Z255" s="282">
        <f>+IF(N255="","W"&amp;IF(WEEKNUM(L255)&lt;10,"0"&amp;WEEKNUM(L255),WEEKNUM(L255)),"W"&amp;IF(WEEKNUM(N255)&lt;10,"0"&amp;WEEKNUM(N255),WEEKNUM(N255)))</f>
      </c>
      <c r="AA255" s="281">
        <f>+IF(O255&lt;&gt;"",O255,IF(N255="","In Transit","Arrived"))</f>
      </c>
      <c r="AB255" s="281">
        <f>+"W"&amp;IF(WEEKNUM(Q255)&lt;10,"0"&amp;WEEKNUM(Q255),WEEKNUM(Q255))</f>
      </c>
      <c r="AC255" s="5">
        <f>+YEAR(Q255)</f>
      </c>
      <c r="AD255" s="281">
        <f>+AB255&amp;"-"&amp;AC255</f>
      </c>
      <c r="AE255" s="6"/>
      <c r="AF255" s="6"/>
      <c r="AG255" s="11"/>
    </row>
    <row x14ac:dyDescent="0.25" r="256" customHeight="1" ht="18.75">
      <c r="A256" s="276">
        <v>5</v>
      </c>
      <c r="B256" s="276">
        <v>1081189552</v>
      </c>
      <c r="C256" s="277" t="s">
        <v>652</v>
      </c>
      <c r="D256" s="278">
        <v>44225</v>
      </c>
      <c r="E256" s="279" t="s">
        <v>661</v>
      </c>
      <c r="F256" s="279" t="s">
        <v>211</v>
      </c>
      <c r="G256" s="283" t="s">
        <v>654</v>
      </c>
      <c r="H256" s="279" t="s">
        <v>189</v>
      </c>
      <c r="I256" s="278">
        <v>44247</v>
      </c>
      <c r="J256" s="278">
        <v>44247</v>
      </c>
      <c r="K256" s="276">
        <f>J256-D256</f>
      </c>
      <c r="L256" s="278">
        <v>44262</v>
      </c>
      <c r="M256" s="280">
        <v>19.4</v>
      </c>
      <c r="N256" s="278">
        <v>44270</v>
      </c>
      <c r="O256" s="279" t="s">
        <v>190</v>
      </c>
      <c r="P256" s="276">
        <v>190</v>
      </c>
      <c r="Q256" s="278">
        <v>44295</v>
      </c>
      <c r="R256" s="276">
        <f>Q256-N256</f>
      </c>
      <c r="S256" s="6"/>
      <c r="T256" s="6" t="s">
        <v>553</v>
      </c>
      <c r="U256" s="5">
        <f>+YEAR(D256)</f>
      </c>
      <c r="V256" s="5">
        <f>+MONTH(D256)</f>
      </c>
      <c r="W256" s="281">
        <f>+"W"&amp;IF(WEEKNUM(D256)&lt;10,"0"&amp;WEEKNUM(D256),WEEKNUM(D256))</f>
      </c>
      <c r="X256" s="5">
        <f>+IF(N256="",YEAR(L256),YEAR(N256))</f>
      </c>
      <c r="Y256" s="5">
        <f>+IF(N256="",MONTH(L256),MONTH(N256))</f>
      </c>
      <c r="Z256" s="282">
        <f>+IF(N256="","W"&amp;IF(WEEKNUM(L256)&lt;10,"0"&amp;WEEKNUM(L256),WEEKNUM(L256)),"W"&amp;IF(WEEKNUM(N256)&lt;10,"0"&amp;WEEKNUM(N256),WEEKNUM(N256)))</f>
      </c>
      <c r="AA256" s="281">
        <f>+IF(O256&lt;&gt;"",O256,IF(N256="","In Transit","Arrived"))</f>
      </c>
      <c r="AB256" s="281">
        <f>+"W"&amp;IF(WEEKNUM(Q256)&lt;10,"0"&amp;WEEKNUM(Q256),WEEKNUM(Q256))</f>
      </c>
      <c r="AC256" s="5">
        <f>+YEAR(Q256)</f>
      </c>
      <c r="AD256" s="281">
        <f>+AB256&amp;"-"&amp;AC256</f>
      </c>
      <c r="AE256" s="6"/>
      <c r="AF256" s="6"/>
      <c r="AG256" s="11"/>
    </row>
    <row x14ac:dyDescent="0.25" r="257" customHeight="1" ht="18.75">
      <c r="A257" s="276">
        <v>8</v>
      </c>
      <c r="B257" s="276">
        <v>1081283426</v>
      </c>
      <c r="C257" s="277" t="s">
        <v>662</v>
      </c>
      <c r="D257" s="278">
        <v>44244</v>
      </c>
      <c r="E257" s="279" t="s">
        <v>663</v>
      </c>
      <c r="F257" s="279" t="s">
        <v>250</v>
      </c>
      <c r="G257" s="283" t="s">
        <v>664</v>
      </c>
      <c r="H257" s="279" t="s">
        <v>189</v>
      </c>
      <c r="I257" s="278">
        <v>44254</v>
      </c>
      <c r="J257" s="278">
        <v>44257</v>
      </c>
      <c r="K257" s="276">
        <f>J257-D257</f>
      </c>
      <c r="L257" s="278">
        <v>44276</v>
      </c>
      <c r="M257" s="280">
        <v>19.4</v>
      </c>
      <c r="N257" s="278">
        <v>44277</v>
      </c>
      <c r="O257" s="279" t="s">
        <v>190</v>
      </c>
      <c r="P257" s="276">
        <v>87</v>
      </c>
      <c r="Q257" s="278">
        <v>44284</v>
      </c>
      <c r="R257" s="276">
        <f>Q257-N257</f>
      </c>
      <c r="S257" s="6"/>
      <c r="T257" s="6"/>
      <c r="U257" s="5">
        <f>+YEAR(D257)</f>
      </c>
      <c r="V257" s="5">
        <f>+MONTH(D257)</f>
      </c>
      <c r="W257" s="281">
        <f>+"W"&amp;IF(WEEKNUM(D257)&lt;10,"0"&amp;WEEKNUM(D257),WEEKNUM(D257))</f>
      </c>
      <c r="X257" s="5">
        <f>+IF(N257="",YEAR(L257),YEAR(N257))</f>
      </c>
      <c r="Y257" s="5">
        <f>+IF(N257="",MONTH(L257),MONTH(N257))</f>
      </c>
      <c r="Z257" s="282">
        <f>+IF(N257="","W"&amp;IF(WEEKNUM(L257)&lt;10,"0"&amp;WEEKNUM(L257),WEEKNUM(L257)),"W"&amp;IF(WEEKNUM(N257)&lt;10,"0"&amp;WEEKNUM(N257),WEEKNUM(N257)))</f>
      </c>
      <c r="AA257" s="281">
        <f>+IF(O257&lt;&gt;"",O257,IF(N257="","In Transit","Arrived"))</f>
      </c>
      <c r="AB257" s="281">
        <f>+"W"&amp;IF(WEEKNUM(Q257)&lt;10,"0"&amp;WEEKNUM(Q257),WEEKNUM(Q257))</f>
      </c>
      <c r="AC257" s="5">
        <f>+YEAR(Q257)</f>
      </c>
      <c r="AD257" s="281">
        <f>+AB257&amp;"-"&amp;AC257</f>
      </c>
      <c r="AE257" s="6"/>
      <c r="AF257" s="6"/>
      <c r="AG257" s="11"/>
    </row>
    <row x14ac:dyDescent="0.25" r="258" customHeight="1" ht="18.75">
      <c r="A258" s="276">
        <v>8</v>
      </c>
      <c r="B258" s="276">
        <v>1081283431</v>
      </c>
      <c r="C258" s="277" t="s">
        <v>662</v>
      </c>
      <c r="D258" s="278">
        <v>44244</v>
      </c>
      <c r="E258" s="279" t="s">
        <v>665</v>
      </c>
      <c r="F258" s="279" t="s">
        <v>250</v>
      </c>
      <c r="G258" s="283" t="s">
        <v>664</v>
      </c>
      <c r="H258" s="279" t="s">
        <v>189</v>
      </c>
      <c r="I258" s="278">
        <v>44254</v>
      </c>
      <c r="J258" s="278">
        <v>44257</v>
      </c>
      <c r="K258" s="276">
        <f>J258-D258</f>
      </c>
      <c r="L258" s="278">
        <v>44276</v>
      </c>
      <c r="M258" s="280">
        <v>19.4</v>
      </c>
      <c r="N258" s="278">
        <v>44277</v>
      </c>
      <c r="O258" s="279" t="s">
        <v>190</v>
      </c>
      <c r="P258" s="276">
        <v>87</v>
      </c>
      <c r="Q258" s="278">
        <v>44284</v>
      </c>
      <c r="R258" s="276">
        <f>Q258-N258</f>
      </c>
      <c r="S258" s="6"/>
      <c r="T258" s="6"/>
      <c r="U258" s="5">
        <f>+YEAR(D258)</f>
      </c>
      <c r="V258" s="5">
        <f>+MONTH(D258)</f>
      </c>
      <c r="W258" s="281">
        <f>+"W"&amp;IF(WEEKNUM(D258)&lt;10,"0"&amp;WEEKNUM(D258),WEEKNUM(D258))</f>
      </c>
      <c r="X258" s="5">
        <f>+IF(N258="",YEAR(L258),YEAR(N258))</f>
      </c>
      <c r="Y258" s="5">
        <f>+IF(N258="",MONTH(L258),MONTH(N258))</f>
      </c>
      <c r="Z258" s="282">
        <f>+IF(N258="","W"&amp;IF(WEEKNUM(L258)&lt;10,"0"&amp;WEEKNUM(L258),WEEKNUM(L258)),"W"&amp;IF(WEEKNUM(N258)&lt;10,"0"&amp;WEEKNUM(N258),WEEKNUM(N258)))</f>
      </c>
      <c r="AA258" s="281">
        <f>+IF(O258&lt;&gt;"",O258,IF(N258="","In Transit","Arrived"))</f>
      </c>
      <c r="AB258" s="281">
        <f>+"W"&amp;IF(WEEKNUM(Q258)&lt;10,"0"&amp;WEEKNUM(Q258),WEEKNUM(Q258))</f>
      </c>
      <c r="AC258" s="5">
        <f>+YEAR(Q258)</f>
      </c>
      <c r="AD258" s="281">
        <f>+AB258&amp;"-"&amp;AC258</f>
      </c>
      <c r="AE258" s="6"/>
      <c r="AF258" s="6"/>
      <c r="AG258" s="11"/>
    </row>
    <row x14ac:dyDescent="0.25" r="259" customHeight="1" ht="18.75">
      <c r="A259" s="276">
        <v>9</v>
      </c>
      <c r="B259" s="276">
        <v>1081757937</v>
      </c>
      <c r="C259" s="277" t="s">
        <v>666</v>
      </c>
      <c r="D259" s="278">
        <v>44253</v>
      </c>
      <c r="E259" s="279" t="s">
        <v>667</v>
      </c>
      <c r="F259" s="279" t="s">
        <v>262</v>
      </c>
      <c r="G259" s="283" t="s">
        <v>668</v>
      </c>
      <c r="H259" s="279" t="s">
        <v>189</v>
      </c>
      <c r="I259" s="278">
        <v>44260</v>
      </c>
      <c r="J259" s="278">
        <v>44268</v>
      </c>
      <c r="K259" s="276">
        <f>J259-D259</f>
      </c>
      <c r="L259" s="278">
        <v>44288</v>
      </c>
      <c r="M259" s="280">
        <v>19.4</v>
      </c>
      <c r="N259" s="278">
        <v>44288</v>
      </c>
      <c r="O259" s="279" t="s">
        <v>190</v>
      </c>
      <c r="P259" s="276">
        <v>191</v>
      </c>
      <c r="Q259" s="278">
        <v>44300</v>
      </c>
      <c r="R259" s="276">
        <f>Q259-N259</f>
      </c>
      <c r="S259" s="6"/>
      <c r="T259" s="6"/>
      <c r="U259" s="5">
        <f>+YEAR(D259)</f>
      </c>
      <c r="V259" s="5">
        <f>+MONTH(D259)</f>
      </c>
      <c r="W259" s="281">
        <f>+"W"&amp;IF(WEEKNUM(D259)&lt;10,"0"&amp;WEEKNUM(D259),WEEKNUM(D259))</f>
      </c>
      <c r="X259" s="5">
        <f>+IF(N259="",YEAR(L259),YEAR(N259))</f>
      </c>
      <c r="Y259" s="5">
        <f>+IF(N259="",MONTH(L259),MONTH(N259))</f>
      </c>
      <c r="Z259" s="282">
        <f>+IF(N259="","W"&amp;IF(WEEKNUM(L259)&lt;10,"0"&amp;WEEKNUM(L259),WEEKNUM(L259)),"W"&amp;IF(WEEKNUM(N259)&lt;10,"0"&amp;WEEKNUM(N259),WEEKNUM(N259)))</f>
      </c>
      <c r="AA259" s="281">
        <f>+IF(O259&lt;&gt;"",O259,IF(N259="","In Transit","Arrived"))</f>
      </c>
      <c r="AB259" s="281">
        <f>+"W"&amp;IF(WEEKNUM(Q259)&lt;10,"0"&amp;WEEKNUM(Q259),WEEKNUM(Q259))</f>
      </c>
      <c r="AC259" s="5">
        <f>+YEAR(Q259)</f>
      </c>
      <c r="AD259" s="281">
        <f>+AB259&amp;"-"&amp;AC259</f>
      </c>
      <c r="AE259" s="6"/>
      <c r="AF259" s="6"/>
      <c r="AG259" s="11"/>
    </row>
    <row x14ac:dyDescent="0.25" r="260" customHeight="1" ht="18.75">
      <c r="A260" s="276">
        <v>9</v>
      </c>
      <c r="B260" s="276">
        <v>1081757935</v>
      </c>
      <c r="C260" s="277" t="s">
        <v>666</v>
      </c>
      <c r="D260" s="278">
        <v>44253</v>
      </c>
      <c r="E260" s="279" t="s">
        <v>669</v>
      </c>
      <c r="F260" s="279" t="s">
        <v>262</v>
      </c>
      <c r="G260" s="283" t="s">
        <v>668</v>
      </c>
      <c r="H260" s="279" t="s">
        <v>189</v>
      </c>
      <c r="I260" s="278">
        <v>44260</v>
      </c>
      <c r="J260" s="278">
        <v>44268</v>
      </c>
      <c r="K260" s="276">
        <f>J260-D260</f>
      </c>
      <c r="L260" s="278">
        <v>44288</v>
      </c>
      <c r="M260" s="280">
        <v>19.4</v>
      </c>
      <c r="N260" s="278">
        <v>44288</v>
      </c>
      <c r="O260" s="279" t="s">
        <v>190</v>
      </c>
      <c r="P260" s="276">
        <v>191</v>
      </c>
      <c r="Q260" s="278">
        <v>44305</v>
      </c>
      <c r="R260" s="276">
        <f>Q260-N260</f>
      </c>
      <c r="S260" s="6"/>
      <c r="T260" s="6"/>
      <c r="U260" s="5">
        <f>+YEAR(D260)</f>
      </c>
      <c r="V260" s="5">
        <f>+MONTH(D260)</f>
      </c>
      <c r="W260" s="281">
        <f>+"W"&amp;IF(WEEKNUM(D260)&lt;10,"0"&amp;WEEKNUM(D260),WEEKNUM(D260))</f>
      </c>
      <c r="X260" s="5">
        <f>+IF(N260="",YEAR(L260),YEAR(N260))</f>
      </c>
      <c r="Y260" s="5">
        <f>+IF(N260="",MONTH(L260),MONTH(N260))</f>
      </c>
      <c r="Z260" s="282">
        <f>+IF(N260="","W"&amp;IF(WEEKNUM(L260)&lt;10,"0"&amp;WEEKNUM(L260),WEEKNUM(L260)),"W"&amp;IF(WEEKNUM(N260)&lt;10,"0"&amp;WEEKNUM(N260),WEEKNUM(N260)))</f>
      </c>
      <c r="AA260" s="281">
        <f>+IF(O260&lt;&gt;"",O260,IF(N260="","In Transit","Arrived"))</f>
      </c>
      <c r="AB260" s="281">
        <f>+"W"&amp;IF(WEEKNUM(Q260)&lt;10,"0"&amp;WEEKNUM(Q260),WEEKNUM(Q260))</f>
      </c>
      <c r="AC260" s="5">
        <f>+YEAR(Q260)</f>
      </c>
      <c r="AD260" s="281">
        <f>+AB260&amp;"-"&amp;AC260</f>
      </c>
      <c r="AE260" s="6"/>
      <c r="AF260" s="6"/>
      <c r="AG260" s="11"/>
    </row>
    <row x14ac:dyDescent="0.25" r="261" customHeight="1" ht="18.75">
      <c r="A261" s="276">
        <v>9</v>
      </c>
      <c r="B261" s="276">
        <v>1081757934</v>
      </c>
      <c r="C261" s="277" t="s">
        <v>666</v>
      </c>
      <c r="D261" s="278">
        <v>44253</v>
      </c>
      <c r="E261" s="279" t="s">
        <v>670</v>
      </c>
      <c r="F261" s="279" t="s">
        <v>262</v>
      </c>
      <c r="G261" s="283" t="s">
        <v>668</v>
      </c>
      <c r="H261" s="279" t="s">
        <v>189</v>
      </c>
      <c r="I261" s="278">
        <v>44260</v>
      </c>
      <c r="J261" s="278">
        <v>44268</v>
      </c>
      <c r="K261" s="276">
        <f>J261-D261</f>
      </c>
      <c r="L261" s="278">
        <v>44288</v>
      </c>
      <c r="M261" s="280">
        <v>19.4</v>
      </c>
      <c r="N261" s="278">
        <v>44288</v>
      </c>
      <c r="O261" s="279" t="s">
        <v>190</v>
      </c>
      <c r="P261" s="276">
        <v>191</v>
      </c>
      <c r="Q261" s="278">
        <v>44305</v>
      </c>
      <c r="R261" s="276">
        <f>Q261-N261</f>
      </c>
      <c r="S261" s="6"/>
      <c r="T261" s="6"/>
      <c r="U261" s="5">
        <f>+YEAR(D261)</f>
      </c>
      <c r="V261" s="5">
        <f>+MONTH(D261)</f>
      </c>
      <c r="W261" s="281">
        <f>+"W"&amp;IF(WEEKNUM(D261)&lt;10,"0"&amp;WEEKNUM(D261),WEEKNUM(D261))</f>
      </c>
      <c r="X261" s="5">
        <f>+IF(N261="",YEAR(L261),YEAR(N261))</f>
      </c>
      <c r="Y261" s="5">
        <f>+IF(N261="",MONTH(L261),MONTH(N261))</f>
      </c>
      <c r="Z261" s="282">
        <f>+IF(N261="","W"&amp;IF(WEEKNUM(L261)&lt;10,"0"&amp;WEEKNUM(L261),WEEKNUM(L261)),"W"&amp;IF(WEEKNUM(N261)&lt;10,"0"&amp;WEEKNUM(N261),WEEKNUM(N261)))</f>
      </c>
      <c r="AA261" s="281">
        <f>+IF(O261&lt;&gt;"",O261,IF(N261="","In Transit","Arrived"))</f>
      </c>
      <c r="AB261" s="281">
        <f>+"W"&amp;IF(WEEKNUM(Q261)&lt;10,"0"&amp;WEEKNUM(Q261),WEEKNUM(Q261))</f>
      </c>
      <c r="AC261" s="5">
        <f>+YEAR(Q261)</f>
      </c>
      <c r="AD261" s="281">
        <f>+AB261&amp;"-"&amp;AC261</f>
      </c>
      <c r="AE261" s="6"/>
      <c r="AF261" s="6"/>
      <c r="AG261" s="11"/>
    </row>
    <row x14ac:dyDescent="0.25" r="262" customHeight="1" ht="18.75">
      <c r="A262" s="276">
        <v>9</v>
      </c>
      <c r="B262" s="276">
        <v>1081757932</v>
      </c>
      <c r="C262" s="277" t="s">
        <v>666</v>
      </c>
      <c r="D262" s="278">
        <v>44253</v>
      </c>
      <c r="E262" s="279" t="s">
        <v>671</v>
      </c>
      <c r="F262" s="279" t="s">
        <v>262</v>
      </c>
      <c r="G262" s="283" t="s">
        <v>668</v>
      </c>
      <c r="H262" s="279" t="s">
        <v>189</v>
      </c>
      <c r="I262" s="278">
        <v>44260</v>
      </c>
      <c r="J262" s="278">
        <v>44268</v>
      </c>
      <c r="K262" s="276">
        <f>J262-D262</f>
      </c>
      <c r="L262" s="278">
        <v>44288</v>
      </c>
      <c r="M262" s="280">
        <v>19.4</v>
      </c>
      <c r="N262" s="278">
        <v>44288</v>
      </c>
      <c r="O262" s="279" t="s">
        <v>190</v>
      </c>
      <c r="P262" s="276">
        <v>191</v>
      </c>
      <c r="Q262" s="278">
        <v>44305</v>
      </c>
      <c r="R262" s="276">
        <f>Q262-N262</f>
      </c>
      <c r="S262" s="6"/>
      <c r="T262" s="6"/>
      <c r="U262" s="5">
        <f>+YEAR(D262)</f>
      </c>
      <c r="V262" s="5">
        <f>+MONTH(D262)</f>
      </c>
      <c r="W262" s="281">
        <f>+"W"&amp;IF(WEEKNUM(D262)&lt;10,"0"&amp;WEEKNUM(D262),WEEKNUM(D262))</f>
      </c>
      <c r="X262" s="5">
        <f>+IF(N262="",YEAR(L262),YEAR(N262))</f>
      </c>
      <c r="Y262" s="5">
        <f>+IF(N262="",MONTH(L262),MONTH(N262))</f>
      </c>
      <c r="Z262" s="282">
        <f>+IF(N262="","W"&amp;IF(WEEKNUM(L262)&lt;10,"0"&amp;WEEKNUM(L262),WEEKNUM(L262)),"W"&amp;IF(WEEKNUM(N262)&lt;10,"0"&amp;WEEKNUM(N262),WEEKNUM(N262)))</f>
      </c>
      <c r="AA262" s="281">
        <f>+IF(O262&lt;&gt;"",O262,IF(N262="","In Transit","Arrived"))</f>
      </c>
      <c r="AB262" s="281">
        <f>+"W"&amp;IF(WEEKNUM(Q262)&lt;10,"0"&amp;WEEKNUM(Q262),WEEKNUM(Q262))</f>
      </c>
      <c r="AC262" s="5">
        <f>+YEAR(Q262)</f>
      </c>
      <c r="AD262" s="281">
        <f>+AB262&amp;"-"&amp;AC262</f>
      </c>
      <c r="AE262" s="6"/>
      <c r="AF262" s="6"/>
      <c r="AG262" s="11"/>
    </row>
    <row x14ac:dyDescent="0.25" r="263" customHeight="1" ht="18.75">
      <c r="A263" s="276">
        <v>9</v>
      </c>
      <c r="B263" s="276">
        <v>1081757930</v>
      </c>
      <c r="C263" s="277" t="s">
        <v>666</v>
      </c>
      <c r="D263" s="278">
        <v>44253</v>
      </c>
      <c r="E263" s="279" t="s">
        <v>672</v>
      </c>
      <c r="F263" s="279" t="s">
        <v>262</v>
      </c>
      <c r="G263" s="283" t="s">
        <v>668</v>
      </c>
      <c r="H263" s="279" t="s">
        <v>189</v>
      </c>
      <c r="I263" s="278">
        <v>44260</v>
      </c>
      <c r="J263" s="278">
        <v>44268</v>
      </c>
      <c r="K263" s="276">
        <f>J263-D263</f>
      </c>
      <c r="L263" s="278">
        <v>44288</v>
      </c>
      <c r="M263" s="280">
        <v>19.4</v>
      </c>
      <c r="N263" s="278">
        <v>44288</v>
      </c>
      <c r="O263" s="279" t="s">
        <v>190</v>
      </c>
      <c r="P263" s="276">
        <v>191</v>
      </c>
      <c r="Q263" s="278">
        <v>44300</v>
      </c>
      <c r="R263" s="276">
        <f>Q263-N263</f>
      </c>
      <c r="S263" s="6"/>
      <c r="T263" s="6"/>
      <c r="U263" s="5">
        <f>+YEAR(D263)</f>
      </c>
      <c r="V263" s="5">
        <f>+MONTH(D263)</f>
      </c>
      <c r="W263" s="281">
        <f>+"W"&amp;IF(WEEKNUM(D263)&lt;10,"0"&amp;WEEKNUM(D263),WEEKNUM(D263))</f>
      </c>
      <c r="X263" s="5">
        <f>+IF(N263="",YEAR(L263),YEAR(N263))</f>
      </c>
      <c r="Y263" s="5">
        <f>+IF(N263="",MONTH(L263),MONTH(N263))</f>
      </c>
      <c r="Z263" s="282">
        <f>+IF(N263="","W"&amp;IF(WEEKNUM(L263)&lt;10,"0"&amp;WEEKNUM(L263),WEEKNUM(L263)),"W"&amp;IF(WEEKNUM(N263)&lt;10,"0"&amp;WEEKNUM(N263),WEEKNUM(N263)))</f>
      </c>
      <c r="AA263" s="281">
        <f>+IF(O263&lt;&gt;"",O263,IF(N263="","In Transit","Arrived"))</f>
      </c>
      <c r="AB263" s="281">
        <f>+"W"&amp;IF(WEEKNUM(Q263)&lt;10,"0"&amp;WEEKNUM(Q263),WEEKNUM(Q263))</f>
      </c>
      <c r="AC263" s="5">
        <f>+YEAR(Q263)</f>
      </c>
      <c r="AD263" s="281">
        <f>+AB263&amp;"-"&amp;AC263</f>
      </c>
      <c r="AE263" s="6"/>
      <c r="AF263" s="6"/>
      <c r="AG263" s="11"/>
    </row>
    <row x14ac:dyDescent="0.25" r="264" customHeight="1" ht="18.75">
      <c r="A264" s="276">
        <v>9</v>
      </c>
      <c r="B264" s="276">
        <v>1081757929</v>
      </c>
      <c r="C264" s="277" t="s">
        <v>666</v>
      </c>
      <c r="D264" s="278">
        <v>44253</v>
      </c>
      <c r="E264" s="279" t="s">
        <v>673</v>
      </c>
      <c r="F264" s="279" t="s">
        <v>262</v>
      </c>
      <c r="G264" s="283" t="s">
        <v>668</v>
      </c>
      <c r="H264" s="279" t="s">
        <v>189</v>
      </c>
      <c r="I264" s="278">
        <v>44260</v>
      </c>
      <c r="J264" s="278">
        <v>44268</v>
      </c>
      <c r="K264" s="276">
        <f>J264-D264</f>
      </c>
      <c r="L264" s="278">
        <v>44288</v>
      </c>
      <c r="M264" s="280">
        <v>19.4</v>
      </c>
      <c r="N264" s="278">
        <v>44288</v>
      </c>
      <c r="O264" s="279" t="s">
        <v>190</v>
      </c>
      <c r="P264" s="276">
        <v>191</v>
      </c>
      <c r="Q264" s="278">
        <v>44305</v>
      </c>
      <c r="R264" s="276">
        <f>Q264-N264</f>
      </c>
      <c r="S264" s="6"/>
      <c r="T264" s="6"/>
      <c r="U264" s="5">
        <f>+YEAR(D264)</f>
      </c>
      <c r="V264" s="5">
        <f>+MONTH(D264)</f>
      </c>
      <c r="W264" s="281">
        <f>+"W"&amp;IF(WEEKNUM(D264)&lt;10,"0"&amp;WEEKNUM(D264),WEEKNUM(D264))</f>
      </c>
      <c r="X264" s="5">
        <f>+IF(N264="",YEAR(L264),YEAR(N264))</f>
      </c>
      <c r="Y264" s="5">
        <f>+IF(N264="",MONTH(L264),MONTH(N264))</f>
      </c>
      <c r="Z264" s="282">
        <f>+IF(N264="","W"&amp;IF(WEEKNUM(L264)&lt;10,"0"&amp;WEEKNUM(L264),WEEKNUM(L264)),"W"&amp;IF(WEEKNUM(N264)&lt;10,"0"&amp;WEEKNUM(N264),WEEKNUM(N264)))</f>
      </c>
      <c r="AA264" s="281">
        <f>+IF(O264&lt;&gt;"",O264,IF(N264="","In Transit","Arrived"))</f>
      </c>
      <c r="AB264" s="281">
        <f>+"W"&amp;IF(WEEKNUM(Q264)&lt;10,"0"&amp;WEEKNUM(Q264),WEEKNUM(Q264))</f>
      </c>
      <c r="AC264" s="5">
        <f>+YEAR(Q264)</f>
      </c>
      <c r="AD264" s="281">
        <f>+AB264&amp;"-"&amp;AC264</f>
      </c>
      <c r="AE264" s="6"/>
      <c r="AF264" s="6"/>
      <c r="AG264" s="11"/>
    </row>
    <row x14ac:dyDescent="0.25" r="265" customHeight="1" ht="18.75">
      <c r="A265" s="276">
        <v>9</v>
      </c>
      <c r="B265" s="276">
        <v>1081757928</v>
      </c>
      <c r="C265" s="277" t="s">
        <v>666</v>
      </c>
      <c r="D265" s="278">
        <v>44253</v>
      </c>
      <c r="E265" s="279" t="s">
        <v>674</v>
      </c>
      <c r="F265" s="279" t="s">
        <v>262</v>
      </c>
      <c r="G265" s="283" t="s">
        <v>668</v>
      </c>
      <c r="H265" s="279" t="s">
        <v>189</v>
      </c>
      <c r="I265" s="278">
        <v>44260</v>
      </c>
      <c r="J265" s="278">
        <v>44268</v>
      </c>
      <c r="K265" s="276">
        <f>J265-D265</f>
      </c>
      <c r="L265" s="278">
        <v>44288</v>
      </c>
      <c r="M265" s="280">
        <v>19.4</v>
      </c>
      <c r="N265" s="278">
        <v>44288</v>
      </c>
      <c r="O265" s="279" t="s">
        <v>190</v>
      </c>
      <c r="P265" s="276">
        <v>191</v>
      </c>
      <c r="Q265" s="278">
        <v>44305</v>
      </c>
      <c r="R265" s="276">
        <f>Q265-N265</f>
      </c>
      <c r="S265" s="6"/>
      <c r="T265" s="6"/>
      <c r="U265" s="5">
        <f>+YEAR(D265)</f>
      </c>
      <c r="V265" s="5">
        <f>+MONTH(D265)</f>
      </c>
      <c r="W265" s="281">
        <f>+"W"&amp;IF(WEEKNUM(D265)&lt;10,"0"&amp;WEEKNUM(D265),WEEKNUM(D265))</f>
      </c>
      <c r="X265" s="5">
        <f>+IF(N265="",YEAR(L265),YEAR(N265))</f>
      </c>
      <c r="Y265" s="5">
        <f>+IF(N265="",MONTH(L265),MONTH(N265))</f>
      </c>
      <c r="Z265" s="282">
        <f>+IF(N265="","W"&amp;IF(WEEKNUM(L265)&lt;10,"0"&amp;WEEKNUM(L265),WEEKNUM(L265)),"W"&amp;IF(WEEKNUM(N265)&lt;10,"0"&amp;WEEKNUM(N265),WEEKNUM(N265)))</f>
      </c>
      <c r="AA265" s="281">
        <f>+IF(O265&lt;&gt;"",O265,IF(N265="","In Transit","Arrived"))</f>
      </c>
      <c r="AB265" s="281">
        <f>+"W"&amp;IF(WEEKNUM(Q265)&lt;10,"0"&amp;WEEKNUM(Q265),WEEKNUM(Q265))</f>
      </c>
      <c r="AC265" s="5">
        <f>+YEAR(Q265)</f>
      </c>
      <c r="AD265" s="281">
        <f>+AB265&amp;"-"&amp;AC265</f>
      </c>
      <c r="AE265" s="6"/>
      <c r="AF265" s="6"/>
      <c r="AG265" s="11"/>
    </row>
    <row x14ac:dyDescent="0.25" r="266" customHeight="1" ht="18.75">
      <c r="A266" s="276">
        <v>9</v>
      </c>
      <c r="B266" s="276">
        <v>1081757925</v>
      </c>
      <c r="C266" s="277" t="s">
        <v>666</v>
      </c>
      <c r="D266" s="278">
        <v>44253</v>
      </c>
      <c r="E266" s="279" t="s">
        <v>675</v>
      </c>
      <c r="F266" s="279" t="s">
        <v>262</v>
      </c>
      <c r="G266" s="283" t="s">
        <v>668</v>
      </c>
      <c r="H266" s="279" t="s">
        <v>189</v>
      </c>
      <c r="I266" s="278">
        <v>44260</v>
      </c>
      <c r="J266" s="278">
        <v>44268</v>
      </c>
      <c r="K266" s="276">
        <f>J266-D266</f>
      </c>
      <c r="L266" s="278">
        <v>44288</v>
      </c>
      <c r="M266" s="280">
        <v>19.4</v>
      </c>
      <c r="N266" s="278">
        <v>44288</v>
      </c>
      <c r="O266" s="279" t="s">
        <v>190</v>
      </c>
      <c r="P266" s="276">
        <v>191</v>
      </c>
      <c r="Q266" s="278">
        <v>44300</v>
      </c>
      <c r="R266" s="276">
        <f>Q266-N266</f>
      </c>
      <c r="S266" s="6"/>
      <c r="T266" s="6"/>
      <c r="U266" s="5">
        <f>+YEAR(D266)</f>
      </c>
      <c r="V266" s="5">
        <f>+MONTH(D266)</f>
      </c>
      <c r="W266" s="281">
        <f>+"W"&amp;IF(WEEKNUM(D266)&lt;10,"0"&amp;WEEKNUM(D266),WEEKNUM(D266))</f>
      </c>
      <c r="X266" s="5">
        <f>+IF(N266="",YEAR(L266),YEAR(N266))</f>
      </c>
      <c r="Y266" s="5">
        <f>+IF(N266="",MONTH(L266),MONTH(N266))</f>
      </c>
      <c r="Z266" s="282">
        <f>+IF(N266="","W"&amp;IF(WEEKNUM(L266)&lt;10,"0"&amp;WEEKNUM(L266),WEEKNUM(L266)),"W"&amp;IF(WEEKNUM(N266)&lt;10,"0"&amp;WEEKNUM(N266),WEEKNUM(N266)))</f>
      </c>
      <c r="AA266" s="281">
        <f>+IF(O266&lt;&gt;"",O266,IF(N266="","In Transit","Arrived"))</f>
      </c>
      <c r="AB266" s="281">
        <f>+"W"&amp;IF(WEEKNUM(Q266)&lt;10,"0"&amp;WEEKNUM(Q266),WEEKNUM(Q266))</f>
      </c>
      <c r="AC266" s="5">
        <f>+YEAR(Q266)</f>
      </c>
      <c r="AD266" s="281">
        <f>+AB266&amp;"-"&amp;AC266</f>
      </c>
      <c r="AE266" s="6"/>
      <c r="AF266" s="6"/>
      <c r="AG266" s="11"/>
    </row>
    <row x14ac:dyDescent="0.25" r="267" customHeight="1" ht="18.75">
      <c r="A267" s="276">
        <v>9</v>
      </c>
      <c r="B267" s="276">
        <v>1081757923</v>
      </c>
      <c r="C267" s="277" t="s">
        <v>666</v>
      </c>
      <c r="D267" s="278">
        <v>44253</v>
      </c>
      <c r="E267" s="279" t="s">
        <v>676</v>
      </c>
      <c r="F267" s="279" t="s">
        <v>262</v>
      </c>
      <c r="G267" s="283" t="s">
        <v>668</v>
      </c>
      <c r="H267" s="279" t="s">
        <v>189</v>
      </c>
      <c r="I267" s="278">
        <v>44260</v>
      </c>
      <c r="J267" s="278">
        <v>44268</v>
      </c>
      <c r="K267" s="276">
        <f>J267-D267</f>
      </c>
      <c r="L267" s="278">
        <v>44288</v>
      </c>
      <c r="M267" s="280">
        <v>19.4</v>
      </c>
      <c r="N267" s="278">
        <v>44288</v>
      </c>
      <c r="O267" s="279" t="s">
        <v>190</v>
      </c>
      <c r="P267" s="276">
        <v>191</v>
      </c>
      <c r="Q267" s="278">
        <v>44300</v>
      </c>
      <c r="R267" s="276">
        <f>Q267-N267</f>
      </c>
      <c r="S267" s="6"/>
      <c r="T267" s="6"/>
      <c r="U267" s="5">
        <f>+YEAR(D267)</f>
      </c>
      <c r="V267" s="5">
        <f>+MONTH(D267)</f>
      </c>
      <c r="W267" s="281">
        <f>+"W"&amp;IF(WEEKNUM(D267)&lt;10,"0"&amp;WEEKNUM(D267),WEEKNUM(D267))</f>
      </c>
      <c r="X267" s="5">
        <f>+IF(N267="",YEAR(L267),YEAR(N267))</f>
      </c>
      <c r="Y267" s="5">
        <f>+IF(N267="",MONTH(L267),MONTH(N267))</f>
      </c>
      <c r="Z267" s="282">
        <f>+IF(N267="","W"&amp;IF(WEEKNUM(L267)&lt;10,"0"&amp;WEEKNUM(L267),WEEKNUM(L267)),"W"&amp;IF(WEEKNUM(N267)&lt;10,"0"&amp;WEEKNUM(N267),WEEKNUM(N267)))</f>
      </c>
      <c r="AA267" s="281">
        <f>+IF(O267&lt;&gt;"",O267,IF(N267="","In Transit","Arrived"))</f>
      </c>
      <c r="AB267" s="281">
        <f>+"W"&amp;IF(WEEKNUM(Q267)&lt;10,"0"&amp;WEEKNUM(Q267),WEEKNUM(Q267))</f>
      </c>
      <c r="AC267" s="5">
        <f>+YEAR(Q267)</f>
      </c>
      <c r="AD267" s="281">
        <f>+AB267&amp;"-"&amp;AC267</f>
      </c>
      <c r="AE267" s="6"/>
      <c r="AF267" s="6"/>
      <c r="AG267" s="11"/>
    </row>
    <row x14ac:dyDescent="0.25" r="268" customHeight="1" ht="18.75">
      <c r="A268" s="276">
        <v>9</v>
      </c>
      <c r="B268" s="276">
        <v>1081757920</v>
      </c>
      <c r="C268" s="277" t="s">
        <v>666</v>
      </c>
      <c r="D268" s="278">
        <v>44253</v>
      </c>
      <c r="E268" s="279" t="s">
        <v>677</v>
      </c>
      <c r="F268" s="279" t="s">
        <v>262</v>
      </c>
      <c r="G268" s="283" t="s">
        <v>668</v>
      </c>
      <c r="H268" s="279" t="s">
        <v>189</v>
      </c>
      <c r="I268" s="278">
        <v>44260</v>
      </c>
      <c r="J268" s="278">
        <v>44268</v>
      </c>
      <c r="K268" s="276">
        <f>J268-D268</f>
      </c>
      <c r="L268" s="278">
        <v>44288</v>
      </c>
      <c r="M268" s="280">
        <v>19.4</v>
      </c>
      <c r="N268" s="278">
        <v>44288</v>
      </c>
      <c r="O268" s="279" t="s">
        <v>190</v>
      </c>
      <c r="P268" s="276">
        <v>191</v>
      </c>
      <c r="Q268" s="278">
        <v>44300</v>
      </c>
      <c r="R268" s="276">
        <f>Q268-N268</f>
      </c>
      <c r="S268" s="6"/>
      <c r="T268" s="6"/>
      <c r="U268" s="5">
        <f>+YEAR(D268)</f>
      </c>
      <c r="V268" s="5">
        <f>+MONTH(D268)</f>
      </c>
      <c r="W268" s="281">
        <f>+"W"&amp;IF(WEEKNUM(D268)&lt;10,"0"&amp;WEEKNUM(D268),WEEKNUM(D268))</f>
      </c>
      <c r="X268" s="5">
        <f>+IF(N268="",YEAR(L268),YEAR(N268))</f>
      </c>
      <c r="Y268" s="5">
        <f>+IF(N268="",MONTH(L268),MONTH(N268))</f>
      </c>
      <c r="Z268" s="282">
        <f>+IF(N268="","W"&amp;IF(WEEKNUM(L268)&lt;10,"0"&amp;WEEKNUM(L268),WEEKNUM(L268)),"W"&amp;IF(WEEKNUM(N268)&lt;10,"0"&amp;WEEKNUM(N268),WEEKNUM(N268)))</f>
      </c>
      <c r="AA268" s="281">
        <f>+IF(O268&lt;&gt;"",O268,IF(N268="","In Transit","Arrived"))</f>
      </c>
      <c r="AB268" s="281">
        <f>+"W"&amp;IF(WEEKNUM(Q268)&lt;10,"0"&amp;WEEKNUM(Q268),WEEKNUM(Q268))</f>
      </c>
      <c r="AC268" s="5">
        <f>+YEAR(Q268)</f>
      </c>
      <c r="AD268" s="281">
        <f>+AB268&amp;"-"&amp;AC268</f>
      </c>
      <c r="AE268" s="6"/>
      <c r="AF268" s="6"/>
      <c r="AG268" s="11"/>
    </row>
    <row x14ac:dyDescent="0.25" r="269" customHeight="1" ht="18.75">
      <c r="A269" s="276">
        <v>10</v>
      </c>
      <c r="B269" s="276">
        <v>1082338574</v>
      </c>
      <c r="C269" s="277" t="s">
        <v>678</v>
      </c>
      <c r="D269" s="278">
        <v>44260</v>
      </c>
      <c r="E269" s="279" t="s">
        <v>679</v>
      </c>
      <c r="F269" s="279" t="s">
        <v>188</v>
      </c>
      <c r="G269" s="283" t="s">
        <v>680</v>
      </c>
      <c r="H269" s="279" t="s">
        <v>189</v>
      </c>
      <c r="I269" s="278">
        <v>44275</v>
      </c>
      <c r="J269" s="278">
        <v>44279</v>
      </c>
      <c r="K269" s="276">
        <f>J269-D269</f>
      </c>
      <c r="L269" s="278">
        <v>44297</v>
      </c>
      <c r="M269" s="280">
        <v>19.4</v>
      </c>
      <c r="N269" s="278">
        <v>44299</v>
      </c>
      <c r="O269" s="279" t="s">
        <v>190</v>
      </c>
      <c r="P269" s="276">
        <v>87</v>
      </c>
      <c r="Q269" s="278">
        <v>44312</v>
      </c>
      <c r="R269" s="276">
        <f>Q269-N269</f>
      </c>
      <c r="S269" s="6"/>
      <c r="T269" s="6"/>
      <c r="U269" s="5">
        <f>+YEAR(D269)</f>
      </c>
      <c r="V269" s="5">
        <f>+MONTH(D269)</f>
      </c>
      <c r="W269" s="281">
        <f>+"W"&amp;IF(WEEKNUM(D269)&lt;10,"0"&amp;WEEKNUM(D269),WEEKNUM(D269))</f>
      </c>
      <c r="X269" s="5">
        <f>+IF(N269="",YEAR(L269),YEAR(N269))</f>
      </c>
      <c r="Y269" s="5">
        <f>+IF(N269="",MONTH(L269),MONTH(N269))</f>
      </c>
      <c r="Z269" s="282">
        <f>+IF(N269="","W"&amp;IF(WEEKNUM(L269)&lt;10,"0"&amp;WEEKNUM(L269),WEEKNUM(L269)),"W"&amp;IF(WEEKNUM(N269)&lt;10,"0"&amp;WEEKNUM(N269),WEEKNUM(N269)))</f>
      </c>
      <c r="AA269" s="281">
        <f>+IF(O269&lt;&gt;"",O269,IF(N269="","In Transit","Arrived"))</f>
      </c>
      <c r="AB269" s="281">
        <f>+"W"&amp;IF(WEEKNUM(Q269)&lt;10,"0"&amp;WEEKNUM(Q269),WEEKNUM(Q269))</f>
      </c>
      <c r="AC269" s="5">
        <f>+YEAR(Q269)</f>
      </c>
      <c r="AD269" s="281">
        <f>+AB269&amp;"-"&amp;AC269</f>
      </c>
      <c r="AE269" s="6"/>
      <c r="AF269" s="6"/>
      <c r="AG269" s="11"/>
    </row>
    <row x14ac:dyDescent="0.25" r="270" customHeight="1" ht="18.75">
      <c r="A270" s="276">
        <v>10</v>
      </c>
      <c r="B270" s="276">
        <v>1082338573</v>
      </c>
      <c r="C270" s="277" t="s">
        <v>678</v>
      </c>
      <c r="D270" s="278">
        <v>44260</v>
      </c>
      <c r="E270" s="279" t="s">
        <v>681</v>
      </c>
      <c r="F270" s="279" t="s">
        <v>188</v>
      </c>
      <c r="G270" s="283" t="s">
        <v>680</v>
      </c>
      <c r="H270" s="279" t="s">
        <v>189</v>
      </c>
      <c r="I270" s="278">
        <v>44275</v>
      </c>
      <c r="J270" s="278">
        <v>44279</v>
      </c>
      <c r="K270" s="276">
        <f>J270-D270</f>
      </c>
      <c r="L270" s="278">
        <v>44297</v>
      </c>
      <c r="M270" s="280">
        <v>19.4</v>
      </c>
      <c r="N270" s="278">
        <v>44299</v>
      </c>
      <c r="O270" s="279" t="s">
        <v>190</v>
      </c>
      <c r="P270" s="276">
        <v>87</v>
      </c>
      <c r="Q270" s="278">
        <v>44323</v>
      </c>
      <c r="R270" s="276">
        <f>Q270-N270</f>
      </c>
      <c r="S270" s="6"/>
      <c r="T270" s="6"/>
      <c r="U270" s="5">
        <f>+YEAR(D270)</f>
      </c>
      <c r="V270" s="5">
        <f>+MONTH(D270)</f>
      </c>
      <c r="W270" s="281">
        <f>+"W"&amp;IF(WEEKNUM(D270)&lt;10,"0"&amp;WEEKNUM(D270),WEEKNUM(D270))</f>
      </c>
      <c r="X270" s="5">
        <f>+IF(N270="",YEAR(L270),YEAR(N270))</f>
      </c>
      <c r="Y270" s="5">
        <f>+IF(N270="",MONTH(L270),MONTH(N270))</f>
      </c>
      <c r="Z270" s="282">
        <f>+IF(N270="","W"&amp;IF(WEEKNUM(L270)&lt;10,"0"&amp;WEEKNUM(L270),WEEKNUM(L270)),"W"&amp;IF(WEEKNUM(N270)&lt;10,"0"&amp;WEEKNUM(N270),WEEKNUM(N270)))</f>
      </c>
      <c r="AA270" s="281">
        <f>+IF(O270&lt;&gt;"",O270,IF(N270="","In Transit","Arrived"))</f>
      </c>
      <c r="AB270" s="281">
        <f>+"W"&amp;IF(WEEKNUM(Q270)&lt;10,"0"&amp;WEEKNUM(Q270),WEEKNUM(Q270))</f>
      </c>
      <c r="AC270" s="5">
        <f>+YEAR(Q270)</f>
      </c>
      <c r="AD270" s="281">
        <f>+AB270&amp;"-"&amp;AC270</f>
      </c>
      <c r="AE270" s="6"/>
      <c r="AF270" s="6"/>
      <c r="AG270" s="11"/>
    </row>
    <row x14ac:dyDescent="0.25" r="271" customHeight="1" ht="18.75">
      <c r="A271" s="276">
        <v>10</v>
      </c>
      <c r="B271" s="276">
        <v>1082338572</v>
      </c>
      <c r="C271" s="277" t="s">
        <v>678</v>
      </c>
      <c r="D271" s="278">
        <v>44260</v>
      </c>
      <c r="E271" s="279" t="s">
        <v>682</v>
      </c>
      <c r="F271" s="279" t="s">
        <v>188</v>
      </c>
      <c r="G271" s="283" t="s">
        <v>680</v>
      </c>
      <c r="H271" s="279" t="s">
        <v>189</v>
      </c>
      <c r="I271" s="278">
        <v>44275</v>
      </c>
      <c r="J271" s="278">
        <v>44279</v>
      </c>
      <c r="K271" s="276">
        <f>J271-D271</f>
      </c>
      <c r="L271" s="278">
        <v>44297</v>
      </c>
      <c r="M271" s="280">
        <v>19.4</v>
      </c>
      <c r="N271" s="278">
        <v>44299</v>
      </c>
      <c r="O271" s="279" t="s">
        <v>190</v>
      </c>
      <c r="P271" s="276">
        <v>87</v>
      </c>
      <c r="Q271" s="278">
        <v>44323</v>
      </c>
      <c r="R271" s="276">
        <f>Q271-N271</f>
      </c>
      <c r="S271" s="6"/>
      <c r="T271" s="6"/>
      <c r="U271" s="5">
        <f>+YEAR(D271)</f>
      </c>
      <c r="V271" s="5">
        <f>+MONTH(D271)</f>
      </c>
      <c r="W271" s="281">
        <f>+"W"&amp;IF(WEEKNUM(D271)&lt;10,"0"&amp;WEEKNUM(D271),WEEKNUM(D271))</f>
      </c>
      <c r="X271" s="5">
        <f>+IF(N271="",YEAR(L271),YEAR(N271))</f>
      </c>
      <c r="Y271" s="5">
        <f>+IF(N271="",MONTH(L271),MONTH(N271))</f>
      </c>
      <c r="Z271" s="282">
        <f>+IF(N271="","W"&amp;IF(WEEKNUM(L271)&lt;10,"0"&amp;WEEKNUM(L271),WEEKNUM(L271)),"W"&amp;IF(WEEKNUM(N271)&lt;10,"0"&amp;WEEKNUM(N271),WEEKNUM(N271)))</f>
      </c>
      <c r="AA271" s="281">
        <f>+IF(O271&lt;&gt;"",O271,IF(N271="","In Transit","Arrived"))</f>
      </c>
      <c r="AB271" s="281">
        <f>+"W"&amp;IF(WEEKNUM(Q271)&lt;10,"0"&amp;WEEKNUM(Q271),WEEKNUM(Q271))</f>
      </c>
      <c r="AC271" s="5">
        <f>+YEAR(Q271)</f>
      </c>
      <c r="AD271" s="281">
        <f>+AB271&amp;"-"&amp;AC271</f>
      </c>
      <c r="AE271" s="6"/>
      <c r="AF271" s="6"/>
      <c r="AG271" s="11"/>
    </row>
    <row x14ac:dyDescent="0.25" r="272" customHeight="1" ht="18.75">
      <c r="A272" s="276">
        <v>10</v>
      </c>
      <c r="B272" s="276">
        <v>1082338571</v>
      </c>
      <c r="C272" s="277" t="s">
        <v>678</v>
      </c>
      <c r="D272" s="278">
        <v>44260</v>
      </c>
      <c r="E272" s="279" t="s">
        <v>683</v>
      </c>
      <c r="F272" s="279" t="s">
        <v>188</v>
      </c>
      <c r="G272" s="283" t="s">
        <v>680</v>
      </c>
      <c r="H272" s="279" t="s">
        <v>189</v>
      </c>
      <c r="I272" s="278">
        <v>44275</v>
      </c>
      <c r="J272" s="278">
        <v>44279</v>
      </c>
      <c r="K272" s="276">
        <f>J272-D272</f>
      </c>
      <c r="L272" s="278">
        <v>44297</v>
      </c>
      <c r="M272" s="280">
        <v>19.4</v>
      </c>
      <c r="N272" s="278">
        <v>44299</v>
      </c>
      <c r="O272" s="279" t="s">
        <v>190</v>
      </c>
      <c r="P272" s="276">
        <v>87</v>
      </c>
      <c r="Q272" s="278">
        <v>44321</v>
      </c>
      <c r="R272" s="276">
        <f>Q272-N272</f>
      </c>
      <c r="S272" s="6"/>
      <c r="T272" s="6"/>
      <c r="U272" s="5">
        <f>+YEAR(D272)</f>
      </c>
      <c r="V272" s="5">
        <f>+MONTH(D272)</f>
      </c>
      <c r="W272" s="281">
        <f>+"W"&amp;IF(WEEKNUM(D272)&lt;10,"0"&amp;WEEKNUM(D272),WEEKNUM(D272))</f>
      </c>
      <c r="X272" s="5">
        <f>+IF(N272="",YEAR(L272),YEAR(N272))</f>
      </c>
      <c r="Y272" s="5">
        <f>+IF(N272="",MONTH(L272),MONTH(N272))</f>
      </c>
      <c r="Z272" s="282">
        <f>+IF(N272="","W"&amp;IF(WEEKNUM(L272)&lt;10,"0"&amp;WEEKNUM(L272),WEEKNUM(L272)),"W"&amp;IF(WEEKNUM(N272)&lt;10,"0"&amp;WEEKNUM(N272),WEEKNUM(N272)))</f>
      </c>
      <c r="AA272" s="281">
        <f>+IF(O272&lt;&gt;"",O272,IF(N272="","In Transit","Arrived"))</f>
      </c>
      <c r="AB272" s="281">
        <f>+"W"&amp;IF(WEEKNUM(Q272)&lt;10,"0"&amp;WEEKNUM(Q272),WEEKNUM(Q272))</f>
      </c>
      <c r="AC272" s="5">
        <f>+YEAR(Q272)</f>
      </c>
      <c r="AD272" s="281">
        <f>+AB272&amp;"-"&amp;AC272</f>
      </c>
      <c r="AE272" s="6"/>
      <c r="AF272" s="6"/>
      <c r="AG272" s="11"/>
    </row>
    <row x14ac:dyDescent="0.25" r="273" customHeight="1" ht="18.75">
      <c r="A273" s="276">
        <v>10</v>
      </c>
      <c r="B273" s="276">
        <v>1082334869</v>
      </c>
      <c r="C273" s="277" t="s">
        <v>678</v>
      </c>
      <c r="D273" s="278">
        <v>44259</v>
      </c>
      <c r="E273" s="279" t="s">
        <v>684</v>
      </c>
      <c r="F273" s="279" t="s">
        <v>188</v>
      </c>
      <c r="G273" s="283" t="s">
        <v>680</v>
      </c>
      <c r="H273" s="279" t="s">
        <v>189</v>
      </c>
      <c r="I273" s="278">
        <v>44275</v>
      </c>
      <c r="J273" s="278">
        <v>44279</v>
      </c>
      <c r="K273" s="276">
        <f>J273-D273</f>
      </c>
      <c r="L273" s="278">
        <v>44297</v>
      </c>
      <c r="M273" s="280">
        <v>19.4</v>
      </c>
      <c r="N273" s="278">
        <v>44299</v>
      </c>
      <c r="O273" s="279" t="s">
        <v>190</v>
      </c>
      <c r="P273" s="276">
        <v>87</v>
      </c>
      <c r="Q273" s="278">
        <v>44313</v>
      </c>
      <c r="R273" s="276">
        <f>Q273-N273</f>
      </c>
      <c r="S273" s="6"/>
      <c r="T273" s="6"/>
      <c r="U273" s="5">
        <f>+YEAR(D273)</f>
      </c>
      <c r="V273" s="5">
        <f>+MONTH(D273)</f>
      </c>
      <c r="W273" s="281">
        <f>+"W"&amp;IF(WEEKNUM(D273)&lt;10,"0"&amp;WEEKNUM(D273),WEEKNUM(D273))</f>
      </c>
      <c r="X273" s="5">
        <f>+IF(N273="",YEAR(L273),YEAR(N273))</f>
      </c>
      <c r="Y273" s="5">
        <f>+IF(N273="",MONTH(L273),MONTH(N273))</f>
      </c>
      <c r="Z273" s="282">
        <f>+IF(N273="","W"&amp;IF(WEEKNUM(L273)&lt;10,"0"&amp;WEEKNUM(L273),WEEKNUM(L273)),"W"&amp;IF(WEEKNUM(N273)&lt;10,"0"&amp;WEEKNUM(N273),WEEKNUM(N273)))</f>
      </c>
      <c r="AA273" s="281">
        <f>+IF(O273&lt;&gt;"",O273,IF(N273="","In Transit","Arrived"))</f>
      </c>
      <c r="AB273" s="281">
        <f>+"W"&amp;IF(WEEKNUM(Q273)&lt;10,"0"&amp;WEEKNUM(Q273),WEEKNUM(Q273))</f>
      </c>
      <c r="AC273" s="5">
        <f>+YEAR(Q273)</f>
      </c>
      <c r="AD273" s="281">
        <f>+AB273&amp;"-"&amp;AC273</f>
      </c>
      <c r="AE273" s="6"/>
      <c r="AF273" s="6"/>
      <c r="AG273" s="11"/>
    </row>
    <row x14ac:dyDescent="0.25" r="274" customHeight="1" ht="18.75">
      <c r="A274" s="276">
        <v>10</v>
      </c>
      <c r="B274" s="276">
        <v>1082334868</v>
      </c>
      <c r="C274" s="277" t="s">
        <v>678</v>
      </c>
      <c r="D274" s="278">
        <v>44259</v>
      </c>
      <c r="E274" s="279" t="s">
        <v>685</v>
      </c>
      <c r="F274" s="279" t="s">
        <v>188</v>
      </c>
      <c r="G274" s="283" t="s">
        <v>680</v>
      </c>
      <c r="H274" s="279" t="s">
        <v>189</v>
      </c>
      <c r="I274" s="278">
        <v>44275</v>
      </c>
      <c r="J274" s="278">
        <v>44279</v>
      </c>
      <c r="K274" s="276">
        <f>J274-D274</f>
      </c>
      <c r="L274" s="278">
        <v>44297</v>
      </c>
      <c r="M274" s="280">
        <v>19.4</v>
      </c>
      <c r="N274" s="278">
        <v>44299</v>
      </c>
      <c r="O274" s="279" t="s">
        <v>190</v>
      </c>
      <c r="P274" s="276">
        <v>87</v>
      </c>
      <c r="Q274" s="278">
        <v>44321</v>
      </c>
      <c r="R274" s="276">
        <f>Q274-N274</f>
      </c>
      <c r="S274" s="6"/>
      <c r="T274" s="6"/>
      <c r="U274" s="5">
        <f>+YEAR(D274)</f>
      </c>
      <c r="V274" s="5">
        <f>+MONTH(D274)</f>
      </c>
      <c r="W274" s="281">
        <f>+"W"&amp;IF(WEEKNUM(D274)&lt;10,"0"&amp;WEEKNUM(D274),WEEKNUM(D274))</f>
      </c>
      <c r="X274" s="5">
        <f>+IF(N274="",YEAR(L274),YEAR(N274))</f>
      </c>
      <c r="Y274" s="5">
        <f>+IF(N274="",MONTH(L274),MONTH(N274))</f>
      </c>
      <c r="Z274" s="282">
        <f>+IF(N274="","W"&amp;IF(WEEKNUM(L274)&lt;10,"0"&amp;WEEKNUM(L274),WEEKNUM(L274)),"W"&amp;IF(WEEKNUM(N274)&lt;10,"0"&amp;WEEKNUM(N274),WEEKNUM(N274)))</f>
      </c>
      <c r="AA274" s="281">
        <f>+IF(O274&lt;&gt;"",O274,IF(N274="","In Transit","Arrived"))</f>
      </c>
      <c r="AB274" s="281">
        <f>+"W"&amp;IF(WEEKNUM(Q274)&lt;10,"0"&amp;WEEKNUM(Q274),WEEKNUM(Q274))</f>
      </c>
      <c r="AC274" s="5">
        <f>+YEAR(Q274)</f>
      </c>
      <c r="AD274" s="281">
        <f>+AB274&amp;"-"&amp;AC274</f>
      </c>
      <c r="AE274" s="6"/>
      <c r="AF274" s="6"/>
      <c r="AG274" s="11"/>
    </row>
    <row x14ac:dyDescent="0.25" r="275" customHeight="1" ht="18.75">
      <c r="A275" s="276">
        <v>10</v>
      </c>
      <c r="B275" s="276">
        <v>1082334867</v>
      </c>
      <c r="C275" s="277" t="s">
        <v>678</v>
      </c>
      <c r="D275" s="278">
        <v>44259</v>
      </c>
      <c r="E275" s="279" t="s">
        <v>686</v>
      </c>
      <c r="F275" s="279" t="s">
        <v>188</v>
      </c>
      <c r="G275" s="283" t="s">
        <v>680</v>
      </c>
      <c r="H275" s="279" t="s">
        <v>189</v>
      </c>
      <c r="I275" s="278">
        <v>44275</v>
      </c>
      <c r="J275" s="278">
        <v>44279</v>
      </c>
      <c r="K275" s="276">
        <f>J275-D275</f>
      </c>
      <c r="L275" s="278">
        <v>44297</v>
      </c>
      <c r="M275" s="280">
        <v>19.4</v>
      </c>
      <c r="N275" s="278">
        <v>44299</v>
      </c>
      <c r="O275" s="279" t="s">
        <v>190</v>
      </c>
      <c r="P275" s="276">
        <v>87</v>
      </c>
      <c r="Q275" s="278">
        <v>44326</v>
      </c>
      <c r="R275" s="276">
        <f>Q275-N275</f>
      </c>
      <c r="S275" s="6"/>
      <c r="T275" s="6"/>
      <c r="U275" s="5">
        <f>+YEAR(D275)</f>
      </c>
      <c r="V275" s="5">
        <f>+MONTH(D275)</f>
      </c>
      <c r="W275" s="281">
        <f>+"W"&amp;IF(WEEKNUM(D275)&lt;10,"0"&amp;WEEKNUM(D275),WEEKNUM(D275))</f>
      </c>
      <c r="X275" s="5">
        <f>+IF(N275="",YEAR(L275),YEAR(N275))</f>
      </c>
      <c r="Y275" s="5">
        <f>+IF(N275="",MONTH(L275),MONTH(N275))</f>
      </c>
      <c r="Z275" s="282">
        <f>+IF(N275="","W"&amp;IF(WEEKNUM(L275)&lt;10,"0"&amp;WEEKNUM(L275),WEEKNUM(L275)),"W"&amp;IF(WEEKNUM(N275)&lt;10,"0"&amp;WEEKNUM(N275),WEEKNUM(N275)))</f>
      </c>
      <c r="AA275" s="281">
        <f>+IF(O275&lt;&gt;"",O275,IF(N275="","In Transit","Arrived"))</f>
      </c>
      <c r="AB275" s="281">
        <f>+"W"&amp;IF(WEEKNUM(Q275)&lt;10,"0"&amp;WEEKNUM(Q275),WEEKNUM(Q275))</f>
      </c>
      <c r="AC275" s="5">
        <f>+YEAR(Q275)</f>
      </c>
      <c r="AD275" s="281">
        <f>+AB275&amp;"-"&amp;AC275</f>
      </c>
      <c r="AE275" s="6"/>
      <c r="AF275" s="6"/>
      <c r="AG275" s="11"/>
    </row>
    <row x14ac:dyDescent="0.25" r="276" customHeight="1" ht="18.75">
      <c r="A276" s="276">
        <v>10</v>
      </c>
      <c r="B276" s="276">
        <v>1082334864</v>
      </c>
      <c r="C276" s="277" t="s">
        <v>678</v>
      </c>
      <c r="D276" s="278">
        <v>44259</v>
      </c>
      <c r="E276" s="279" t="s">
        <v>687</v>
      </c>
      <c r="F276" s="279" t="s">
        <v>188</v>
      </c>
      <c r="G276" s="283" t="s">
        <v>680</v>
      </c>
      <c r="H276" s="279" t="s">
        <v>189</v>
      </c>
      <c r="I276" s="278">
        <v>44275</v>
      </c>
      <c r="J276" s="278">
        <v>44279</v>
      </c>
      <c r="K276" s="276">
        <f>J276-D276</f>
      </c>
      <c r="L276" s="278">
        <v>44297</v>
      </c>
      <c r="M276" s="280">
        <v>19.4</v>
      </c>
      <c r="N276" s="278">
        <v>44299</v>
      </c>
      <c r="O276" s="279" t="s">
        <v>190</v>
      </c>
      <c r="P276" s="276">
        <v>87</v>
      </c>
      <c r="Q276" s="278">
        <v>44326</v>
      </c>
      <c r="R276" s="276">
        <f>Q276-N276</f>
      </c>
      <c r="S276" s="6"/>
      <c r="T276" s="6"/>
      <c r="U276" s="5">
        <f>+YEAR(D276)</f>
      </c>
      <c r="V276" s="5">
        <f>+MONTH(D276)</f>
      </c>
      <c r="W276" s="281">
        <f>+"W"&amp;IF(WEEKNUM(D276)&lt;10,"0"&amp;WEEKNUM(D276),WEEKNUM(D276))</f>
      </c>
      <c r="X276" s="5">
        <f>+IF(N276="",YEAR(L276),YEAR(N276))</f>
      </c>
      <c r="Y276" s="5">
        <f>+IF(N276="",MONTH(L276),MONTH(N276))</f>
      </c>
      <c r="Z276" s="282">
        <f>+IF(N276="","W"&amp;IF(WEEKNUM(L276)&lt;10,"0"&amp;WEEKNUM(L276),WEEKNUM(L276)),"W"&amp;IF(WEEKNUM(N276)&lt;10,"0"&amp;WEEKNUM(N276),WEEKNUM(N276)))</f>
      </c>
      <c r="AA276" s="281">
        <f>+IF(O276&lt;&gt;"",O276,IF(N276="","In Transit","Arrived"))</f>
      </c>
      <c r="AB276" s="281">
        <f>+"W"&amp;IF(WEEKNUM(Q276)&lt;10,"0"&amp;WEEKNUM(Q276),WEEKNUM(Q276))</f>
      </c>
      <c r="AC276" s="5">
        <f>+YEAR(Q276)</f>
      </c>
      <c r="AD276" s="281">
        <f>+AB276&amp;"-"&amp;AC276</f>
      </c>
      <c r="AE276" s="6"/>
      <c r="AF276" s="6"/>
      <c r="AG276" s="11"/>
    </row>
    <row x14ac:dyDescent="0.25" r="277" customHeight="1" ht="18.75">
      <c r="A277" s="276">
        <v>10</v>
      </c>
      <c r="B277" s="276">
        <v>1082334862</v>
      </c>
      <c r="C277" s="277" t="s">
        <v>678</v>
      </c>
      <c r="D277" s="278">
        <v>44258</v>
      </c>
      <c r="E277" s="279" t="s">
        <v>688</v>
      </c>
      <c r="F277" s="279" t="s">
        <v>188</v>
      </c>
      <c r="G277" s="283" t="s">
        <v>680</v>
      </c>
      <c r="H277" s="279" t="s">
        <v>189</v>
      </c>
      <c r="I277" s="278">
        <v>44275</v>
      </c>
      <c r="J277" s="278">
        <v>44279</v>
      </c>
      <c r="K277" s="276">
        <f>J277-D277</f>
      </c>
      <c r="L277" s="278">
        <v>44297</v>
      </c>
      <c r="M277" s="280">
        <v>19.4</v>
      </c>
      <c r="N277" s="278">
        <v>44299</v>
      </c>
      <c r="O277" s="279" t="s">
        <v>190</v>
      </c>
      <c r="P277" s="276">
        <v>87</v>
      </c>
      <c r="Q277" s="278">
        <v>44321</v>
      </c>
      <c r="R277" s="276">
        <f>Q277-N277</f>
      </c>
      <c r="S277" s="6"/>
      <c r="T277" s="6"/>
      <c r="U277" s="5">
        <f>+YEAR(D277)</f>
      </c>
      <c r="V277" s="5">
        <f>+MONTH(D277)</f>
      </c>
      <c r="W277" s="281">
        <f>+"W"&amp;IF(WEEKNUM(D277)&lt;10,"0"&amp;WEEKNUM(D277),WEEKNUM(D277))</f>
      </c>
      <c r="X277" s="5">
        <f>+IF(N277="",YEAR(L277),YEAR(N277))</f>
      </c>
      <c r="Y277" s="5">
        <f>+IF(N277="",MONTH(L277),MONTH(N277))</f>
      </c>
      <c r="Z277" s="282">
        <f>+IF(N277="","W"&amp;IF(WEEKNUM(L277)&lt;10,"0"&amp;WEEKNUM(L277),WEEKNUM(L277)),"W"&amp;IF(WEEKNUM(N277)&lt;10,"0"&amp;WEEKNUM(N277),WEEKNUM(N277)))</f>
      </c>
      <c r="AA277" s="281">
        <f>+IF(O277&lt;&gt;"",O277,IF(N277="","In Transit","Arrived"))</f>
      </c>
      <c r="AB277" s="281">
        <f>+"W"&amp;IF(WEEKNUM(Q277)&lt;10,"0"&amp;WEEKNUM(Q277),WEEKNUM(Q277))</f>
      </c>
      <c r="AC277" s="5">
        <f>+YEAR(Q277)</f>
      </c>
      <c r="AD277" s="281">
        <f>+AB277&amp;"-"&amp;AC277</f>
      </c>
      <c r="AE277" s="6"/>
      <c r="AF277" s="6"/>
      <c r="AG277" s="11"/>
    </row>
    <row x14ac:dyDescent="0.25" r="278" customHeight="1" ht="18.75">
      <c r="A278" s="276">
        <v>10</v>
      </c>
      <c r="B278" s="276">
        <v>1082334861</v>
      </c>
      <c r="C278" s="277" t="s">
        <v>678</v>
      </c>
      <c r="D278" s="278">
        <v>44258</v>
      </c>
      <c r="E278" s="279" t="s">
        <v>689</v>
      </c>
      <c r="F278" s="279" t="s">
        <v>188</v>
      </c>
      <c r="G278" s="283" t="s">
        <v>680</v>
      </c>
      <c r="H278" s="279" t="s">
        <v>189</v>
      </c>
      <c r="I278" s="278">
        <v>44275</v>
      </c>
      <c r="J278" s="278">
        <v>44279</v>
      </c>
      <c r="K278" s="276">
        <f>J278-D278</f>
      </c>
      <c r="L278" s="278">
        <v>44297</v>
      </c>
      <c r="M278" s="280">
        <v>19.4</v>
      </c>
      <c r="N278" s="278">
        <v>44299</v>
      </c>
      <c r="O278" s="279" t="s">
        <v>190</v>
      </c>
      <c r="P278" s="276">
        <v>87</v>
      </c>
      <c r="Q278" s="278">
        <v>44321</v>
      </c>
      <c r="R278" s="276">
        <f>Q278-N278</f>
      </c>
      <c r="S278" s="6"/>
      <c r="T278" s="6"/>
      <c r="U278" s="5">
        <f>+YEAR(D278)</f>
      </c>
      <c r="V278" s="5">
        <f>+MONTH(D278)</f>
      </c>
      <c r="W278" s="281">
        <f>+"W"&amp;IF(WEEKNUM(D278)&lt;10,"0"&amp;WEEKNUM(D278),WEEKNUM(D278))</f>
      </c>
      <c r="X278" s="5">
        <f>+IF(N278="",YEAR(L278),YEAR(N278))</f>
      </c>
      <c r="Y278" s="5">
        <f>+IF(N278="",MONTH(L278),MONTH(N278))</f>
      </c>
      <c r="Z278" s="282">
        <f>+IF(N278="","W"&amp;IF(WEEKNUM(L278)&lt;10,"0"&amp;WEEKNUM(L278),WEEKNUM(L278)),"W"&amp;IF(WEEKNUM(N278)&lt;10,"0"&amp;WEEKNUM(N278),WEEKNUM(N278)))</f>
      </c>
      <c r="AA278" s="281">
        <f>+IF(O278&lt;&gt;"",O278,IF(N278="","In Transit","Arrived"))</f>
      </c>
      <c r="AB278" s="281">
        <f>+"W"&amp;IF(WEEKNUM(Q278)&lt;10,"0"&amp;WEEKNUM(Q278),WEEKNUM(Q278))</f>
      </c>
      <c r="AC278" s="5">
        <f>+YEAR(Q278)</f>
      </c>
      <c r="AD278" s="281">
        <f>+AB278&amp;"-"&amp;AC278</f>
      </c>
      <c r="AE278" s="6"/>
      <c r="AF278" s="6"/>
      <c r="AG278" s="11"/>
    </row>
    <row x14ac:dyDescent="0.25" r="279" customHeight="1" ht="18.75">
      <c r="A279" s="276">
        <v>10</v>
      </c>
      <c r="B279" s="276">
        <v>1082334860</v>
      </c>
      <c r="C279" s="277" t="s">
        <v>678</v>
      </c>
      <c r="D279" s="278">
        <v>44258</v>
      </c>
      <c r="E279" s="279" t="s">
        <v>690</v>
      </c>
      <c r="F279" s="279" t="s">
        <v>188</v>
      </c>
      <c r="G279" s="283" t="s">
        <v>680</v>
      </c>
      <c r="H279" s="279" t="s">
        <v>189</v>
      </c>
      <c r="I279" s="278">
        <v>44275</v>
      </c>
      <c r="J279" s="278">
        <v>44279</v>
      </c>
      <c r="K279" s="276">
        <f>J279-D279</f>
      </c>
      <c r="L279" s="278">
        <v>44297</v>
      </c>
      <c r="M279" s="280">
        <v>19.4</v>
      </c>
      <c r="N279" s="278">
        <v>44299</v>
      </c>
      <c r="O279" s="279" t="s">
        <v>190</v>
      </c>
      <c r="P279" s="276">
        <v>87</v>
      </c>
      <c r="Q279" s="278">
        <v>44321</v>
      </c>
      <c r="R279" s="276">
        <f>Q279-N279</f>
      </c>
      <c r="S279" s="6"/>
      <c r="T279" s="6"/>
      <c r="U279" s="5">
        <f>+YEAR(D279)</f>
      </c>
      <c r="V279" s="5">
        <f>+MONTH(D279)</f>
      </c>
      <c r="W279" s="281">
        <f>+"W"&amp;IF(WEEKNUM(D279)&lt;10,"0"&amp;WEEKNUM(D279),WEEKNUM(D279))</f>
      </c>
      <c r="X279" s="5">
        <f>+IF(N279="",YEAR(L279),YEAR(N279))</f>
      </c>
      <c r="Y279" s="5">
        <f>+IF(N279="",MONTH(L279),MONTH(N279))</f>
      </c>
      <c r="Z279" s="282">
        <f>+IF(N279="","W"&amp;IF(WEEKNUM(L279)&lt;10,"0"&amp;WEEKNUM(L279),WEEKNUM(L279)),"W"&amp;IF(WEEKNUM(N279)&lt;10,"0"&amp;WEEKNUM(N279),WEEKNUM(N279)))</f>
      </c>
      <c r="AA279" s="281">
        <f>+IF(O279&lt;&gt;"",O279,IF(N279="","In Transit","Arrived"))</f>
      </c>
      <c r="AB279" s="281">
        <f>+"W"&amp;IF(WEEKNUM(Q279)&lt;10,"0"&amp;WEEKNUM(Q279),WEEKNUM(Q279))</f>
      </c>
      <c r="AC279" s="5">
        <f>+YEAR(Q279)</f>
      </c>
      <c r="AD279" s="281">
        <f>+AB279&amp;"-"&amp;AC279</f>
      </c>
      <c r="AE279" s="6"/>
      <c r="AF279" s="6"/>
      <c r="AG279" s="11"/>
    </row>
    <row x14ac:dyDescent="0.25" r="280" customHeight="1" ht="18.75">
      <c r="A280" s="276">
        <v>10</v>
      </c>
      <c r="B280" s="276">
        <v>1082334853</v>
      </c>
      <c r="C280" s="277" t="s">
        <v>678</v>
      </c>
      <c r="D280" s="278">
        <v>44258</v>
      </c>
      <c r="E280" s="279" t="s">
        <v>691</v>
      </c>
      <c r="F280" s="279" t="s">
        <v>188</v>
      </c>
      <c r="G280" s="283" t="s">
        <v>680</v>
      </c>
      <c r="H280" s="279" t="s">
        <v>189</v>
      </c>
      <c r="I280" s="278">
        <v>44275</v>
      </c>
      <c r="J280" s="278">
        <v>44279</v>
      </c>
      <c r="K280" s="276">
        <f>J280-D280</f>
      </c>
      <c r="L280" s="278">
        <v>44297</v>
      </c>
      <c r="M280" s="280">
        <v>19.4</v>
      </c>
      <c r="N280" s="278">
        <v>44299</v>
      </c>
      <c r="O280" s="279" t="s">
        <v>190</v>
      </c>
      <c r="P280" s="276">
        <v>87</v>
      </c>
      <c r="Q280" s="278">
        <v>44312</v>
      </c>
      <c r="R280" s="276">
        <f>Q280-N280</f>
      </c>
      <c r="S280" s="6"/>
      <c r="T280" s="6"/>
      <c r="U280" s="5">
        <f>+YEAR(D280)</f>
      </c>
      <c r="V280" s="5">
        <f>+MONTH(D280)</f>
      </c>
      <c r="W280" s="281">
        <f>+"W"&amp;IF(WEEKNUM(D280)&lt;10,"0"&amp;WEEKNUM(D280),WEEKNUM(D280))</f>
      </c>
      <c r="X280" s="5">
        <f>+IF(N280="",YEAR(L280),YEAR(N280))</f>
      </c>
      <c r="Y280" s="5">
        <f>+IF(N280="",MONTH(L280),MONTH(N280))</f>
      </c>
      <c r="Z280" s="282">
        <f>+IF(N280="","W"&amp;IF(WEEKNUM(L280)&lt;10,"0"&amp;WEEKNUM(L280),WEEKNUM(L280)),"W"&amp;IF(WEEKNUM(N280)&lt;10,"0"&amp;WEEKNUM(N280),WEEKNUM(N280)))</f>
      </c>
      <c r="AA280" s="281">
        <f>+IF(O280&lt;&gt;"",O280,IF(N280="","In Transit","Arrived"))</f>
      </c>
      <c r="AB280" s="281">
        <f>+"W"&amp;IF(WEEKNUM(Q280)&lt;10,"0"&amp;WEEKNUM(Q280),WEEKNUM(Q280))</f>
      </c>
      <c r="AC280" s="5">
        <f>+YEAR(Q280)</f>
      </c>
      <c r="AD280" s="281">
        <f>+AB280&amp;"-"&amp;AC280</f>
      </c>
      <c r="AE280" s="6"/>
      <c r="AF280" s="6"/>
      <c r="AG280" s="11"/>
    </row>
    <row x14ac:dyDescent="0.25" r="281" customHeight="1" ht="18.75">
      <c r="A281" s="276">
        <v>10</v>
      </c>
      <c r="B281" s="276">
        <v>1082203221</v>
      </c>
      <c r="C281" s="277" t="s">
        <v>678</v>
      </c>
      <c r="D281" s="278">
        <v>44257</v>
      </c>
      <c r="E281" s="279" t="s">
        <v>692</v>
      </c>
      <c r="F281" s="279" t="s">
        <v>188</v>
      </c>
      <c r="G281" s="283" t="s">
        <v>680</v>
      </c>
      <c r="H281" s="279" t="s">
        <v>189</v>
      </c>
      <c r="I281" s="278">
        <v>44275</v>
      </c>
      <c r="J281" s="278">
        <v>44279</v>
      </c>
      <c r="K281" s="276">
        <f>J281-D281</f>
      </c>
      <c r="L281" s="278">
        <v>44297</v>
      </c>
      <c r="M281" s="280">
        <v>19.4</v>
      </c>
      <c r="N281" s="278">
        <v>44299</v>
      </c>
      <c r="O281" s="279" t="s">
        <v>190</v>
      </c>
      <c r="P281" s="276">
        <v>87</v>
      </c>
      <c r="Q281" s="278">
        <v>44321</v>
      </c>
      <c r="R281" s="276">
        <f>Q281-N281</f>
      </c>
      <c r="S281" s="6"/>
      <c r="T281" s="6"/>
      <c r="U281" s="5">
        <f>+YEAR(D281)</f>
      </c>
      <c r="V281" s="5">
        <f>+MONTH(D281)</f>
      </c>
      <c r="W281" s="281">
        <f>+"W"&amp;IF(WEEKNUM(D281)&lt;10,"0"&amp;WEEKNUM(D281),WEEKNUM(D281))</f>
      </c>
      <c r="X281" s="5">
        <f>+IF(N281="",YEAR(L281),YEAR(N281))</f>
      </c>
      <c r="Y281" s="5">
        <f>+IF(N281="",MONTH(L281),MONTH(N281))</f>
      </c>
      <c r="Z281" s="282">
        <f>+IF(N281="","W"&amp;IF(WEEKNUM(L281)&lt;10,"0"&amp;WEEKNUM(L281),WEEKNUM(L281)),"W"&amp;IF(WEEKNUM(N281)&lt;10,"0"&amp;WEEKNUM(N281),WEEKNUM(N281)))</f>
      </c>
      <c r="AA281" s="281">
        <f>+IF(O281&lt;&gt;"",O281,IF(N281="","In Transit","Arrived"))</f>
      </c>
      <c r="AB281" s="281">
        <f>+"W"&amp;IF(WEEKNUM(Q281)&lt;10,"0"&amp;WEEKNUM(Q281),WEEKNUM(Q281))</f>
      </c>
      <c r="AC281" s="5">
        <f>+YEAR(Q281)</f>
      </c>
      <c r="AD281" s="281">
        <f>+AB281&amp;"-"&amp;AC281</f>
      </c>
      <c r="AE281" s="6"/>
      <c r="AF281" s="6"/>
      <c r="AG281" s="11"/>
    </row>
    <row x14ac:dyDescent="0.25" r="282" customHeight="1" ht="18.75">
      <c r="A282" s="276">
        <v>10</v>
      </c>
      <c r="B282" s="276">
        <v>1082203219</v>
      </c>
      <c r="C282" s="277" t="s">
        <v>678</v>
      </c>
      <c r="D282" s="278">
        <v>44257</v>
      </c>
      <c r="E282" s="279" t="s">
        <v>693</v>
      </c>
      <c r="F282" s="279" t="s">
        <v>188</v>
      </c>
      <c r="G282" s="283" t="s">
        <v>680</v>
      </c>
      <c r="H282" s="279" t="s">
        <v>189</v>
      </c>
      <c r="I282" s="278">
        <v>44275</v>
      </c>
      <c r="J282" s="278">
        <v>44279</v>
      </c>
      <c r="K282" s="276">
        <f>J282-D282</f>
      </c>
      <c r="L282" s="278">
        <v>44297</v>
      </c>
      <c r="M282" s="280">
        <v>19.4</v>
      </c>
      <c r="N282" s="278">
        <v>44299</v>
      </c>
      <c r="O282" s="279" t="s">
        <v>190</v>
      </c>
      <c r="P282" s="276">
        <v>87</v>
      </c>
      <c r="Q282" s="278">
        <v>44321</v>
      </c>
      <c r="R282" s="276">
        <f>Q282-N282</f>
      </c>
      <c r="S282" s="6"/>
      <c r="T282" s="6"/>
      <c r="U282" s="5">
        <f>+YEAR(D282)</f>
      </c>
      <c r="V282" s="5">
        <f>+MONTH(D282)</f>
      </c>
      <c r="W282" s="281">
        <f>+"W"&amp;IF(WEEKNUM(D282)&lt;10,"0"&amp;WEEKNUM(D282),WEEKNUM(D282))</f>
      </c>
      <c r="X282" s="5">
        <f>+IF(N282="",YEAR(L282),YEAR(N282))</f>
      </c>
      <c r="Y282" s="5">
        <f>+IF(N282="",MONTH(L282),MONTH(N282))</f>
      </c>
      <c r="Z282" s="282">
        <f>+IF(N282="","W"&amp;IF(WEEKNUM(L282)&lt;10,"0"&amp;WEEKNUM(L282),WEEKNUM(L282)),"W"&amp;IF(WEEKNUM(N282)&lt;10,"0"&amp;WEEKNUM(N282),WEEKNUM(N282)))</f>
      </c>
      <c r="AA282" s="281">
        <f>+IF(O282&lt;&gt;"",O282,IF(N282="","In Transit","Arrived"))</f>
      </c>
      <c r="AB282" s="281">
        <f>+"W"&amp;IF(WEEKNUM(Q282)&lt;10,"0"&amp;WEEKNUM(Q282),WEEKNUM(Q282))</f>
      </c>
      <c r="AC282" s="5">
        <f>+YEAR(Q282)</f>
      </c>
      <c r="AD282" s="281">
        <f>+AB282&amp;"-"&amp;AC282</f>
      </c>
      <c r="AE282" s="6"/>
      <c r="AF282" s="6"/>
      <c r="AG282" s="11"/>
    </row>
    <row x14ac:dyDescent="0.25" r="283" customHeight="1" ht="18.75">
      <c r="A283" s="276">
        <v>10</v>
      </c>
      <c r="B283" s="276">
        <v>1082203216</v>
      </c>
      <c r="C283" s="277" t="s">
        <v>678</v>
      </c>
      <c r="D283" s="278">
        <v>44257</v>
      </c>
      <c r="E283" s="279" t="s">
        <v>694</v>
      </c>
      <c r="F283" s="279" t="s">
        <v>188</v>
      </c>
      <c r="G283" s="283" t="s">
        <v>680</v>
      </c>
      <c r="H283" s="279" t="s">
        <v>189</v>
      </c>
      <c r="I283" s="278">
        <v>44275</v>
      </c>
      <c r="J283" s="278">
        <v>44279</v>
      </c>
      <c r="K283" s="276">
        <f>J283-D283</f>
      </c>
      <c r="L283" s="278">
        <v>44297</v>
      </c>
      <c r="M283" s="280">
        <v>19.4</v>
      </c>
      <c r="N283" s="278">
        <v>44299</v>
      </c>
      <c r="O283" s="279" t="s">
        <v>190</v>
      </c>
      <c r="P283" s="276">
        <v>87</v>
      </c>
      <c r="Q283" s="278">
        <v>44323</v>
      </c>
      <c r="R283" s="276">
        <f>Q283-N283</f>
      </c>
      <c r="S283" s="6"/>
      <c r="T283" s="6"/>
      <c r="U283" s="5">
        <f>+YEAR(D283)</f>
      </c>
      <c r="V283" s="5">
        <f>+MONTH(D283)</f>
      </c>
      <c r="W283" s="281">
        <f>+"W"&amp;IF(WEEKNUM(D283)&lt;10,"0"&amp;WEEKNUM(D283),WEEKNUM(D283))</f>
      </c>
      <c r="X283" s="5">
        <f>+IF(N283="",YEAR(L283),YEAR(N283))</f>
      </c>
      <c r="Y283" s="5">
        <f>+IF(N283="",MONTH(L283),MONTH(N283))</f>
      </c>
      <c r="Z283" s="282">
        <f>+IF(N283="","W"&amp;IF(WEEKNUM(L283)&lt;10,"0"&amp;WEEKNUM(L283),WEEKNUM(L283)),"W"&amp;IF(WEEKNUM(N283)&lt;10,"0"&amp;WEEKNUM(N283),WEEKNUM(N283)))</f>
      </c>
      <c r="AA283" s="281">
        <f>+IF(O283&lt;&gt;"",O283,IF(N283="","In Transit","Arrived"))</f>
      </c>
      <c r="AB283" s="281">
        <f>+"W"&amp;IF(WEEKNUM(Q283)&lt;10,"0"&amp;WEEKNUM(Q283),WEEKNUM(Q283))</f>
      </c>
      <c r="AC283" s="5">
        <f>+YEAR(Q283)</f>
      </c>
      <c r="AD283" s="281">
        <f>+AB283&amp;"-"&amp;AC283</f>
      </c>
      <c r="AE283" s="6"/>
      <c r="AF283" s="6"/>
      <c r="AG283" s="11"/>
    </row>
    <row x14ac:dyDescent="0.25" r="284" customHeight="1" ht="18.75">
      <c r="A284" s="276">
        <v>10</v>
      </c>
      <c r="B284" s="276">
        <v>1082203214</v>
      </c>
      <c r="C284" s="277" t="s">
        <v>678</v>
      </c>
      <c r="D284" s="278">
        <v>44257</v>
      </c>
      <c r="E284" s="279" t="s">
        <v>695</v>
      </c>
      <c r="F284" s="279" t="s">
        <v>188</v>
      </c>
      <c r="G284" s="283" t="s">
        <v>680</v>
      </c>
      <c r="H284" s="279" t="s">
        <v>189</v>
      </c>
      <c r="I284" s="278">
        <v>44275</v>
      </c>
      <c r="J284" s="278">
        <v>44279</v>
      </c>
      <c r="K284" s="276">
        <f>J284-D284</f>
      </c>
      <c r="L284" s="278">
        <v>44297</v>
      </c>
      <c r="M284" s="280">
        <v>19.4</v>
      </c>
      <c r="N284" s="278">
        <v>44299</v>
      </c>
      <c r="O284" s="279" t="s">
        <v>190</v>
      </c>
      <c r="P284" s="276">
        <v>87</v>
      </c>
      <c r="Q284" s="278">
        <v>44312</v>
      </c>
      <c r="R284" s="276">
        <f>Q284-N284</f>
      </c>
      <c r="S284" s="6"/>
      <c r="T284" s="6"/>
      <c r="U284" s="5">
        <f>+YEAR(D284)</f>
      </c>
      <c r="V284" s="5">
        <f>+MONTH(D284)</f>
      </c>
      <c r="W284" s="281">
        <f>+"W"&amp;IF(WEEKNUM(D284)&lt;10,"0"&amp;WEEKNUM(D284),WEEKNUM(D284))</f>
      </c>
      <c r="X284" s="5">
        <f>+IF(N284="",YEAR(L284),YEAR(N284))</f>
      </c>
      <c r="Y284" s="5">
        <f>+IF(N284="",MONTH(L284),MONTH(N284))</f>
      </c>
      <c r="Z284" s="282">
        <f>+IF(N284="","W"&amp;IF(WEEKNUM(L284)&lt;10,"0"&amp;WEEKNUM(L284),WEEKNUM(L284)),"W"&amp;IF(WEEKNUM(N284)&lt;10,"0"&amp;WEEKNUM(N284),WEEKNUM(N284)))</f>
      </c>
      <c r="AA284" s="281">
        <f>+IF(O284&lt;&gt;"",O284,IF(N284="","In Transit","Arrived"))</f>
      </c>
      <c r="AB284" s="281">
        <f>+"W"&amp;IF(WEEKNUM(Q284)&lt;10,"0"&amp;WEEKNUM(Q284),WEEKNUM(Q284))</f>
      </c>
      <c r="AC284" s="5">
        <f>+YEAR(Q284)</f>
      </c>
      <c r="AD284" s="281">
        <f>+AB284&amp;"-"&amp;AC284</f>
      </c>
      <c r="AE284" s="6"/>
      <c r="AF284" s="6"/>
      <c r="AG284" s="11"/>
    </row>
    <row x14ac:dyDescent="0.25" r="285" customHeight="1" ht="18.75">
      <c r="A285" s="276">
        <v>11</v>
      </c>
      <c r="B285" s="276">
        <v>1082475627</v>
      </c>
      <c r="C285" s="277" t="s">
        <v>696</v>
      </c>
      <c r="D285" s="278">
        <v>44267</v>
      </c>
      <c r="E285" s="279" t="s">
        <v>697</v>
      </c>
      <c r="F285" s="279" t="s">
        <v>188</v>
      </c>
      <c r="G285" s="283" t="s">
        <v>680</v>
      </c>
      <c r="H285" s="279" t="s">
        <v>189</v>
      </c>
      <c r="I285" s="278">
        <v>44275</v>
      </c>
      <c r="J285" s="278">
        <v>44279</v>
      </c>
      <c r="K285" s="276">
        <f>J285-D285</f>
      </c>
      <c r="L285" s="278">
        <v>44297</v>
      </c>
      <c r="M285" s="280">
        <v>19.4</v>
      </c>
      <c r="N285" s="278">
        <v>44299</v>
      </c>
      <c r="O285" s="279" t="s">
        <v>190</v>
      </c>
      <c r="P285" s="276">
        <v>87</v>
      </c>
      <c r="Q285" s="278">
        <v>44309</v>
      </c>
      <c r="R285" s="276">
        <f>Q285-N285</f>
      </c>
      <c r="S285" s="6"/>
      <c r="T285" s="6"/>
      <c r="U285" s="5">
        <f>+YEAR(D285)</f>
      </c>
      <c r="V285" s="5">
        <f>+MONTH(D285)</f>
      </c>
      <c r="W285" s="281">
        <f>+"W"&amp;IF(WEEKNUM(D285)&lt;10,"0"&amp;WEEKNUM(D285),WEEKNUM(D285))</f>
      </c>
      <c r="X285" s="5">
        <f>+IF(N285="",YEAR(L285),YEAR(N285))</f>
      </c>
      <c r="Y285" s="5">
        <f>+IF(N285="",MONTH(L285),MONTH(N285))</f>
      </c>
      <c r="Z285" s="282">
        <f>+IF(N285="","W"&amp;IF(WEEKNUM(L285)&lt;10,"0"&amp;WEEKNUM(L285),WEEKNUM(L285)),"W"&amp;IF(WEEKNUM(N285)&lt;10,"0"&amp;WEEKNUM(N285),WEEKNUM(N285)))</f>
      </c>
      <c r="AA285" s="281">
        <f>+IF(O285&lt;&gt;"",O285,IF(N285="","In Transit","Arrived"))</f>
      </c>
      <c r="AB285" s="281">
        <f>+"W"&amp;IF(WEEKNUM(Q285)&lt;10,"0"&amp;WEEKNUM(Q285),WEEKNUM(Q285))</f>
      </c>
      <c r="AC285" s="5">
        <f>+YEAR(Q285)</f>
      </c>
      <c r="AD285" s="281">
        <f>+AB285&amp;"-"&amp;AC285</f>
      </c>
      <c r="AE285" s="6"/>
      <c r="AF285" s="6"/>
      <c r="AG285" s="11"/>
    </row>
    <row x14ac:dyDescent="0.25" r="286" customHeight="1" ht="18.75">
      <c r="A286" s="276">
        <v>11</v>
      </c>
      <c r="B286" s="276">
        <v>1082475626</v>
      </c>
      <c r="C286" s="277" t="s">
        <v>696</v>
      </c>
      <c r="D286" s="278">
        <v>44267</v>
      </c>
      <c r="E286" s="279" t="s">
        <v>698</v>
      </c>
      <c r="F286" s="279" t="s">
        <v>188</v>
      </c>
      <c r="G286" s="283" t="s">
        <v>680</v>
      </c>
      <c r="H286" s="279" t="s">
        <v>189</v>
      </c>
      <c r="I286" s="278">
        <v>44275</v>
      </c>
      <c r="J286" s="278">
        <v>44279</v>
      </c>
      <c r="K286" s="276">
        <f>J286-D286</f>
      </c>
      <c r="L286" s="278">
        <v>44297</v>
      </c>
      <c r="M286" s="280">
        <v>19.4</v>
      </c>
      <c r="N286" s="278">
        <v>44299</v>
      </c>
      <c r="O286" s="279" t="s">
        <v>190</v>
      </c>
      <c r="P286" s="276">
        <v>87</v>
      </c>
      <c r="Q286" s="278">
        <v>44309</v>
      </c>
      <c r="R286" s="276">
        <f>Q286-N286</f>
      </c>
      <c r="S286" s="6"/>
      <c r="T286" s="6"/>
      <c r="U286" s="5">
        <f>+YEAR(D286)</f>
      </c>
      <c r="V286" s="5">
        <f>+MONTH(D286)</f>
      </c>
      <c r="W286" s="281">
        <f>+"W"&amp;IF(WEEKNUM(D286)&lt;10,"0"&amp;WEEKNUM(D286),WEEKNUM(D286))</f>
      </c>
      <c r="X286" s="5">
        <f>+IF(N286="",YEAR(L286),YEAR(N286))</f>
      </c>
      <c r="Y286" s="5">
        <f>+IF(N286="",MONTH(L286),MONTH(N286))</f>
      </c>
      <c r="Z286" s="282">
        <f>+IF(N286="","W"&amp;IF(WEEKNUM(L286)&lt;10,"0"&amp;WEEKNUM(L286),WEEKNUM(L286)),"W"&amp;IF(WEEKNUM(N286)&lt;10,"0"&amp;WEEKNUM(N286),WEEKNUM(N286)))</f>
      </c>
      <c r="AA286" s="281">
        <f>+IF(O286&lt;&gt;"",O286,IF(N286="","In Transit","Arrived"))</f>
      </c>
      <c r="AB286" s="281">
        <f>+"W"&amp;IF(WEEKNUM(Q286)&lt;10,"0"&amp;WEEKNUM(Q286),WEEKNUM(Q286))</f>
      </c>
      <c r="AC286" s="5">
        <f>+YEAR(Q286)</f>
      </c>
      <c r="AD286" s="281">
        <f>+AB286&amp;"-"&amp;AC286</f>
      </c>
      <c r="AE286" s="6"/>
      <c r="AF286" s="6"/>
      <c r="AG286" s="11"/>
    </row>
    <row x14ac:dyDescent="0.25" r="287" customHeight="1" ht="18.75">
      <c r="A287" s="276">
        <v>11</v>
      </c>
      <c r="B287" s="276">
        <v>1082475625</v>
      </c>
      <c r="C287" s="277" t="s">
        <v>696</v>
      </c>
      <c r="D287" s="278">
        <v>44266</v>
      </c>
      <c r="E287" s="279" t="s">
        <v>699</v>
      </c>
      <c r="F287" s="279" t="s">
        <v>188</v>
      </c>
      <c r="G287" s="283" t="s">
        <v>680</v>
      </c>
      <c r="H287" s="279" t="s">
        <v>189</v>
      </c>
      <c r="I287" s="278">
        <v>44275</v>
      </c>
      <c r="J287" s="278">
        <v>44279</v>
      </c>
      <c r="K287" s="276">
        <f>J287-D287</f>
      </c>
      <c r="L287" s="278">
        <v>44297</v>
      </c>
      <c r="M287" s="280">
        <v>19.4</v>
      </c>
      <c r="N287" s="278">
        <v>44299</v>
      </c>
      <c r="O287" s="279" t="s">
        <v>190</v>
      </c>
      <c r="P287" s="276">
        <v>87</v>
      </c>
      <c r="Q287" s="278">
        <v>44309</v>
      </c>
      <c r="R287" s="276">
        <f>Q287-N287</f>
      </c>
      <c r="S287" s="6"/>
      <c r="T287" s="6"/>
      <c r="U287" s="5">
        <f>+YEAR(D287)</f>
      </c>
      <c r="V287" s="5">
        <f>+MONTH(D287)</f>
      </c>
      <c r="W287" s="281">
        <f>+"W"&amp;IF(WEEKNUM(D287)&lt;10,"0"&amp;WEEKNUM(D287),WEEKNUM(D287))</f>
      </c>
      <c r="X287" s="5">
        <f>+IF(N287="",YEAR(L287),YEAR(N287))</f>
      </c>
      <c r="Y287" s="5">
        <f>+IF(N287="",MONTH(L287),MONTH(N287))</f>
      </c>
      <c r="Z287" s="282">
        <f>+IF(N287="","W"&amp;IF(WEEKNUM(L287)&lt;10,"0"&amp;WEEKNUM(L287),WEEKNUM(L287)),"W"&amp;IF(WEEKNUM(N287)&lt;10,"0"&amp;WEEKNUM(N287),WEEKNUM(N287)))</f>
      </c>
      <c r="AA287" s="281">
        <f>+IF(O287&lt;&gt;"",O287,IF(N287="","In Transit","Arrived"))</f>
      </c>
      <c r="AB287" s="281">
        <f>+"W"&amp;IF(WEEKNUM(Q287)&lt;10,"0"&amp;WEEKNUM(Q287),WEEKNUM(Q287))</f>
      </c>
      <c r="AC287" s="5">
        <f>+YEAR(Q287)</f>
      </c>
      <c r="AD287" s="281">
        <f>+AB287&amp;"-"&amp;AC287</f>
      </c>
      <c r="AE287" s="6"/>
      <c r="AF287" s="6"/>
      <c r="AG287" s="11"/>
    </row>
    <row x14ac:dyDescent="0.25" r="288" customHeight="1" ht="18.75">
      <c r="A288" s="276">
        <v>11</v>
      </c>
      <c r="B288" s="276">
        <v>1082475622</v>
      </c>
      <c r="C288" s="277" t="s">
        <v>696</v>
      </c>
      <c r="D288" s="278">
        <v>44266</v>
      </c>
      <c r="E288" s="279" t="s">
        <v>700</v>
      </c>
      <c r="F288" s="279" t="s">
        <v>188</v>
      </c>
      <c r="G288" s="283" t="s">
        <v>680</v>
      </c>
      <c r="H288" s="279" t="s">
        <v>189</v>
      </c>
      <c r="I288" s="278">
        <v>44275</v>
      </c>
      <c r="J288" s="278">
        <v>44279</v>
      </c>
      <c r="K288" s="276">
        <f>J288-D288</f>
      </c>
      <c r="L288" s="278">
        <v>44297</v>
      </c>
      <c r="M288" s="280">
        <v>19.4</v>
      </c>
      <c r="N288" s="278">
        <v>44299</v>
      </c>
      <c r="O288" s="279" t="s">
        <v>190</v>
      </c>
      <c r="P288" s="276">
        <v>87</v>
      </c>
      <c r="Q288" s="278">
        <v>44309</v>
      </c>
      <c r="R288" s="276">
        <f>Q288-N288</f>
      </c>
      <c r="S288" s="6"/>
      <c r="T288" s="6"/>
      <c r="U288" s="5">
        <f>+YEAR(D288)</f>
      </c>
      <c r="V288" s="5">
        <f>+MONTH(D288)</f>
      </c>
      <c r="W288" s="281">
        <f>+"W"&amp;IF(WEEKNUM(D288)&lt;10,"0"&amp;WEEKNUM(D288),WEEKNUM(D288))</f>
      </c>
      <c r="X288" s="5">
        <f>+IF(N288="",YEAR(L288),YEAR(N288))</f>
      </c>
      <c r="Y288" s="5">
        <f>+IF(N288="",MONTH(L288),MONTH(N288))</f>
      </c>
      <c r="Z288" s="282">
        <f>+IF(N288="","W"&amp;IF(WEEKNUM(L288)&lt;10,"0"&amp;WEEKNUM(L288),WEEKNUM(L288)),"W"&amp;IF(WEEKNUM(N288)&lt;10,"0"&amp;WEEKNUM(N288),WEEKNUM(N288)))</f>
      </c>
      <c r="AA288" s="281">
        <f>+IF(O288&lt;&gt;"",O288,IF(N288="","In Transit","Arrived"))</f>
      </c>
      <c r="AB288" s="281">
        <f>+"W"&amp;IF(WEEKNUM(Q288)&lt;10,"0"&amp;WEEKNUM(Q288),WEEKNUM(Q288))</f>
      </c>
      <c r="AC288" s="5">
        <f>+YEAR(Q288)</f>
      </c>
      <c r="AD288" s="281">
        <f>+AB288&amp;"-"&amp;AC288</f>
      </c>
      <c r="AE288" s="6"/>
      <c r="AF288" s="6"/>
      <c r="AG288" s="11"/>
    </row>
    <row x14ac:dyDescent="0.25" r="289" customHeight="1" ht="18.75">
      <c r="A289" s="276">
        <v>11</v>
      </c>
      <c r="B289" s="276">
        <v>1082475621</v>
      </c>
      <c r="C289" s="277" t="s">
        <v>696</v>
      </c>
      <c r="D289" s="278">
        <v>44266</v>
      </c>
      <c r="E289" s="279" t="s">
        <v>701</v>
      </c>
      <c r="F289" s="279" t="s">
        <v>188</v>
      </c>
      <c r="G289" s="283" t="s">
        <v>680</v>
      </c>
      <c r="H289" s="279" t="s">
        <v>189</v>
      </c>
      <c r="I289" s="278">
        <v>44275</v>
      </c>
      <c r="J289" s="278">
        <v>44279</v>
      </c>
      <c r="K289" s="276">
        <f>J289-D289</f>
      </c>
      <c r="L289" s="278">
        <v>44297</v>
      </c>
      <c r="M289" s="280">
        <v>19.4</v>
      </c>
      <c r="N289" s="278">
        <v>44299</v>
      </c>
      <c r="O289" s="279" t="s">
        <v>190</v>
      </c>
      <c r="P289" s="276">
        <v>87</v>
      </c>
      <c r="Q289" s="278">
        <v>44309</v>
      </c>
      <c r="R289" s="276">
        <f>Q289-N289</f>
      </c>
      <c r="S289" s="6"/>
      <c r="T289" s="6"/>
      <c r="U289" s="5">
        <f>+YEAR(D289)</f>
      </c>
      <c r="V289" s="5">
        <f>+MONTH(D289)</f>
      </c>
      <c r="W289" s="281">
        <f>+"W"&amp;IF(WEEKNUM(D289)&lt;10,"0"&amp;WEEKNUM(D289),WEEKNUM(D289))</f>
      </c>
      <c r="X289" s="5">
        <f>+IF(N289="",YEAR(L289),YEAR(N289))</f>
      </c>
      <c r="Y289" s="5">
        <f>+IF(N289="",MONTH(L289),MONTH(N289))</f>
      </c>
      <c r="Z289" s="282">
        <f>+IF(N289="","W"&amp;IF(WEEKNUM(L289)&lt;10,"0"&amp;WEEKNUM(L289),WEEKNUM(L289)),"W"&amp;IF(WEEKNUM(N289)&lt;10,"0"&amp;WEEKNUM(N289),WEEKNUM(N289)))</f>
      </c>
      <c r="AA289" s="281">
        <f>+IF(O289&lt;&gt;"",O289,IF(N289="","In Transit","Arrived"))</f>
      </c>
      <c r="AB289" s="281">
        <f>+"W"&amp;IF(WEEKNUM(Q289)&lt;10,"0"&amp;WEEKNUM(Q289),WEEKNUM(Q289))</f>
      </c>
      <c r="AC289" s="5">
        <f>+YEAR(Q289)</f>
      </c>
      <c r="AD289" s="281">
        <f>+AB289&amp;"-"&amp;AC289</f>
      </c>
      <c r="AE289" s="6"/>
      <c r="AF289" s="6"/>
      <c r="AG289" s="11"/>
    </row>
    <row x14ac:dyDescent="0.25" r="290" customHeight="1" ht="18.75">
      <c r="A290" s="276">
        <v>11</v>
      </c>
      <c r="B290" s="276">
        <v>1082475619</v>
      </c>
      <c r="C290" s="277" t="s">
        <v>696</v>
      </c>
      <c r="D290" s="278">
        <v>44265</v>
      </c>
      <c r="E290" s="279" t="s">
        <v>702</v>
      </c>
      <c r="F290" s="279" t="s">
        <v>188</v>
      </c>
      <c r="G290" s="283" t="s">
        <v>680</v>
      </c>
      <c r="H290" s="279" t="s">
        <v>189</v>
      </c>
      <c r="I290" s="278">
        <v>44275</v>
      </c>
      <c r="J290" s="278">
        <v>44279</v>
      </c>
      <c r="K290" s="276">
        <f>J290-D290</f>
      </c>
      <c r="L290" s="278">
        <v>44297</v>
      </c>
      <c r="M290" s="280">
        <v>19.4</v>
      </c>
      <c r="N290" s="278">
        <v>44299</v>
      </c>
      <c r="O290" s="279" t="s">
        <v>190</v>
      </c>
      <c r="P290" s="276">
        <v>87</v>
      </c>
      <c r="Q290" s="278">
        <v>44309</v>
      </c>
      <c r="R290" s="276">
        <f>Q290-N290</f>
      </c>
      <c r="S290" s="6"/>
      <c r="T290" s="6"/>
      <c r="U290" s="5">
        <f>+YEAR(D290)</f>
      </c>
      <c r="V290" s="5">
        <f>+MONTH(D290)</f>
      </c>
      <c r="W290" s="281">
        <f>+"W"&amp;IF(WEEKNUM(D290)&lt;10,"0"&amp;WEEKNUM(D290),WEEKNUM(D290))</f>
      </c>
      <c r="X290" s="5">
        <f>+IF(N290="",YEAR(L290),YEAR(N290))</f>
      </c>
      <c r="Y290" s="5">
        <f>+IF(N290="",MONTH(L290),MONTH(N290))</f>
      </c>
      <c r="Z290" s="282">
        <f>+IF(N290="","W"&amp;IF(WEEKNUM(L290)&lt;10,"0"&amp;WEEKNUM(L290),WEEKNUM(L290)),"W"&amp;IF(WEEKNUM(N290)&lt;10,"0"&amp;WEEKNUM(N290),WEEKNUM(N290)))</f>
      </c>
      <c r="AA290" s="281">
        <f>+IF(O290&lt;&gt;"",O290,IF(N290="","In Transit","Arrived"))</f>
      </c>
      <c r="AB290" s="281">
        <f>+"W"&amp;IF(WEEKNUM(Q290)&lt;10,"0"&amp;WEEKNUM(Q290),WEEKNUM(Q290))</f>
      </c>
      <c r="AC290" s="5">
        <f>+YEAR(Q290)</f>
      </c>
      <c r="AD290" s="281">
        <f>+AB290&amp;"-"&amp;AC290</f>
      </c>
      <c r="AE290" s="6"/>
      <c r="AF290" s="6"/>
      <c r="AG290" s="11"/>
    </row>
    <row x14ac:dyDescent="0.25" r="291" customHeight="1" ht="18.75">
      <c r="A291" s="276">
        <v>11</v>
      </c>
      <c r="B291" s="276">
        <v>1082475618</v>
      </c>
      <c r="C291" s="277" t="s">
        <v>696</v>
      </c>
      <c r="D291" s="278">
        <v>44265</v>
      </c>
      <c r="E291" s="279" t="s">
        <v>703</v>
      </c>
      <c r="F291" s="279" t="s">
        <v>188</v>
      </c>
      <c r="G291" s="283" t="s">
        <v>680</v>
      </c>
      <c r="H291" s="279" t="s">
        <v>189</v>
      </c>
      <c r="I291" s="278">
        <v>44275</v>
      </c>
      <c r="J291" s="278">
        <v>44279</v>
      </c>
      <c r="K291" s="276">
        <f>J291-D291</f>
      </c>
      <c r="L291" s="278">
        <v>44297</v>
      </c>
      <c r="M291" s="280">
        <v>19.4</v>
      </c>
      <c r="N291" s="278">
        <v>44299</v>
      </c>
      <c r="O291" s="279" t="s">
        <v>190</v>
      </c>
      <c r="P291" s="276">
        <v>87</v>
      </c>
      <c r="Q291" s="278">
        <v>44309</v>
      </c>
      <c r="R291" s="276">
        <f>Q291-N291</f>
      </c>
      <c r="S291" s="6"/>
      <c r="T291" s="6"/>
      <c r="U291" s="5">
        <f>+YEAR(D291)</f>
      </c>
      <c r="V291" s="5">
        <f>+MONTH(D291)</f>
      </c>
      <c r="W291" s="281">
        <f>+"W"&amp;IF(WEEKNUM(D291)&lt;10,"0"&amp;WEEKNUM(D291),WEEKNUM(D291))</f>
      </c>
      <c r="X291" s="5">
        <f>+IF(N291="",YEAR(L291),YEAR(N291))</f>
      </c>
      <c r="Y291" s="5">
        <f>+IF(N291="",MONTH(L291),MONTH(N291))</f>
      </c>
      <c r="Z291" s="282">
        <f>+IF(N291="","W"&amp;IF(WEEKNUM(L291)&lt;10,"0"&amp;WEEKNUM(L291),WEEKNUM(L291)),"W"&amp;IF(WEEKNUM(N291)&lt;10,"0"&amp;WEEKNUM(N291),WEEKNUM(N291)))</f>
      </c>
      <c r="AA291" s="281">
        <f>+IF(O291&lt;&gt;"",O291,IF(N291="","In Transit","Arrived"))</f>
      </c>
      <c r="AB291" s="281">
        <f>+"W"&amp;IF(WEEKNUM(Q291)&lt;10,"0"&amp;WEEKNUM(Q291),WEEKNUM(Q291))</f>
      </c>
      <c r="AC291" s="5">
        <f>+YEAR(Q291)</f>
      </c>
      <c r="AD291" s="281">
        <f>+AB291&amp;"-"&amp;AC291</f>
      </c>
      <c r="AE291" s="6"/>
      <c r="AF291" s="6"/>
      <c r="AG291" s="11"/>
    </row>
    <row x14ac:dyDescent="0.25" r="292" customHeight="1" ht="18.75">
      <c r="A292" s="276">
        <v>11</v>
      </c>
      <c r="B292" s="276">
        <v>1082475616</v>
      </c>
      <c r="C292" s="277" t="s">
        <v>696</v>
      </c>
      <c r="D292" s="278">
        <v>44265</v>
      </c>
      <c r="E292" s="279" t="s">
        <v>704</v>
      </c>
      <c r="F292" s="279" t="s">
        <v>188</v>
      </c>
      <c r="G292" s="283" t="s">
        <v>680</v>
      </c>
      <c r="H292" s="279" t="s">
        <v>189</v>
      </c>
      <c r="I292" s="278">
        <v>44275</v>
      </c>
      <c r="J292" s="278">
        <v>44279</v>
      </c>
      <c r="K292" s="276">
        <f>J292-D292</f>
      </c>
      <c r="L292" s="278">
        <v>44297</v>
      </c>
      <c r="M292" s="280">
        <v>19.4</v>
      </c>
      <c r="N292" s="278">
        <v>44299</v>
      </c>
      <c r="O292" s="279" t="s">
        <v>190</v>
      </c>
      <c r="P292" s="276">
        <v>87</v>
      </c>
      <c r="Q292" s="278">
        <v>44309</v>
      </c>
      <c r="R292" s="276">
        <f>Q292-N292</f>
      </c>
      <c r="S292" s="6"/>
      <c r="T292" s="6"/>
      <c r="U292" s="5">
        <f>+YEAR(D292)</f>
      </c>
      <c r="V292" s="5">
        <f>+MONTH(D292)</f>
      </c>
      <c r="W292" s="281">
        <f>+"W"&amp;IF(WEEKNUM(D292)&lt;10,"0"&amp;WEEKNUM(D292),WEEKNUM(D292))</f>
      </c>
      <c r="X292" s="5">
        <f>+IF(N292="",YEAR(L292),YEAR(N292))</f>
      </c>
      <c r="Y292" s="5">
        <f>+IF(N292="",MONTH(L292),MONTH(N292))</f>
      </c>
      <c r="Z292" s="282">
        <f>+IF(N292="","W"&amp;IF(WEEKNUM(L292)&lt;10,"0"&amp;WEEKNUM(L292),WEEKNUM(L292)),"W"&amp;IF(WEEKNUM(N292)&lt;10,"0"&amp;WEEKNUM(N292),WEEKNUM(N292)))</f>
      </c>
      <c r="AA292" s="281">
        <f>+IF(O292&lt;&gt;"",O292,IF(N292="","In Transit","Arrived"))</f>
      </c>
      <c r="AB292" s="281">
        <f>+"W"&amp;IF(WEEKNUM(Q292)&lt;10,"0"&amp;WEEKNUM(Q292),WEEKNUM(Q292))</f>
      </c>
      <c r="AC292" s="5">
        <f>+YEAR(Q292)</f>
      </c>
      <c r="AD292" s="281">
        <f>+AB292&amp;"-"&amp;AC292</f>
      </c>
      <c r="AE292" s="6"/>
      <c r="AF292" s="6"/>
      <c r="AG292" s="11"/>
    </row>
    <row x14ac:dyDescent="0.25" r="293" customHeight="1" ht="18.75">
      <c r="A293" s="276">
        <v>14</v>
      </c>
      <c r="B293" s="276">
        <v>1082808580</v>
      </c>
      <c r="C293" s="277" t="s">
        <v>705</v>
      </c>
      <c r="D293" s="278">
        <v>44285</v>
      </c>
      <c r="E293" s="279" t="s">
        <v>706</v>
      </c>
      <c r="F293" s="279" t="s">
        <v>235</v>
      </c>
      <c r="G293" s="283" t="s">
        <v>707</v>
      </c>
      <c r="H293" s="279" t="s">
        <v>189</v>
      </c>
      <c r="I293" s="278">
        <v>44302</v>
      </c>
      <c r="J293" s="278">
        <v>44303</v>
      </c>
      <c r="K293" s="276">
        <f>J293-D293</f>
      </c>
      <c r="L293" s="278">
        <v>44320</v>
      </c>
      <c r="M293" s="280">
        <v>19.4</v>
      </c>
      <c r="N293" s="278">
        <v>44320</v>
      </c>
      <c r="O293" s="279" t="s">
        <v>190</v>
      </c>
      <c r="P293" s="276">
        <v>191</v>
      </c>
      <c r="Q293" s="278">
        <v>44333</v>
      </c>
      <c r="R293" s="276">
        <f>Q293-N293</f>
      </c>
      <c r="S293" s="6"/>
      <c r="T293" s="6"/>
      <c r="U293" s="5">
        <f>+YEAR(D293)</f>
      </c>
      <c r="V293" s="5">
        <f>+MONTH(D293)</f>
      </c>
      <c r="W293" s="281">
        <f>+"W"&amp;IF(WEEKNUM(D293)&lt;10,"0"&amp;WEEKNUM(D293),WEEKNUM(D293))</f>
      </c>
      <c r="X293" s="5">
        <f>+IF(N293="",YEAR(L293),YEAR(N293))</f>
      </c>
      <c r="Y293" s="5">
        <f>+IF(N293="",MONTH(L293),MONTH(N293))</f>
      </c>
      <c r="Z293" s="282">
        <f>+IF(N293="","W"&amp;IF(WEEKNUM(L293)&lt;10,"0"&amp;WEEKNUM(L293),WEEKNUM(L293)),"W"&amp;IF(WEEKNUM(N293)&lt;10,"0"&amp;WEEKNUM(N293),WEEKNUM(N293)))</f>
      </c>
      <c r="AA293" s="281">
        <f>+IF(O293&lt;&gt;"",O293,IF(N293="","In Transit","Arrived"))</f>
      </c>
      <c r="AB293" s="281">
        <f>+"W"&amp;IF(WEEKNUM(Q293)&lt;10,"0"&amp;WEEKNUM(Q293),WEEKNUM(Q293))</f>
      </c>
      <c r="AC293" s="5">
        <f>+YEAR(Q293)</f>
      </c>
      <c r="AD293" s="281">
        <f>+AB293&amp;"-"&amp;AC293</f>
      </c>
      <c r="AE293" s="6"/>
      <c r="AF293" s="6"/>
      <c r="AG293" s="11"/>
    </row>
    <row x14ac:dyDescent="0.25" r="294" customHeight="1" ht="18.75">
      <c r="A294" s="276">
        <v>14</v>
      </c>
      <c r="B294" s="276">
        <v>1082808581</v>
      </c>
      <c r="C294" s="277" t="s">
        <v>705</v>
      </c>
      <c r="D294" s="278">
        <v>44285</v>
      </c>
      <c r="E294" s="279" t="s">
        <v>708</v>
      </c>
      <c r="F294" s="279" t="s">
        <v>235</v>
      </c>
      <c r="G294" s="283" t="s">
        <v>707</v>
      </c>
      <c r="H294" s="279" t="s">
        <v>189</v>
      </c>
      <c r="I294" s="278">
        <v>44302</v>
      </c>
      <c r="J294" s="278">
        <v>44303</v>
      </c>
      <c r="K294" s="276">
        <f>J294-D294</f>
      </c>
      <c r="L294" s="278">
        <v>44320</v>
      </c>
      <c r="M294" s="280">
        <v>19.4</v>
      </c>
      <c r="N294" s="278">
        <v>44320</v>
      </c>
      <c r="O294" s="279" t="s">
        <v>190</v>
      </c>
      <c r="P294" s="276">
        <v>191</v>
      </c>
      <c r="Q294" s="278">
        <v>44333</v>
      </c>
      <c r="R294" s="276">
        <f>Q294-N294</f>
      </c>
      <c r="S294" s="6"/>
      <c r="T294" s="6"/>
      <c r="U294" s="5">
        <f>+YEAR(D294)</f>
      </c>
      <c r="V294" s="5">
        <f>+MONTH(D294)</f>
      </c>
      <c r="W294" s="281">
        <f>+"W"&amp;IF(WEEKNUM(D294)&lt;10,"0"&amp;WEEKNUM(D294),WEEKNUM(D294))</f>
      </c>
      <c r="X294" s="5">
        <f>+IF(N294="",YEAR(L294),YEAR(N294))</f>
      </c>
      <c r="Y294" s="5">
        <f>+IF(N294="",MONTH(L294),MONTH(N294))</f>
      </c>
      <c r="Z294" s="282">
        <f>+IF(N294="","W"&amp;IF(WEEKNUM(L294)&lt;10,"0"&amp;WEEKNUM(L294),WEEKNUM(L294)),"W"&amp;IF(WEEKNUM(N294)&lt;10,"0"&amp;WEEKNUM(N294),WEEKNUM(N294)))</f>
      </c>
      <c r="AA294" s="281">
        <f>+IF(O294&lt;&gt;"",O294,IF(N294="","In Transit","Arrived"))</f>
      </c>
      <c r="AB294" s="281">
        <f>+"W"&amp;IF(WEEKNUM(Q294)&lt;10,"0"&amp;WEEKNUM(Q294),WEEKNUM(Q294))</f>
      </c>
      <c r="AC294" s="5">
        <f>+YEAR(Q294)</f>
      </c>
      <c r="AD294" s="281">
        <f>+AB294&amp;"-"&amp;AC294</f>
      </c>
      <c r="AE294" s="6"/>
      <c r="AF294" s="6"/>
      <c r="AG294" s="11"/>
    </row>
    <row x14ac:dyDescent="0.25" r="295" customHeight="1" ht="18.75">
      <c r="A295" s="276">
        <v>14</v>
      </c>
      <c r="B295" s="276">
        <v>1082808582</v>
      </c>
      <c r="C295" s="277" t="s">
        <v>705</v>
      </c>
      <c r="D295" s="278">
        <v>44286</v>
      </c>
      <c r="E295" s="279" t="s">
        <v>709</v>
      </c>
      <c r="F295" s="279" t="s">
        <v>235</v>
      </c>
      <c r="G295" s="283" t="s">
        <v>707</v>
      </c>
      <c r="H295" s="279" t="s">
        <v>189</v>
      </c>
      <c r="I295" s="278">
        <v>44302</v>
      </c>
      <c r="J295" s="278">
        <v>44303</v>
      </c>
      <c r="K295" s="276">
        <f>J295-D295</f>
      </c>
      <c r="L295" s="278">
        <v>44320</v>
      </c>
      <c r="M295" s="280">
        <v>19.4</v>
      </c>
      <c r="N295" s="278">
        <v>44320</v>
      </c>
      <c r="O295" s="279" t="s">
        <v>190</v>
      </c>
      <c r="P295" s="276">
        <v>191</v>
      </c>
      <c r="Q295" s="278">
        <v>44328</v>
      </c>
      <c r="R295" s="276">
        <f>Q295-N295</f>
      </c>
      <c r="S295" s="6"/>
      <c r="T295" s="6"/>
      <c r="U295" s="5">
        <f>+YEAR(D295)</f>
      </c>
      <c r="V295" s="5">
        <f>+MONTH(D295)</f>
      </c>
      <c r="W295" s="281">
        <f>+"W"&amp;IF(WEEKNUM(D295)&lt;10,"0"&amp;WEEKNUM(D295),WEEKNUM(D295))</f>
      </c>
      <c r="X295" s="5">
        <f>+IF(N295="",YEAR(L295),YEAR(N295))</f>
      </c>
      <c r="Y295" s="5">
        <f>+IF(N295="",MONTH(L295),MONTH(N295))</f>
      </c>
      <c r="Z295" s="282">
        <f>+IF(N295="","W"&amp;IF(WEEKNUM(L295)&lt;10,"0"&amp;WEEKNUM(L295),WEEKNUM(L295)),"W"&amp;IF(WEEKNUM(N295)&lt;10,"0"&amp;WEEKNUM(N295),WEEKNUM(N295)))</f>
      </c>
      <c r="AA295" s="281">
        <f>+IF(O295&lt;&gt;"",O295,IF(N295="","In Transit","Arrived"))</f>
      </c>
      <c r="AB295" s="281">
        <f>+"W"&amp;IF(WEEKNUM(Q295)&lt;10,"0"&amp;WEEKNUM(Q295),WEEKNUM(Q295))</f>
      </c>
      <c r="AC295" s="5">
        <f>+YEAR(Q295)</f>
      </c>
      <c r="AD295" s="281">
        <f>+AB295&amp;"-"&amp;AC295</f>
      </c>
      <c r="AE295" s="6"/>
      <c r="AF295" s="6"/>
      <c r="AG295" s="11"/>
    </row>
    <row x14ac:dyDescent="0.25" r="296" customHeight="1" ht="18.75">
      <c r="A296" s="276">
        <v>14</v>
      </c>
      <c r="B296" s="276">
        <v>1082808583</v>
      </c>
      <c r="C296" s="277" t="s">
        <v>705</v>
      </c>
      <c r="D296" s="278">
        <v>44286</v>
      </c>
      <c r="E296" s="279" t="s">
        <v>710</v>
      </c>
      <c r="F296" s="279" t="s">
        <v>235</v>
      </c>
      <c r="G296" s="283" t="s">
        <v>707</v>
      </c>
      <c r="H296" s="279" t="s">
        <v>189</v>
      </c>
      <c r="I296" s="278">
        <v>44302</v>
      </c>
      <c r="J296" s="278">
        <v>44303</v>
      </c>
      <c r="K296" s="276">
        <f>J296-D296</f>
      </c>
      <c r="L296" s="278">
        <v>44320</v>
      </c>
      <c r="M296" s="280">
        <v>19.4</v>
      </c>
      <c r="N296" s="278">
        <v>44320</v>
      </c>
      <c r="O296" s="279" t="s">
        <v>190</v>
      </c>
      <c r="P296" s="276">
        <v>191</v>
      </c>
      <c r="Q296" s="278">
        <v>44330</v>
      </c>
      <c r="R296" s="276">
        <f>Q296-N296</f>
      </c>
      <c r="S296" s="6"/>
      <c r="T296" s="6"/>
      <c r="U296" s="5">
        <f>+YEAR(D296)</f>
      </c>
      <c r="V296" s="5">
        <f>+MONTH(D296)</f>
      </c>
      <c r="W296" s="281">
        <f>+"W"&amp;IF(WEEKNUM(D296)&lt;10,"0"&amp;WEEKNUM(D296),WEEKNUM(D296))</f>
      </c>
      <c r="X296" s="5">
        <f>+IF(N296="",YEAR(L296),YEAR(N296))</f>
      </c>
      <c r="Y296" s="5">
        <f>+IF(N296="",MONTH(L296),MONTH(N296))</f>
      </c>
      <c r="Z296" s="282">
        <f>+IF(N296="","W"&amp;IF(WEEKNUM(L296)&lt;10,"0"&amp;WEEKNUM(L296),WEEKNUM(L296)),"W"&amp;IF(WEEKNUM(N296)&lt;10,"0"&amp;WEEKNUM(N296),WEEKNUM(N296)))</f>
      </c>
      <c r="AA296" s="281">
        <f>+IF(O296&lt;&gt;"",O296,IF(N296="","In Transit","Arrived"))</f>
      </c>
      <c r="AB296" s="281">
        <f>+"W"&amp;IF(WEEKNUM(Q296)&lt;10,"0"&amp;WEEKNUM(Q296),WEEKNUM(Q296))</f>
      </c>
      <c r="AC296" s="5">
        <f>+YEAR(Q296)</f>
      </c>
      <c r="AD296" s="281">
        <f>+AB296&amp;"-"&amp;AC296</f>
      </c>
      <c r="AE296" s="6"/>
      <c r="AF296" s="6"/>
      <c r="AG296" s="11"/>
    </row>
    <row x14ac:dyDescent="0.25" r="297" customHeight="1" ht="18.75">
      <c r="A297" s="276">
        <v>14</v>
      </c>
      <c r="B297" s="276">
        <v>1082808584</v>
      </c>
      <c r="C297" s="277" t="s">
        <v>705</v>
      </c>
      <c r="D297" s="278">
        <v>44286</v>
      </c>
      <c r="E297" s="279" t="s">
        <v>711</v>
      </c>
      <c r="F297" s="279" t="s">
        <v>235</v>
      </c>
      <c r="G297" s="283" t="s">
        <v>707</v>
      </c>
      <c r="H297" s="279" t="s">
        <v>189</v>
      </c>
      <c r="I297" s="278">
        <v>44302</v>
      </c>
      <c r="J297" s="278">
        <v>44303</v>
      </c>
      <c r="K297" s="276">
        <f>J297-D297</f>
      </c>
      <c r="L297" s="278">
        <v>44320</v>
      </c>
      <c r="M297" s="280">
        <v>19.4</v>
      </c>
      <c r="N297" s="278">
        <v>44320</v>
      </c>
      <c r="O297" s="279" t="s">
        <v>190</v>
      </c>
      <c r="P297" s="276">
        <v>191</v>
      </c>
      <c r="Q297" s="278">
        <v>44330</v>
      </c>
      <c r="R297" s="276">
        <f>Q297-N297</f>
      </c>
      <c r="S297" s="6"/>
      <c r="T297" s="6"/>
      <c r="U297" s="5">
        <f>+YEAR(D297)</f>
      </c>
      <c r="V297" s="5">
        <f>+MONTH(D297)</f>
      </c>
      <c r="W297" s="281">
        <f>+"W"&amp;IF(WEEKNUM(D297)&lt;10,"0"&amp;WEEKNUM(D297),WEEKNUM(D297))</f>
      </c>
      <c r="X297" s="5">
        <f>+IF(N297="",YEAR(L297),YEAR(N297))</f>
      </c>
      <c r="Y297" s="5">
        <f>+IF(N297="",MONTH(L297),MONTH(N297))</f>
      </c>
      <c r="Z297" s="282">
        <f>+IF(N297="","W"&amp;IF(WEEKNUM(L297)&lt;10,"0"&amp;WEEKNUM(L297),WEEKNUM(L297)),"W"&amp;IF(WEEKNUM(N297)&lt;10,"0"&amp;WEEKNUM(N297),WEEKNUM(N297)))</f>
      </c>
      <c r="AA297" s="281">
        <f>+IF(O297&lt;&gt;"",O297,IF(N297="","In Transit","Arrived"))</f>
      </c>
      <c r="AB297" s="281">
        <f>+"W"&amp;IF(WEEKNUM(Q297)&lt;10,"0"&amp;WEEKNUM(Q297),WEEKNUM(Q297))</f>
      </c>
      <c r="AC297" s="5">
        <f>+YEAR(Q297)</f>
      </c>
      <c r="AD297" s="281">
        <f>+AB297&amp;"-"&amp;AC297</f>
      </c>
      <c r="AE297" s="6"/>
      <c r="AF297" s="6"/>
      <c r="AG297" s="11"/>
    </row>
    <row x14ac:dyDescent="0.25" r="298" customHeight="1" ht="18.75">
      <c r="A298" s="276">
        <v>14</v>
      </c>
      <c r="B298" s="276">
        <v>1082808585</v>
      </c>
      <c r="C298" s="277" t="s">
        <v>705</v>
      </c>
      <c r="D298" s="278">
        <v>44286</v>
      </c>
      <c r="E298" s="279" t="s">
        <v>712</v>
      </c>
      <c r="F298" s="279" t="s">
        <v>235</v>
      </c>
      <c r="G298" s="283" t="s">
        <v>707</v>
      </c>
      <c r="H298" s="279" t="s">
        <v>189</v>
      </c>
      <c r="I298" s="278">
        <v>44302</v>
      </c>
      <c r="J298" s="278">
        <v>44303</v>
      </c>
      <c r="K298" s="276">
        <f>J298-D298</f>
      </c>
      <c r="L298" s="278">
        <v>44320</v>
      </c>
      <c r="M298" s="280">
        <v>19.4</v>
      </c>
      <c r="N298" s="278">
        <v>44320</v>
      </c>
      <c r="O298" s="279" t="s">
        <v>190</v>
      </c>
      <c r="P298" s="276">
        <v>191</v>
      </c>
      <c r="Q298" s="278">
        <v>44328</v>
      </c>
      <c r="R298" s="276">
        <f>Q298-N298</f>
      </c>
      <c r="S298" s="6"/>
      <c r="T298" s="6"/>
      <c r="U298" s="5">
        <f>+YEAR(D298)</f>
      </c>
      <c r="V298" s="5">
        <f>+MONTH(D298)</f>
      </c>
      <c r="W298" s="281">
        <f>+"W"&amp;IF(WEEKNUM(D298)&lt;10,"0"&amp;WEEKNUM(D298),WEEKNUM(D298))</f>
      </c>
      <c r="X298" s="5">
        <f>+IF(N298="",YEAR(L298),YEAR(N298))</f>
      </c>
      <c r="Y298" s="5">
        <f>+IF(N298="",MONTH(L298),MONTH(N298))</f>
      </c>
      <c r="Z298" s="282">
        <f>+IF(N298="","W"&amp;IF(WEEKNUM(L298)&lt;10,"0"&amp;WEEKNUM(L298),WEEKNUM(L298)),"W"&amp;IF(WEEKNUM(N298)&lt;10,"0"&amp;WEEKNUM(N298),WEEKNUM(N298)))</f>
      </c>
      <c r="AA298" s="281">
        <f>+IF(O298&lt;&gt;"",O298,IF(N298="","In Transit","Arrived"))</f>
      </c>
      <c r="AB298" s="281">
        <f>+"W"&amp;IF(WEEKNUM(Q298)&lt;10,"0"&amp;WEEKNUM(Q298),WEEKNUM(Q298))</f>
      </c>
      <c r="AC298" s="5">
        <f>+YEAR(Q298)</f>
      </c>
      <c r="AD298" s="281">
        <f>+AB298&amp;"-"&amp;AC298</f>
      </c>
      <c r="AE298" s="6"/>
      <c r="AF298" s="6"/>
      <c r="AG298" s="11"/>
    </row>
    <row x14ac:dyDescent="0.25" r="299" customHeight="1" ht="18.75">
      <c r="A299" s="276">
        <v>14</v>
      </c>
      <c r="B299" s="276">
        <v>1082808586</v>
      </c>
      <c r="C299" s="277" t="s">
        <v>705</v>
      </c>
      <c r="D299" s="278">
        <v>44287</v>
      </c>
      <c r="E299" s="279" t="s">
        <v>713</v>
      </c>
      <c r="F299" s="279" t="s">
        <v>235</v>
      </c>
      <c r="G299" s="283" t="s">
        <v>707</v>
      </c>
      <c r="H299" s="279" t="s">
        <v>189</v>
      </c>
      <c r="I299" s="278">
        <v>44302</v>
      </c>
      <c r="J299" s="278">
        <v>44303</v>
      </c>
      <c r="K299" s="276">
        <f>J299-D299</f>
      </c>
      <c r="L299" s="278">
        <v>44320</v>
      </c>
      <c r="M299" s="280">
        <v>19.4</v>
      </c>
      <c r="N299" s="278">
        <v>44320</v>
      </c>
      <c r="O299" s="279" t="s">
        <v>190</v>
      </c>
      <c r="P299" s="276">
        <v>191</v>
      </c>
      <c r="Q299" s="278">
        <v>44328</v>
      </c>
      <c r="R299" s="276">
        <f>Q299-N299</f>
      </c>
      <c r="S299" s="6"/>
      <c r="T299" s="6"/>
      <c r="U299" s="5">
        <f>+YEAR(D299)</f>
      </c>
      <c r="V299" s="5">
        <f>+MONTH(D299)</f>
      </c>
      <c r="W299" s="281">
        <f>+"W"&amp;IF(WEEKNUM(D299)&lt;10,"0"&amp;WEEKNUM(D299),WEEKNUM(D299))</f>
      </c>
      <c r="X299" s="5">
        <f>+IF(N299="",YEAR(L299),YEAR(N299))</f>
      </c>
      <c r="Y299" s="5">
        <f>+IF(N299="",MONTH(L299),MONTH(N299))</f>
      </c>
      <c r="Z299" s="282">
        <f>+IF(N299="","W"&amp;IF(WEEKNUM(L299)&lt;10,"0"&amp;WEEKNUM(L299),WEEKNUM(L299)),"W"&amp;IF(WEEKNUM(N299)&lt;10,"0"&amp;WEEKNUM(N299),WEEKNUM(N299)))</f>
      </c>
      <c r="AA299" s="281">
        <f>+IF(O299&lt;&gt;"",O299,IF(N299="","In Transit","Arrived"))</f>
      </c>
      <c r="AB299" s="281">
        <f>+"W"&amp;IF(WEEKNUM(Q299)&lt;10,"0"&amp;WEEKNUM(Q299),WEEKNUM(Q299))</f>
      </c>
      <c r="AC299" s="5">
        <f>+YEAR(Q299)</f>
      </c>
      <c r="AD299" s="281">
        <f>+AB299&amp;"-"&amp;AC299</f>
      </c>
      <c r="AE299" s="6"/>
      <c r="AF299" s="6"/>
      <c r="AG299" s="11"/>
    </row>
    <row x14ac:dyDescent="0.25" r="300" customHeight="1" ht="18.75">
      <c r="A300" s="276">
        <v>14</v>
      </c>
      <c r="B300" s="276">
        <v>1082808587</v>
      </c>
      <c r="C300" s="277" t="s">
        <v>705</v>
      </c>
      <c r="D300" s="278">
        <v>44287</v>
      </c>
      <c r="E300" s="279" t="s">
        <v>714</v>
      </c>
      <c r="F300" s="279" t="s">
        <v>235</v>
      </c>
      <c r="G300" s="283" t="s">
        <v>707</v>
      </c>
      <c r="H300" s="279" t="s">
        <v>189</v>
      </c>
      <c r="I300" s="278">
        <v>44302</v>
      </c>
      <c r="J300" s="278">
        <v>44303</v>
      </c>
      <c r="K300" s="276">
        <f>J300-D300</f>
      </c>
      <c r="L300" s="278">
        <v>44320</v>
      </c>
      <c r="M300" s="280">
        <v>19.4</v>
      </c>
      <c r="N300" s="278">
        <v>44320</v>
      </c>
      <c r="O300" s="279" t="s">
        <v>190</v>
      </c>
      <c r="P300" s="276">
        <v>191</v>
      </c>
      <c r="Q300" s="278">
        <v>44330</v>
      </c>
      <c r="R300" s="276">
        <f>Q300-N300</f>
      </c>
      <c r="S300" s="6"/>
      <c r="T300" s="6"/>
      <c r="U300" s="5">
        <f>+YEAR(D300)</f>
      </c>
      <c r="V300" s="5">
        <f>+MONTH(D300)</f>
      </c>
      <c r="W300" s="281">
        <f>+"W"&amp;IF(WEEKNUM(D300)&lt;10,"0"&amp;WEEKNUM(D300),WEEKNUM(D300))</f>
      </c>
      <c r="X300" s="5">
        <f>+IF(N300="",YEAR(L300),YEAR(N300))</f>
      </c>
      <c r="Y300" s="5">
        <f>+IF(N300="",MONTH(L300),MONTH(N300))</f>
      </c>
      <c r="Z300" s="282">
        <f>+IF(N300="","W"&amp;IF(WEEKNUM(L300)&lt;10,"0"&amp;WEEKNUM(L300),WEEKNUM(L300)),"W"&amp;IF(WEEKNUM(N300)&lt;10,"0"&amp;WEEKNUM(N300),WEEKNUM(N300)))</f>
      </c>
      <c r="AA300" s="281">
        <f>+IF(O300&lt;&gt;"",O300,IF(N300="","In Transit","Arrived"))</f>
      </c>
      <c r="AB300" s="281">
        <f>+"W"&amp;IF(WEEKNUM(Q300)&lt;10,"0"&amp;WEEKNUM(Q300),WEEKNUM(Q300))</f>
      </c>
      <c r="AC300" s="5">
        <f>+YEAR(Q300)</f>
      </c>
      <c r="AD300" s="281">
        <f>+AB300&amp;"-"&amp;AC300</f>
      </c>
      <c r="AE300" s="6"/>
      <c r="AF300" s="6"/>
      <c r="AG300" s="11"/>
    </row>
    <row x14ac:dyDescent="0.25" r="301" customHeight="1" ht="18.75">
      <c r="A301" s="276">
        <v>14</v>
      </c>
      <c r="B301" s="276">
        <v>1082808588</v>
      </c>
      <c r="C301" s="277" t="s">
        <v>705</v>
      </c>
      <c r="D301" s="278">
        <v>44287</v>
      </c>
      <c r="E301" s="279" t="s">
        <v>715</v>
      </c>
      <c r="F301" s="279" t="s">
        <v>235</v>
      </c>
      <c r="G301" s="283" t="s">
        <v>707</v>
      </c>
      <c r="H301" s="279" t="s">
        <v>189</v>
      </c>
      <c r="I301" s="278">
        <v>44302</v>
      </c>
      <c r="J301" s="278">
        <v>44303</v>
      </c>
      <c r="K301" s="276">
        <f>J301-D301</f>
      </c>
      <c r="L301" s="278">
        <v>44320</v>
      </c>
      <c r="M301" s="280">
        <v>19.4</v>
      </c>
      <c r="N301" s="278">
        <v>44320</v>
      </c>
      <c r="O301" s="279" t="s">
        <v>190</v>
      </c>
      <c r="P301" s="276">
        <v>191</v>
      </c>
      <c r="Q301" s="278">
        <v>44330</v>
      </c>
      <c r="R301" s="276">
        <f>Q301-N301</f>
      </c>
      <c r="S301" s="6"/>
      <c r="T301" s="6"/>
      <c r="U301" s="5">
        <f>+YEAR(D301)</f>
      </c>
      <c r="V301" s="5">
        <f>+MONTH(D301)</f>
      </c>
      <c r="W301" s="281">
        <f>+"W"&amp;IF(WEEKNUM(D301)&lt;10,"0"&amp;WEEKNUM(D301),WEEKNUM(D301))</f>
      </c>
      <c r="X301" s="5">
        <f>+IF(N301="",YEAR(L301),YEAR(N301))</f>
      </c>
      <c r="Y301" s="5">
        <f>+IF(N301="",MONTH(L301),MONTH(N301))</f>
      </c>
      <c r="Z301" s="282">
        <f>+IF(N301="","W"&amp;IF(WEEKNUM(L301)&lt;10,"0"&amp;WEEKNUM(L301),WEEKNUM(L301)),"W"&amp;IF(WEEKNUM(N301)&lt;10,"0"&amp;WEEKNUM(N301),WEEKNUM(N301)))</f>
      </c>
      <c r="AA301" s="281">
        <f>+IF(O301&lt;&gt;"",O301,IF(N301="","In Transit","Arrived"))</f>
      </c>
      <c r="AB301" s="281">
        <f>+"W"&amp;IF(WEEKNUM(Q301)&lt;10,"0"&amp;WEEKNUM(Q301),WEEKNUM(Q301))</f>
      </c>
      <c r="AC301" s="5">
        <f>+YEAR(Q301)</f>
      </c>
      <c r="AD301" s="281">
        <f>+AB301&amp;"-"&amp;AC301</f>
      </c>
      <c r="AE301" s="6"/>
      <c r="AF301" s="6"/>
      <c r="AG301" s="11"/>
    </row>
    <row x14ac:dyDescent="0.25" r="302" customHeight="1" ht="18.75">
      <c r="A302" s="276">
        <v>15</v>
      </c>
      <c r="B302" s="276">
        <v>1083238009</v>
      </c>
      <c r="C302" s="277" t="s">
        <v>716</v>
      </c>
      <c r="D302" s="278">
        <v>44293</v>
      </c>
      <c r="E302" s="279" t="s">
        <v>717</v>
      </c>
      <c r="F302" s="279" t="s">
        <v>188</v>
      </c>
      <c r="G302" s="283" t="s">
        <v>718</v>
      </c>
      <c r="H302" s="279" t="s">
        <v>189</v>
      </c>
      <c r="I302" s="278">
        <v>44317</v>
      </c>
      <c r="J302" s="278">
        <v>44324</v>
      </c>
      <c r="K302" s="276">
        <f>J302-D302</f>
      </c>
      <c r="L302" s="278">
        <v>44339</v>
      </c>
      <c r="M302" s="280">
        <v>19.4</v>
      </c>
      <c r="N302" s="278">
        <v>44341</v>
      </c>
      <c r="O302" s="279" t="s">
        <v>190</v>
      </c>
      <c r="P302" s="276">
        <v>191</v>
      </c>
      <c r="Q302" s="278">
        <v>44350</v>
      </c>
      <c r="R302" s="276">
        <f>Q302-N302</f>
      </c>
      <c r="S302" s="6"/>
      <c r="T302" s="6"/>
      <c r="U302" s="5">
        <f>+YEAR(D302)</f>
      </c>
      <c r="V302" s="5">
        <f>+MONTH(D302)</f>
      </c>
      <c r="W302" s="281">
        <f>+"W"&amp;IF(WEEKNUM(D302)&lt;10,"0"&amp;WEEKNUM(D302),WEEKNUM(D302))</f>
      </c>
      <c r="X302" s="5">
        <f>+IF(N302="",YEAR(L302),YEAR(N302))</f>
      </c>
      <c r="Y302" s="5">
        <f>+IF(N302="",MONTH(L302),MONTH(N302))</f>
      </c>
      <c r="Z302" s="282">
        <f>+IF(N302="","W"&amp;IF(WEEKNUM(L302)&lt;10,"0"&amp;WEEKNUM(L302),WEEKNUM(L302)),"W"&amp;IF(WEEKNUM(N302)&lt;10,"0"&amp;WEEKNUM(N302),WEEKNUM(N302)))</f>
      </c>
      <c r="AA302" s="281">
        <f>+IF(O302&lt;&gt;"",O302,IF(N302="","In Transit","Arrived"))</f>
      </c>
      <c r="AB302" s="281">
        <f>+"W"&amp;IF(WEEKNUM(Q302)&lt;10,"0"&amp;WEEKNUM(Q302),WEEKNUM(Q302))</f>
      </c>
      <c r="AC302" s="5">
        <f>+YEAR(Q302)</f>
      </c>
      <c r="AD302" s="281">
        <f>+AB302&amp;"-"&amp;AC302</f>
      </c>
      <c r="AE302" s="6"/>
      <c r="AF302" s="6"/>
      <c r="AG302" s="11"/>
    </row>
    <row x14ac:dyDescent="0.25" r="303" customHeight="1" ht="18.75">
      <c r="A303" s="276">
        <v>15</v>
      </c>
      <c r="B303" s="276">
        <v>1083238011</v>
      </c>
      <c r="C303" s="277" t="s">
        <v>716</v>
      </c>
      <c r="D303" s="278">
        <v>44293</v>
      </c>
      <c r="E303" s="279" t="s">
        <v>719</v>
      </c>
      <c r="F303" s="279" t="s">
        <v>188</v>
      </c>
      <c r="G303" s="283" t="s">
        <v>718</v>
      </c>
      <c r="H303" s="279" t="s">
        <v>189</v>
      </c>
      <c r="I303" s="278">
        <v>44317</v>
      </c>
      <c r="J303" s="278">
        <v>44324</v>
      </c>
      <c r="K303" s="276">
        <f>J303-D303</f>
      </c>
      <c r="L303" s="278">
        <v>44339</v>
      </c>
      <c r="M303" s="280">
        <v>19.4</v>
      </c>
      <c r="N303" s="278">
        <v>44341</v>
      </c>
      <c r="O303" s="279" t="s">
        <v>190</v>
      </c>
      <c r="P303" s="276">
        <v>191</v>
      </c>
      <c r="Q303" s="278">
        <v>44350</v>
      </c>
      <c r="R303" s="276">
        <f>Q303-N303</f>
      </c>
      <c r="S303" s="6"/>
      <c r="T303" s="6"/>
      <c r="U303" s="5">
        <f>+YEAR(D303)</f>
      </c>
      <c r="V303" s="5">
        <f>+MONTH(D303)</f>
      </c>
      <c r="W303" s="281">
        <f>+"W"&amp;IF(WEEKNUM(D303)&lt;10,"0"&amp;WEEKNUM(D303),WEEKNUM(D303))</f>
      </c>
      <c r="X303" s="5">
        <f>+IF(N303="",YEAR(L303),YEAR(N303))</f>
      </c>
      <c r="Y303" s="5">
        <f>+IF(N303="",MONTH(L303),MONTH(N303))</f>
      </c>
      <c r="Z303" s="282">
        <f>+IF(N303="","W"&amp;IF(WEEKNUM(L303)&lt;10,"0"&amp;WEEKNUM(L303),WEEKNUM(L303)),"W"&amp;IF(WEEKNUM(N303)&lt;10,"0"&amp;WEEKNUM(N303),WEEKNUM(N303)))</f>
      </c>
      <c r="AA303" s="281">
        <f>+IF(O303&lt;&gt;"",O303,IF(N303="","In Transit","Arrived"))</f>
      </c>
      <c r="AB303" s="281">
        <f>+"W"&amp;IF(WEEKNUM(Q303)&lt;10,"0"&amp;WEEKNUM(Q303),WEEKNUM(Q303))</f>
      </c>
      <c r="AC303" s="5">
        <f>+YEAR(Q303)</f>
      </c>
      <c r="AD303" s="281">
        <f>+AB303&amp;"-"&amp;AC303</f>
      </c>
      <c r="AE303" s="6"/>
      <c r="AF303" s="6"/>
      <c r="AG303" s="11"/>
    </row>
    <row x14ac:dyDescent="0.25" r="304" customHeight="1" ht="18.75">
      <c r="A304" s="276">
        <v>15</v>
      </c>
      <c r="B304" s="276">
        <v>1083238014</v>
      </c>
      <c r="C304" s="277" t="s">
        <v>716</v>
      </c>
      <c r="D304" s="278">
        <v>44293</v>
      </c>
      <c r="E304" s="279" t="s">
        <v>720</v>
      </c>
      <c r="F304" s="279" t="s">
        <v>188</v>
      </c>
      <c r="G304" s="283" t="s">
        <v>718</v>
      </c>
      <c r="H304" s="279" t="s">
        <v>189</v>
      </c>
      <c r="I304" s="278">
        <v>44317</v>
      </c>
      <c r="J304" s="278">
        <v>44324</v>
      </c>
      <c r="K304" s="276">
        <f>J304-D304</f>
      </c>
      <c r="L304" s="278">
        <v>44339</v>
      </c>
      <c r="M304" s="280">
        <v>19.4</v>
      </c>
      <c r="N304" s="278">
        <v>44341</v>
      </c>
      <c r="O304" s="279" t="s">
        <v>190</v>
      </c>
      <c r="P304" s="276">
        <v>191</v>
      </c>
      <c r="Q304" s="278">
        <v>44350</v>
      </c>
      <c r="R304" s="276">
        <f>Q304-N304</f>
      </c>
      <c r="S304" s="6"/>
      <c r="T304" s="6"/>
      <c r="U304" s="5">
        <f>+YEAR(D304)</f>
      </c>
      <c r="V304" s="5">
        <f>+MONTH(D304)</f>
      </c>
      <c r="W304" s="281">
        <f>+"W"&amp;IF(WEEKNUM(D304)&lt;10,"0"&amp;WEEKNUM(D304),WEEKNUM(D304))</f>
      </c>
      <c r="X304" s="5">
        <f>+IF(N304="",YEAR(L304),YEAR(N304))</f>
      </c>
      <c r="Y304" s="5">
        <f>+IF(N304="",MONTH(L304),MONTH(N304))</f>
      </c>
      <c r="Z304" s="282">
        <f>+IF(N304="","W"&amp;IF(WEEKNUM(L304)&lt;10,"0"&amp;WEEKNUM(L304),WEEKNUM(L304)),"W"&amp;IF(WEEKNUM(N304)&lt;10,"0"&amp;WEEKNUM(N304),WEEKNUM(N304)))</f>
      </c>
      <c r="AA304" s="281">
        <f>+IF(O304&lt;&gt;"",O304,IF(N304="","In Transit","Arrived"))</f>
      </c>
      <c r="AB304" s="281">
        <f>+"W"&amp;IF(WEEKNUM(Q304)&lt;10,"0"&amp;WEEKNUM(Q304),WEEKNUM(Q304))</f>
      </c>
      <c r="AC304" s="5">
        <f>+YEAR(Q304)</f>
      </c>
      <c r="AD304" s="281">
        <f>+AB304&amp;"-"&amp;AC304</f>
      </c>
      <c r="AE304" s="6"/>
      <c r="AF304" s="6"/>
      <c r="AG304" s="11"/>
    </row>
    <row x14ac:dyDescent="0.25" r="305" customHeight="1" ht="18.75">
      <c r="A305" s="276">
        <v>15</v>
      </c>
      <c r="B305" s="276">
        <v>1083238015</v>
      </c>
      <c r="C305" s="277" t="s">
        <v>716</v>
      </c>
      <c r="D305" s="278">
        <v>44294</v>
      </c>
      <c r="E305" s="279" t="s">
        <v>721</v>
      </c>
      <c r="F305" s="279" t="s">
        <v>188</v>
      </c>
      <c r="G305" s="283" t="s">
        <v>718</v>
      </c>
      <c r="H305" s="279" t="s">
        <v>189</v>
      </c>
      <c r="I305" s="278">
        <v>44317</v>
      </c>
      <c r="J305" s="278">
        <v>44324</v>
      </c>
      <c r="K305" s="276">
        <f>J305-D305</f>
      </c>
      <c r="L305" s="278">
        <v>44339</v>
      </c>
      <c r="M305" s="280">
        <v>19.4</v>
      </c>
      <c r="N305" s="278">
        <v>44341</v>
      </c>
      <c r="O305" s="279" t="s">
        <v>190</v>
      </c>
      <c r="P305" s="276">
        <v>191</v>
      </c>
      <c r="Q305" s="278">
        <v>44350</v>
      </c>
      <c r="R305" s="276">
        <f>Q305-N305</f>
      </c>
      <c r="S305" s="6"/>
      <c r="T305" s="6"/>
      <c r="U305" s="5">
        <f>+YEAR(D305)</f>
      </c>
      <c r="V305" s="5">
        <f>+MONTH(D305)</f>
      </c>
      <c r="W305" s="281">
        <f>+"W"&amp;IF(WEEKNUM(D305)&lt;10,"0"&amp;WEEKNUM(D305),WEEKNUM(D305))</f>
      </c>
      <c r="X305" s="5">
        <f>+IF(N305="",YEAR(L305),YEAR(N305))</f>
      </c>
      <c r="Y305" s="5">
        <f>+IF(N305="",MONTH(L305),MONTH(N305))</f>
      </c>
      <c r="Z305" s="282">
        <f>+IF(N305="","W"&amp;IF(WEEKNUM(L305)&lt;10,"0"&amp;WEEKNUM(L305),WEEKNUM(L305)),"W"&amp;IF(WEEKNUM(N305)&lt;10,"0"&amp;WEEKNUM(N305),WEEKNUM(N305)))</f>
      </c>
      <c r="AA305" s="281">
        <f>+IF(O305&lt;&gt;"",O305,IF(N305="","In Transit","Arrived"))</f>
      </c>
      <c r="AB305" s="281">
        <f>+"W"&amp;IF(WEEKNUM(Q305)&lt;10,"0"&amp;WEEKNUM(Q305),WEEKNUM(Q305))</f>
      </c>
      <c r="AC305" s="5">
        <f>+YEAR(Q305)</f>
      </c>
      <c r="AD305" s="281">
        <f>+AB305&amp;"-"&amp;AC305</f>
      </c>
      <c r="AE305" s="6"/>
      <c r="AF305" s="6"/>
      <c r="AG305" s="11"/>
    </row>
    <row x14ac:dyDescent="0.25" r="306" customHeight="1" ht="18.75">
      <c r="A306" s="276">
        <v>15</v>
      </c>
      <c r="B306" s="276">
        <v>1083238017</v>
      </c>
      <c r="C306" s="277" t="s">
        <v>716</v>
      </c>
      <c r="D306" s="278">
        <v>44294</v>
      </c>
      <c r="E306" s="279" t="s">
        <v>722</v>
      </c>
      <c r="F306" s="279" t="s">
        <v>188</v>
      </c>
      <c r="G306" s="283" t="s">
        <v>718</v>
      </c>
      <c r="H306" s="279" t="s">
        <v>189</v>
      </c>
      <c r="I306" s="278">
        <v>44317</v>
      </c>
      <c r="J306" s="278">
        <v>44324</v>
      </c>
      <c r="K306" s="276">
        <f>J306-D306</f>
      </c>
      <c r="L306" s="278">
        <v>44339</v>
      </c>
      <c r="M306" s="280">
        <v>19.4</v>
      </c>
      <c r="N306" s="278">
        <v>44341</v>
      </c>
      <c r="O306" s="279" t="s">
        <v>190</v>
      </c>
      <c r="P306" s="276">
        <v>191</v>
      </c>
      <c r="Q306" s="278">
        <v>44350</v>
      </c>
      <c r="R306" s="276">
        <f>Q306-N306</f>
      </c>
      <c r="S306" s="6"/>
      <c r="T306" s="6"/>
      <c r="U306" s="5">
        <f>+YEAR(D306)</f>
      </c>
      <c r="V306" s="5">
        <f>+MONTH(D306)</f>
      </c>
      <c r="W306" s="281">
        <f>+"W"&amp;IF(WEEKNUM(D306)&lt;10,"0"&amp;WEEKNUM(D306),WEEKNUM(D306))</f>
      </c>
      <c r="X306" s="5">
        <f>+IF(N306="",YEAR(L306),YEAR(N306))</f>
      </c>
      <c r="Y306" s="5">
        <f>+IF(N306="",MONTH(L306),MONTH(N306))</f>
      </c>
      <c r="Z306" s="282">
        <f>+IF(N306="","W"&amp;IF(WEEKNUM(L306)&lt;10,"0"&amp;WEEKNUM(L306),WEEKNUM(L306)),"W"&amp;IF(WEEKNUM(N306)&lt;10,"0"&amp;WEEKNUM(N306),WEEKNUM(N306)))</f>
      </c>
      <c r="AA306" s="281">
        <f>+IF(O306&lt;&gt;"",O306,IF(N306="","In Transit","Arrived"))</f>
      </c>
      <c r="AB306" s="281">
        <f>+"W"&amp;IF(WEEKNUM(Q306)&lt;10,"0"&amp;WEEKNUM(Q306),WEEKNUM(Q306))</f>
      </c>
      <c r="AC306" s="5">
        <f>+YEAR(Q306)</f>
      </c>
      <c r="AD306" s="281">
        <f>+AB306&amp;"-"&amp;AC306</f>
      </c>
      <c r="AE306" s="6"/>
      <c r="AF306" s="6"/>
      <c r="AG306" s="11"/>
    </row>
    <row x14ac:dyDescent="0.25" r="307" customHeight="1" ht="18.75">
      <c r="A307" s="276">
        <v>15</v>
      </c>
      <c r="B307" s="276">
        <v>1083238018</v>
      </c>
      <c r="C307" s="277" t="s">
        <v>716</v>
      </c>
      <c r="D307" s="278">
        <v>44294</v>
      </c>
      <c r="E307" s="279" t="s">
        <v>723</v>
      </c>
      <c r="F307" s="279" t="s">
        <v>188</v>
      </c>
      <c r="G307" s="283" t="s">
        <v>718</v>
      </c>
      <c r="H307" s="279" t="s">
        <v>189</v>
      </c>
      <c r="I307" s="278">
        <v>44317</v>
      </c>
      <c r="J307" s="278">
        <v>44324</v>
      </c>
      <c r="K307" s="276">
        <f>J307-D307</f>
      </c>
      <c r="L307" s="278">
        <v>44339</v>
      </c>
      <c r="M307" s="280">
        <v>19.4</v>
      </c>
      <c r="N307" s="278">
        <v>44341</v>
      </c>
      <c r="O307" s="279" t="s">
        <v>190</v>
      </c>
      <c r="P307" s="276">
        <v>191</v>
      </c>
      <c r="Q307" s="278">
        <v>44350</v>
      </c>
      <c r="R307" s="276">
        <f>Q307-N307</f>
      </c>
      <c r="S307" s="6"/>
      <c r="T307" s="6"/>
      <c r="U307" s="5">
        <f>+YEAR(D307)</f>
      </c>
      <c r="V307" s="5">
        <f>+MONTH(D307)</f>
      </c>
      <c r="W307" s="281">
        <f>+"W"&amp;IF(WEEKNUM(D307)&lt;10,"0"&amp;WEEKNUM(D307),WEEKNUM(D307))</f>
      </c>
      <c r="X307" s="5">
        <f>+IF(N307="",YEAR(L307),YEAR(N307))</f>
      </c>
      <c r="Y307" s="5">
        <f>+IF(N307="",MONTH(L307),MONTH(N307))</f>
      </c>
      <c r="Z307" s="282">
        <f>+IF(N307="","W"&amp;IF(WEEKNUM(L307)&lt;10,"0"&amp;WEEKNUM(L307),WEEKNUM(L307)),"W"&amp;IF(WEEKNUM(N307)&lt;10,"0"&amp;WEEKNUM(N307),WEEKNUM(N307)))</f>
      </c>
      <c r="AA307" s="281">
        <f>+IF(O307&lt;&gt;"",O307,IF(N307="","In Transit","Arrived"))</f>
      </c>
      <c r="AB307" s="281">
        <f>+"W"&amp;IF(WEEKNUM(Q307)&lt;10,"0"&amp;WEEKNUM(Q307),WEEKNUM(Q307))</f>
      </c>
      <c r="AC307" s="5">
        <f>+YEAR(Q307)</f>
      </c>
      <c r="AD307" s="281">
        <f>+AB307&amp;"-"&amp;AC307</f>
      </c>
      <c r="AE307" s="6"/>
      <c r="AF307" s="6"/>
      <c r="AG307" s="11"/>
    </row>
    <row x14ac:dyDescent="0.25" r="308" customHeight="1" ht="18.75">
      <c r="A308" s="276">
        <v>15</v>
      </c>
      <c r="B308" s="276">
        <v>1083238025</v>
      </c>
      <c r="C308" s="277" t="s">
        <v>716</v>
      </c>
      <c r="D308" s="278">
        <v>44295</v>
      </c>
      <c r="E308" s="279" t="s">
        <v>724</v>
      </c>
      <c r="F308" s="279" t="s">
        <v>188</v>
      </c>
      <c r="G308" s="283" t="s">
        <v>718</v>
      </c>
      <c r="H308" s="279" t="s">
        <v>189</v>
      </c>
      <c r="I308" s="278">
        <v>44317</v>
      </c>
      <c r="J308" s="278">
        <v>44324</v>
      </c>
      <c r="K308" s="276">
        <f>J308-D308</f>
      </c>
      <c r="L308" s="278">
        <v>44339</v>
      </c>
      <c r="M308" s="280">
        <v>19.4</v>
      </c>
      <c r="N308" s="278">
        <v>44341</v>
      </c>
      <c r="O308" s="279" t="s">
        <v>190</v>
      </c>
      <c r="P308" s="276">
        <v>191</v>
      </c>
      <c r="Q308" s="278">
        <v>44350</v>
      </c>
      <c r="R308" s="276">
        <f>Q308-N308</f>
      </c>
      <c r="S308" s="6"/>
      <c r="T308" s="6"/>
      <c r="U308" s="5">
        <f>+YEAR(D308)</f>
      </c>
      <c r="V308" s="5">
        <f>+MONTH(D308)</f>
      </c>
      <c r="W308" s="281">
        <f>+"W"&amp;IF(WEEKNUM(D308)&lt;10,"0"&amp;WEEKNUM(D308),WEEKNUM(D308))</f>
      </c>
      <c r="X308" s="5">
        <f>+IF(N308="",YEAR(L308),YEAR(N308))</f>
      </c>
      <c r="Y308" s="5">
        <f>+IF(N308="",MONTH(L308),MONTH(N308))</f>
      </c>
      <c r="Z308" s="282">
        <f>+IF(N308="","W"&amp;IF(WEEKNUM(L308)&lt;10,"0"&amp;WEEKNUM(L308),WEEKNUM(L308)),"W"&amp;IF(WEEKNUM(N308)&lt;10,"0"&amp;WEEKNUM(N308),WEEKNUM(N308)))</f>
      </c>
      <c r="AA308" s="281">
        <f>+IF(O308&lt;&gt;"",O308,IF(N308="","In Transit","Arrived"))</f>
      </c>
      <c r="AB308" s="281">
        <f>+"W"&amp;IF(WEEKNUM(Q308)&lt;10,"0"&amp;WEEKNUM(Q308),WEEKNUM(Q308))</f>
      </c>
      <c r="AC308" s="5">
        <f>+YEAR(Q308)</f>
      </c>
      <c r="AD308" s="281">
        <f>+AB308&amp;"-"&amp;AC308</f>
      </c>
      <c r="AE308" s="6"/>
      <c r="AF308" s="6"/>
      <c r="AG308" s="11"/>
    </row>
    <row x14ac:dyDescent="0.25" r="309" customHeight="1" ht="18.75">
      <c r="A309" s="276">
        <v>15</v>
      </c>
      <c r="B309" s="276">
        <v>1083238026</v>
      </c>
      <c r="C309" s="277" t="s">
        <v>716</v>
      </c>
      <c r="D309" s="278">
        <v>44295</v>
      </c>
      <c r="E309" s="279" t="s">
        <v>725</v>
      </c>
      <c r="F309" s="279" t="s">
        <v>188</v>
      </c>
      <c r="G309" s="283" t="s">
        <v>718</v>
      </c>
      <c r="H309" s="279" t="s">
        <v>189</v>
      </c>
      <c r="I309" s="278">
        <v>44317</v>
      </c>
      <c r="J309" s="278">
        <v>44324</v>
      </c>
      <c r="K309" s="276">
        <f>J309-D309</f>
      </c>
      <c r="L309" s="278">
        <v>44339</v>
      </c>
      <c r="M309" s="280">
        <v>19.4</v>
      </c>
      <c r="N309" s="278">
        <v>44341</v>
      </c>
      <c r="O309" s="279" t="s">
        <v>190</v>
      </c>
      <c r="P309" s="276">
        <v>191</v>
      </c>
      <c r="Q309" s="278">
        <v>44350</v>
      </c>
      <c r="R309" s="276">
        <f>Q309-N309</f>
      </c>
      <c r="S309" s="6"/>
      <c r="T309" s="6"/>
      <c r="U309" s="5">
        <f>+YEAR(D309)</f>
      </c>
      <c r="V309" s="5">
        <f>+MONTH(D309)</f>
      </c>
      <c r="W309" s="281">
        <f>+"W"&amp;IF(WEEKNUM(D309)&lt;10,"0"&amp;WEEKNUM(D309),WEEKNUM(D309))</f>
      </c>
      <c r="X309" s="5">
        <f>+IF(N309="",YEAR(L309),YEAR(N309))</f>
      </c>
      <c r="Y309" s="5">
        <f>+IF(N309="",MONTH(L309),MONTH(N309))</f>
      </c>
      <c r="Z309" s="282">
        <f>+IF(N309="","W"&amp;IF(WEEKNUM(L309)&lt;10,"0"&amp;WEEKNUM(L309),WEEKNUM(L309)),"W"&amp;IF(WEEKNUM(N309)&lt;10,"0"&amp;WEEKNUM(N309),WEEKNUM(N309)))</f>
      </c>
      <c r="AA309" s="281">
        <f>+IF(O309&lt;&gt;"",O309,IF(N309="","In Transit","Arrived"))</f>
      </c>
      <c r="AB309" s="281">
        <f>+"W"&amp;IF(WEEKNUM(Q309)&lt;10,"0"&amp;WEEKNUM(Q309),WEEKNUM(Q309))</f>
      </c>
      <c r="AC309" s="5">
        <f>+YEAR(Q309)</f>
      </c>
      <c r="AD309" s="281">
        <f>+AB309&amp;"-"&amp;AC309</f>
      </c>
      <c r="AE309" s="6"/>
      <c r="AF309" s="6"/>
      <c r="AG309" s="11"/>
    </row>
    <row x14ac:dyDescent="0.25" r="310" customHeight="1" ht="18.75">
      <c r="A310" s="276">
        <v>16</v>
      </c>
      <c r="B310" s="276">
        <v>1083361637</v>
      </c>
      <c r="C310" s="277" t="s">
        <v>726</v>
      </c>
      <c r="D310" s="278">
        <v>44302</v>
      </c>
      <c r="E310" s="279" t="s">
        <v>727</v>
      </c>
      <c r="F310" s="279" t="s">
        <v>211</v>
      </c>
      <c r="G310" s="283" t="s">
        <v>728</v>
      </c>
      <c r="H310" s="279" t="s">
        <v>189</v>
      </c>
      <c r="I310" s="278">
        <v>44324</v>
      </c>
      <c r="J310" s="278">
        <v>44337</v>
      </c>
      <c r="K310" s="276">
        <f>J310-D310</f>
      </c>
      <c r="L310" s="278">
        <v>44353</v>
      </c>
      <c r="M310" s="280">
        <v>19.4</v>
      </c>
      <c r="N310" s="278">
        <v>44354</v>
      </c>
      <c r="O310" s="279" t="s">
        <v>190</v>
      </c>
      <c r="P310" s="276">
        <v>190</v>
      </c>
      <c r="Q310" s="278">
        <v>44369</v>
      </c>
      <c r="R310" s="276">
        <f>Q310-N310</f>
      </c>
      <c r="S310" s="6"/>
      <c r="T310" s="6"/>
      <c r="U310" s="5">
        <f>+YEAR(D310)</f>
      </c>
      <c r="V310" s="5">
        <f>+MONTH(D310)</f>
      </c>
      <c r="W310" s="281">
        <f>+"W"&amp;IF(WEEKNUM(D310)&lt;10,"0"&amp;WEEKNUM(D310),WEEKNUM(D310))</f>
      </c>
      <c r="X310" s="5">
        <f>+IF(N310="",YEAR(L310),YEAR(N310))</f>
      </c>
      <c r="Y310" s="5">
        <f>+IF(N310="",MONTH(L310),MONTH(N310))</f>
      </c>
      <c r="Z310" s="282">
        <f>+IF(N310="","W"&amp;IF(WEEKNUM(L310)&lt;10,"0"&amp;WEEKNUM(L310),WEEKNUM(L310)),"W"&amp;IF(WEEKNUM(N310)&lt;10,"0"&amp;WEEKNUM(N310),WEEKNUM(N310)))</f>
      </c>
      <c r="AA310" s="281">
        <f>+IF(O310&lt;&gt;"",O310,IF(N310="","In Transit","Arrived"))</f>
      </c>
      <c r="AB310" s="281">
        <f>+"W"&amp;IF(WEEKNUM(Q310)&lt;10,"0"&amp;WEEKNUM(Q310),WEEKNUM(Q310))</f>
      </c>
      <c r="AC310" s="5">
        <f>+YEAR(Q310)</f>
      </c>
      <c r="AD310" s="281">
        <f>+AB310&amp;"-"&amp;AC310</f>
      </c>
      <c r="AE310" s="6"/>
      <c r="AF310" s="6"/>
      <c r="AG310" s="11"/>
    </row>
    <row x14ac:dyDescent="0.25" r="311" customHeight="1" ht="18.75">
      <c r="A311" s="276">
        <v>16</v>
      </c>
      <c r="B311" s="276">
        <v>1083361635</v>
      </c>
      <c r="C311" s="277" t="s">
        <v>726</v>
      </c>
      <c r="D311" s="278">
        <v>44302</v>
      </c>
      <c r="E311" s="279" t="s">
        <v>729</v>
      </c>
      <c r="F311" s="279" t="s">
        <v>211</v>
      </c>
      <c r="G311" s="283" t="s">
        <v>728</v>
      </c>
      <c r="H311" s="279" t="s">
        <v>189</v>
      </c>
      <c r="I311" s="278">
        <v>44324</v>
      </c>
      <c r="J311" s="278">
        <v>44337</v>
      </c>
      <c r="K311" s="276">
        <f>J311-D311</f>
      </c>
      <c r="L311" s="278">
        <v>44353</v>
      </c>
      <c r="M311" s="280">
        <v>19.4</v>
      </c>
      <c r="N311" s="278">
        <v>44354</v>
      </c>
      <c r="O311" s="279" t="s">
        <v>190</v>
      </c>
      <c r="P311" s="276">
        <v>190</v>
      </c>
      <c r="Q311" s="278">
        <v>44369</v>
      </c>
      <c r="R311" s="276">
        <f>Q311-N311</f>
      </c>
      <c r="S311" s="6"/>
      <c r="T311" s="6"/>
      <c r="U311" s="5">
        <f>+YEAR(D311)</f>
      </c>
      <c r="V311" s="5">
        <f>+MONTH(D311)</f>
      </c>
      <c r="W311" s="281">
        <f>+"W"&amp;IF(WEEKNUM(D311)&lt;10,"0"&amp;WEEKNUM(D311),WEEKNUM(D311))</f>
      </c>
      <c r="X311" s="5">
        <f>+IF(N311="",YEAR(L311),YEAR(N311))</f>
      </c>
      <c r="Y311" s="5">
        <f>+IF(N311="",MONTH(L311),MONTH(N311))</f>
      </c>
      <c r="Z311" s="282">
        <f>+IF(N311="","W"&amp;IF(WEEKNUM(L311)&lt;10,"0"&amp;WEEKNUM(L311),WEEKNUM(L311)),"W"&amp;IF(WEEKNUM(N311)&lt;10,"0"&amp;WEEKNUM(N311),WEEKNUM(N311)))</f>
      </c>
      <c r="AA311" s="281">
        <f>+IF(O311&lt;&gt;"",O311,IF(N311="","In Transit","Arrived"))</f>
      </c>
      <c r="AB311" s="281">
        <f>+"W"&amp;IF(WEEKNUM(Q311)&lt;10,"0"&amp;WEEKNUM(Q311),WEEKNUM(Q311))</f>
      </c>
      <c r="AC311" s="5">
        <f>+YEAR(Q311)</f>
      </c>
      <c r="AD311" s="281">
        <f>+AB311&amp;"-"&amp;AC311</f>
      </c>
      <c r="AE311" s="6"/>
      <c r="AF311" s="6"/>
      <c r="AG311" s="11"/>
    </row>
    <row x14ac:dyDescent="0.25" r="312" customHeight="1" ht="18.75">
      <c r="A312" s="276">
        <v>16</v>
      </c>
      <c r="B312" s="276">
        <v>1083361634</v>
      </c>
      <c r="C312" s="277" t="s">
        <v>726</v>
      </c>
      <c r="D312" s="278">
        <v>44301</v>
      </c>
      <c r="E312" s="279" t="s">
        <v>730</v>
      </c>
      <c r="F312" s="279" t="s">
        <v>211</v>
      </c>
      <c r="G312" s="283" t="s">
        <v>728</v>
      </c>
      <c r="H312" s="279" t="s">
        <v>189</v>
      </c>
      <c r="I312" s="278">
        <v>44324</v>
      </c>
      <c r="J312" s="278">
        <v>44337</v>
      </c>
      <c r="K312" s="276">
        <f>J312-D312</f>
      </c>
      <c r="L312" s="278">
        <v>44353</v>
      </c>
      <c r="M312" s="280">
        <v>19.4</v>
      </c>
      <c r="N312" s="278">
        <v>44354</v>
      </c>
      <c r="O312" s="279" t="s">
        <v>190</v>
      </c>
      <c r="P312" s="276">
        <v>190</v>
      </c>
      <c r="Q312" s="278">
        <v>44369</v>
      </c>
      <c r="R312" s="276">
        <f>Q312-N312</f>
      </c>
      <c r="S312" s="6"/>
      <c r="T312" s="6"/>
      <c r="U312" s="5">
        <f>+YEAR(D312)</f>
      </c>
      <c r="V312" s="5">
        <f>+MONTH(D312)</f>
      </c>
      <c r="W312" s="281">
        <f>+"W"&amp;IF(WEEKNUM(D312)&lt;10,"0"&amp;WEEKNUM(D312),WEEKNUM(D312))</f>
      </c>
      <c r="X312" s="5">
        <f>+IF(N312="",YEAR(L312),YEAR(N312))</f>
      </c>
      <c r="Y312" s="5">
        <f>+IF(N312="",MONTH(L312),MONTH(N312))</f>
      </c>
      <c r="Z312" s="282">
        <f>+IF(N312="","W"&amp;IF(WEEKNUM(L312)&lt;10,"0"&amp;WEEKNUM(L312),WEEKNUM(L312)),"W"&amp;IF(WEEKNUM(N312)&lt;10,"0"&amp;WEEKNUM(N312),WEEKNUM(N312)))</f>
      </c>
      <c r="AA312" s="281">
        <f>+IF(O312&lt;&gt;"",O312,IF(N312="","In Transit","Arrived"))</f>
      </c>
      <c r="AB312" s="281">
        <f>+"W"&amp;IF(WEEKNUM(Q312)&lt;10,"0"&amp;WEEKNUM(Q312),WEEKNUM(Q312))</f>
      </c>
      <c r="AC312" s="5">
        <f>+YEAR(Q312)</f>
      </c>
      <c r="AD312" s="281">
        <f>+AB312&amp;"-"&amp;AC312</f>
      </c>
      <c r="AE312" s="6"/>
      <c r="AF312" s="6"/>
      <c r="AG312" s="11"/>
    </row>
    <row x14ac:dyDescent="0.25" r="313" customHeight="1" ht="18.75">
      <c r="A313" s="276">
        <v>16</v>
      </c>
      <c r="B313" s="276">
        <v>1083361631</v>
      </c>
      <c r="C313" s="277" t="s">
        <v>726</v>
      </c>
      <c r="D313" s="278">
        <v>44301</v>
      </c>
      <c r="E313" s="279" t="s">
        <v>731</v>
      </c>
      <c r="F313" s="279" t="s">
        <v>211</v>
      </c>
      <c r="G313" s="283" t="s">
        <v>728</v>
      </c>
      <c r="H313" s="279" t="s">
        <v>189</v>
      </c>
      <c r="I313" s="278">
        <v>44324</v>
      </c>
      <c r="J313" s="278">
        <v>44337</v>
      </c>
      <c r="K313" s="276">
        <f>J313-D313</f>
      </c>
      <c r="L313" s="278">
        <v>44353</v>
      </c>
      <c r="M313" s="280">
        <v>19.4</v>
      </c>
      <c r="N313" s="278">
        <v>44354</v>
      </c>
      <c r="O313" s="279" t="s">
        <v>190</v>
      </c>
      <c r="P313" s="276">
        <v>190</v>
      </c>
      <c r="Q313" s="278">
        <v>44368</v>
      </c>
      <c r="R313" s="276">
        <f>Q313-N313</f>
      </c>
      <c r="S313" s="6"/>
      <c r="T313" s="6"/>
      <c r="U313" s="5">
        <f>+YEAR(D313)</f>
      </c>
      <c r="V313" s="5">
        <f>+MONTH(D313)</f>
      </c>
      <c r="W313" s="281">
        <f>+"W"&amp;IF(WEEKNUM(D313)&lt;10,"0"&amp;WEEKNUM(D313),WEEKNUM(D313))</f>
      </c>
      <c r="X313" s="5">
        <f>+IF(N313="",YEAR(L313),YEAR(N313))</f>
      </c>
      <c r="Y313" s="5">
        <f>+IF(N313="",MONTH(L313),MONTH(N313))</f>
      </c>
      <c r="Z313" s="282">
        <f>+IF(N313="","W"&amp;IF(WEEKNUM(L313)&lt;10,"0"&amp;WEEKNUM(L313),WEEKNUM(L313)),"W"&amp;IF(WEEKNUM(N313)&lt;10,"0"&amp;WEEKNUM(N313),WEEKNUM(N313)))</f>
      </c>
      <c r="AA313" s="281">
        <f>+IF(O313&lt;&gt;"",O313,IF(N313="","In Transit","Arrived"))</f>
      </c>
      <c r="AB313" s="281">
        <f>+"W"&amp;IF(WEEKNUM(Q313)&lt;10,"0"&amp;WEEKNUM(Q313),WEEKNUM(Q313))</f>
      </c>
      <c r="AC313" s="5">
        <f>+YEAR(Q313)</f>
      </c>
      <c r="AD313" s="281">
        <f>+AB313&amp;"-"&amp;AC313</f>
      </c>
      <c r="AE313" s="6"/>
      <c r="AF313" s="6"/>
      <c r="AG313" s="11"/>
    </row>
    <row x14ac:dyDescent="0.25" r="314" customHeight="1" ht="18.75">
      <c r="A314" s="276">
        <v>16</v>
      </c>
      <c r="B314" s="276">
        <v>1083361629</v>
      </c>
      <c r="C314" s="277" t="s">
        <v>726</v>
      </c>
      <c r="D314" s="278">
        <v>44301</v>
      </c>
      <c r="E314" s="279" t="s">
        <v>732</v>
      </c>
      <c r="F314" s="279" t="s">
        <v>211</v>
      </c>
      <c r="G314" s="283" t="s">
        <v>728</v>
      </c>
      <c r="H314" s="279" t="s">
        <v>189</v>
      </c>
      <c r="I314" s="278">
        <v>44324</v>
      </c>
      <c r="J314" s="278">
        <v>44337</v>
      </c>
      <c r="K314" s="276">
        <f>J314-D314</f>
      </c>
      <c r="L314" s="278">
        <v>44353</v>
      </c>
      <c r="M314" s="280">
        <v>19.4</v>
      </c>
      <c r="N314" s="278">
        <v>44354</v>
      </c>
      <c r="O314" s="279" t="s">
        <v>190</v>
      </c>
      <c r="P314" s="276">
        <v>190</v>
      </c>
      <c r="Q314" s="278">
        <v>44368</v>
      </c>
      <c r="R314" s="276">
        <f>Q314-N314</f>
      </c>
      <c r="S314" s="6"/>
      <c r="T314" s="6"/>
      <c r="U314" s="5">
        <f>+YEAR(D314)</f>
      </c>
      <c r="V314" s="5">
        <f>+MONTH(D314)</f>
      </c>
      <c r="W314" s="281">
        <f>+"W"&amp;IF(WEEKNUM(D314)&lt;10,"0"&amp;WEEKNUM(D314),WEEKNUM(D314))</f>
      </c>
      <c r="X314" s="5">
        <f>+IF(N314="",YEAR(L314),YEAR(N314))</f>
      </c>
      <c r="Y314" s="5">
        <f>+IF(N314="",MONTH(L314),MONTH(N314))</f>
      </c>
      <c r="Z314" s="282">
        <f>+IF(N314="","W"&amp;IF(WEEKNUM(L314)&lt;10,"0"&amp;WEEKNUM(L314),WEEKNUM(L314)),"W"&amp;IF(WEEKNUM(N314)&lt;10,"0"&amp;WEEKNUM(N314),WEEKNUM(N314)))</f>
      </c>
      <c r="AA314" s="281">
        <f>+IF(O314&lt;&gt;"",O314,IF(N314="","In Transit","Arrived"))</f>
      </c>
      <c r="AB314" s="281">
        <f>+"W"&amp;IF(WEEKNUM(Q314)&lt;10,"0"&amp;WEEKNUM(Q314),WEEKNUM(Q314))</f>
      </c>
      <c r="AC314" s="5">
        <f>+YEAR(Q314)</f>
      </c>
      <c r="AD314" s="281">
        <f>+AB314&amp;"-"&amp;AC314</f>
      </c>
      <c r="AE314" s="6"/>
      <c r="AF314" s="6"/>
      <c r="AG314" s="11"/>
    </row>
    <row x14ac:dyDescent="0.25" r="315" customHeight="1" ht="18.75">
      <c r="A315" s="276">
        <v>16</v>
      </c>
      <c r="B315" s="276">
        <v>1083361628</v>
      </c>
      <c r="C315" s="277" t="s">
        <v>726</v>
      </c>
      <c r="D315" s="278">
        <v>44300</v>
      </c>
      <c r="E315" s="279" t="s">
        <v>733</v>
      </c>
      <c r="F315" s="279" t="s">
        <v>211</v>
      </c>
      <c r="G315" s="283" t="s">
        <v>728</v>
      </c>
      <c r="H315" s="279" t="s">
        <v>189</v>
      </c>
      <c r="I315" s="278">
        <v>44324</v>
      </c>
      <c r="J315" s="278">
        <v>44337</v>
      </c>
      <c r="K315" s="276">
        <f>J315-D315</f>
      </c>
      <c r="L315" s="278">
        <v>44353</v>
      </c>
      <c r="M315" s="280">
        <v>19.4</v>
      </c>
      <c r="N315" s="278">
        <v>44354</v>
      </c>
      <c r="O315" s="279" t="s">
        <v>190</v>
      </c>
      <c r="P315" s="276">
        <v>190</v>
      </c>
      <c r="Q315" s="278">
        <v>44369</v>
      </c>
      <c r="R315" s="276">
        <f>Q315-N315</f>
      </c>
      <c r="S315" s="6"/>
      <c r="T315" s="6"/>
      <c r="U315" s="5">
        <f>+YEAR(D315)</f>
      </c>
      <c r="V315" s="5">
        <f>+MONTH(D315)</f>
      </c>
      <c r="W315" s="281">
        <f>+"W"&amp;IF(WEEKNUM(D315)&lt;10,"0"&amp;WEEKNUM(D315),WEEKNUM(D315))</f>
      </c>
      <c r="X315" s="5">
        <f>+IF(N315="",YEAR(L315),YEAR(N315))</f>
      </c>
      <c r="Y315" s="5">
        <f>+IF(N315="",MONTH(L315),MONTH(N315))</f>
      </c>
      <c r="Z315" s="282">
        <f>+IF(N315="","W"&amp;IF(WEEKNUM(L315)&lt;10,"0"&amp;WEEKNUM(L315),WEEKNUM(L315)),"W"&amp;IF(WEEKNUM(N315)&lt;10,"0"&amp;WEEKNUM(N315),WEEKNUM(N315)))</f>
      </c>
      <c r="AA315" s="281">
        <f>+IF(O315&lt;&gt;"",O315,IF(N315="","In Transit","Arrived"))</f>
      </c>
      <c r="AB315" s="281">
        <f>+"W"&amp;IF(WEEKNUM(Q315)&lt;10,"0"&amp;WEEKNUM(Q315),WEEKNUM(Q315))</f>
      </c>
      <c r="AC315" s="5">
        <f>+YEAR(Q315)</f>
      </c>
      <c r="AD315" s="281">
        <f>+AB315&amp;"-"&amp;AC315</f>
      </c>
      <c r="AE315" s="6"/>
      <c r="AF315" s="6"/>
      <c r="AG315" s="11"/>
    </row>
    <row x14ac:dyDescent="0.25" r="316" customHeight="1" ht="18.75">
      <c r="A316" s="276">
        <v>16</v>
      </c>
      <c r="B316" s="276">
        <v>1083361627</v>
      </c>
      <c r="C316" s="277" t="s">
        <v>726</v>
      </c>
      <c r="D316" s="278">
        <v>44300</v>
      </c>
      <c r="E316" s="279" t="s">
        <v>734</v>
      </c>
      <c r="F316" s="279" t="s">
        <v>211</v>
      </c>
      <c r="G316" s="283" t="s">
        <v>728</v>
      </c>
      <c r="H316" s="279" t="s">
        <v>189</v>
      </c>
      <c r="I316" s="278">
        <v>44324</v>
      </c>
      <c r="J316" s="278">
        <v>44337</v>
      </c>
      <c r="K316" s="276">
        <f>J316-D316</f>
      </c>
      <c r="L316" s="278">
        <v>44353</v>
      </c>
      <c r="M316" s="280">
        <v>19.4</v>
      </c>
      <c r="N316" s="278">
        <v>44354</v>
      </c>
      <c r="O316" s="279" t="s">
        <v>190</v>
      </c>
      <c r="P316" s="276">
        <v>190</v>
      </c>
      <c r="Q316" s="278">
        <v>44369</v>
      </c>
      <c r="R316" s="276">
        <f>Q316-N316</f>
      </c>
      <c r="S316" s="6"/>
      <c r="T316" s="6"/>
      <c r="U316" s="5">
        <f>+YEAR(D316)</f>
      </c>
      <c r="V316" s="5">
        <f>+MONTH(D316)</f>
      </c>
      <c r="W316" s="281">
        <f>+"W"&amp;IF(WEEKNUM(D316)&lt;10,"0"&amp;WEEKNUM(D316),WEEKNUM(D316))</f>
      </c>
      <c r="X316" s="5">
        <f>+IF(N316="",YEAR(L316),YEAR(N316))</f>
      </c>
      <c r="Y316" s="5">
        <f>+IF(N316="",MONTH(L316),MONTH(N316))</f>
      </c>
      <c r="Z316" s="282">
        <f>+IF(N316="","W"&amp;IF(WEEKNUM(L316)&lt;10,"0"&amp;WEEKNUM(L316),WEEKNUM(L316)),"W"&amp;IF(WEEKNUM(N316)&lt;10,"0"&amp;WEEKNUM(N316),WEEKNUM(N316)))</f>
      </c>
      <c r="AA316" s="281">
        <f>+IF(O316&lt;&gt;"",O316,IF(N316="","In Transit","Arrived"))</f>
      </c>
      <c r="AB316" s="281">
        <f>+"W"&amp;IF(WEEKNUM(Q316)&lt;10,"0"&amp;WEEKNUM(Q316),WEEKNUM(Q316))</f>
      </c>
      <c r="AC316" s="5">
        <f>+YEAR(Q316)</f>
      </c>
      <c r="AD316" s="281">
        <f>+AB316&amp;"-"&amp;AC316</f>
      </c>
      <c r="AE316" s="6"/>
      <c r="AF316" s="6"/>
      <c r="AG316" s="11"/>
    </row>
    <row x14ac:dyDescent="0.25" r="317" customHeight="1" ht="18.75">
      <c r="A317" s="276">
        <v>16</v>
      </c>
      <c r="B317" s="276">
        <v>1083361624</v>
      </c>
      <c r="C317" s="277" t="s">
        <v>726</v>
      </c>
      <c r="D317" s="278">
        <v>44300</v>
      </c>
      <c r="E317" s="279" t="s">
        <v>735</v>
      </c>
      <c r="F317" s="279" t="s">
        <v>211</v>
      </c>
      <c r="G317" s="283" t="s">
        <v>728</v>
      </c>
      <c r="H317" s="279" t="s">
        <v>189</v>
      </c>
      <c r="I317" s="278">
        <v>44324</v>
      </c>
      <c r="J317" s="278">
        <v>44337</v>
      </c>
      <c r="K317" s="276">
        <f>J317-D317</f>
      </c>
      <c r="L317" s="278">
        <v>44353</v>
      </c>
      <c r="M317" s="280">
        <v>19.4</v>
      </c>
      <c r="N317" s="278">
        <v>44354</v>
      </c>
      <c r="O317" s="279" t="s">
        <v>190</v>
      </c>
      <c r="P317" s="276">
        <v>190</v>
      </c>
      <c r="Q317" s="278">
        <v>44369</v>
      </c>
      <c r="R317" s="276">
        <f>Q317-N317</f>
      </c>
      <c r="S317" s="6"/>
      <c r="T317" s="6"/>
      <c r="U317" s="5">
        <f>+YEAR(D317)</f>
      </c>
      <c r="V317" s="5">
        <f>+MONTH(D317)</f>
      </c>
      <c r="W317" s="281">
        <f>+"W"&amp;IF(WEEKNUM(D317)&lt;10,"0"&amp;WEEKNUM(D317),WEEKNUM(D317))</f>
      </c>
      <c r="X317" s="5">
        <f>+IF(N317="",YEAR(L317),YEAR(N317))</f>
      </c>
      <c r="Y317" s="5">
        <f>+IF(N317="",MONTH(L317),MONTH(N317))</f>
      </c>
      <c r="Z317" s="282">
        <f>+IF(N317="","W"&amp;IF(WEEKNUM(L317)&lt;10,"0"&amp;WEEKNUM(L317),WEEKNUM(L317)),"W"&amp;IF(WEEKNUM(N317)&lt;10,"0"&amp;WEEKNUM(N317),WEEKNUM(N317)))</f>
      </c>
      <c r="AA317" s="281">
        <f>+IF(O317&lt;&gt;"",O317,IF(N317="","In Transit","Arrived"))</f>
      </c>
      <c r="AB317" s="281">
        <f>+"W"&amp;IF(WEEKNUM(Q317)&lt;10,"0"&amp;WEEKNUM(Q317),WEEKNUM(Q317))</f>
      </c>
      <c r="AC317" s="5">
        <f>+YEAR(Q317)</f>
      </c>
      <c r="AD317" s="281">
        <f>+AB317&amp;"-"&amp;AC317</f>
      </c>
      <c r="AE317" s="6"/>
      <c r="AF317" s="6"/>
      <c r="AG317" s="11"/>
    </row>
    <row x14ac:dyDescent="0.25" r="318" customHeight="1" ht="18.75">
      <c r="A318" s="276">
        <v>19</v>
      </c>
      <c r="B318" s="276">
        <v>1083843813</v>
      </c>
      <c r="C318" s="277" t="s">
        <v>736</v>
      </c>
      <c r="D318" s="278">
        <v>44321</v>
      </c>
      <c r="E318" s="279" t="s">
        <v>737</v>
      </c>
      <c r="F318" s="279" t="s">
        <v>250</v>
      </c>
      <c r="G318" s="283" t="s">
        <v>738</v>
      </c>
      <c r="H318" s="279" t="s">
        <v>189</v>
      </c>
      <c r="I318" s="278">
        <v>44336</v>
      </c>
      <c r="J318" s="278">
        <v>44337</v>
      </c>
      <c r="K318" s="276">
        <f>J318-D318</f>
      </c>
      <c r="L318" s="278">
        <v>44353</v>
      </c>
      <c r="M318" s="280">
        <v>19.4</v>
      </c>
      <c r="N318" s="278">
        <v>44354</v>
      </c>
      <c r="O318" s="279" t="s">
        <v>190</v>
      </c>
      <c r="P318" s="276">
        <v>190</v>
      </c>
      <c r="Q318" s="278">
        <v>44363</v>
      </c>
      <c r="R318" s="276">
        <f>Q318-N318</f>
      </c>
      <c r="S318" s="6"/>
      <c r="T318" s="6"/>
      <c r="U318" s="5">
        <f>+YEAR(D318)</f>
      </c>
      <c r="V318" s="5">
        <f>+MONTH(D318)</f>
      </c>
      <c r="W318" s="281">
        <f>+"W"&amp;IF(WEEKNUM(D318)&lt;10,"0"&amp;WEEKNUM(D318),WEEKNUM(D318))</f>
      </c>
      <c r="X318" s="5">
        <f>+IF(N318="",YEAR(L318),YEAR(N318))</f>
      </c>
      <c r="Y318" s="5">
        <f>+IF(N318="",MONTH(L318),MONTH(N318))</f>
      </c>
      <c r="Z318" s="282">
        <f>+IF(N318="","W"&amp;IF(WEEKNUM(L318)&lt;10,"0"&amp;WEEKNUM(L318),WEEKNUM(L318)),"W"&amp;IF(WEEKNUM(N318)&lt;10,"0"&amp;WEEKNUM(N318),WEEKNUM(N318)))</f>
      </c>
      <c r="AA318" s="281">
        <f>+IF(O318&lt;&gt;"",O318,IF(N318="","In Transit","Arrived"))</f>
      </c>
      <c r="AB318" s="281">
        <f>+"W"&amp;IF(WEEKNUM(Q318)&lt;10,"0"&amp;WEEKNUM(Q318),WEEKNUM(Q318))</f>
      </c>
      <c r="AC318" s="5">
        <f>+YEAR(Q318)</f>
      </c>
      <c r="AD318" s="281">
        <f>+AB318&amp;"-"&amp;AC318</f>
      </c>
      <c r="AE318" s="6"/>
      <c r="AF318" s="6"/>
      <c r="AG318" s="11"/>
    </row>
    <row x14ac:dyDescent="0.25" r="319" customHeight="1" ht="18.75">
      <c r="A319" s="276">
        <v>19</v>
      </c>
      <c r="B319" s="276">
        <v>1083843834</v>
      </c>
      <c r="C319" s="277" t="s">
        <v>736</v>
      </c>
      <c r="D319" s="278">
        <v>44321</v>
      </c>
      <c r="E319" s="279" t="s">
        <v>739</v>
      </c>
      <c r="F319" s="279" t="s">
        <v>250</v>
      </c>
      <c r="G319" s="283" t="s">
        <v>738</v>
      </c>
      <c r="H319" s="279" t="s">
        <v>189</v>
      </c>
      <c r="I319" s="278">
        <v>44336</v>
      </c>
      <c r="J319" s="278">
        <v>44337</v>
      </c>
      <c r="K319" s="276">
        <f>J319-D319</f>
      </c>
      <c r="L319" s="278">
        <v>44353</v>
      </c>
      <c r="M319" s="280">
        <v>19.4</v>
      </c>
      <c r="N319" s="278">
        <v>44354</v>
      </c>
      <c r="O319" s="279" t="s">
        <v>190</v>
      </c>
      <c r="P319" s="276">
        <v>190</v>
      </c>
      <c r="Q319" s="278">
        <v>44363</v>
      </c>
      <c r="R319" s="276">
        <f>Q319-N319</f>
      </c>
      <c r="S319" s="6"/>
      <c r="T319" s="6"/>
      <c r="U319" s="5">
        <f>+YEAR(D319)</f>
      </c>
      <c r="V319" s="5">
        <f>+MONTH(D319)</f>
      </c>
      <c r="W319" s="281">
        <f>+"W"&amp;IF(WEEKNUM(D319)&lt;10,"0"&amp;WEEKNUM(D319),WEEKNUM(D319))</f>
      </c>
      <c r="X319" s="5">
        <f>+IF(N319="",YEAR(L319),YEAR(N319))</f>
      </c>
      <c r="Y319" s="5">
        <f>+IF(N319="",MONTH(L319),MONTH(N319))</f>
      </c>
      <c r="Z319" s="282">
        <f>+IF(N319="","W"&amp;IF(WEEKNUM(L319)&lt;10,"0"&amp;WEEKNUM(L319),WEEKNUM(L319)),"W"&amp;IF(WEEKNUM(N319)&lt;10,"0"&amp;WEEKNUM(N319),WEEKNUM(N319)))</f>
      </c>
      <c r="AA319" s="281">
        <f>+IF(O319&lt;&gt;"",O319,IF(N319="","In Transit","Arrived"))</f>
      </c>
      <c r="AB319" s="281">
        <f>+"W"&amp;IF(WEEKNUM(Q319)&lt;10,"0"&amp;WEEKNUM(Q319),WEEKNUM(Q319))</f>
      </c>
      <c r="AC319" s="5">
        <f>+YEAR(Q319)</f>
      </c>
      <c r="AD319" s="281">
        <f>+AB319&amp;"-"&amp;AC319</f>
      </c>
      <c r="AE319" s="6"/>
      <c r="AF319" s="6"/>
      <c r="AG319" s="11"/>
    </row>
    <row x14ac:dyDescent="0.25" r="320" customHeight="1" ht="18.75">
      <c r="A320" s="276">
        <v>19</v>
      </c>
      <c r="B320" s="276">
        <v>1083843835</v>
      </c>
      <c r="C320" s="277" t="s">
        <v>736</v>
      </c>
      <c r="D320" s="278">
        <v>44321</v>
      </c>
      <c r="E320" s="279" t="s">
        <v>740</v>
      </c>
      <c r="F320" s="279" t="s">
        <v>250</v>
      </c>
      <c r="G320" s="283" t="s">
        <v>738</v>
      </c>
      <c r="H320" s="279" t="s">
        <v>189</v>
      </c>
      <c r="I320" s="278">
        <v>44336</v>
      </c>
      <c r="J320" s="278">
        <v>44337</v>
      </c>
      <c r="K320" s="276">
        <f>J320-D320</f>
      </c>
      <c r="L320" s="278">
        <v>44353</v>
      </c>
      <c r="M320" s="280">
        <v>19.4</v>
      </c>
      <c r="N320" s="278">
        <v>44354</v>
      </c>
      <c r="O320" s="279" t="s">
        <v>190</v>
      </c>
      <c r="P320" s="276">
        <v>190</v>
      </c>
      <c r="Q320" s="278">
        <v>44363</v>
      </c>
      <c r="R320" s="276">
        <f>Q320-N320</f>
      </c>
      <c r="S320" s="6"/>
      <c r="T320" s="6"/>
      <c r="U320" s="5">
        <f>+YEAR(D320)</f>
      </c>
      <c r="V320" s="5">
        <f>+MONTH(D320)</f>
      </c>
      <c r="W320" s="281">
        <f>+"W"&amp;IF(WEEKNUM(D320)&lt;10,"0"&amp;WEEKNUM(D320),WEEKNUM(D320))</f>
      </c>
      <c r="X320" s="5">
        <f>+IF(N320="",YEAR(L320),YEAR(N320))</f>
      </c>
      <c r="Y320" s="5">
        <f>+IF(N320="",MONTH(L320),MONTH(N320))</f>
      </c>
      <c r="Z320" s="282">
        <f>+IF(N320="","W"&amp;IF(WEEKNUM(L320)&lt;10,"0"&amp;WEEKNUM(L320),WEEKNUM(L320)),"W"&amp;IF(WEEKNUM(N320)&lt;10,"0"&amp;WEEKNUM(N320),WEEKNUM(N320)))</f>
      </c>
      <c r="AA320" s="281">
        <f>+IF(O320&lt;&gt;"",O320,IF(N320="","In Transit","Arrived"))</f>
      </c>
      <c r="AB320" s="281">
        <f>+"W"&amp;IF(WEEKNUM(Q320)&lt;10,"0"&amp;WEEKNUM(Q320),WEEKNUM(Q320))</f>
      </c>
      <c r="AC320" s="5">
        <f>+YEAR(Q320)</f>
      </c>
      <c r="AD320" s="281">
        <f>+AB320&amp;"-"&amp;AC320</f>
      </c>
      <c r="AE320" s="6"/>
      <c r="AF320" s="6"/>
      <c r="AG320" s="11"/>
    </row>
    <row x14ac:dyDescent="0.25" r="321" customHeight="1" ht="18.75">
      <c r="A321" s="276">
        <v>19</v>
      </c>
      <c r="B321" s="276">
        <v>1083843836</v>
      </c>
      <c r="C321" s="277" t="s">
        <v>736</v>
      </c>
      <c r="D321" s="278">
        <v>44321</v>
      </c>
      <c r="E321" s="279" t="s">
        <v>741</v>
      </c>
      <c r="F321" s="279" t="s">
        <v>250</v>
      </c>
      <c r="G321" s="283" t="s">
        <v>738</v>
      </c>
      <c r="H321" s="279" t="s">
        <v>189</v>
      </c>
      <c r="I321" s="278">
        <v>44336</v>
      </c>
      <c r="J321" s="278">
        <v>44337</v>
      </c>
      <c r="K321" s="276">
        <f>J321-D321</f>
      </c>
      <c r="L321" s="278">
        <v>44353</v>
      </c>
      <c r="M321" s="280">
        <v>19.4</v>
      </c>
      <c r="N321" s="278">
        <v>44354</v>
      </c>
      <c r="O321" s="279" t="s">
        <v>190</v>
      </c>
      <c r="P321" s="276">
        <v>190</v>
      </c>
      <c r="Q321" s="278">
        <v>44363</v>
      </c>
      <c r="R321" s="276">
        <f>Q321-N321</f>
      </c>
      <c r="S321" s="6"/>
      <c r="T321" s="6"/>
      <c r="U321" s="5">
        <f>+YEAR(D321)</f>
      </c>
      <c r="V321" s="5">
        <f>+MONTH(D321)</f>
      </c>
      <c r="W321" s="281">
        <f>+"W"&amp;IF(WEEKNUM(D321)&lt;10,"0"&amp;WEEKNUM(D321),WEEKNUM(D321))</f>
      </c>
      <c r="X321" s="5">
        <f>+IF(N321="",YEAR(L321),YEAR(N321))</f>
      </c>
      <c r="Y321" s="5">
        <f>+IF(N321="",MONTH(L321),MONTH(N321))</f>
      </c>
      <c r="Z321" s="282">
        <f>+IF(N321="","W"&amp;IF(WEEKNUM(L321)&lt;10,"0"&amp;WEEKNUM(L321),WEEKNUM(L321)),"W"&amp;IF(WEEKNUM(N321)&lt;10,"0"&amp;WEEKNUM(N321),WEEKNUM(N321)))</f>
      </c>
      <c r="AA321" s="281">
        <f>+IF(O321&lt;&gt;"",O321,IF(N321="","In Transit","Arrived"))</f>
      </c>
      <c r="AB321" s="281">
        <f>+"W"&amp;IF(WEEKNUM(Q321)&lt;10,"0"&amp;WEEKNUM(Q321),WEEKNUM(Q321))</f>
      </c>
      <c r="AC321" s="5">
        <f>+YEAR(Q321)</f>
      </c>
      <c r="AD321" s="281">
        <f>+AB321&amp;"-"&amp;AC321</f>
      </c>
      <c r="AE321" s="6"/>
      <c r="AF321" s="6"/>
      <c r="AG321" s="11"/>
    </row>
    <row x14ac:dyDescent="0.25" r="322" customHeight="1" ht="18.75">
      <c r="A322" s="276">
        <v>19</v>
      </c>
      <c r="B322" s="276">
        <v>1083843838</v>
      </c>
      <c r="C322" s="277" t="s">
        <v>736</v>
      </c>
      <c r="D322" s="278">
        <v>44322</v>
      </c>
      <c r="E322" s="279" t="s">
        <v>742</v>
      </c>
      <c r="F322" s="279" t="s">
        <v>250</v>
      </c>
      <c r="G322" s="283" t="s">
        <v>738</v>
      </c>
      <c r="H322" s="279" t="s">
        <v>189</v>
      </c>
      <c r="I322" s="278">
        <v>44336</v>
      </c>
      <c r="J322" s="278">
        <v>44337</v>
      </c>
      <c r="K322" s="276">
        <f>J322-D322</f>
      </c>
      <c r="L322" s="278">
        <v>44353</v>
      </c>
      <c r="M322" s="280">
        <v>19.4</v>
      </c>
      <c r="N322" s="278">
        <v>44354</v>
      </c>
      <c r="O322" s="279" t="s">
        <v>190</v>
      </c>
      <c r="P322" s="276">
        <v>190</v>
      </c>
      <c r="Q322" s="278">
        <v>44363</v>
      </c>
      <c r="R322" s="276">
        <f>Q322-N322</f>
      </c>
      <c r="S322" s="6"/>
      <c r="T322" s="6"/>
      <c r="U322" s="5">
        <f>+YEAR(D322)</f>
      </c>
      <c r="V322" s="5">
        <f>+MONTH(D322)</f>
      </c>
      <c r="W322" s="281">
        <f>+"W"&amp;IF(WEEKNUM(D322)&lt;10,"0"&amp;WEEKNUM(D322),WEEKNUM(D322))</f>
      </c>
      <c r="X322" s="5">
        <f>+IF(N322="",YEAR(L322),YEAR(N322))</f>
      </c>
      <c r="Y322" s="5">
        <f>+IF(N322="",MONTH(L322),MONTH(N322))</f>
      </c>
      <c r="Z322" s="282">
        <f>+IF(N322="","W"&amp;IF(WEEKNUM(L322)&lt;10,"0"&amp;WEEKNUM(L322),WEEKNUM(L322)),"W"&amp;IF(WEEKNUM(N322)&lt;10,"0"&amp;WEEKNUM(N322),WEEKNUM(N322)))</f>
      </c>
      <c r="AA322" s="281">
        <f>+IF(O322&lt;&gt;"",O322,IF(N322="","In Transit","Arrived"))</f>
      </c>
      <c r="AB322" s="281">
        <f>+"W"&amp;IF(WEEKNUM(Q322)&lt;10,"0"&amp;WEEKNUM(Q322),WEEKNUM(Q322))</f>
      </c>
      <c r="AC322" s="5">
        <f>+YEAR(Q322)</f>
      </c>
      <c r="AD322" s="281">
        <f>+AB322&amp;"-"&amp;AC322</f>
      </c>
      <c r="AE322" s="6"/>
      <c r="AF322" s="6"/>
      <c r="AG322" s="11"/>
    </row>
    <row x14ac:dyDescent="0.25" r="323" customHeight="1" ht="18.75">
      <c r="A323" s="276">
        <v>19</v>
      </c>
      <c r="B323" s="276">
        <v>1083843839</v>
      </c>
      <c r="C323" s="277" t="s">
        <v>736</v>
      </c>
      <c r="D323" s="278">
        <v>44322</v>
      </c>
      <c r="E323" s="279" t="s">
        <v>743</v>
      </c>
      <c r="F323" s="279" t="s">
        <v>250</v>
      </c>
      <c r="G323" s="283" t="s">
        <v>738</v>
      </c>
      <c r="H323" s="279" t="s">
        <v>189</v>
      </c>
      <c r="I323" s="278">
        <v>44336</v>
      </c>
      <c r="J323" s="278">
        <v>44337</v>
      </c>
      <c r="K323" s="276">
        <f>J323-D323</f>
      </c>
      <c r="L323" s="278">
        <v>44353</v>
      </c>
      <c r="M323" s="280">
        <v>19.4</v>
      </c>
      <c r="N323" s="278">
        <v>44354</v>
      </c>
      <c r="O323" s="279" t="s">
        <v>190</v>
      </c>
      <c r="P323" s="276">
        <v>190</v>
      </c>
      <c r="Q323" s="278">
        <v>44363</v>
      </c>
      <c r="R323" s="276">
        <f>Q323-N323</f>
      </c>
      <c r="S323" s="6"/>
      <c r="T323" s="6"/>
      <c r="U323" s="5">
        <f>+YEAR(D323)</f>
      </c>
      <c r="V323" s="5">
        <f>+MONTH(D323)</f>
      </c>
      <c r="W323" s="281">
        <f>+"W"&amp;IF(WEEKNUM(D323)&lt;10,"0"&amp;WEEKNUM(D323),WEEKNUM(D323))</f>
      </c>
      <c r="X323" s="5">
        <f>+IF(N323="",YEAR(L323),YEAR(N323))</f>
      </c>
      <c r="Y323" s="5">
        <f>+IF(N323="",MONTH(L323),MONTH(N323))</f>
      </c>
      <c r="Z323" s="282">
        <f>+IF(N323="","W"&amp;IF(WEEKNUM(L323)&lt;10,"0"&amp;WEEKNUM(L323),WEEKNUM(L323)),"W"&amp;IF(WEEKNUM(N323)&lt;10,"0"&amp;WEEKNUM(N323),WEEKNUM(N323)))</f>
      </c>
      <c r="AA323" s="281">
        <f>+IF(O323&lt;&gt;"",O323,IF(N323="","In Transit","Arrived"))</f>
      </c>
      <c r="AB323" s="281">
        <f>+"W"&amp;IF(WEEKNUM(Q323)&lt;10,"0"&amp;WEEKNUM(Q323),WEEKNUM(Q323))</f>
      </c>
      <c r="AC323" s="5">
        <f>+YEAR(Q323)</f>
      </c>
      <c r="AD323" s="281">
        <f>+AB323&amp;"-"&amp;AC323</f>
      </c>
      <c r="AE323" s="6"/>
      <c r="AF323" s="6"/>
      <c r="AG323" s="11"/>
    </row>
    <row x14ac:dyDescent="0.25" r="324" customHeight="1" ht="18.75">
      <c r="A324" s="276">
        <v>19</v>
      </c>
      <c r="B324" s="276">
        <v>1083843840</v>
      </c>
      <c r="C324" s="277" t="s">
        <v>736</v>
      </c>
      <c r="D324" s="278">
        <v>44322</v>
      </c>
      <c r="E324" s="279" t="s">
        <v>744</v>
      </c>
      <c r="F324" s="279" t="s">
        <v>250</v>
      </c>
      <c r="G324" s="283" t="s">
        <v>738</v>
      </c>
      <c r="H324" s="279" t="s">
        <v>189</v>
      </c>
      <c r="I324" s="278">
        <v>44336</v>
      </c>
      <c r="J324" s="278">
        <v>44337</v>
      </c>
      <c r="K324" s="276">
        <f>J324-D324</f>
      </c>
      <c r="L324" s="278">
        <v>44353</v>
      </c>
      <c r="M324" s="280">
        <v>19.4</v>
      </c>
      <c r="N324" s="278">
        <v>44354</v>
      </c>
      <c r="O324" s="279" t="s">
        <v>190</v>
      </c>
      <c r="P324" s="276">
        <v>190</v>
      </c>
      <c r="Q324" s="278">
        <v>44363</v>
      </c>
      <c r="R324" s="276">
        <f>Q324-N324</f>
      </c>
      <c r="S324" s="6"/>
      <c r="T324" s="6"/>
      <c r="U324" s="5">
        <f>+YEAR(D324)</f>
      </c>
      <c r="V324" s="5">
        <f>+MONTH(D324)</f>
      </c>
      <c r="W324" s="281">
        <f>+"W"&amp;IF(WEEKNUM(D324)&lt;10,"0"&amp;WEEKNUM(D324),WEEKNUM(D324))</f>
      </c>
      <c r="X324" s="5">
        <f>+IF(N324="",YEAR(L324),YEAR(N324))</f>
      </c>
      <c r="Y324" s="5">
        <f>+IF(N324="",MONTH(L324),MONTH(N324))</f>
      </c>
      <c r="Z324" s="282">
        <f>+IF(N324="","W"&amp;IF(WEEKNUM(L324)&lt;10,"0"&amp;WEEKNUM(L324),WEEKNUM(L324)),"W"&amp;IF(WEEKNUM(N324)&lt;10,"0"&amp;WEEKNUM(N324),WEEKNUM(N324)))</f>
      </c>
      <c r="AA324" s="281">
        <f>+IF(O324&lt;&gt;"",O324,IF(N324="","In Transit","Arrived"))</f>
      </c>
      <c r="AB324" s="281">
        <f>+"W"&amp;IF(WEEKNUM(Q324)&lt;10,"0"&amp;WEEKNUM(Q324),WEEKNUM(Q324))</f>
      </c>
      <c r="AC324" s="5">
        <f>+YEAR(Q324)</f>
      </c>
      <c r="AD324" s="281">
        <f>+AB324&amp;"-"&amp;AC324</f>
      </c>
      <c r="AE324" s="6"/>
      <c r="AF324" s="6"/>
      <c r="AG324" s="11"/>
    </row>
    <row x14ac:dyDescent="0.25" r="325" customHeight="1" ht="18.75">
      <c r="A325" s="276">
        <v>19</v>
      </c>
      <c r="B325" s="276">
        <v>1083843842</v>
      </c>
      <c r="C325" s="277" t="s">
        <v>736</v>
      </c>
      <c r="D325" s="278">
        <v>44323</v>
      </c>
      <c r="E325" s="279" t="s">
        <v>745</v>
      </c>
      <c r="F325" s="279" t="s">
        <v>250</v>
      </c>
      <c r="G325" s="283" t="s">
        <v>738</v>
      </c>
      <c r="H325" s="279" t="s">
        <v>189</v>
      </c>
      <c r="I325" s="278">
        <v>44336</v>
      </c>
      <c r="J325" s="278">
        <v>44337</v>
      </c>
      <c r="K325" s="276">
        <f>J325-D325</f>
      </c>
      <c r="L325" s="278">
        <v>44353</v>
      </c>
      <c r="M325" s="280">
        <v>19.4</v>
      </c>
      <c r="N325" s="278">
        <v>44354</v>
      </c>
      <c r="O325" s="279" t="s">
        <v>190</v>
      </c>
      <c r="P325" s="276">
        <v>190</v>
      </c>
      <c r="Q325" s="278">
        <v>44363</v>
      </c>
      <c r="R325" s="276">
        <f>Q325-N325</f>
      </c>
      <c r="S325" s="6"/>
      <c r="T325" s="6"/>
      <c r="U325" s="5">
        <f>+YEAR(D325)</f>
      </c>
      <c r="V325" s="5">
        <f>+MONTH(D325)</f>
      </c>
      <c r="W325" s="281">
        <f>+"W"&amp;IF(WEEKNUM(D325)&lt;10,"0"&amp;WEEKNUM(D325),WEEKNUM(D325))</f>
      </c>
      <c r="X325" s="5">
        <f>+IF(N325="",YEAR(L325),YEAR(N325))</f>
      </c>
      <c r="Y325" s="5">
        <f>+IF(N325="",MONTH(L325),MONTH(N325))</f>
      </c>
      <c r="Z325" s="282">
        <f>+IF(N325="","W"&amp;IF(WEEKNUM(L325)&lt;10,"0"&amp;WEEKNUM(L325),WEEKNUM(L325)),"W"&amp;IF(WEEKNUM(N325)&lt;10,"0"&amp;WEEKNUM(N325),WEEKNUM(N325)))</f>
      </c>
      <c r="AA325" s="281">
        <f>+IF(O325&lt;&gt;"",O325,IF(N325="","In Transit","Arrived"))</f>
      </c>
      <c r="AB325" s="281">
        <f>+"W"&amp;IF(WEEKNUM(Q325)&lt;10,"0"&amp;WEEKNUM(Q325),WEEKNUM(Q325))</f>
      </c>
      <c r="AC325" s="5">
        <f>+YEAR(Q325)</f>
      </c>
      <c r="AD325" s="281">
        <f>+AB325&amp;"-"&amp;AC325</f>
      </c>
      <c r="AE325" s="6"/>
      <c r="AF325" s="6"/>
      <c r="AG325" s="11"/>
    </row>
    <row x14ac:dyDescent="0.25" r="326" customHeight="1" ht="18.75">
      <c r="A326" s="276">
        <v>19</v>
      </c>
      <c r="B326" s="276">
        <v>1083843844</v>
      </c>
      <c r="C326" s="277" t="s">
        <v>736</v>
      </c>
      <c r="D326" s="278">
        <v>44323</v>
      </c>
      <c r="E326" s="279" t="s">
        <v>746</v>
      </c>
      <c r="F326" s="279" t="s">
        <v>250</v>
      </c>
      <c r="G326" s="283" t="s">
        <v>738</v>
      </c>
      <c r="H326" s="279" t="s">
        <v>189</v>
      </c>
      <c r="I326" s="278">
        <v>44336</v>
      </c>
      <c r="J326" s="278">
        <v>44337</v>
      </c>
      <c r="K326" s="276">
        <f>J326-D326</f>
      </c>
      <c r="L326" s="278">
        <v>44353</v>
      </c>
      <c r="M326" s="280">
        <v>19.4</v>
      </c>
      <c r="N326" s="278">
        <v>44354</v>
      </c>
      <c r="O326" s="279" t="s">
        <v>190</v>
      </c>
      <c r="P326" s="276">
        <v>190</v>
      </c>
      <c r="Q326" s="278">
        <v>44363</v>
      </c>
      <c r="R326" s="276">
        <f>Q326-N326</f>
      </c>
      <c r="S326" s="6"/>
      <c r="T326" s="6"/>
      <c r="U326" s="5">
        <f>+YEAR(D326)</f>
      </c>
      <c r="V326" s="5">
        <f>+MONTH(D326)</f>
      </c>
      <c r="W326" s="281">
        <f>+"W"&amp;IF(WEEKNUM(D326)&lt;10,"0"&amp;WEEKNUM(D326),WEEKNUM(D326))</f>
      </c>
      <c r="X326" s="5">
        <f>+IF(N326="",YEAR(L326),YEAR(N326))</f>
      </c>
      <c r="Y326" s="5">
        <f>+IF(N326="",MONTH(L326),MONTH(N326))</f>
      </c>
      <c r="Z326" s="282">
        <f>+IF(N326="","W"&amp;IF(WEEKNUM(L326)&lt;10,"0"&amp;WEEKNUM(L326),WEEKNUM(L326)),"W"&amp;IF(WEEKNUM(N326)&lt;10,"0"&amp;WEEKNUM(N326),WEEKNUM(N326)))</f>
      </c>
      <c r="AA326" s="281">
        <f>+IF(O326&lt;&gt;"",O326,IF(N326="","In Transit","Arrived"))</f>
      </c>
      <c r="AB326" s="281">
        <f>+"W"&amp;IF(WEEKNUM(Q326)&lt;10,"0"&amp;WEEKNUM(Q326),WEEKNUM(Q326))</f>
      </c>
      <c r="AC326" s="5">
        <f>+YEAR(Q326)</f>
      </c>
      <c r="AD326" s="281">
        <f>+AB326&amp;"-"&amp;AC326</f>
      </c>
      <c r="AE326" s="6"/>
      <c r="AF326" s="6"/>
      <c r="AG326" s="11"/>
    </row>
    <row x14ac:dyDescent="0.25" r="327" customHeight="1" ht="18.75">
      <c r="A327" s="276">
        <v>19</v>
      </c>
      <c r="B327" s="276">
        <v>1083843845</v>
      </c>
      <c r="C327" s="277" t="s">
        <v>736</v>
      </c>
      <c r="D327" s="278">
        <v>44323</v>
      </c>
      <c r="E327" s="279" t="s">
        <v>747</v>
      </c>
      <c r="F327" s="279" t="s">
        <v>250</v>
      </c>
      <c r="G327" s="283" t="s">
        <v>738</v>
      </c>
      <c r="H327" s="279" t="s">
        <v>189</v>
      </c>
      <c r="I327" s="278">
        <v>44336</v>
      </c>
      <c r="J327" s="278">
        <v>44337</v>
      </c>
      <c r="K327" s="276">
        <f>J327-D327</f>
      </c>
      <c r="L327" s="278">
        <v>44353</v>
      </c>
      <c r="M327" s="280">
        <v>19.4</v>
      </c>
      <c r="N327" s="278">
        <v>44354</v>
      </c>
      <c r="O327" s="279" t="s">
        <v>190</v>
      </c>
      <c r="P327" s="276">
        <v>190</v>
      </c>
      <c r="Q327" s="278">
        <v>44363</v>
      </c>
      <c r="R327" s="276">
        <f>Q327-N327</f>
      </c>
      <c r="S327" s="6"/>
      <c r="T327" s="6"/>
      <c r="U327" s="5">
        <f>+YEAR(D327)</f>
      </c>
      <c r="V327" s="5">
        <f>+MONTH(D327)</f>
      </c>
      <c r="W327" s="281">
        <f>+"W"&amp;IF(WEEKNUM(D327)&lt;10,"0"&amp;WEEKNUM(D327),WEEKNUM(D327))</f>
      </c>
      <c r="X327" s="5">
        <f>+IF(N327="",YEAR(L327),YEAR(N327))</f>
      </c>
      <c r="Y327" s="5">
        <f>+IF(N327="",MONTH(L327),MONTH(N327))</f>
      </c>
      <c r="Z327" s="282">
        <f>+IF(N327="","W"&amp;IF(WEEKNUM(L327)&lt;10,"0"&amp;WEEKNUM(L327),WEEKNUM(L327)),"W"&amp;IF(WEEKNUM(N327)&lt;10,"0"&amp;WEEKNUM(N327),WEEKNUM(N327)))</f>
      </c>
      <c r="AA327" s="281">
        <f>+IF(O327&lt;&gt;"",O327,IF(N327="","In Transit","Arrived"))</f>
      </c>
      <c r="AB327" s="281">
        <f>+"W"&amp;IF(WEEKNUM(Q327)&lt;10,"0"&amp;WEEKNUM(Q327),WEEKNUM(Q327))</f>
      </c>
      <c r="AC327" s="5">
        <f>+YEAR(Q327)</f>
      </c>
      <c r="AD327" s="281">
        <f>+AB327&amp;"-"&amp;AC327</f>
      </c>
      <c r="AE327" s="6"/>
      <c r="AF327" s="6"/>
      <c r="AG327" s="11"/>
    </row>
    <row x14ac:dyDescent="0.25" r="328" customHeight="1" ht="18.75">
      <c r="A328" s="276">
        <v>20</v>
      </c>
      <c r="B328" s="276">
        <v>1083952669</v>
      </c>
      <c r="C328" s="277" t="s">
        <v>748</v>
      </c>
      <c r="D328" s="278">
        <v>44328</v>
      </c>
      <c r="E328" s="279" t="s">
        <v>749</v>
      </c>
      <c r="F328" s="279" t="s">
        <v>235</v>
      </c>
      <c r="G328" s="283" t="s">
        <v>750</v>
      </c>
      <c r="H328" s="279" t="s">
        <v>189</v>
      </c>
      <c r="I328" s="278">
        <v>44336</v>
      </c>
      <c r="J328" s="278">
        <v>44342</v>
      </c>
      <c r="K328" s="276">
        <f>J328-D328</f>
      </c>
      <c r="L328" s="278">
        <v>44360</v>
      </c>
      <c r="M328" s="280">
        <v>19.4</v>
      </c>
      <c r="N328" s="278">
        <v>44362</v>
      </c>
      <c r="O328" s="279" t="s">
        <v>190</v>
      </c>
      <c r="P328" s="276">
        <v>191</v>
      </c>
      <c r="Q328" s="278">
        <v>44378</v>
      </c>
      <c r="R328" s="276">
        <f>Q328-N328</f>
      </c>
      <c r="S328" s="6"/>
      <c r="T328" s="6"/>
      <c r="U328" s="5">
        <f>+YEAR(D328)</f>
      </c>
      <c r="V328" s="5">
        <f>+MONTH(D328)</f>
      </c>
      <c r="W328" s="281">
        <f>+"W"&amp;IF(WEEKNUM(D328)&lt;10,"0"&amp;WEEKNUM(D328),WEEKNUM(D328))</f>
      </c>
      <c r="X328" s="5">
        <f>+IF(N328="",YEAR(L328),YEAR(N328))</f>
      </c>
      <c r="Y328" s="5">
        <f>+IF(N328="",MONTH(L328),MONTH(N328))</f>
      </c>
      <c r="Z328" s="282">
        <f>+IF(N328="","W"&amp;IF(WEEKNUM(L328)&lt;10,"0"&amp;WEEKNUM(L328),WEEKNUM(L328)),"W"&amp;IF(WEEKNUM(N328)&lt;10,"0"&amp;WEEKNUM(N328),WEEKNUM(N328)))</f>
      </c>
      <c r="AA328" s="281">
        <f>+IF(O328&lt;&gt;"",O328,IF(N328="","In Transit","Arrived"))</f>
      </c>
      <c r="AB328" s="281">
        <f>+"W"&amp;IF(WEEKNUM(Q328)&lt;10,"0"&amp;WEEKNUM(Q328),WEEKNUM(Q328))</f>
      </c>
      <c r="AC328" s="5">
        <f>+YEAR(Q328)</f>
      </c>
      <c r="AD328" s="281">
        <f>+AB328&amp;"-"&amp;AC328</f>
      </c>
      <c r="AE328" s="6"/>
      <c r="AF328" s="6"/>
      <c r="AG328" s="11"/>
    </row>
    <row x14ac:dyDescent="0.25" r="329" customHeight="1" ht="18.75">
      <c r="A329" s="276">
        <v>20</v>
      </c>
      <c r="B329" s="276">
        <v>1083954172</v>
      </c>
      <c r="C329" s="277" t="s">
        <v>748</v>
      </c>
      <c r="D329" s="278">
        <v>44328</v>
      </c>
      <c r="E329" s="279" t="s">
        <v>751</v>
      </c>
      <c r="F329" s="279" t="s">
        <v>235</v>
      </c>
      <c r="G329" s="283" t="s">
        <v>750</v>
      </c>
      <c r="H329" s="279" t="s">
        <v>189</v>
      </c>
      <c r="I329" s="278">
        <v>44336</v>
      </c>
      <c r="J329" s="278">
        <v>44342</v>
      </c>
      <c r="K329" s="276">
        <f>J329-D329</f>
      </c>
      <c r="L329" s="278">
        <v>44360</v>
      </c>
      <c r="M329" s="280">
        <v>19.4</v>
      </c>
      <c r="N329" s="278">
        <v>44362</v>
      </c>
      <c r="O329" s="279" t="s">
        <v>190</v>
      </c>
      <c r="P329" s="276">
        <v>191</v>
      </c>
      <c r="Q329" s="278">
        <v>44378</v>
      </c>
      <c r="R329" s="276">
        <f>Q329-N329</f>
      </c>
      <c r="S329" s="6"/>
      <c r="T329" s="6"/>
      <c r="U329" s="5">
        <f>+YEAR(D329)</f>
      </c>
      <c r="V329" s="5">
        <f>+MONTH(D329)</f>
      </c>
      <c r="W329" s="281">
        <f>+"W"&amp;IF(WEEKNUM(D329)&lt;10,"0"&amp;WEEKNUM(D329),WEEKNUM(D329))</f>
      </c>
      <c r="X329" s="5">
        <f>+IF(N329="",YEAR(L329),YEAR(N329))</f>
      </c>
      <c r="Y329" s="5">
        <f>+IF(N329="",MONTH(L329),MONTH(N329))</f>
      </c>
      <c r="Z329" s="282">
        <f>+IF(N329="","W"&amp;IF(WEEKNUM(L329)&lt;10,"0"&amp;WEEKNUM(L329),WEEKNUM(L329)),"W"&amp;IF(WEEKNUM(N329)&lt;10,"0"&amp;WEEKNUM(N329),WEEKNUM(N329)))</f>
      </c>
      <c r="AA329" s="281">
        <f>+IF(O329&lt;&gt;"",O329,IF(N329="","In Transit","Arrived"))</f>
      </c>
      <c r="AB329" s="281">
        <f>+"W"&amp;IF(WEEKNUM(Q329)&lt;10,"0"&amp;WEEKNUM(Q329),WEEKNUM(Q329))</f>
      </c>
      <c r="AC329" s="5">
        <f>+YEAR(Q329)</f>
      </c>
      <c r="AD329" s="281">
        <f>+AB329&amp;"-"&amp;AC329</f>
      </c>
      <c r="AE329" s="6"/>
      <c r="AF329" s="6"/>
      <c r="AG329" s="11"/>
    </row>
    <row x14ac:dyDescent="0.25" r="330" customHeight="1" ht="18.75">
      <c r="A330" s="276">
        <v>20</v>
      </c>
      <c r="B330" s="276">
        <v>1083954173</v>
      </c>
      <c r="C330" s="277" t="s">
        <v>748</v>
      </c>
      <c r="D330" s="278">
        <v>44328</v>
      </c>
      <c r="E330" s="279" t="s">
        <v>752</v>
      </c>
      <c r="F330" s="279" t="s">
        <v>235</v>
      </c>
      <c r="G330" s="283" t="s">
        <v>750</v>
      </c>
      <c r="H330" s="279" t="s">
        <v>189</v>
      </c>
      <c r="I330" s="278">
        <v>44336</v>
      </c>
      <c r="J330" s="278">
        <v>44342</v>
      </c>
      <c r="K330" s="276">
        <f>J330-D330</f>
      </c>
      <c r="L330" s="278">
        <v>44360</v>
      </c>
      <c r="M330" s="280">
        <v>19.4</v>
      </c>
      <c r="N330" s="278">
        <v>44362</v>
      </c>
      <c r="O330" s="279" t="s">
        <v>190</v>
      </c>
      <c r="P330" s="276">
        <v>191</v>
      </c>
      <c r="Q330" s="278">
        <v>44377</v>
      </c>
      <c r="R330" s="276">
        <f>Q330-N330</f>
      </c>
      <c r="S330" s="6"/>
      <c r="T330" s="6"/>
      <c r="U330" s="5">
        <f>+YEAR(D330)</f>
      </c>
      <c r="V330" s="5">
        <f>+MONTH(D330)</f>
      </c>
      <c r="W330" s="281">
        <f>+"W"&amp;IF(WEEKNUM(D330)&lt;10,"0"&amp;WEEKNUM(D330),WEEKNUM(D330))</f>
      </c>
      <c r="X330" s="5">
        <f>+IF(N330="",YEAR(L330),YEAR(N330))</f>
      </c>
      <c r="Y330" s="5">
        <f>+IF(N330="",MONTH(L330),MONTH(N330))</f>
      </c>
      <c r="Z330" s="282">
        <f>+IF(N330="","W"&amp;IF(WEEKNUM(L330)&lt;10,"0"&amp;WEEKNUM(L330),WEEKNUM(L330)),"W"&amp;IF(WEEKNUM(N330)&lt;10,"0"&amp;WEEKNUM(N330),WEEKNUM(N330)))</f>
      </c>
      <c r="AA330" s="281">
        <f>+IF(O330&lt;&gt;"",O330,IF(N330="","In Transit","Arrived"))</f>
      </c>
      <c r="AB330" s="281">
        <f>+"W"&amp;IF(WEEKNUM(Q330)&lt;10,"0"&amp;WEEKNUM(Q330),WEEKNUM(Q330))</f>
      </c>
      <c r="AC330" s="5">
        <f>+YEAR(Q330)</f>
      </c>
      <c r="AD330" s="281">
        <f>+AB330&amp;"-"&amp;AC330</f>
      </c>
      <c r="AE330" s="6"/>
      <c r="AF330" s="6"/>
      <c r="AG330" s="11"/>
    </row>
    <row x14ac:dyDescent="0.25" r="331" customHeight="1" ht="18.75">
      <c r="A331" s="276">
        <v>20</v>
      </c>
      <c r="B331" s="276">
        <v>1083954174</v>
      </c>
      <c r="C331" s="277" t="s">
        <v>748</v>
      </c>
      <c r="D331" s="278">
        <v>44328</v>
      </c>
      <c r="E331" s="279" t="s">
        <v>753</v>
      </c>
      <c r="F331" s="279" t="s">
        <v>235</v>
      </c>
      <c r="G331" s="283" t="s">
        <v>750</v>
      </c>
      <c r="H331" s="279" t="s">
        <v>189</v>
      </c>
      <c r="I331" s="278">
        <v>44336</v>
      </c>
      <c r="J331" s="278">
        <v>44342</v>
      </c>
      <c r="K331" s="276">
        <f>J331-D331</f>
      </c>
      <c r="L331" s="278">
        <v>44360</v>
      </c>
      <c r="M331" s="280">
        <v>19.4</v>
      </c>
      <c r="N331" s="278">
        <v>44362</v>
      </c>
      <c r="O331" s="279" t="s">
        <v>190</v>
      </c>
      <c r="P331" s="276">
        <v>191</v>
      </c>
      <c r="Q331" s="278">
        <v>44378</v>
      </c>
      <c r="R331" s="276">
        <f>Q331-N331</f>
      </c>
      <c r="S331" s="6"/>
      <c r="T331" s="6"/>
      <c r="U331" s="5">
        <f>+YEAR(D331)</f>
      </c>
      <c r="V331" s="5">
        <f>+MONTH(D331)</f>
      </c>
      <c r="W331" s="281">
        <f>+"W"&amp;IF(WEEKNUM(D331)&lt;10,"0"&amp;WEEKNUM(D331),WEEKNUM(D331))</f>
      </c>
      <c r="X331" s="5">
        <f>+IF(N331="",YEAR(L331),YEAR(N331))</f>
      </c>
      <c r="Y331" s="5">
        <f>+IF(N331="",MONTH(L331),MONTH(N331))</f>
      </c>
      <c r="Z331" s="282">
        <f>+IF(N331="","W"&amp;IF(WEEKNUM(L331)&lt;10,"0"&amp;WEEKNUM(L331),WEEKNUM(L331)),"W"&amp;IF(WEEKNUM(N331)&lt;10,"0"&amp;WEEKNUM(N331),WEEKNUM(N331)))</f>
      </c>
      <c r="AA331" s="281">
        <f>+IF(O331&lt;&gt;"",O331,IF(N331="","In Transit","Arrived"))</f>
      </c>
      <c r="AB331" s="281">
        <f>+"W"&amp;IF(WEEKNUM(Q331)&lt;10,"0"&amp;WEEKNUM(Q331),WEEKNUM(Q331))</f>
      </c>
      <c r="AC331" s="5">
        <f>+YEAR(Q331)</f>
      </c>
      <c r="AD331" s="281">
        <f>+AB331&amp;"-"&amp;AC331</f>
      </c>
      <c r="AE331" s="6"/>
      <c r="AF331" s="6"/>
      <c r="AG331" s="11"/>
    </row>
    <row x14ac:dyDescent="0.25" r="332" customHeight="1" ht="18.75">
      <c r="A332" s="276">
        <v>20</v>
      </c>
      <c r="B332" s="276">
        <v>1083954175</v>
      </c>
      <c r="C332" s="277" t="s">
        <v>748</v>
      </c>
      <c r="D332" s="278">
        <v>44329</v>
      </c>
      <c r="E332" s="279" t="s">
        <v>754</v>
      </c>
      <c r="F332" s="279" t="s">
        <v>235</v>
      </c>
      <c r="G332" s="283" t="s">
        <v>750</v>
      </c>
      <c r="H332" s="279" t="s">
        <v>189</v>
      </c>
      <c r="I332" s="278">
        <v>44336</v>
      </c>
      <c r="J332" s="278">
        <v>44342</v>
      </c>
      <c r="K332" s="276">
        <f>J332-D332</f>
      </c>
      <c r="L332" s="278">
        <v>44360</v>
      </c>
      <c r="M332" s="280">
        <v>19.4</v>
      </c>
      <c r="N332" s="278">
        <v>44362</v>
      </c>
      <c r="O332" s="279" t="s">
        <v>190</v>
      </c>
      <c r="P332" s="276">
        <v>191</v>
      </c>
      <c r="Q332" s="278">
        <v>44377</v>
      </c>
      <c r="R332" s="276">
        <f>Q332-N332</f>
      </c>
      <c r="S332" s="6"/>
      <c r="T332" s="6"/>
      <c r="U332" s="5">
        <f>+YEAR(D332)</f>
      </c>
      <c r="V332" s="5">
        <f>+MONTH(D332)</f>
      </c>
      <c r="W332" s="281">
        <f>+"W"&amp;IF(WEEKNUM(D332)&lt;10,"0"&amp;WEEKNUM(D332),WEEKNUM(D332))</f>
      </c>
      <c r="X332" s="5">
        <f>+IF(N332="",YEAR(L332),YEAR(N332))</f>
      </c>
      <c r="Y332" s="5">
        <f>+IF(N332="",MONTH(L332),MONTH(N332))</f>
      </c>
      <c r="Z332" s="282">
        <f>+IF(N332="","W"&amp;IF(WEEKNUM(L332)&lt;10,"0"&amp;WEEKNUM(L332),WEEKNUM(L332)),"W"&amp;IF(WEEKNUM(N332)&lt;10,"0"&amp;WEEKNUM(N332),WEEKNUM(N332)))</f>
      </c>
      <c r="AA332" s="281">
        <f>+IF(O332&lt;&gt;"",O332,IF(N332="","In Transit","Arrived"))</f>
      </c>
      <c r="AB332" s="281">
        <f>+"W"&amp;IF(WEEKNUM(Q332)&lt;10,"0"&amp;WEEKNUM(Q332),WEEKNUM(Q332))</f>
      </c>
      <c r="AC332" s="5">
        <f>+YEAR(Q332)</f>
      </c>
      <c r="AD332" s="281">
        <f>+AB332&amp;"-"&amp;AC332</f>
      </c>
      <c r="AE332" s="6"/>
      <c r="AF332" s="6"/>
      <c r="AG332" s="11"/>
    </row>
    <row x14ac:dyDescent="0.25" r="333" customHeight="1" ht="18.75">
      <c r="A333" s="276">
        <v>20</v>
      </c>
      <c r="B333" s="276">
        <v>1083954177</v>
      </c>
      <c r="C333" s="277" t="s">
        <v>748</v>
      </c>
      <c r="D333" s="278">
        <v>44329</v>
      </c>
      <c r="E333" s="279" t="s">
        <v>755</v>
      </c>
      <c r="F333" s="279" t="s">
        <v>235</v>
      </c>
      <c r="G333" s="283" t="s">
        <v>750</v>
      </c>
      <c r="H333" s="279" t="s">
        <v>189</v>
      </c>
      <c r="I333" s="278">
        <v>44336</v>
      </c>
      <c r="J333" s="278">
        <v>44342</v>
      </c>
      <c r="K333" s="276">
        <f>J333-D333</f>
      </c>
      <c r="L333" s="278">
        <v>44360</v>
      </c>
      <c r="M333" s="280">
        <v>19.4</v>
      </c>
      <c r="N333" s="278">
        <v>44362</v>
      </c>
      <c r="O333" s="279" t="s">
        <v>190</v>
      </c>
      <c r="P333" s="276">
        <v>191</v>
      </c>
      <c r="Q333" s="278">
        <v>44378</v>
      </c>
      <c r="R333" s="276">
        <f>Q333-N333</f>
      </c>
      <c r="S333" s="6"/>
      <c r="T333" s="6"/>
      <c r="U333" s="5">
        <f>+YEAR(D333)</f>
      </c>
      <c r="V333" s="5">
        <f>+MONTH(D333)</f>
      </c>
      <c r="W333" s="281">
        <f>+"W"&amp;IF(WEEKNUM(D333)&lt;10,"0"&amp;WEEKNUM(D333),WEEKNUM(D333))</f>
      </c>
      <c r="X333" s="5">
        <f>+IF(N333="",YEAR(L333),YEAR(N333))</f>
      </c>
      <c r="Y333" s="5">
        <f>+IF(N333="",MONTH(L333),MONTH(N333))</f>
      </c>
      <c r="Z333" s="282">
        <f>+IF(N333="","W"&amp;IF(WEEKNUM(L333)&lt;10,"0"&amp;WEEKNUM(L333),WEEKNUM(L333)),"W"&amp;IF(WEEKNUM(N333)&lt;10,"0"&amp;WEEKNUM(N333),WEEKNUM(N333)))</f>
      </c>
      <c r="AA333" s="281">
        <f>+IF(O333&lt;&gt;"",O333,IF(N333="","In Transit","Arrived"))</f>
      </c>
      <c r="AB333" s="281">
        <f>+"W"&amp;IF(WEEKNUM(Q333)&lt;10,"0"&amp;WEEKNUM(Q333),WEEKNUM(Q333))</f>
      </c>
      <c r="AC333" s="5">
        <f>+YEAR(Q333)</f>
      </c>
      <c r="AD333" s="281">
        <f>+AB333&amp;"-"&amp;AC333</f>
      </c>
      <c r="AE333" s="6"/>
      <c r="AF333" s="6"/>
      <c r="AG333" s="11"/>
    </row>
    <row x14ac:dyDescent="0.25" r="334" customHeight="1" ht="18.75">
      <c r="A334" s="276">
        <v>20</v>
      </c>
      <c r="B334" s="276">
        <v>1083954178</v>
      </c>
      <c r="C334" s="277" t="s">
        <v>748</v>
      </c>
      <c r="D334" s="278">
        <v>44329</v>
      </c>
      <c r="E334" s="279" t="s">
        <v>756</v>
      </c>
      <c r="F334" s="279" t="s">
        <v>235</v>
      </c>
      <c r="G334" s="283" t="s">
        <v>750</v>
      </c>
      <c r="H334" s="279" t="s">
        <v>189</v>
      </c>
      <c r="I334" s="278">
        <v>44336</v>
      </c>
      <c r="J334" s="278">
        <v>44342</v>
      </c>
      <c r="K334" s="276">
        <f>J334-D334</f>
      </c>
      <c r="L334" s="278">
        <v>44360</v>
      </c>
      <c r="M334" s="280">
        <v>19.4</v>
      </c>
      <c r="N334" s="278">
        <v>44362</v>
      </c>
      <c r="O334" s="279" t="s">
        <v>190</v>
      </c>
      <c r="P334" s="276">
        <v>191</v>
      </c>
      <c r="Q334" s="278">
        <v>44378</v>
      </c>
      <c r="R334" s="276">
        <f>Q334-N334</f>
      </c>
      <c r="S334" s="6"/>
      <c r="T334" s="6"/>
      <c r="U334" s="5">
        <f>+YEAR(D334)</f>
      </c>
      <c r="V334" s="5">
        <f>+MONTH(D334)</f>
      </c>
      <c r="W334" s="281">
        <f>+"W"&amp;IF(WEEKNUM(D334)&lt;10,"0"&amp;WEEKNUM(D334),WEEKNUM(D334))</f>
      </c>
      <c r="X334" s="5">
        <f>+IF(N334="",YEAR(L334),YEAR(N334))</f>
      </c>
      <c r="Y334" s="5">
        <f>+IF(N334="",MONTH(L334),MONTH(N334))</f>
      </c>
      <c r="Z334" s="282">
        <f>+IF(N334="","W"&amp;IF(WEEKNUM(L334)&lt;10,"0"&amp;WEEKNUM(L334),WEEKNUM(L334)),"W"&amp;IF(WEEKNUM(N334)&lt;10,"0"&amp;WEEKNUM(N334),WEEKNUM(N334)))</f>
      </c>
      <c r="AA334" s="281">
        <f>+IF(O334&lt;&gt;"",O334,IF(N334="","In Transit","Arrived"))</f>
      </c>
      <c r="AB334" s="281">
        <f>+"W"&amp;IF(WEEKNUM(Q334)&lt;10,"0"&amp;WEEKNUM(Q334),WEEKNUM(Q334))</f>
      </c>
      <c r="AC334" s="5">
        <f>+YEAR(Q334)</f>
      </c>
      <c r="AD334" s="281">
        <f>+AB334&amp;"-"&amp;AC334</f>
      </c>
      <c r="AE334" s="6"/>
      <c r="AF334" s="6"/>
      <c r="AG334" s="11"/>
    </row>
    <row x14ac:dyDescent="0.25" r="335" customHeight="1" ht="18.75">
      <c r="A335" s="276">
        <v>20</v>
      </c>
      <c r="B335" s="276">
        <v>1083954179</v>
      </c>
      <c r="C335" s="277" t="s">
        <v>748</v>
      </c>
      <c r="D335" s="278">
        <v>44330</v>
      </c>
      <c r="E335" s="279" t="s">
        <v>757</v>
      </c>
      <c r="F335" s="279" t="s">
        <v>235</v>
      </c>
      <c r="G335" s="283" t="s">
        <v>750</v>
      </c>
      <c r="H335" s="279" t="s">
        <v>189</v>
      </c>
      <c r="I335" s="278">
        <v>44336</v>
      </c>
      <c r="J335" s="278">
        <v>44342</v>
      </c>
      <c r="K335" s="276">
        <f>J335-D335</f>
      </c>
      <c r="L335" s="278">
        <v>44360</v>
      </c>
      <c r="M335" s="280">
        <v>19.4</v>
      </c>
      <c r="N335" s="278">
        <v>44362</v>
      </c>
      <c r="O335" s="279" t="s">
        <v>190</v>
      </c>
      <c r="P335" s="276">
        <v>191</v>
      </c>
      <c r="Q335" s="278">
        <v>44377</v>
      </c>
      <c r="R335" s="276">
        <f>Q335-N335</f>
      </c>
      <c r="S335" s="6"/>
      <c r="T335" s="6"/>
      <c r="U335" s="5">
        <f>+YEAR(D335)</f>
      </c>
      <c r="V335" s="5">
        <f>+MONTH(D335)</f>
      </c>
      <c r="W335" s="281">
        <f>+"W"&amp;IF(WEEKNUM(D335)&lt;10,"0"&amp;WEEKNUM(D335),WEEKNUM(D335))</f>
      </c>
      <c r="X335" s="5">
        <f>+IF(N335="",YEAR(L335),YEAR(N335))</f>
      </c>
      <c r="Y335" s="5">
        <f>+IF(N335="",MONTH(L335),MONTH(N335))</f>
      </c>
      <c r="Z335" s="282">
        <f>+IF(N335="","W"&amp;IF(WEEKNUM(L335)&lt;10,"0"&amp;WEEKNUM(L335),WEEKNUM(L335)),"W"&amp;IF(WEEKNUM(N335)&lt;10,"0"&amp;WEEKNUM(N335),WEEKNUM(N335)))</f>
      </c>
      <c r="AA335" s="281">
        <f>+IF(O335&lt;&gt;"",O335,IF(N335="","In Transit","Arrived"))</f>
      </c>
      <c r="AB335" s="281">
        <f>+"W"&amp;IF(WEEKNUM(Q335)&lt;10,"0"&amp;WEEKNUM(Q335),WEEKNUM(Q335))</f>
      </c>
      <c r="AC335" s="5">
        <f>+YEAR(Q335)</f>
      </c>
      <c r="AD335" s="281">
        <f>+AB335&amp;"-"&amp;AC335</f>
      </c>
      <c r="AE335" s="6"/>
      <c r="AF335" s="6"/>
      <c r="AG335" s="11"/>
    </row>
    <row x14ac:dyDescent="0.25" r="336" customHeight="1" ht="18.75">
      <c r="A336" s="276">
        <v>20</v>
      </c>
      <c r="B336" s="276">
        <v>1083954180</v>
      </c>
      <c r="C336" s="277" t="s">
        <v>748</v>
      </c>
      <c r="D336" s="278">
        <v>44330</v>
      </c>
      <c r="E336" s="279" t="s">
        <v>758</v>
      </c>
      <c r="F336" s="279" t="s">
        <v>235</v>
      </c>
      <c r="G336" s="283" t="s">
        <v>750</v>
      </c>
      <c r="H336" s="279" t="s">
        <v>189</v>
      </c>
      <c r="I336" s="278">
        <v>44336</v>
      </c>
      <c r="J336" s="278">
        <v>44342</v>
      </c>
      <c r="K336" s="276">
        <f>J336-D336</f>
      </c>
      <c r="L336" s="278">
        <v>44360</v>
      </c>
      <c r="M336" s="280">
        <v>19.4</v>
      </c>
      <c r="N336" s="278">
        <v>44362</v>
      </c>
      <c r="O336" s="279" t="s">
        <v>190</v>
      </c>
      <c r="P336" s="276">
        <v>191</v>
      </c>
      <c r="Q336" s="278">
        <v>44377</v>
      </c>
      <c r="R336" s="276">
        <f>Q336-N336</f>
      </c>
      <c r="S336" s="6"/>
      <c r="T336" s="6"/>
      <c r="U336" s="5">
        <f>+YEAR(D336)</f>
      </c>
      <c r="V336" s="5">
        <f>+MONTH(D336)</f>
      </c>
      <c r="W336" s="281">
        <f>+"W"&amp;IF(WEEKNUM(D336)&lt;10,"0"&amp;WEEKNUM(D336),WEEKNUM(D336))</f>
      </c>
      <c r="X336" s="5">
        <f>+IF(N336="",YEAR(L336),YEAR(N336))</f>
      </c>
      <c r="Y336" s="5">
        <f>+IF(N336="",MONTH(L336),MONTH(N336))</f>
      </c>
      <c r="Z336" s="282">
        <f>+IF(N336="","W"&amp;IF(WEEKNUM(L336)&lt;10,"0"&amp;WEEKNUM(L336),WEEKNUM(L336)),"W"&amp;IF(WEEKNUM(N336)&lt;10,"0"&amp;WEEKNUM(N336),WEEKNUM(N336)))</f>
      </c>
      <c r="AA336" s="281">
        <f>+IF(O336&lt;&gt;"",O336,IF(N336="","In Transit","Arrived"))</f>
      </c>
      <c r="AB336" s="281">
        <f>+"W"&amp;IF(WEEKNUM(Q336)&lt;10,"0"&amp;WEEKNUM(Q336),WEEKNUM(Q336))</f>
      </c>
      <c r="AC336" s="5">
        <f>+YEAR(Q336)</f>
      </c>
      <c r="AD336" s="281">
        <f>+AB336&amp;"-"&amp;AC336</f>
      </c>
      <c r="AE336" s="6"/>
      <c r="AF336" s="6"/>
      <c r="AG336" s="11"/>
    </row>
    <row x14ac:dyDescent="0.25" r="337" customHeight="1" ht="18.75">
      <c r="A337" s="276">
        <v>20</v>
      </c>
      <c r="B337" s="276">
        <v>1083954181</v>
      </c>
      <c r="C337" s="277" t="s">
        <v>748</v>
      </c>
      <c r="D337" s="278">
        <v>44330</v>
      </c>
      <c r="E337" s="279" t="s">
        <v>759</v>
      </c>
      <c r="F337" s="279" t="s">
        <v>235</v>
      </c>
      <c r="G337" s="283" t="s">
        <v>750</v>
      </c>
      <c r="H337" s="279" t="s">
        <v>189</v>
      </c>
      <c r="I337" s="278">
        <v>44336</v>
      </c>
      <c r="J337" s="278">
        <v>44342</v>
      </c>
      <c r="K337" s="276">
        <f>J337-D337</f>
      </c>
      <c r="L337" s="278">
        <v>44360</v>
      </c>
      <c r="M337" s="280">
        <v>19.4</v>
      </c>
      <c r="N337" s="278">
        <v>44362</v>
      </c>
      <c r="O337" s="279" t="s">
        <v>190</v>
      </c>
      <c r="P337" s="276">
        <v>191</v>
      </c>
      <c r="Q337" s="278">
        <v>44378</v>
      </c>
      <c r="R337" s="276">
        <f>Q337-N337</f>
      </c>
      <c r="S337" s="6"/>
      <c r="T337" s="6"/>
      <c r="U337" s="5">
        <f>+YEAR(D337)</f>
      </c>
      <c r="V337" s="5">
        <f>+MONTH(D337)</f>
      </c>
      <c r="W337" s="281">
        <f>+"W"&amp;IF(WEEKNUM(D337)&lt;10,"0"&amp;WEEKNUM(D337),WEEKNUM(D337))</f>
      </c>
      <c r="X337" s="5">
        <f>+IF(N337="",YEAR(L337),YEAR(N337))</f>
      </c>
      <c r="Y337" s="5">
        <f>+IF(N337="",MONTH(L337),MONTH(N337))</f>
      </c>
      <c r="Z337" s="282">
        <f>+IF(N337="","W"&amp;IF(WEEKNUM(L337)&lt;10,"0"&amp;WEEKNUM(L337),WEEKNUM(L337)),"W"&amp;IF(WEEKNUM(N337)&lt;10,"0"&amp;WEEKNUM(N337),WEEKNUM(N337)))</f>
      </c>
      <c r="AA337" s="281">
        <f>+IF(O337&lt;&gt;"",O337,IF(N337="","In Transit","Arrived"))</f>
      </c>
      <c r="AB337" s="281">
        <f>+"W"&amp;IF(WEEKNUM(Q337)&lt;10,"0"&amp;WEEKNUM(Q337),WEEKNUM(Q337))</f>
      </c>
      <c r="AC337" s="5">
        <f>+YEAR(Q337)</f>
      </c>
      <c r="AD337" s="281">
        <f>+AB337&amp;"-"&amp;AC337</f>
      </c>
      <c r="AE337" s="6"/>
      <c r="AF337" s="6"/>
      <c r="AG337" s="11"/>
    </row>
    <row x14ac:dyDescent="0.25" r="338" customHeight="1" ht="18.75">
      <c r="A338" s="276">
        <v>22</v>
      </c>
      <c r="B338" s="276">
        <v>1084114756</v>
      </c>
      <c r="C338" s="277" t="s">
        <v>760</v>
      </c>
      <c r="D338" s="278">
        <v>44342</v>
      </c>
      <c r="E338" s="279" t="s">
        <v>761</v>
      </c>
      <c r="F338" s="279" t="s">
        <v>262</v>
      </c>
      <c r="G338" s="283" t="s">
        <v>762</v>
      </c>
      <c r="H338" s="279" t="s">
        <v>189</v>
      </c>
      <c r="I338" s="278">
        <v>44351</v>
      </c>
      <c r="J338" s="278">
        <v>44351</v>
      </c>
      <c r="K338" s="276">
        <f>J338-D338</f>
      </c>
      <c r="L338" s="278">
        <v>44374</v>
      </c>
      <c r="M338" s="280">
        <v>19.4</v>
      </c>
      <c r="N338" s="278">
        <v>44374</v>
      </c>
      <c r="O338" s="279" t="s">
        <v>190</v>
      </c>
      <c r="P338" s="276">
        <v>191</v>
      </c>
      <c r="Q338" s="278">
        <v>44390</v>
      </c>
      <c r="R338" s="276">
        <f>Q338-N338</f>
      </c>
      <c r="S338" s="6"/>
      <c r="T338" s="6"/>
      <c r="U338" s="5">
        <f>+YEAR(D338)</f>
      </c>
      <c r="V338" s="5">
        <f>+MONTH(D338)</f>
      </c>
      <c r="W338" s="281">
        <f>+"W"&amp;IF(WEEKNUM(D338)&lt;10,"0"&amp;WEEKNUM(D338),WEEKNUM(D338))</f>
      </c>
      <c r="X338" s="5">
        <f>+IF(N338="",YEAR(L338),YEAR(N338))</f>
      </c>
      <c r="Y338" s="5">
        <f>+IF(N338="",MONTH(L338),MONTH(N338))</f>
      </c>
      <c r="Z338" s="282">
        <f>+IF(N338="","W"&amp;IF(WEEKNUM(L338)&lt;10,"0"&amp;WEEKNUM(L338),WEEKNUM(L338)),"W"&amp;IF(WEEKNUM(N338)&lt;10,"0"&amp;WEEKNUM(N338),WEEKNUM(N338)))</f>
      </c>
      <c r="AA338" s="281">
        <f>+IF(O338&lt;&gt;"",O338,IF(N338="","In Transit","Arrived"))</f>
      </c>
      <c r="AB338" s="281">
        <f>+"W"&amp;IF(WEEKNUM(Q338)&lt;10,"0"&amp;WEEKNUM(Q338),WEEKNUM(Q338))</f>
      </c>
      <c r="AC338" s="5">
        <f>+YEAR(Q338)</f>
      </c>
      <c r="AD338" s="281">
        <f>+AB338&amp;"-"&amp;AC338</f>
      </c>
      <c r="AE338" s="6"/>
      <c r="AF338" s="6"/>
      <c r="AG338" s="11"/>
    </row>
    <row x14ac:dyDescent="0.25" r="339" customHeight="1" ht="18.75">
      <c r="A339" s="276">
        <v>22</v>
      </c>
      <c r="B339" s="276">
        <v>1084114758</v>
      </c>
      <c r="C339" s="277" t="s">
        <v>760</v>
      </c>
      <c r="D339" s="278">
        <v>44342</v>
      </c>
      <c r="E339" s="279" t="s">
        <v>763</v>
      </c>
      <c r="F339" s="279" t="s">
        <v>262</v>
      </c>
      <c r="G339" s="283" t="s">
        <v>762</v>
      </c>
      <c r="H339" s="279" t="s">
        <v>189</v>
      </c>
      <c r="I339" s="278">
        <v>44351</v>
      </c>
      <c r="J339" s="278">
        <v>44351</v>
      </c>
      <c r="K339" s="276">
        <f>J339-D339</f>
      </c>
      <c r="L339" s="278">
        <v>44374</v>
      </c>
      <c r="M339" s="280">
        <v>19.4</v>
      </c>
      <c r="N339" s="278">
        <v>44374</v>
      </c>
      <c r="O339" s="279" t="s">
        <v>190</v>
      </c>
      <c r="P339" s="276">
        <v>191</v>
      </c>
      <c r="Q339" s="278">
        <v>44390</v>
      </c>
      <c r="R339" s="276">
        <f>Q339-N339</f>
      </c>
      <c r="S339" s="6"/>
      <c r="T339" s="6"/>
      <c r="U339" s="5">
        <f>+YEAR(D339)</f>
      </c>
      <c r="V339" s="5">
        <f>+MONTH(D339)</f>
      </c>
      <c r="W339" s="281">
        <f>+"W"&amp;IF(WEEKNUM(D339)&lt;10,"0"&amp;WEEKNUM(D339),WEEKNUM(D339))</f>
      </c>
      <c r="X339" s="5">
        <f>+IF(N339="",YEAR(L339),YEAR(N339))</f>
      </c>
      <c r="Y339" s="5">
        <f>+IF(N339="",MONTH(L339),MONTH(N339))</f>
      </c>
      <c r="Z339" s="282">
        <f>+IF(N339="","W"&amp;IF(WEEKNUM(L339)&lt;10,"0"&amp;WEEKNUM(L339),WEEKNUM(L339)),"W"&amp;IF(WEEKNUM(N339)&lt;10,"0"&amp;WEEKNUM(N339),WEEKNUM(N339)))</f>
      </c>
      <c r="AA339" s="281">
        <f>+IF(O339&lt;&gt;"",O339,IF(N339="","In Transit","Arrived"))</f>
      </c>
      <c r="AB339" s="281">
        <f>+"W"&amp;IF(WEEKNUM(Q339)&lt;10,"0"&amp;WEEKNUM(Q339),WEEKNUM(Q339))</f>
      </c>
      <c r="AC339" s="5">
        <f>+YEAR(Q339)</f>
      </c>
      <c r="AD339" s="281">
        <f>+AB339&amp;"-"&amp;AC339</f>
      </c>
      <c r="AE339" s="6"/>
      <c r="AF339" s="6"/>
      <c r="AG339" s="11"/>
    </row>
    <row x14ac:dyDescent="0.25" r="340" customHeight="1" ht="18.75">
      <c r="A340" s="276">
        <v>22</v>
      </c>
      <c r="B340" s="276">
        <v>1084114760</v>
      </c>
      <c r="C340" s="277" t="s">
        <v>760</v>
      </c>
      <c r="D340" s="278">
        <v>44342</v>
      </c>
      <c r="E340" s="279" t="s">
        <v>764</v>
      </c>
      <c r="F340" s="279" t="s">
        <v>262</v>
      </c>
      <c r="G340" s="283" t="s">
        <v>762</v>
      </c>
      <c r="H340" s="279" t="s">
        <v>189</v>
      </c>
      <c r="I340" s="278">
        <v>44351</v>
      </c>
      <c r="J340" s="278">
        <v>44351</v>
      </c>
      <c r="K340" s="276">
        <f>J340-D340</f>
      </c>
      <c r="L340" s="278">
        <v>44374</v>
      </c>
      <c r="M340" s="280">
        <v>19.4</v>
      </c>
      <c r="N340" s="278">
        <v>44374</v>
      </c>
      <c r="O340" s="279" t="s">
        <v>190</v>
      </c>
      <c r="P340" s="276">
        <v>191</v>
      </c>
      <c r="Q340" s="278">
        <v>44390</v>
      </c>
      <c r="R340" s="276">
        <f>Q340-N340</f>
      </c>
      <c r="S340" s="6"/>
      <c r="T340" s="6"/>
      <c r="U340" s="5">
        <f>+YEAR(D340)</f>
      </c>
      <c r="V340" s="5">
        <f>+MONTH(D340)</f>
      </c>
      <c r="W340" s="281">
        <f>+"W"&amp;IF(WEEKNUM(D340)&lt;10,"0"&amp;WEEKNUM(D340),WEEKNUM(D340))</f>
      </c>
      <c r="X340" s="5">
        <f>+IF(N340="",YEAR(L340),YEAR(N340))</f>
      </c>
      <c r="Y340" s="5">
        <f>+IF(N340="",MONTH(L340),MONTH(N340))</f>
      </c>
      <c r="Z340" s="282">
        <f>+IF(N340="","W"&amp;IF(WEEKNUM(L340)&lt;10,"0"&amp;WEEKNUM(L340),WEEKNUM(L340)),"W"&amp;IF(WEEKNUM(N340)&lt;10,"0"&amp;WEEKNUM(N340),WEEKNUM(N340)))</f>
      </c>
      <c r="AA340" s="281">
        <f>+IF(O340&lt;&gt;"",O340,IF(N340="","In Transit","Arrived"))</f>
      </c>
      <c r="AB340" s="281">
        <f>+"W"&amp;IF(WEEKNUM(Q340)&lt;10,"0"&amp;WEEKNUM(Q340),WEEKNUM(Q340))</f>
      </c>
      <c r="AC340" s="5">
        <f>+YEAR(Q340)</f>
      </c>
      <c r="AD340" s="281">
        <f>+AB340&amp;"-"&amp;AC340</f>
      </c>
      <c r="AE340" s="6"/>
      <c r="AF340" s="6"/>
      <c r="AG340" s="11"/>
    </row>
    <row x14ac:dyDescent="0.25" r="341" customHeight="1" ht="18.75">
      <c r="A341" s="276">
        <v>22</v>
      </c>
      <c r="B341" s="276">
        <v>1084114762</v>
      </c>
      <c r="C341" s="277" t="s">
        <v>760</v>
      </c>
      <c r="D341" s="278">
        <v>44342</v>
      </c>
      <c r="E341" s="279" t="s">
        <v>765</v>
      </c>
      <c r="F341" s="279" t="s">
        <v>262</v>
      </c>
      <c r="G341" s="283" t="s">
        <v>762</v>
      </c>
      <c r="H341" s="279" t="s">
        <v>189</v>
      </c>
      <c r="I341" s="278">
        <v>44351</v>
      </c>
      <c r="J341" s="278">
        <v>44351</v>
      </c>
      <c r="K341" s="276">
        <f>J341-D341</f>
      </c>
      <c r="L341" s="278">
        <v>44374</v>
      </c>
      <c r="M341" s="280">
        <v>19.4</v>
      </c>
      <c r="N341" s="278">
        <v>44374</v>
      </c>
      <c r="O341" s="279" t="s">
        <v>190</v>
      </c>
      <c r="P341" s="276">
        <v>191</v>
      </c>
      <c r="Q341" s="278">
        <v>44390</v>
      </c>
      <c r="R341" s="276">
        <f>Q341-N341</f>
      </c>
      <c r="S341" s="6"/>
      <c r="T341" s="6"/>
      <c r="U341" s="5">
        <f>+YEAR(D341)</f>
      </c>
      <c r="V341" s="5">
        <f>+MONTH(D341)</f>
      </c>
      <c r="W341" s="281">
        <f>+"W"&amp;IF(WEEKNUM(D341)&lt;10,"0"&amp;WEEKNUM(D341),WEEKNUM(D341))</f>
      </c>
      <c r="X341" s="5">
        <f>+IF(N341="",YEAR(L341),YEAR(N341))</f>
      </c>
      <c r="Y341" s="5">
        <f>+IF(N341="",MONTH(L341),MONTH(N341))</f>
      </c>
      <c r="Z341" s="282">
        <f>+IF(N341="","W"&amp;IF(WEEKNUM(L341)&lt;10,"0"&amp;WEEKNUM(L341),WEEKNUM(L341)),"W"&amp;IF(WEEKNUM(N341)&lt;10,"0"&amp;WEEKNUM(N341),WEEKNUM(N341)))</f>
      </c>
      <c r="AA341" s="281">
        <f>+IF(O341&lt;&gt;"",O341,IF(N341="","In Transit","Arrived"))</f>
      </c>
      <c r="AB341" s="281">
        <f>+"W"&amp;IF(WEEKNUM(Q341)&lt;10,"0"&amp;WEEKNUM(Q341),WEEKNUM(Q341))</f>
      </c>
      <c r="AC341" s="5">
        <f>+YEAR(Q341)</f>
      </c>
      <c r="AD341" s="281">
        <f>+AB341&amp;"-"&amp;AC341</f>
      </c>
      <c r="AE341" s="6"/>
      <c r="AF341" s="6"/>
      <c r="AG341" s="11"/>
    </row>
    <row x14ac:dyDescent="0.25" r="342" customHeight="1" ht="18.75">
      <c r="A342" s="276">
        <v>22</v>
      </c>
      <c r="B342" s="276">
        <v>1084114763</v>
      </c>
      <c r="C342" s="277" t="s">
        <v>760</v>
      </c>
      <c r="D342" s="278">
        <v>44342</v>
      </c>
      <c r="E342" s="279" t="s">
        <v>766</v>
      </c>
      <c r="F342" s="279" t="s">
        <v>262</v>
      </c>
      <c r="G342" s="283" t="s">
        <v>762</v>
      </c>
      <c r="H342" s="279" t="s">
        <v>189</v>
      </c>
      <c r="I342" s="278">
        <v>44351</v>
      </c>
      <c r="J342" s="278">
        <v>44351</v>
      </c>
      <c r="K342" s="276">
        <f>J342-D342</f>
      </c>
      <c r="L342" s="278">
        <v>44374</v>
      </c>
      <c r="M342" s="280">
        <v>19.4</v>
      </c>
      <c r="N342" s="278">
        <v>44374</v>
      </c>
      <c r="O342" s="279" t="s">
        <v>190</v>
      </c>
      <c r="P342" s="276">
        <v>191</v>
      </c>
      <c r="Q342" s="278">
        <v>44390</v>
      </c>
      <c r="R342" s="276">
        <f>Q342-N342</f>
      </c>
      <c r="S342" s="6"/>
      <c r="T342" s="6"/>
      <c r="U342" s="5">
        <f>+YEAR(D342)</f>
      </c>
      <c r="V342" s="5">
        <f>+MONTH(D342)</f>
      </c>
      <c r="W342" s="281">
        <f>+"W"&amp;IF(WEEKNUM(D342)&lt;10,"0"&amp;WEEKNUM(D342),WEEKNUM(D342))</f>
      </c>
      <c r="X342" s="5">
        <f>+IF(N342="",YEAR(L342),YEAR(N342))</f>
      </c>
      <c r="Y342" s="5">
        <f>+IF(N342="",MONTH(L342),MONTH(N342))</f>
      </c>
      <c r="Z342" s="282">
        <f>+IF(N342="","W"&amp;IF(WEEKNUM(L342)&lt;10,"0"&amp;WEEKNUM(L342),WEEKNUM(L342)),"W"&amp;IF(WEEKNUM(N342)&lt;10,"0"&amp;WEEKNUM(N342),WEEKNUM(N342)))</f>
      </c>
      <c r="AA342" s="281">
        <f>+IF(O342&lt;&gt;"",O342,IF(N342="","In Transit","Arrived"))</f>
      </c>
      <c r="AB342" s="281">
        <f>+"W"&amp;IF(WEEKNUM(Q342)&lt;10,"0"&amp;WEEKNUM(Q342),WEEKNUM(Q342))</f>
      </c>
      <c r="AC342" s="5">
        <f>+YEAR(Q342)</f>
      </c>
      <c r="AD342" s="281">
        <f>+AB342&amp;"-"&amp;AC342</f>
      </c>
      <c r="AE342" s="6"/>
      <c r="AF342" s="6"/>
      <c r="AG342" s="11"/>
    </row>
    <row x14ac:dyDescent="0.25" r="343" customHeight="1" ht="18.75">
      <c r="A343" s="276">
        <v>22</v>
      </c>
      <c r="B343" s="276">
        <v>1084114764</v>
      </c>
      <c r="C343" s="277" t="s">
        <v>760</v>
      </c>
      <c r="D343" s="278">
        <v>44343</v>
      </c>
      <c r="E343" s="279" t="s">
        <v>767</v>
      </c>
      <c r="F343" s="279" t="s">
        <v>262</v>
      </c>
      <c r="G343" s="283" t="s">
        <v>762</v>
      </c>
      <c r="H343" s="279" t="s">
        <v>189</v>
      </c>
      <c r="I343" s="278">
        <v>44351</v>
      </c>
      <c r="J343" s="278">
        <v>44351</v>
      </c>
      <c r="K343" s="276">
        <f>J343-D343</f>
      </c>
      <c r="L343" s="278">
        <v>44374</v>
      </c>
      <c r="M343" s="280">
        <v>19.4</v>
      </c>
      <c r="N343" s="278">
        <v>44374</v>
      </c>
      <c r="O343" s="279" t="s">
        <v>190</v>
      </c>
      <c r="P343" s="276">
        <v>191</v>
      </c>
      <c r="Q343" s="278">
        <v>44390</v>
      </c>
      <c r="R343" s="276">
        <f>Q343-N343</f>
      </c>
      <c r="S343" s="6"/>
      <c r="T343" s="6"/>
      <c r="U343" s="5">
        <f>+YEAR(D343)</f>
      </c>
      <c r="V343" s="5">
        <f>+MONTH(D343)</f>
      </c>
      <c r="W343" s="281">
        <f>+"W"&amp;IF(WEEKNUM(D343)&lt;10,"0"&amp;WEEKNUM(D343),WEEKNUM(D343))</f>
      </c>
      <c r="X343" s="5">
        <f>+IF(N343="",YEAR(L343),YEAR(N343))</f>
      </c>
      <c r="Y343" s="5">
        <f>+IF(N343="",MONTH(L343),MONTH(N343))</f>
      </c>
      <c r="Z343" s="282">
        <f>+IF(N343="","W"&amp;IF(WEEKNUM(L343)&lt;10,"0"&amp;WEEKNUM(L343),WEEKNUM(L343)),"W"&amp;IF(WEEKNUM(N343)&lt;10,"0"&amp;WEEKNUM(N343),WEEKNUM(N343)))</f>
      </c>
      <c r="AA343" s="281">
        <f>+IF(O343&lt;&gt;"",O343,IF(N343="","In Transit","Arrived"))</f>
      </c>
      <c r="AB343" s="281">
        <f>+"W"&amp;IF(WEEKNUM(Q343)&lt;10,"0"&amp;WEEKNUM(Q343),WEEKNUM(Q343))</f>
      </c>
      <c r="AC343" s="5">
        <f>+YEAR(Q343)</f>
      </c>
      <c r="AD343" s="281">
        <f>+AB343&amp;"-"&amp;AC343</f>
      </c>
      <c r="AE343" s="6"/>
      <c r="AF343" s="6"/>
      <c r="AG343" s="11"/>
    </row>
    <row x14ac:dyDescent="0.25" r="344" customHeight="1" ht="18.75">
      <c r="A344" s="276">
        <v>22</v>
      </c>
      <c r="B344" s="276">
        <v>1084114766</v>
      </c>
      <c r="C344" s="277" t="s">
        <v>760</v>
      </c>
      <c r="D344" s="278">
        <v>44343</v>
      </c>
      <c r="E344" s="279" t="s">
        <v>768</v>
      </c>
      <c r="F344" s="279" t="s">
        <v>262</v>
      </c>
      <c r="G344" s="283" t="s">
        <v>762</v>
      </c>
      <c r="H344" s="279" t="s">
        <v>189</v>
      </c>
      <c r="I344" s="278">
        <v>44351</v>
      </c>
      <c r="J344" s="278">
        <v>44351</v>
      </c>
      <c r="K344" s="276">
        <f>J344-D344</f>
      </c>
      <c r="L344" s="278">
        <v>44374</v>
      </c>
      <c r="M344" s="280">
        <v>19.4</v>
      </c>
      <c r="N344" s="278">
        <v>44374</v>
      </c>
      <c r="O344" s="279" t="s">
        <v>190</v>
      </c>
      <c r="P344" s="276">
        <v>191</v>
      </c>
      <c r="Q344" s="278">
        <v>44390</v>
      </c>
      <c r="R344" s="276">
        <f>Q344-N344</f>
      </c>
      <c r="S344" s="6"/>
      <c r="T344" s="6"/>
      <c r="U344" s="5">
        <f>+YEAR(D344)</f>
      </c>
      <c r="V344" s="5">
        <f>+MONTH(D344)</f>
      </c>
      <c r="W344" s="281">
        <f>+"W"&amp;IF(WEEKNUM(D344)&lt;10,"0"&amp;WEEKNUM(D344),WEEKNUM(D344))</f>
      </c>
      <c r="X344" s="5">
        <f>+IF(N344="",YEAR(L344),YEAR(N344))</f>
      </c>
      <c r="Y344" s="5">
        <f>+IF(N344="",MONTH(L344),MONTH(N344))</f>
      </c>
      <c r="Z344" s="282">
        <f>+IF(N344="","W"&amp;IF(WEEKNUM(L344)&lt;10,"0"&amp;WEEKNUM(L344),WEEKNUM(L344)),"W"&amp;IF(WEEKNUM(N344)&lt;10,"0"&amp;WEEKNUM(N344),WEEKNUM(N344)))</f>
      </c>
      <c r="AA344" s="281">
        <f>+IF(O344&lt;&gt;"",O344,IF(N344="","In Transit","Arrived"))</f>
      </c>
      <c r="AB344" s="281">
        <f>+"W"&amp;IF(WEEKNUM(Q344)&lt;10,"0"&amp;WEEKNUM(Q344),WEEKNUM(Q344))</f>
      </c>
      <c r="AC344" s="5">
        <f>+YEAR(Q344)</f>
      </c>
      <c r="AD344" s="281">
        <f>+AB344&amp;"-"&amp;AC344</f>
      </c>
      <c r="AE344" s="6"/>
      <c r="AF344" s="6"/>
      <c r="AG344" s="11"/>
    </row>
    <row x14ac:dyDescent="0.25" r="345" customHeight="1" ht="18.75">
      <c r="A345" s="276">
        <v>22</v>
      </c>
      <c r="B345" s="276">
        <v>1084114767</v>
      </c>
      <c r="C345" s="277" t="s">
        <v>760</v>
      </c>
      <c r="D345" s="278">
        <v>44343</v>
      </c>
      <c r="E345" s="279" t="s">
        <v>769</v>
      </c>
      <c r="F345" s="279" t="s">
        <v>262</v>
      </c>
      <c r="G345" s="283" t="s">
        <v>762</v>
      </c>
      <c r="H345" s="279" t="s">
        <v>189</v>
      </c>
      <c r="I345" s="278">
        <v>44351</v>
      </c>
      <c r="J345" s="278">
        <v>44351</v>
      </c>
      <c r="K345" s="276">
        <f>J345-D345</f>
      </c>
      <c r="L345" s="278">
        <v>44374</v>
      </c>
      <c r="M345" s="280">
        <v>19.4</v>
      </c>
      <c r="N345" s="278">
        <v>44374</v>
      </c>
      <c r="O345" s="279" t="s">
        <v>190</v>
      </c>
      <c r="P345" s="276">
        <v>191</v>
      </c>
      <c r="Q345" s="278">
        <v>44390</v>
      </c>
      <c r="R345" s="276">
        <f>Q345-N345</f>
      </c>
      <c r="S345" s="6"/>
      <c r="T345" s="6"/>
      <c r="U345" s="5">
        <f>+YEAR(D345)</f>
      </c>
      <c r="V345" s="5">
        <f>+MONTH(D345)</f>
      </c>
      <c r="W345" s="281">
        <f>+"W"&amp;IF(WEEKNUM(D345)&lt;10,"0"&amp;WEEKNUM(D345),WEEKNUM(D345))</f>
      </c>
      <c r="X345" s="5">
        <f>+IF(N345="",YEAR(L345),YEAR(N345))</f>
      </c>
      <c r="Y345" s="5">
        <f>+IF(N345="",MONTH(L345),MONTH(N345))</f>
      </c>
      <c r="Z345" s="282">
        <f>+IF(N345="","W"&amp;IF(WEEKNUM(L345)&lt;10,"0"&amp;WEEKNUM(L345),WEEKNUM(L345)),"W"&amp;IF(WEEKNUM(N345)&lt;10,"0"&amp;WEEKNUM(N345),WEEKNUM(N345)))</f>
      </c>
      <c r="AA345" s="281">
        <f>+IF(O345&lt;&gt;"",O345,IF(N345="","In Transit","Arrived"))</f>
      </c>
      <c r="AB345" s="281">
        <f>+"W"&amp;IF(WEEKNUM(Q345)&lt;10,"0"&amp;WEEKNUM(Q345),WEEKNUM(Q345))</f>
      </c>
      <c r="AC345" s="5">
        <f>+YEAR(Q345)</f>
      </c>
      <c r="AD345" s="281">
        <f>+AB345&amp;"-"&amp;AC345</f>
      </c>
      <c r="AE345" s="6"/>
      <c r="AF345" s="6"/>
      <c r="AG345" s="11"/>
    </row>
    <row x14ac:dyDescent="0.25" r="346" customHeight="1" ht="18.75">
      <c r="A346" s="276">
        <v>22</v>
      </c>
      <c r="B346" s="276">
        <v>1084114769</v>
      </c>
      <c r="C346" s="277" t="s">
        <v>760</v>
      </c>
      <c r="D346" s="278">
        <v>44343</v>
      </c>
      <c r="E346" s="279" t="s">
        <v>770</v>
      </c>
      <c r="F346" s="279" t="s">
        <v>262</v>
      </c>
      <c r="G346" s="283" t="s">
        <v>762</v>
      </c>
      <c r="H346" s="279" t="s">
        <v>189</v>
      </c>
      <c r="I346" s="278">
        <v>44351</v>
      </c>
      <c r="J346" s="278">
        <v>44351</v>
      </c>
      <c r="K346" s="276">
        <f>J346-D346</f>
      </c>
      <c r="L346" s="278">
        <v>44374</v>
      </c>
      <c r="M346" s="280">
        <v>19.4</v>
      </c>
      <c r="N346" s="278">
        <v>44374</v>
      </c>
      <c r="O346" s="279" t="s">
        <v>190</v>
      </c>
      <c r="P346" s="276">
        <v>191</v>
      </c>
      <c r="Q346" s="278">
        <v>44390</v>
      </c>
      <c r="R346" s="276">
        <f>Q346-N346</f>
      </c>
      <c r="S346" s="6"/>
      <c r="T346" s="6"/>
      <c r="U346" s="5">
        <f>+YEAR(D346)</f>
      </c>
      <c r="V346" s="5">
        <f>+MONTH(D346)</f>
      </c>
      <c r="W346" s="281">
        <f>+"W"&amp;IF(WEEKNUM(D346)&lt;10,"0"&amp;WEEKNUM(D346),WEEKNUM(D346))</f>
      </c>
      <c r="X346" s="5">
        <f>+IF(N346="",YEAR(L346),YEAR(N346))</f>
      </c>
      <c r="Y346" s="5">
        <f>+IF(N346="",MONTH(L346),MONTH(N346))</f>
      </c>
      <c r="Z346" s="282">
        <f>+IF(N346="","W"&amp;IF(WEEKNUM(L346)&lt;10,"0"&amp;WEEKNUM(L346),WEEKNUM(L346)),"W"&amp;IF(WEEKNUM(N346)&lt;10,"0"&amp;WEEKNUM(N346),WEEKNUM(N346)))</f>
      </c>
      <c r="AA346" s="281">
        <f>+IF(O346&lt;&gt;"",O346,IF(N346="","In Transit","Arrived"))</f>
      </c>
      <c r="AB346" s="281">
        <f>+"W"&amp;IF(WEEKNUM(Q346)&lt;10,"0"&amp;WEEKNUM(Q346),WEEKNUM(Q346))</f>
      </c>
      <c r="AC346" s="5">
        <f>+YEAR(Q346)</f>
      </c>
      <c r="AD346" s="281">
        <f>+AB346&amp;"-"&amp;AC346</f>
      </c>
      <c r="AE346" s="6"/>
      <c r="AF346" s="6"/>
      <c r="AG346" s="11"/>
    </row>
    <row x14ac:dyDescent="0.25" r="347" customHeight="1" ht="18.75">
      <c r="A347" s="276">
        <v>24</v>
      </c>
      <c r="B347" s="276">
        <v>1084437918</v>
      </c>
      <c r="C347" s="277" t="s">
        <v>771</v>
      </c>
      <c r="D347" s="278">
        <v>44355</v>
      </c>
      <c r="E347" s="279" t="s">
        <v>772</v>
      </c>
      <c r="F347" s="279" t="s">
        <v>188</v>
      </c>
      <c r="G347" s="283" t="s">
        <v>773</v>
      </c>
      <c r="H347" s="279" t="s">
        <v>189</v>
      </c>
      <c r="I347" s="278">
        <v>44366</v>
      </c>
      <c r="J347" s="278">
        <v>44367</v>
      </c>
      <c r="K347" s="276">
        <f>J347-D347</f>
      </c>
      <c r="L347" s="278">
        <v>44389</v>
      </c>
      <c r="M347" s="280">
        <v>19.4</v>
      </c>
      <c r="N347" s="278">
        <v>44389</v>
      </c>
      <c r="O347" s="279" t="s">
        <v>190</v>
      </c>
      <c r="P347" s="276">
        <v>87</v>
      </c>
      <c r="Q347" s="278">
        <v>44398</v>
      </c>
      <c r="R347" s="276">
        <f>Q347-N347</f>
      </c>
      <c r="S347" s="6"/>
      <c r="T347" s="6"/>
      <c r="U347" s="5">
        <f>+YEAR(D347)</f>
      </c>
      <c r="V347" s="5">
        <f>+MONTH(D347)</f>
      </c>
      <c r="W347" s="281">
        <f>+"W"&amp;IF(WEEKNUM(D347)&lt;10,"0"&amp;WEEKNUM(D347),WEEKNUM(D347))</f>
      </c>
      <c r="X347" s="5">
        <f>+IF(N347="",YEAR(L347),YEAR(N347))</f>
      </c>
      <c r="Y347" s="5">
        <f>+IF(N347="",MONTH(L347),MONTH(N347))</f>
      </c>
      <c r="Z347" s="282">
        <f>+IF(N347="","W"&amp;IF(WEEKNUM(L347)&lt;10,"0"&amp;WEEKNUM(L347),WEEKNUM(L347)),"W"&amp;IF(WEEKNUM(N347)&lt;10,"0"&amp;WEEKNUM(N347),WEEKNUM(N347)))</f>
      </c>
      <c r="AA347" s="281">
        <f>+IF(O347&lt;&gt;"",O347,IF(N347="","In Transit","Arrived"))</f>
      </c>
      <c r="AB347" s="281">
        <f>+"W"&amp;IF(WEEKNUM(Q347)&lt;10,"0"&amp;WEEKNUM(Q347),WEEKNUM(Q347))</f>
      </c>
      <c r="AC347" s="5">
        <f>+YEAR(Q347)</f>
      </c>
      <c r="AD347" s="281">
        <f>+AB347&amp;"-"&amp;AC347</f>
      </c>
      <c r="AE347" s="6"/>
      <c r="AF347" s="6"/>
      <c r="AG347" s="11"/>
    </row>
    <row x14ac:dyDescent="0.25" r="348" customHeight="1" ht="18.75">
      <c r="A348" s="276">
        <v>24</v>
      </c>
      <c r="B348" s="276">
        <v>1084437920</v>
      </c>
      <c r="C348" s="277" t="s">
        <v>771</v>
      </c>
      <c r="D348" s="278">
        <v>44356</v>
      </c>
      <c r="E348" s="279" t="s">
        <v>774</v>
      </c>
      <c r="F348" s="279" t="s">
        <v>188</v>
      </c>
      <c r="G348" s="283" t="s">
        <v>773</v>
      </c>
      <c r="H348" s="279" t="s">
        <v>189</v>
      </c>
      <c r="I348" s="278">
        <v>44366</v>
      </c>
      <c r="J348" s="278">
        <v>44367</v>
      </c>
      <c r="K348" s="276">
        <f>J348-D348</f>
      </c>
      <c r="L348" s="278">
        <v>44389</v>
      </c>
      <c r="M348" s="280">
        <v>19.4</v>
      </c>
      <c r="N348" s="278">
        <v>44389</v>
      </c>
      <c r="O348" s="279" t="s">
        <v>190</v>
      </c>
      <c r="P348" s="276">
        <v>87</v>
      </c>
      <c r="Q348" s="278">
        <v>44398</v>
      </c>
      <c r="R348" s="276">
        <f>Q348-N348</f>
      </c>
      <c r="S348" s="6"/>
      <c r="T348" s="6"/>
      <c r="U348" s="5">
        <f>+YEAR(D348)</f>
      </c>
      <c r="V348" s="5">
        <f>+MONTH(D348)</f>
      </c>
      <c r="W348" s="281">
        <f>+"W"&amp;IF(WEEKNUM(D348)&lt;10,"0"&amp;WEEKNUM(D348),WEEKNUM(D348))</f>
      </c>
      <c r="X348" s="5">
        <f>+IF(N348="",YEAR(L348),YEAR(N348))</f>
      </c>
      <c r="Y348" s="5">
        <f>+IF(N348="",MONTH(L348),MONTH(N348))</f>
      </c>
      <c r="Z348" s="282">
        <f>+IF(N348="","W"&amp;IF(WEEKNUM(L348)&lt;10,"0"&amp;WEEKNUM(L348),WEEKNUM(L348)),"W"&amp;IF(WEEKNUM(N348)&lt;10,"0"&amp;WEEKNUM(N348),WEEKNUM(N348)))</f>
      </c>
      <c r="AA348" s="281">
        <f>+IF(O348&lt;&gt;"",O348,IF(N348="","In Transit","Arrived"))</f>
      </c>
      <c r="AB348" s="281">
        <f>+"W"&amp;IF(WEEKNUM(Q348)&lt;10,"0"&amp;WEEKNUM(Q348),WEEKNUM(Q348))</f>
      </c>
      <c r="AC348" s="5">
        <f>+YEAR(Q348)</f>
      </c>
      <c r="AD348" s="281">
        <f>+AB348&amp;"-"&amp;AC348</f>
      </c>
      <c r="AE348" s="6"/>
      <c r="AF348" s="6"/>
      <c r="AG348" s="11"/>
    </row>
    <row x14ac:dyDescent="0.25" r="349" customHeight="1" ht="18.75">
      <c r="A349" s="276">
        <v>24</v>
      </c>
      <c r="B349" s="276">
        <v>1084437921</v>
      </c>
      <c r="C349" s="277" t="s">
        <v>771</v>
      </c>
      <c r="D349" s="278">
        <v>44356</v>
      </c>
      <c r="E349" s="279" t="s">
        <v>775</v>
      </c>
      <c r="F349" s="279" t="s">
        <v>188</v>
      </c>
      <c r="G349" s="283" t="s">
        <v>773</v>
      </c>
      <c r="H349" s="279" t="s">
        <v>189</v>
      </c>
      <c r="I349" s="278">
        <v>44366</v>
      </c>
      <c r="J349" s="278">
        <v>44367</v>
      </c>
      <c r="K349" s="276">
        <f>J349-D349</f>
      </c>
      <c r="L349" s="278">
        <v>44389</v>
      </c>
      <c r="M349" s="280">
        <v>19.4</v>
      </c>
      <c r="N349" s="278">
        <v>44389</v>
      </c>
      <c r="O349" s="279" t="s">
        <v>190</v>
      </c>
      <c r="P349" s="276">
        <v>87</v>
      </c>
      <c r="Q349" s="278">
        <v>44398</v>
      </c>
      <c r="R349" s="276">
        <f>Q349-N349</f>
      </c>
      <c r="S349" s="6"/>
      <c r="T349" s="6"/>
      <c r="U349" s="5">
        <f>+YEAR(D349)</f>
      </c>
      <c r="V349" s="5">
        <f>+MONTH(D349)</f>
      </c>
      <c r="W349" s="281">
        <f>+"W"&amp;IF(WEEKNUM(D349)&lt;10,"0"&amp;WEEKNUM(D349),WEEKNUM(D349))</f>
      </c>
      <c r="X349" s="5">
        <f>+IF(N349="",YEAR(L349),YEAR(N349))</f>
      </c>
      <c r="Y349" s="5">
        <f>+IF(N349="",MONTH(L349),MONTH(N349))</f>
      </c>
      <c r="Z349" s="282">
        <f>+IF(N349="","W"&amp;IF(WEEKNUM(L349)&lt;10,"0"&amp;WEEKNUM(L349),WEEKNUM(L349)),"W"&amp;IF(WEEKNUM(N349)&lt;10,"0"&amp;WEEKNUM(N349),WEEKNUM(N349)))</f>
      </c>
      <c r="AA349" s="281">
        <f>+IF(O349&lt;&gt;"",O349,IF(N349="","In Transit","Arrived"))</f>
      </c>
      <c r="AB349" s="281">
        <f>+"W"&amp;IF(WEEKNUM(Q349)&lt;10,"0"&amp;WEEKNUM(Q349),WEEKNUM(Q349))</f>
      </c>
      <c r="AC349" s="5">
        <f>+YEAR(Q349)</f>
      </c>
      <c r="AD349" s="281">
        <f>+AB349&amp;"-"&amp;AC349</f>
      </c>
      <c r="AE349" s="6"/>
      <c r="AF349" s="6"/>
      <c r="AG349" s="11"/>
    </row>
    <row x14ac:dyDescent="0.25" r="350" customHeight="1" ht="18.75">
      <c r="A350" s="276">
        <v>24</v>
      </c>
      <c r="B350" s="276">
        <v>1084437924</v>
      </c>
      <c r="C350" s="277" t="s">
        <v>771</v>
      </c>
      <c r="D350" s="278">
        <v>44357</v>
      </c>
      <c r="E350" s="279" t="s">
        <v>776</v>
      </c>
      <c r="F350" s="279" t="s">
        <v>188</v>
      </c>
      <c r="G350" s="283" t="s">
        <v>773</v>
      </c>
      <c r="H350" s="279" t="s">
        <v>189</v>
      </c>
      <c r="I350" s="278">
        <v>44366</v>
      </c>
      <c r="J350" s="278">
        <v>44367</v>
      </c>
      <c r="K350" s="276">
        <f>J350-D350</f>
      </c>
      <c r="L350" s="278">
        <v>44389</v>
      </c>
      <c r="M350" s="280">
        <v>19.4</v>
      </c>
      <c r="N350" s="278">
        <v>44389</v>
      </c>
      <c r="O350" s="279" t="s">
        <v>190</v>
      </c>
      <c r="P350" s="276">
        <v>87</v>
      </c>
      <c r="Q350" s="278">
        <v>44398</v>
      </c>
      <c r="R350" s="276">
        <f>Q350-N350</f>
      </c>
      <c r="S350" s="6"/>
      <c r="T350" s="6"/>
      <c r="U350" s="5">
        <f>+YEAR(D350)</f>
      </c>
      <c r="V350" s="5">
        <f>+MONTH(D350)</f>
      </c>
      <c r="W350" s="281">
        <f>+"W"&amp;IF(WEEKNUM(D350)&lt;10,"0"&amp;WEEKNUM(D350),WEEKNUM(D350))</f>
      </c>
      <c r="X350" s="5">
        <f>+IF(N350="",YEAR(L350),YEAR(N350))</f>
      </c>
      <c r="Y350" s="5">
        <f>+IF(N350="",MONTH(L350),MONTH(N350))</f>
      </c>
      <c r="Z350" s="282">
        <f>+IF(N350="","W"&amp;IF(WEEKNUM(L350)&lt;10,"0"&amp;WEEKNUM(L350),WEEKNUM(L350)),"W"&amp;IF(WEEKNUM(N350)&lt;10,"0"&amp;WEEKNUM(N350),WEEKNUM(N350)))</f>
      </c>
      <c r="AA350" s="281">
        <f>+IF(O350&lt;&gt;"",O350,IF(N350="","In Transit","Arrived"))</f>
      </c>
      <c r="AB350" s="281">
        <f>+"W"&amp;IF(WEEKNUM(Q350)&lt;10,"0"&amp;WEEKNUM(Q350),WEEKNUM(Q350))</f>
      </c>
      <c r="AC350" s="5">
        <f>+YEAR(Q350)</f>
      </c>
      <c r="AD350" s="281">
        <f>+AB350&amp;"-"&amp;AC350</f>
      </c>
      <c r="AE350" s="6"/>
      <c r="AF350" s="6"/>
      <c r="AG350" s="11"/>
    </row>
    <row x14ac:dyDescent="0.25" r="351" customHeight="1" ht="18.75">
      <c r="A351" s="276">
        <v>24</v>
      </c>
      <c r="B351" s="276">
        <v>1084437925</v>
      </c>
      <c r="C351" s="277" t="s">
        <v>771</v>
      </c>
      <c r="D351" s="278">
        <v>44355</v>
      </c>
      <c r="E351" s="279" t="s">
        <v>777</v>
      </c>
      <c r="F351" s="279" t="s">
        <v>188</v>
      </c>
      <c r="G351" s="283" t="s">
        <v>773</v>
      </c>
      <c r="H351" s="279" t="s">
        <v>189</v>
      </c>
      <c r="I351" s="278">
        <v>44366</v>
      </c>
      <c r="J351" s="278">
        <v>44367</v>
      </c>
      <c r="K351" s="276">
        <f>J351-D351</f>
      </c>
      <c r="L351" s="278">
        <v>44389</v>
      </c>
      <c r="M351" s="280">
        <v>19.4</v>
      </c>
      <c r="N351" s="278">
        <v>44389</v>
      </c>
      <c r="O351" s="279" t="s">
        <v>190</v>
      </c>
      <c r="P351" s="276">
        <v>87</v>
      </c>
      <c r="Q351" s="278">
        <v>44398</v>
      </c>
      <c r="R351" s="276">
        <f>Q351-N351</f>
      </c>
      <c r="S351" s="6"/>
      <c r="T351" s="6"/>
      <c r="U351" s="5">
        <f>+YEAR(D351)</f>
      </c>
      <c r="V351" s="5">
        <f>+MONTH(D351)</f>
      </c>
      <c r="W351" s="281">
        <f>+"W"&amp;IF(WEEKNUM(D351)&lt;10,"0"&amp;WEEKNUM(D351),WEEKNUM(D351))</f>
      </c>
      <c r="X351" s="5">
        <f>+IF(N351="",YEAR(L351),YEAR(N351))</f>
      </c>
      <c r="Y351" s="5">
        <f>+IF(N351="",MONTH(L351),MONTH(N351))</f>
      </c>
      <c r="Z351" s="282">
        <f>+IF(N351="","W"&amp;IF(WEEKNUM(L351)&lt;10,"0"&amp;WEEKNUM(L351),WEEKNUM(L351)),"W"&amp;IF(WEEKNUM(N351)&lt;10,"0"&amp;WEEKNUM(N351),WEEKNUM(N351)))</f>
      </c>
      <c r="AA351" s="281">
        <f>+IF(O351&lt;&gt;"",O351,IF(N351="","In Transit","Arrived"))</f>
      </c>
      <c r="AB351" s="281">
        <f>+"W"&amp;IF(WEEKNUM(Q351)&lt;10,"0"&amp;WEEKNUM(Q351),WEEKNUM(Q351))</f>
      </c>
      <c r="AC351" s="5">
        <f>+YEAR(Q351)</f>
      </c>
      <c r="AD351" s="281">
        <f>+AB351&amp;"-"&amp;AC351</f>
      </c>
      <c r="AE351" s="6"/>
      <c r="AF351" s="6"/>
      <c r="AG351" s="11"/>
    </row>
    <row x14ac:dyDescent="0.25" r="352" customHeight="1" ht="18.75">
      <c r="A352" s="276">
        <v>24</v>
      </c>
      <c r="B352" s="276">
        <v>1084437926</v>
      </c>
      <c r="C352" s="277" t="s">
        <v>771</v>
      </c>
      <c r="D352" s="278">
        <v>44355</v>
      </c>
      <c r="E352" s="279" t="s">
        <v>778</v>
      </c>
      <c r="F352" s="279" t="s">
        <v>188</v>
      </c>
      <c r="G352" s="283" t="s">
        <v>773</v>
      </c>
      <c r="H352" s="279" t="s">
        <v>189</v>
      </c>
      <c r="I352" s="278">
        <v>44366</v>
      </c>
      <c r="J352" s="278">
        <v>44367</v>
      </c>
      <c r="K352" s="276">
        <f>J352-D352</f>
      </c>
      <c r="L352" s="278">
        <v>44389</v>
      </c>
      <c r="M352" s="280">
        <v>19.4</v>
      </c>
      <c r="N352" s="278">
        <v>44389</v>
      </c>
      <c r="O352" s="279" t="s">
        <v>190</v>
      </c>
      <c r="P352" s="276">
        <v>87</v>
      </c>
      <c r="Q352" s="278">
        <v>44398</v>
      </c>
      <c r="R352" s="276">
        <f>Q352-N352</f>
      </c>
      <c r="S352" s="6"/>
      <c r="T352" s="6"/>
      <c r="U352" s="5">
        <f>+YEAR(D352)</f>
      </c>
      <c r="V352" s="5">
        <f>+MONTH(D352)</f>
      </c>
      <c r="W352" s="281">
        <f>+"W"&amp;IF(WEEKNUM(D352)&lt;10,"0"&amp;WEEKNUM(D352),WEEKNUM(D352))</f>
      </c>
      <c r="X352" s="5">
        <f>+IF(N352="",YEAR(L352),YEAR(N352))</f>
      </c>
      <c r="Y352" s="5">
        <f>+IF(N352="",MONTH(L352),MONTH(N352))</f>
      </c>
      <c r="Z352" s="282">
        <f>+IF(N352="","W"&amp;IF(WEEKNUM(L352)&lt;10,"0"&amp;WEEKNUM(L352),WEEKNUM(L352)),"W"&amp;IF(WEEKNUM(N352)&lt;10,"0"&amp;WEEKNUM(N352),WEEKNUM(N352)))</f>
      </c>
      <c r="AA352" s="281">
        <f>+IF(O352&lt;&gt;"",O352,IF(N352="","In Transit","Arrived"))</f>
      </c>
      <c r="AB352" s="281">
        <f>+"W"&amp;IF(WEEKNUM(Q352)&lt;10,"0"&amp;WEEKNUM(Q352),WEEKNUM(Q352))</f>
      </c>
      <c r="AC352" s="5">
        <f>+YEAR(Q352)</f>
      </c>
      <c r="AD352" s="281">
        <f>+AB352&amp;"-"&amp;AC352</f>
      </c>
      <c r="AE352" s="6"/>
      <c r="AF352" s="6"/>
      <c r="AG352" s="11"/>
    </row>
    <row x14ac:dyDescent="0.25" r="353" customHeight="1" ht="18.75">
      <c r="A353" s="276">
        <v>24</v>
      </c>
      <c r="B353" s="276">
        <v>1084437927</v>
      </c>
      <c r="C353" s="277" t="s">
        <v>771</v>
      </c>
      <c r="D353" s="278">
        <v>44355</v>
      </c>
      <c r="E353" s="279" t="s">
        <v>779</v>
      </c>
      <c r="F353" s="279" t="s">
        <v>188</v>
      </c>
      <c r="G353" s="283" t="s">
        <v>773</v>
      </c>
      <c r="H353" s="279" t="s">
        <v>189</v>
      </c>
      <c r="I353" s="278">
        <v>44366</v>
      </c>
      <c r="J353" s="278">
        <v>44367</v>
      </c>
      <c r="K353" s="276">
        <f>J353-D353</f>
      </c>
      <c r="L353" s="278">
        <v>44389</v>
      </c>
      <c r="M353" s="280">
        <v>19.4</v>
      </c>
      <c r="N353" s="278">
        <v>44389</v>
      </c>
      <c r="O353" s="279" t="s">
        <v>190</v>
      </c>
      <c r="P353" s="276">
        <v>87</v>
      </c>
      <c r="Q353" s="278">
        <v>44398</v>
      </c>
      <c r="R353" s="276">
        <f>Q353-N353</f>
      </c>
      <c r="S353" s="6"/>
      <c r="T353" s="6"/>
      <c r="U353" s="5">
        <f>+YEAR(D353)</f>
      </c>
      <c r="V353" s="5">
        <f>+MONTH(D353)</f>
      </c>
      <c r="W353" s="281">
        <f>+"W"&amp;IF(WEEKNUM(D353)&lt;10,"0"&amp;WEEKNUM(D353),WEEKNUM(D353))</f>
      </c>
      <c r="X353" s="5">
        <f>+IF(N353="",YEAR(L353),YEAR(N353))</f>
      </c>
      <c r="Y353" s="5">
        <f>+IF(N353="",MONTH(L353),MONTH(N353))</f>
      </c>
      <c r="Z353" s="282">
        <f>+IF(N353="","W"&amp;IF(WEEKNUM(L353)&lt;10,"0"&amp;WEEKNUM(L353),WEEKNUM(L353)),"W"&amp;IF(WEEKNUM(N353)&lt;10,"0"&amp;WEEKNUM(N353),WEEKNUM(N353)))</f>
      </c>
      <c r="AA353" s="281">
        <f>+IF(O353&lt;&gt;"",O353,IF(N353="","In Transit","Arrived"))</f>
      </c>
      <c r="AB353" s="281">
        <f>+"W"&amp;IF(WEEKNUM(Q353)&lt;10,"0"&amp;WEEKNUM(Q353),WEEKNUM(Q353))</f>
      </c>
      <c r="AC353" s="5">
        <f>+YEAR(Q353)</f>
      </c>
      <c r="AD353" s="281">
        <f>+AB353&amp;"-"&amp;AC353</f>
      </c>
      <c r="AE353" s="6"/>
      <c r="AF353" s="6"/>
      <c r="AG353" s="11"/>
    </row>
    <row x14ac:dyDescent="0.25" r="354" customHeight="1" ht="18.75">
      <c r="A354" s="276">
        <v>24</v>
      </c>
      <c r="B354" s="276">
        <v>1084437928</v>
      </c>
      <c r="C354" s="277" t="s">
        <v>771</v>
      </c>
      <c r="D354" s="278">
        <v>44356</v>
      </c>
      <c r="E354" s="279" t="s">
        <v>780</v>
      </c>
      <c r="F354" s="279" t="s">
        <v>188</v>
      </c>
      <c r="G354" s="283" t="s">
        <v>773</v>
      </c>
      <c r="H354" s="279" t="s">
        <v>189</v>
      </c>
      <c r="I354" s="278">
        <v>44366</v>
      </c>
      <c r="J354" s="278">
        <v>44367</v>
      </c>
      <c r="K354" s="276">
        <f>J354-D354</f>
      </c>
      <c r="L354" s="278">
        <v>44389</v>
      </c>
      <c r="M354" s="280">
        <v>19.4</v>
      </c>
      <c r="N354" s="278">
        <v>44389</v>
      </c>
      <c r="O354" s="279" t="s">
        <v>190</v>
      </c>
      <c r="P354" s="276">
        <v>87</v>
      </c>
      <c r="Q354" s="278">
        <v>44398</v>
      </c>
      <c r="R354" s="276">
        <f>Q354-N354</f>
      </c>
      <c r="S354" s="6"/>
      <c r="T354" s="6"/>
      <c r="U354" s="5">
        <f>+YEAR(D354)</f>
      </c>
      <c r="V354" s="5">
        <f>+MONTH(D354)</f>
      </c>
      <c r="W354" s="281">
        <f>+"W"&amp;IF(WEEKNUM(D354)&lt;10,"0"&amp;WEEKNUM(D354),WEEKNUM(D354))</f>
      </c>
      <c r="X354" s="5">
        <f>+IF(N354="",YEAR(L354),YEAR(N354))</f>
      </c>
      <c r="Y354" s="5">
        <f>+IF(N354="",MONTH(L354),MONTH(N354))</f>
      </c>
      <c r="Z354" s="282">
        <f>+IF(N354="","W"&amp;IF(WEEKNUM(L354)&lt;10,"0"&amp;WEEKNUM(L354),WEEKNUM(L354)),"W"&amp;IF(WEEKNUM(N354)&lt;10,"0"&amp;WEEKNUM(N354),WEEKNUM(N354)))</f>
      </c>
      <c r="AA354" s="281">
        <f>+IF(O354&lt;&gt;"",O354,IF(N354="","In Transit","Arrived"))</f>
      </c>
      <c r="AB354" s="281">
        <f>+"W"&amp;IF(WEEKNUM(Q354)&lt;10,"0"&amp;WEEKNUM(Q354),WEEKNUM(Q354))</f>
      </c>
      <c r="AC354" s="5">
        <f>+YEAR(Q354)</f>
      </c>
      <c r="AD354" s="281">
        <f>+AB354&amp;"-"&amp;AC354</f>
      </c>
      <c r="AE354" s="6"/>
      <c r="AF354" s="6"/>
      <c r="AG354" s="11"/>
    </row>
    <row x14ac:dyDescent="0.25" r="355" customHeight="1" ht="18.75">
      <c r="A355" s="276">
        <v>24</v>
      </c>
      <c r="B355" s="276">
        <v>1084437929</v>
      </c>
      <c r="C355" s="277" t="s">
        <v>771</v>
      </c>
      <c r="D355" s="278">
        <v>44356</v>
      </c>
      <c r="E355" s="279" t="s">
        <v>781</v>
      </c>
      <c r="F355" s="279" t="s">
        <v>188</v>
      </c>
      <c r="G355" s="283" t="s">
        <v>773</v>
      </c>
      <c r="H355" s="279" t="s">
        <v>189</v>
      </c>
      <c r="I355" s="278">
        <v>44366</v>
      </c>
      <c r="J355" s="278">
        <v>44367</v>
      </c>
      <c r="K355" s="276">
        <f>J355-D355</f>
      </c>
      <c r="L355" s="278">
        <v>44389</v>
      </c>
      <c r="M355" s="280">
        <v>19.4</v>
      </c>
      <c r="N355" s="278">
        <v>44389</v>
      </c>
      <c r="O355" s="279" t="s">
        <v>190</v>
      </c>
      <c r="P355" s="276">
        <v>87</v>
      </c>
      <c r="Q355" s="278">
        <v>44398</v>
      </c>
      <c r="R355" s="276">
        <f>Q355-N355</f>
      </c>
      <c r="S355" s="6"/>
      <c r="T355" s="6"/>
      <c r="U355" s="5">
        <f>+YEAR(D355)</f>
      </c>
      <c r="V355" s="5">
        <f>+MONTH(D355)</f>
      </c>
      <c r="W355" s="281">
        <f>+"W"&amp;IF(WEEKNUM(D355)&lt;10,"0"&amp;WEEKNUM(D355),WEEKNUM(D355))</f>
      </c>
      <c r="X355" s="5">
        <f>+IF(N355="",YEAR(L355),YEAR(N355))</f>
      </c>
      <c r="Y355" s="5">
        <f>+IF(N355="",MONTH(L355),MONTH(N355))</f>
      </c>
      <c r="Z355" s="282">
        <f>+IF(N355="","W"&amp;IF(WEEKNUM(L355)&lt;10,"0"&amp;WEEKNUM(L355),WEEKNUM(L355)),"W"&amp;IF(WEEKNUM(N355)&lt;10,"0"&amp;WEEKNUM(N355),WEEKNUM(N355)))</f>
      </c>
      <c r="AA355" s="281">
        <f>+IF(O355&lt;&gt;"",O355,IF(N355="","In Transit","Arrived"))</f>
      </c>
      <c r="AB355" s="281">
        <f>+"W"&amp;IF(WEEKNUM(Q355)&lt;10,"0"&amp;WEEKNUM(Q355),WEEKNUM(Q355))</f>
      </c>
      <c r="AC355" s="5">
        <f>+YEAR(Q355)</f>
      </c>
      <c r="AD355" s="281">
        <f>+AB355&amp;"-"&amp;AC355</f>
      </c>
      <c r="AE355" s="6"/>
      <c r="AF355" s="6"/>
      <c r="AG355" s="11"/>
    </row>
    <row x14ac:dyDescent="0.25" r="356" customHeight="1" ht="18.75">
      <c r="A356" s="276">
        <v>24</v>
      </c>
      <c r="B356" s="276">
        <v>1084601193</v>
      </c>
      <c r="C356" s="277" t="s">
        <v>782</v>
      </c>
      <c r="D356" s="278">
        <v>44356</v>
      </c>
      <c r="E356" s="279" t="s">
        <v>783</v>
      </c>
      <c r="F356" s="279" t="s">
        <v>188</v>
      </c>
      <c r="G356" s="283" t="s">
        <v>773</v>
      </c>
      <c r="H356" s="279" t="s">
        <v>189</v>
      </c>
      <c r="I356" s="278">
        <v>44366</v>
      </c>
      <c r="J356" s="278">
        <v>44367</v>
      </c>
      <c r="K356" s="276">
        <f>J356-D356</f>
      </c>
      <c r="L356" s="278">
        <v>44389</v>
      </c>
      <c r="M356" s="280">
        <v>19.4</v>
      </c>
      <c r="N356" s="278">
        <v>44389</v>
      </c>
      <c r="O356" s="279" t="s">
        <v>190</v>
      </c>
      <c r="P356" s="276">
        <v>87</v>
      </c>
      <c r="Q356" s="278">
        <v>44407</v>
      </c>
      <c r="R356" s="276">
        <f>Q356-N356</f>
      </c>
      <c r="S356" s="6"/>
      <c r="T356" s="6"/>
      <c r="U356" s="5">
        <f>+YEAR(D356)</f>
      </c>
      <c r="V356" s="5">
        <f>+MONTH(D356)</f>
      </c>
      <c r="W356" s="281">
        <f>+"W"&amp;IF(WEEKNUM(D356)&lt;10,"0"&amp;WEEKNUM(D356),WEEKNUM(D356))</f>
      </c>
      <c r="X356" s="5">
        <f>+IF(N356="",YEAR(L356),YEAR(N356))</f>
      </c>
      <c r="Y356" s="5">
        <f>+IF(N356="",MONTH(L356),MONTH(N356))</f>
      </c>
      <c r="Z356" s="282">
        <f>+IF(N356="","W"&amp;IF(WEEKNUM(L356)&lt;10,"0"&amp;WEEKNUM(L356),WEEKNUM(L356)),"W"&amp;IF(WEEKNUM(N356)&lt;10,"0"&amp;WEEKNUM(N356),WEEKNUM(N356)))</f>
      </c>
      <c r="AA356" s="281">
        <f>+IF(O356&lt;&gt;"",O356,IF(N356="","In Transit","Arrived"))</f>
      </c>
      <c r="AB356" s="281">
        <f>+"W"&amp;IF(WEEKNUM(Q356)&lt;10,"0"&amp;WEEKNUM(Q356),WEEKNUM(Q356))</f>
      </c>
      <c r="AC356" s="5">
        <f>+YEAR(Q356)</f>
      </c>
      <c r="AD356" s="281">
        <f>+AB356&amp;"-"&amp;AC356</f>
      </c>
      <c r="AE356" s="6"/>
      <c r="AF356" s="6"/>
      <c r="AG356" s="11"/>
    </row>
    <row x14ac:dyDescent="0.25" r="357" customHeight="1" ht="18.75">
      <c r="A357" s="276">
        <v>24</v>
      </c>
      <c r="B357" s="276">
        <v>1084601195</v>
      </c>
      <c r="C357" s="277" t="s">
        <v>782</v>
      </c>
      <c r="D357" s="278">
        <v>44357</v>
      </c>
      <c r="E357" s="279" t="s">
        <v>784</v>
      </c>
      <c r="F357" s="279" t="s">
        <v>188</v>
      </c>
      <c r="G357" s="283" t="s">
        <v>773</v>
      </c>
      <c r="H357" s="279" t="s">
        <v>189</v>
      </c>
      <c r="I357" s="278">
        <v>44366</v>
      </c>
      <c r="J357" s="278">
        <v>44367</v>
      </c>
      <c r="K357" s="276">
        <f>J357-D357</f>
      </c>
      <c r="L357" s="278">
        <v>44389</v>
      </c>
      <c r="M357" s="280">
        <v>19.4</v>
      </c>
      <c r="N357" s="278">
        <v>44389</v>
      </c>
      <c r="O357" s="279" t="s">
        <v>190</v>
      </c>
      <c r="P357" s="276">
        <v>87</v>
      </c>
      <c r="Q357" s="278">
        <v>44407</v>
      </c>
      <c r="R357" s="276">
        <f>Q357-N357</f>
      </c>
      <c r="S357" s="6"/>
      <c r="T357" s="6"/>
      <c r="U357" s="5">
        <f>+YEAR(D357)</f>
      </c>
      <c r="V357" s="5">
        <f>+MONTH(D357)</f>
      </c>
      <c r="W357" s="281">
        <f>+"W"&amp;IF(WEEKNUM(D357)&lt;10,"0"&amp;WEEKNUM(D357),WEEKNUM(D357))</f>
      </c>
      <c r="X357" s="5">
        <f>+IF(N357="",YEAR(L357),YEAR(N357))</f>
      </c>
      <c r="Y357" s="5">
        <f>+IF(N357="",MONTH(L357),MONTH(N357))</f>
      </c>
      <c r="Z357" s="282">
        <f>+IF(N357="","W"&amp;IF(WEEKNUM(L357)&lt;10,"0"&amp;WEEKNUM(L357),WEEKNUM(L357)),"W"&amp;IF(WEEKNUM(N357)&lt;10,"0"&amp;WEEKNUM(N357),WEEKNUM(N357)))</f>
      </c>
      <c r="AA357" s="281">
        <f>+IF(O357&lt;&gt;"",O357,IF(N357="","In Transit","Arrived"))</f>
      </c>
      <c r="AB357" s="281">
        <f>+"W"&amp;IF(WEEKNUM(Q357)&lt;10,"0"&amp;WEEKNUM(Q357),WEEKNUM(Q357))</f>
      </c>
      <c r="AC357" s="5">
        <f>+YEAR(Q357)</f>
      </c>
      <c r="AD357" s="281">
        <f>+AB357&amp;"-"&amp;AC357</f>
      </c>
      <c r="AE357" s="6"/>
      <c r="AF357" s="6"/>
      <c r="AG357" s="11"/>
    </row>
    <row x14ac:dyDescent="0.25" r="358" customHeight="1" ht="18.75">
      <c r="A358" s="276">
        <v>24</v>
      </c>
      <c r="B358" s="276">
        <v>1084601196</v>
      </c>
      <c r="C358" s="277" t="s">
        <v>782</v>
      </c>
      <c r="D358" s="278">
        <v>44357</v>
      </c>
      <c r="E358" s="279" t="s">
        <v>785</v>
      </c>
      <c r="F358" s="279" t="s">
        <v>188</v>
      </c>
      <c r="G358" s="283" t="s">
        <v>773</v>
      </c>
      <c r="H358" s="279" t="s">
        <v>189</v>
      </c>
      <c r="I358" s="278">
        <v>44366</v>
      </c>
      <c r="J358" s="278">
        <v>44367</v>
      </c>
      <c r="K358" s="276">
        <f>J358-D358</f>
      </c>
      <c r="L358" s="278">
        <v>44389</v>
      </c>
      <c r="M358" s="280">
        <v>19.4</v>
      </c>
      <c r="N358" s="278">
        <v>44389</v>
      </c>
      <c r="O358" s="279" t="s">
        <v>190</v>
      </c>
      <c r="P358" s="276">
        <v>87</v>
      </c>
      <c r="Q358" s="278">
        <v>44407</v>
      </c>
      <c r="R358" s="276">
        <f>Q358-N358</f>
      </c>
      <c r="S358" s="6"/>
      <c r="T358" s="6"/>
      <c r="U358" s="5">
        <f>+YEAR(D358)</f>
      </c>
      <c r="V358" s="5">
        <f>+MONTH(D358)</f>
      </c>
      <c r="W358" s="281">
        <f>+"W"&amp;IF(WEEKNUM(D358)&lt;10,"0"&amp;WEEKNUM(D358),WEEKNUM(D358))</f>
      </c>
      <c r="X358" s="5">
        <f>+IF(N358="",YEAR(L358),YEAR(N358))</f>
      </c>
      <c r="Y358" s="5">
        <f>+IF(N358="",MONTH(L358),MONTH(N358))</f>
      </c>
      <c r="Z358" s="282">
        <f>+IF(N358="","W"&amp;IF(WEEKNUM(L358)&lt;10,"0"&amp;WEEKNUM(L358),WEEKNUM(L358)),"W"&amp;IF(WEEKNUM(N358)&lt;10,"0"&amp;WEEKNUM(N358),WEEKNUM(N358)))</f>
      </c>
      <c r="AA358" s="281">
        <f>+IF(O358&lt;&gt;"",O358,IF(N358="","In Transit","Arrived"))</f>
      </c>
      <c r="AB358" s="281">
        <f>+"W"&amp;IF(WEEKNUM(Q358)&lt;10,"0"&amp;WEEKNUM(Q358),WEEKNUM(Q358))</f>
      </c>
      <c r="AC358" s="5">
        <f>+YEAR(Q358)</f>
      </c>
      <c r="AD358" s="281">
        <f>+AB358&amp;"-"&amp;AC358</f>
      </c>
      <c r="AE358" s="6"/>
      <c r="AF358" s="6"/>
      <c r="AG358" s="11"/>
    </row>
    <row x14ac:dyDescent="0.25" r="359" customHeight="1" ht="18.75">
      <c r="A359" s="276">
        <v>24</v>
      </c>
      <c r="B359" s="276">
        <v>1084601197</v>
      </c>
      <c r="C359" s="277" t="s">
        <v>782</v>
      </c>
      <c r="D359" s="278">
        <v>44357</v>
      </c>
      <c r="E359" s="279" t="s">
        <v>786</v>
      </c>
      <c r="F359" s="279" t="s">
        <v>188</v>
      </c>
      <c r="G359" s="283" t="s">
        <v>773</v>
      </c>
      <c r="H359" s="279" t="s">
        <v>189</v>
      </c>
      <c r="I359" s="278">
        <v>44366</v>
      </c>
      <c r="J359" s="278">
        <v>44367</v>
      </c>
      <c r="K359" s="276">
        <f>J359-D359</f>
      </c>
      <c r="L359" s="278">
        <v>44389</v>
      </c>
      <c r="M359" s="280">
        <v>19.4</v>
      </c>
      <c r="N359" s="278">
        <v>44389</v>
      </c>
      <c r="O359" s="279" t="s">
        <v>190</v>
      </c>
      <c r="P359" s="276">
        <v>87</v>
      </c>
      <c r="Q359" s="278">
        <v>44407</v>
      </c>
      <c r="R359" s="276">
        <f>Q359-N359</f>
      </c>
      <c r="S359" s="6"/>
      <c r="T359" s="6"/>
      <c r="U359" s="5">
        <f>+YEAR(D359)</f>
      </c>
      <c r="V359" s="5">
        <f>+MONTH(D359)</f>
      </c>
      <c r="W359" s="281">
        <f>+"W"&amp;IF(WEEKNUM(D359)&lt;10,"0"&amp;WEEKNUM(D359),WEEKNUM(D359))</f>
      </c>
      <c r="X359" s="5">
        <f>+IF(N359="",YEAR(L359),YEAR(N359))</f>
      </c>
      <c r="Y359" s="5">
        <f>+IF(N359="",MONTH(L359),MONTH(N359))</f>
      </c>
      <c r="Z359" s="282">
        <f>+IF(N359="","W"&amp;IF(WEEKNUM(L359)&lt;10,"0"&amp;WEEKNUM(L359),WEEKNUM(L359)),"W"&amp;IF(WEEKNUM(N359)&lt;10,"0"&amp;WEEKNUM(N359),WEEKNUM(N359)))</f>
      </c>
      <c r="AA359" s="281">
        <f>+IF(O359&lt;&gt;"",O359,IF(N359="","In Transit","Arrived"))</f>
      </c>
      <c r="AB359" s="281">
        <f>+"W"&amp;IF(WEEKNUM(Q359)&lt;10,"0"&amp;WEEKNUM(Q359),WEEKNUM(Q359))</f>
      </c>
      <c r="AC359" s="5">
        <f>+YEAR(Q359)</f>
      </c>
      <c r="AD359" s="281">
        <f>+AB359&amp;"-"&amp;AC359</f>
      </c>
      <c r="AE359" s="6"/>
      <c r="AF359" s="6"/>
      <c r="AG359" s="11"/>
    </row>
    <row x14ac:dyDescent="0.25" r="360" customHeight="1" ht="18.75">
      <c r="A360" s="276">
        <v>24</v>
      </c>
      <c r="B360" s="276">
        <v>1084601198</v>
      </c>
      <c r="C360" s="277" t="s">
        <v>782</v>
      </c>
      <c r="D360" s="278">
        <v>44357</v>
      </c>
      <c r="E360" s="279" t="s">
        <v>787</v>
      </c>
      <c r="F360" s="279" t="s">
        <v>188</v>
      </c>
      <c r="G360" s="283" t="s">
        <v>773</v>
      </c>
      <c r="H360" s="279" t="s">
        <v>189</v>
      </c>
      <c r="I360" s="278">
        <v>44366</v>
      </c>
      <c r="J360" s="278">
        <v>44367</v>
      </c>
      <c r="K360" s="276">
        <f>J360-D360</f>
      </c>
      <c r="L360" s="278">
        <v>44389</v>
      </c>
      <c r="M360" s="280">
        <v>19.4</v>
      </c>
      <c r="N360" s="278">
        <v>44389</v>
      </c>
      <c r="O360" s="279" t="s">
        <v>190</v>
      </c>
      <c r="P360" s="276">
        <v>87</v>
      </c>
      <c r="Q360" s="278">
        <v>44407</v>
      </c>
      <c r="R360" s="276">
        <f>Q360-N360</f>
      </c>
      <c r="S360" s="6"/>
      <c r="T360" s="6"/>
      <c r="U360" s="5">
        <f>+YEAR(D360)</f>
      </c>
      <c r="V360" s="5">
        <f>+MONTH(D360)</f>
      </c>
      <c r="W360" s="281">
        <f>+"W"&amp;IF(WEEKNUM(D360)&lt;10,"0"&amp;WEEKNUM(D360),WEEKNUM(D360))</f>
      </c>
      <c r="X360" s="5">
        <f>+IF(N360="",YEAR(L360),YEAR(N360))</f>
      </c>
      <c r="Y360" s="5">
        <f>+IF(N360="",MONTH(L360),MONTH(N360))</f>
      </c>
      <c r="Z360" s="282">
        <f>+IF(N360="","W"&amp;IF(WEEKNUM(L360)&lt;10,"0"&amp;WEEKNUM(L360),WEEKNUM(L360)),"W"&amp;IF(WEEKNUM(N360)&lt;10,"0"&amp;WEEKNUM(N360),WEEKNUM(N360)))</f>
      </c>
      <c r="AA360" s="281">
        <f>+IF(O360&lt;&gt;"",O360,IF(N360="","In Transit","Arrived"))</f>
      </c>
      <c r="AB360" s="281">
        <f>+"W"&amp;IF(WEEKNUM(Q360)&lt;10,"0"&amp;WEEKNUM(Q360),WEEKNUM(Q360))</f>
      </c>
      <c r="AC360" s="5">
        <f>+YEAR(Q360)</f>
      </c>
      <c r="AD360" s="281">
        <f>+AB360&amp;"-"&amp;AC360</f>
      </c>
      <c r="AE360" s="6"/>
      <c r="AF360" s="6"/>
      <c r="AG360" s="11"/>
    </row>
    <row x14ac:dyDescent="0.25" r="361" customHeight="1" ht="18.75">
      <c r="A361" s="276">
        <v>24</v>
      </c>
      <c r="B361" s="276">
        <v>1084601200</v>
      </c>
      <c r="C361" s="277" t="s">
        <v>782</v>
      </c>
      <c r="D361" s="278">
        <v>44357</v>
      </c>
      <c r="E361" s="279" t="s">
        <v>788</v>
      </c>
      <c r="F361" s="279" t="s">
        <v>188</v>
      </c>
      <c r="G361" s="283" t="s">
        <v>773</v>
      </c>
      <c r="H361" s="279" t="s">
        <v>189</v>
      </c>
      <c r="I361" s="278">
        <v>44366</v>
      </c>
      <c r="J361" s="278">
        <v>44367</v>
      </c>
      <c r="K361" s="276">
        <f>J361-D361</f>
      </c>
      <c r="L361" s="278">
        <v>44389</v>
      </c>
      <c r="M361" s="280">
        <v>19.4</v>
      </c>
      <c r="N361" s="278">
        <v>44389</v>
      </c>
      <c r="O361" s="279" t="s">
        <v>190</v>
      </c>
      <c r="P361" s="276">
        <v>87</v>
      </c>
      <c r="Q361" s="278">
        <v>44407</v>
      </c>
      <c r="R361" s="276">
        <f>Q361-N361</f>
      </c>
      <c r="S361" s="6"/>
      <c r="T361" s="6"/>
      <c r="U361" s="5">
        <f>+YEAR(D361)</f>
      </c>
      <c r="V361" s="5">
        <f>+MONTH(D361)</f>
      </c>
      <c r="W361" s="281">
        <f>+"W"&amp;IF(WEEKNUM(D361)&lt;10,"0"&amp;WEEKNUM(D361),WEEKNUM(D361))</f>
      </c>
      <c r="X361" s="5">
        <f>+IF(N361="",YEAR(L361),YEAR(N361))</f>
      </c>
      <c r="Y361" s="5">
        <f>+IF(N361="",MONTH(L361),MONTH(N361))</f>
      </c>
      <c r="Z361" s="282">
        <f>+IF(N361="","W"&amp;IF(WEEKNUM(L361)&lt;10,"0"&amp;WEEKNUM(L361),WEEKNUM(L361)),"W"&amp;IF(WEEKNUM(N361)&lt;10,"0"&amp;WEEKNUM(N361),WEEKNUM(N361)))</f>
      </c>
      <c r="AA361" s="281">
        <f>+IF(O361&lt;&gt;"",O361,IF(N361="","In Transit","Arrived"))</f>
      </c>
      <c r="AB361" s="281">
        <f>+"W"&amp;IF(WEEKNUM(Q361)&lt;10,"0"&amp;WEEKNUM(Q361),WEEKNUM(Q361))</f>
      </c>
      <c r="AC361" s="5">
        <f>+YEAR(Q361)</f>
      </c>
      <c r="AD361" s="281">
        <f>+AB361&amp;"-"&amp;AC361</f>
      </c>
      <c r="AE361" s="6"/>
      <c r="AF361" s="6"/>
      <c r="AG361" s="11"/>
    </row>
    <row x14ac:dyDescent="0.25" r="362" customHeight="1" ht="18.75">
      <c r="A362" s="276">
        <v>24</v>
      </c>
      <c r="B362" s="276">
        <v>1084601202</v>
      </c>
      <c r="C362" s="277" t="s">
        <v>782</v>
      </c>
      <c r="D362" s="278">
        <v>44358</v>
      </c>
      <c r="E362" s="279" t="s">
        <v>789</v>
      </c>
      <c r="F362" s="279" t="s">
        <v>188</v>
      </c>
      <c r="G362" s="283" t="s">
        <v>773</v>
      </c>
      <c r="H362" s="279" t="s">
        <v>189</v>
      </c>
      <c r="I362" s="278">
        <v>44366</v>
      </c>
      <c r="J362" s="278">
        <v>44367</v>
      </c>
      <c r="K362" s="276">
        <f>J362-D362</f>
      </c>
      <c r="L362" s="278">
        <v>44389</v>
      </c>
      <c r="M362" s="280">
        <v>19.4</v>
      </c>
      <c r="N362" s="278">
        <v>44389</v>
      </c>
      <c r="O362" s="279" t="s">
        <v>190</v>
      </c>
      <c r="P362" s="276">
        <v>87</v>
      </c>
      <c r="Q362" s="278">
        <v>44407</v>
      </c>
      <c r="R362" s="276">
        <f>Q362-N362</f>
      </c>
      <c r="S362" s="6"/>
      <c r="T362" s="6"/>
      <c r="U362" s="5">
        <f>+YEAR(D362)</f>
      </c>
      <c r="V362" s="5">
        <f>+MONTH(D362)</f>
      </c>
      <c r="W362" s="281">
        <f>+"W"&amp;IF(WEEKNUM(D362)&lt;10,"0"&amp;WEEKNUM(D362),WEEKNUM(D362))</f>
      </c>
      <c r="X362" s="5">
        <f>+IF(N362="",YEAR(L362),YEAR(N362))</f>
      </c>
      <c r="Y362" s="5">
        <f>+IF(N362="",MONTH(L362),MONTH(N362))</f>
      </c>
      <c r="Z362" s="282">
        <f>+IF(N362="","W"&amp;IF(WEEKNUM(L362)&lt;10,"0"&amp;WEEKNUM(L362),WEEKNUM(L362)),"W"&amp;IF(WEEKNUM(N362)&lt;10,"0"&amp;WEEKNUM(N362),WEEKNUM(N362)))</f>
      </c>
      <c r="AA362" s="281">
        <f>+IF(O362&lt;&gt;"",O362,IF(N362="","In Transit","Arrived"))</f>
      </c>
      <c r="AB362" s="281">
        <f>+"W"&amp;IF(WEEKNUM(Q362)&lt;10,"0"&amp;WEEKNUM(Q362),WEEKNUM(Q362))</f>
      </c>
      <c r="AC362" s="5">
        <f>+YEAR(Q362)</f>
      </c>
      <c r="AD362" s="281">
        <f>+AB362&amp;"-"&amp;AC362</f>
      </c>
      <c r="AE362" s="6"/>
      <c r="AF362" s="6"/>
      <c r="AG362" s="11"/>
    </row>
    <row x14ac:dyDescent="0.25" r="363" customHeight="1" ht="18.75">
      <c r="A363" s="276">
        <v>24</v>
      </c>
      <c r="B363" s="276">
        <v>1084601203</v>
      </c>
      <c r="C363" s="277" t="s">
        <v>782</v>
      </c>
      <c r="D363" s="278">
        <v>44358</v>
      </c>
      <c r="E363" s="279" t="s">
        <v>790</v>
      </c>
      <c r="F363" s="279" t="s">
        <v>188</v>
      </c>
      <c r="G363" s="283" t="s">
        <v>773</v>
      </c>
      <c r="H363" s="279" t="s">
        <v>189</v>
      </c>
      <c r="I363" s="278">
        <v>44366</v>
      </c>
      <c r="J363" s="278">
        <v>44367</v>
      </c>
      <c r="K363" s="276">
        <f>J363-D363</f>
      </c>
      <c r="L363" s="278">
        <v>44389</v>
      </c>
      <c r="M363" s="280">
        <v>19.4</v>
      </c>
      <c r="N363" s="278">
        <v>44389</v>
      </c>
      <c r="O363" s="279" t="s">
        <v>190</v>
      </c>
      <c r="P363" s="276">
        <v>87</v>
      </c>
      <c r="Q363" s="278">
        <v>44407</v>
      </c>
      <c r="R363" s="276">
        <f>Q363-N363</f>
      </c>
      <c r="S363" s="6"/>
      <c r="T363" s="6"/>
      <c r="U363" s="5">
        <f>+YEAR(D363)</f>
      </c>
      <c r="V363" s="5">
        <f>+MONTH(D363)</f>
      </c>
      <c r="W363" s="281">
        <f>+"W"&amp;IF(WEEKNUM(D363)&lt;10,"0"&amp;WEEKNUM(D363),WEEKNUM(D363))</f>
      </c>
      <c r="X363" s="5">
        <f>+IF(N363="",YEAR(L363),YEAR(N363))</f>
      </c>
      <c r="Y363" s="5">
        <f>+IF(N363="",MONTH(L363),MONTH(N363))</f>
      </c>
      <c r="Z363" s="282">
        <f>+IF(N363="","W"&amp;IF(WEEKNUM(L363)&lt;10,"0"&amp;WEEKNUM(L363),WEEKNUM(L363)),"W"&amp;IF(WEEKNUM(N363)&lt;10,"0"&amp;WEEKNUM(N363),WEEKNUM(N363)))</f>
      </c>
      <c r="AA363" s="281">
        <f>+IF(O363&lt;&gt;"",O363,IF(N363="","In Transit","Arrived"))</f>
      </c>
      <c r="AB363" s="281">
        <f>+"W"&amp;IF(WEEKNUM(Q363)&lt;10,"0"&amp;WEEKNUM(Q363),WEEKNUM(Q363))</f>
      </c>
      <c r="AC363" s="5">
        <f>+YEAR(Q363)</f>
      </c>
      <c r="AD363" s="281">
        <f>+AB363&amp;"-"&amp;AC363</f>
      </c>
      <c r="AE363" s="6"/>
      <c r="AF363" s="6"/>
      <c r="AG363" s="11"/>
    </row>
    <row x14ac:dyDescent="0.25" r="364" customHeight="1" ht="18.75">
      <c r="A364" s="276">
        <v>24</v>
      </c>
      <c r="B364" s="276">
        <v>1084601204</v>
      </c>
      <c r="C364" s="277" t="s">
        <v>782</v>
      </c>
      <c r="D364" s="278">
        <v>44358</v>
      </c>
      <c r="E364" s="279" t="s">
        <v>791</v>
      </c>
      <c r="F364" s="279" t="s">
        <v>188</v>
      </c>
      <c r="G364" s="283" t="s">
        <v>773</v>
      </c>
      <c r="H364" s="279" t="s">
        <v>189</v>
      </c>
      <c r="I364" s="278">
        <v>44366</v>
      </c>
      <c r="J364" s="278">
        <v>44367</v>
      </c>
      <c r="K364" s="276">
        <f>J364-D364</f>
      </c>
      <c r="L364" s="278">
        <v>44389</v>
      </c>
      <c r="M364" s="280">
        <v>19.4</v>
      </c>
      <c r="N364" s="278">
        <v>44389</v>
      </c>
      <c r="O364" s="279" t="s">
        <v>190</v>
      </c>
      <c r="P364" s="276">
        <v>87</v>
      </c>
      <c r="Q364" s="278">
        <v>44407</v>
      </c>
      <c r="R364" s="276">
        <f>Q364-N364</f>
      </c>
      <c r="S364" s="6"/>
      <c r="T364" s="6"/>
      <c r="U364" s="5">
        <f>+YEAR(D364)</f>
      </c>
      <c r="V364" s="5">
        <f>+MONTH(D364)</f>
      </c>
      <c r="W364" s="281">
        <f>+"W"&amp;IF(WEEKNUM(D364)&lt;10,"0"&amp;WEEKNUM(D364),WEEKNUM(D364))</f>
      </c>
      <c r="X364" s="5">
        <f>+IF(N364="",YEAR(L364),YEAR(N364))</f>
      </c>
      <c r="Y364" s="5">
        <f>+IF(N364="",MONTH(L364),MONTH(N364))</f>
      </c>
      <c r="Z364" s="282">
        <f>+IF(N364="","W"&amp;IF(WEEKNUM(L364)&lt;10,"0"&amp;WEEKNUM(L364),WEEKNUM(L364)),"W"&amp;IF(WEEKNUM(N364)&lt;10,"0"&amp;WEEKNUM(N364),WEEKNUM(N364)))</f>
      </c>
      <c r="AA364" s="281">
        <f>+IF(O364&lt;&gt;"",O364,IF(N364="","In Transit","Arrived"))</f>
      </c>
      <c r="AB364" s="281">
        <f>+"W"&amp;IF(WEEKNUM(Q364)&lt;10,"0"&amp;WEEKNUM(Q364),WEEKNUM(Q364))</f>
      </c>
      <c r="AC364" s="5">
        <f>+YEAR(Q364)</f>
      </c>
      <c r="AD364" s="281">
        <f>+AB364&amp;"-"&amp;AC364</f>
      </c>
      <c r="AE364" s="6"/>
      <c r="AF364" s="6"/>
      <c r="AG364" s="11"/>
    </row>
    <row x14ac:dyDescent="0.25" r="365" customHeight="1" ht="18.75">
      <c r="A365" s="276">
        <v>25</v>
      </c>
      <c r="B365" s="276">
        <v>1084767036</v>
      </c>
      <c r="C365" s="277" t="s">
        <v>792</v>
      </c>
      <c r="D365" s="278">
        <v>44362</v>
      </c>
      <c r="E365" s="279" t="s">
        <v>793</v>
      </c>
      <c r="F365" s="279" t="s">
        <v>250</v>
      </c>
      <c r="G365" s="283" t="s">
        <v>794</v>
      </c>
      <c r="H365" s="279" t="s">
        <v>189</v>
      </c>
      <c r="I365" s="278">
        <v>44378</v>
      </c>
      <c r="J365" s="278">
        <v>44381</v>
      </c>
      <c r="K365" s="276">
        <f>J365-D365</f>
      </c>
      <c r="L365" s="278">
        <v>44402</v>
      </c>
      <c r="M365" s="280">
        <v>19.4</v>
      </c>
      <c r="N365" s="278">
        <v>44402</v>
      </c>
      <c r="O365" s="279" t="s">
        <v>190</v>
      </c>
      <c r="P365" s="276">
        <v>190</v>
      </c>
      <c r="Q365" s="278">
        <v>44420</v>
      </c>
      <c r="R365" s="276">
        <f>Q365-N365</f>
      </c>
      <c r="S365" s="6"/>
      <c r="T365" s="6"/>
      <c r="U365" s="5">
        <f>+YEAR(D365)</f>
      </c>
      <c r="V365" s="5">
        <f>+MONTH(D365)</f>
      </c>
      <c r="W365" s="281">
        <f>+"W"&amp;IF(WEEKNUM(D365)&lt;10,"0"&amp;WEEKNUM(D365),WEEKNUM(D365))</f>
      </c>
      <c r="X365" s="5">
        <f>+IF(N365="",YEAR(L365),YEAR(N365))</f>
      </c>
      <c r="Y365" s="5">
        <f>+IF(N365="",MONTH(L365),MONTH(N365))</f>
      </c>
      <c r="Z365" s="282">
        <f>+IF(N365="","W"&amp;IF(WEEKNUM(L365)&lt;10,"0"&amp;WEEKNUM(L365),WEEKNUM(L365)),"W"&amp;IF(WEEKNUM(N365)&lt;10,"0"&amp;WEEKNUM(N365),WEEKNUM(N365)))</f>
      </c>
      <c r="AA365" s="281">
        <f>+IF(O365&lt;&gt;"",O365,IF(N365="","In Transit","Arrived"))</f>
      </c>
      <c r="AB365" s="281">
        <f>+"W"&amp;IF(WEEKNUM(Q365)&lt;10,"0"&amp;WEEKNUM(Q365),WEEKNUM(Q365))</f>
      </c>
      <c r="AC365" s="5">
        <f>+YEAR(Q365)</f>
      </c>
      <c r="AD365" s="281">
        <f>+AB365&amp;"-"&amp;AC365</f>
      </c>
      <c r="AE365" s="6"/>
      <c r="AF365" s="6"/>
      <c r="AG365" s="11"/>
    </row>
    <row x14ac:dyDescent="0.25" r="366" customHeight="1" ht="18.75">
      <c r="A366" s="276">
        <v>25</v>
      </c>
      <c r="B366" s="276">
        <v>1084767038</v>
      </c>
      <c r="C366" s="277" t="s">
        <v>792</v>
      </c>
      <c r="D366" s="278">
        <v>44363</v>
      </c>
      <c r="E366" s="279" t="s">
        <v>795</v>
      </c>
      <c r="F366" s="279" t="s">
        <v>250</v>
      </c>
      <c r="G366" s="283" t="s">
        <v>794</v>
      </c>
      <c r="H366" s="279" t="s">
        <v>189</v>
      </c>
      <c r="I366" s="278">
        <v>44378</v>
      </c>
      <c r="J366" s="278">
        <v>44381</v>
      </c>
      <c r="K366" s="276">
        <f>J366-D366</f>
      </c>
      <c r="L366" s="278">
        <v>44402</v>
      </c>
      <c r="M366" s="280">
        <v>19.4</v>
      </c>
      <c r="N366" s="278">
        <v>44402</v>
      </c>
      <c r="O366" s="279" t="s">
        <v>190</v>
      </c>
      <c r="P366" s="276">
        <v>190</v>
      </c>
      <c r="Q366" s="278">
        <v>44420</v>
      </c>
      <c r="R366" s="276">
        <f>Q366-N366</f>
      </c>
      <c r="S366" s="6"/>
      <c r="T366" s="6"/>
      <c r="U366" s="5">
        <f>+YEAR(D366)</f>
      </c>
      <c r="V366" s="5">
        <f>+MONTH(D366)</f>
      </c>
      <c r="W366" s="281">
        <f>+"W"&amp;IF(WEEKNUM(D366)&lt;10,"0"&amp;WEEKNUM(D366),WEEKNUM(D366))</f>
      </c>
      <c r="X366" s="5">
        <f>+IF(N366="",YEAR(L366),YEAR(N366))</f>
      </c>
      <c r="Y366" s="5">
        <f>+IF(N366="",MONTH(L366),MONTH(N366))</f>
      </c>
      <c r="Z366" s="282">
        <f>+IF(N366="","W"&amp;IF(WEEKNUM(L366)&lt;10,"0"&amp;WEEKNUM(L366),WEEKNUM(L366)),"W"&amp;IF(WEEKNUM(N366)&lt;10,"0"&amp;WEEKNUM(N366),WEEKNUM(N366)))</f>
      </c>
      <c r="AA366" s="281">
        <f>+IF(O366&lt;&gt;"",O366,IF(N366="","In Transit","Arrived"))</f>
      </c>
      <c r="AB366" s="281">
        <f>+"W"&amp;IF(WEEKNUM(Q366)&lt;10,"0"&amp;WEEKNUM(Q366),WEEKNUM(Q366))</f>
      </c>
      <c r="AC366" s="5">
        <f>+YEAR(Q366)</f>
      </c>
      <c r="AD366" s="281">
        <f>+AB366&amp;"-"&amp;AC366</f>
      </c>
      <c r="AE366" s="6"/>
      <c r="AF366" s="6"/>
      <c r="AG366" s="11"/>
    </row>
    <row x14ac:dyDescent="0.25" r="367" customHeight="1" ht="18.75">
      <c r="A367" s="276">
        <v>25</v>
      </c>
      <c r="B367" s="276">
        <v>1084767039</v>
      </c>
      <c r="C367" s="277" t="s">
        <v>792</v>
      </c>
      <c r="D367" s="278">
        <v>44363</v>
      </c>
      <c r="E367" s="279" t="s">
        <v>796</v>
      </c>
      <c r="F367" s="279" t="s">
        <v>250</v>
      </c>
      <c r="G367" s="283" t="s">
        <v>794</v>
      </c>
      <c r="H367" s="279" t="s">
        <v>189</v>
      </c>
      <c r="I367" s="278">
        <v>44378</v>
      </c>
      <c r="J367" s="278">
        <v>44381</v>
      </c>
      <c r="K367" s="276">
        <f>J367-D367</f>
      </c>
      <c r="L367" s="278">
        <v>44402</v>
      </c>
      <c r="M367" s="280">
        <v>19.4</v>
      </c>
      <c r="N367" s="278">
        <v>44402</v>
      </c>
      <c r="O367" s="279" t="s">
        <v>190</v>
      </c>
      <c r="P367" s="276">
        <v>190</v>
      </c>
      <c r="Q367" s="278">
        <v>44420</v>
      </c>
      <c r="R367" s="276">
        <f>Q367-N367</f>
      </c>
      <c r="S367" s="6"/>
      <c r="T367" s="6"/>
      <c r="U367" s="5">
        <f>+YEAR(D367)</f>
      </c>
      <c r="V367" s="5">
        <f>+MONTH(D367)</f>
      </c>
      <c r="W367" s="281">
        <f>+"W"&amp;IF(WEEKNUM(D367)&lt;10,"0"&amp;WEEKNUM(D367),WEEKNUM(D367))</f>
      </c>
      <c r="X367" s="5">
        <f>+IF(N367="",YEAR(L367),YEAR(N367))</f>
      </c>
      <c r="Y367" s="5">
        <f>+IF(N367="",MONTH(L367),MONTH(N367))</f>
      </c>
      <c r="Z367" s="282">
        <f>+IF(N367="","W"&amp;IF(WEEKNUM(L367)&lt;10,"0"&amp;WEEKNUM(L367),WEEKNUM(L367)),"W"&amp;IF(WEEKNUM(N367)&lt;10,"0"&amp;WEEKNUM(N367),WEEKNUM(N367)))</f>
      </c>
      <c r="AA367" s="281">
        <f>+IF(O367&lt;&gt;"",O367,IF(N367="","In Transit","Arrived"))</f>
      </c>
      <c r="AB367" s="281">
        <f>+"W"&amp;IF(WEEKNUM(Q367)&lt;10,"0"&amp;WEEKNUM(Q367),WEEKNUM(Q367))</f>
      </c>
      <c r="AC367" s="5">
        <f>+YEAR(Q367)</f>
      </c>
      <c r="AD367" s="281">
        <f>+AB367&amp;"-"&amp;AC367</f>
      </c>
      <c r="AE367" s="6"/>
      <c r="AF367" s="6"/>
      <c r="AG367" s="11"/>
    </row>
    <row x14ac:dyDescent="0.25" r="368" customHeight="1" ht="18.75">
      <c r="A368" s="276">
        <v>25</v>
      </c>
      <c r="B368" s="276">
        <v>1084767040</v>
      </c>
      <c r="C368" s="277" t="s">
        <v>792</v>
      </c>
      <c r="D368" s="278">
        <v>44364</v>
      </c>
      <c r="E368" s="279" t="s">
        <v>797</v>
      </c>
      <c r="F368" s="279" t="s">
        <v>250</v>
      </c>
      <c r="G368" s="283" t="s">
        <v>794</v>
      </c>
      <c r="H368" s="279" t="s">
        <v>189</v>
      </c>
      <c r="I368" s="278">
        <v>44378</v>
      </c>
      <c r="J368" s="278">
        <v>44381</v>
      </c>
      <c r="K368" s="276">
        <f>J368-D368</f>
      </c>
      <c r="L368" s="278">
        <v>44402</v>
      </c>
      <c r="M368" s="280">
        <v>19.4</v>
      </c>
      <c r="N368" s="278">
        <v>44402</v>
      </c>
      <c r="O368" s="279" t="s">
        <v>190</v>
      </c>
      <c r="P368" s="276">
        <v>190</v>
      </c>
      <c r="Q368" s="278">
        <v>44420</v>
      </c>
      <c r="R368" s="276">
        <f>Q368-N368</f>
      </c>
      <c r="S368" s="6"/>
      <c r="T368" s="6"/>
      <c r="U368" s="5">
        <f>+YEAR(D368)</f>
      </c>
      <c r="V368" s="5">
        <f>+MONTH(D368)</f>
      </c>
      <c r="W368" s="281">
        <f>+"W"&amp;IF(WEEKNUM(D368)&lt;10,"0"&amp;WEEKNUM(D368),WEEKNUM(D368))</f>
      </c>
      <c r="X368" s="5">
        <f>+IF(N368="",YEAR(L368),YEAR(N368))</f>
      </c>
      <c r="Y368" s="5">
        <f>+IF(N368="",MONTH(L368),MONTH(N368))</f>
      </c>
      <c r="Z368" s="282">
        <f>+IF(N368="","W"&amp;IF(WEEKNUM(L368)&lt;10,"0"&amp;WEEKNUM(L368),WEEKNUM(L368)),"W"&amp;IF(WEEKNUM(N368)&lt;10,"0"&amp;WEEKNUM(N368),WEEKNUM(N368)))</f>
      </c>
      <c r="AA368" s="281">
        <f>+IF(O368&lt;&gt;"",O368,IF(N368="","In Transit","Arrived"))</f>
      </c>
      <c r="AB368" s="281">
        <f>+"W"&amp;IF(WEEKNUM(Q368)&lt;10,"0"&amp;WEEKNUM(Q368),WEEKNUM(Q368))</f>
      </c>
      <c r="AC368" s="5">
        <f>+YEAR(Q368)</f>
      </c>
      <c r="AD368" s="281">
        <f>+AB368&amp;"-"&amp;AC368</f>
      </c>
      <c r="AE368" s="6"/>
      <c r="AF368" s="6"/>
      <c r="AG368" s="11"/>
    </row>
    <row x14ac:dyDescent="0.25" r="369" customHeight="1" ht="18.75">
      <c r="A369" s="276">
        <v>25</v>
      </c>
      <c r="B369" s="276">
        <v>1084767042</v>
      </c>
      <c r="C369" s="277" t="s">
        <v>792</v>
      </c>
      <c r="D369" s="278">
        <v>44364</v>
      </c>
      <c r="E369" s="279" t="s">
        <v>798</v>
      </c>
      <c r="F369" s="279" t="s">
        <v>250</v>
      </c>
      <c r="G369" s="283" t="s">
        <v>794</v>
      </c>
      <c r="H369" s="279" t="s">
        <v>189</v>
      </c>
      <c r="I369" s="278">
        <v>44378</v>
      </c>
      <c r="J369" s="278">
        <v>44381</v>
      </c>
      <c r="K369" s="276">
        <f>J369-D369</f>
      </c>
      <c r="L369" s="278">
        <v>44402</v>
      </c>
      <c r="M369" s="280">
        <v>19.4</v>
      </c>
      <c r="N369" s="278">
        <v>44402</v>
      </c>
      <c r="O369" s="279" t="s">
        <v>190</v>
      </c>
      <c r="P369" s="276">
        <v>190</v>
      </c>
      <c r="Q369" s="278">
        <v>44420</v>
      </c>
      <c r="R369" s="276">
        <f>Q369-N369</f>
      </c>
      <c r="S369" s="6"/>
      <c r="T369" s="6"/>
      <c r="U369" s="5">
        <f>+YEAR(D369)</f>
      </c>
      <c r="V369" s="5">
        <f>+MONTH(D369)</f>
      </c>
      <c r="W369" s="281">
        <f>+"W"&amp;IF(WEEKNUM(D369)&lt;10,"0"&amp;WEEKNUM(D369),WEEKNUM(D369))</f>
      </c>
      <c r="X369" s="5">
        <f>+IF(N369="",YEAR(L369),YEAR(N369))</f>
      </c>
      <c r="Y369" s="5">
        <f>+IF(N369="",MONTH(L369),MONTH(N369))</f>
      </c>
      <c r="Z369" s="282">
        <f>+IF(N369="","W"&amp;IF(WEEKNUM(L369)&lt;10,"0"&amp;WEEKNUM(L369),WEEKNUM(L369)),"W"&amp;IF(WEEKNUM(N369)&lt;10,"0"&amp;WEEKNUM(N369),WEEKNUM(N369)))</f>
      </c>
      <c r="AA369" s="281">
        <f>+IF(O369&lt;&gt;"",O369,IF(N369="","In Transit","Arrived"))</f>
      </c>
      <c r="AB369" s="281">
        <f>+"W"&amp;IF(WEEKNUM(Q369)&lt;10,"0"&amp;WEEKNUM(Q369),WEEKNUM(Q369))</f>
      </c>
      <c r="AC369" s="5">
        <f>+YEAR(Q369)</f>
      </c>
      <c r="AD369" s="281">
        <f>+AB369&amp;"-"&amp;AC369</f>
      </c>
      <c r="AE369" s="6"/>
      <c r="AF369" s="6"/>
      <c r="AG369" s="11"/>
    </row>
    <row x14ac:dyDescent="0.25" r="370" customHeight="1" ht="18.75">
      <c r="A370" s="276">
        <v>25</v>
      </c>
      <c r="B370" s="276">
        <v>1084767043</v>
      </c>
      <c r="C370" s="277" t="s">
        <v>792</v>
      </c>
      <c r="D370" s="278">
        <v>44364</v>
      </c>
      <c r="E370" s="279" t="s">
        <v>799</v>
      </c>
      <c r="F370" s="279" t="s">
        <v>250</v>
      </c>
      <c r="G370" s="283" t="s">
        <v>794</v>
      </c>
      <c r="H370" s="279" t="s">
        <v>189</v>
      </c>
      <c r="I370" s="278">
        <v>44378</v>
      </c>
      <c r="J370" s="278">
        <v>44381</v>
      </c>
      <c r="K370" s="276">
        <f>J370-D370</f>
      </c>
      <c r="L370" s="278">
        <v>44402</v>
      </c>
      <c r="M370" s="280">
        <v>19.4</v>
      </c>
      <c r="N370" s="278">
        <v>44402</v>
      </c>
      <c r="O370" s="279" t="s">
        <v>190</v>
      </c>
      <c r="P370" s="276">
        <v>190</v>
      </c>
      <c r="Q370" s="278">
        <v>44420</v>
      </c>
      <c r="R370" s="276">
        <f>Q370-N370</f>
      </c>
      <c r="S370" s="6"/>
      <c r="T370" s="6"/>
      <c r="U370" s="5">
        <f>+YEAR(D370)</f>
      </c>
      <c r="V370" s="5">
        <f>+MONTH(D370)</f>
      </c>
      <c r="W370" s="281">
        <f>+"W"&amp;IF(WEEKNUM(D370)&lt;10,"0"&amp;WEEKNUM(D370),WEEKNUM(D370))</f>
      </c>
      <c r="X370" s="5">
        <f>+IF(N370="",YEAR(L370),YEAR(N370))</f>
      </c>
      <c r="Y370" s="5">
        <f>+IF(N370="",MONTH(L370),MONTH(N370))</f>
      </c>
      <c r="Z370" s="282">
        <f>+IF(N370="","W"&amp;IF(WEEKNUM(L370)&lt;10,"0"&amp;WEEKNUM(L370),WEEKNUM(L370)),"W"&amp;IF(WEEKNUM(N370)&lt;10,"0"&amp;WEEKNUM(N370),WEEKNUM(N370)))</f>
      </c>
      <c r="AA370" s="281">
        <f>+IF(O370&lt;&gt;"",O370,IF(N370="","In Transit","Arrived"))</f>
      </c>
      <c r="AB370" s="281">
        <f>+"W"&amp;IF(WEEKNUM(Q370)&lt;10,"0"&amp;WEEKNUM(Q370),WEEKNUM(Q370))</f>
      </c>
      <c r="AC370" s="5">
        <f>+YEAR(Q370)</f>
      </c>
      <c r="AD370" s="281">
        <f>+AB370&amp;"-"&amp;AC370</f>
      </c>
      <c r="AE370" s="6"/>
      <c r="AF370" s="6"/>
      <c r="AG370" s="11"/>
    </row>
    <row x14ac:dyDescent="0.25" r="371" customHeight="1" ht="18.75">
      <c r="A371" s="276">
        <v>25</v>
      </c>
      <c r="B371" s="276">
        <v>1084767044</v>
      </c>
      <c r="C371" s="277" t="s">
        <v>792</v>
      </c>
      <c r="D371" s="278">
        <v>44364</v>
      </c>
      <c r="E371" s="279" t="s">
        <v>800</v>
      </c>
      <c r="F371" s="279" t="s">
        <v>250</v>
      </c>
      <c r="G371" s="283" t="s">
        <v>794</v>
      </c>
      <c r="H371" s="279" t="s">
        <v>189</v>
      </c>
      <c r="I371" s="278">
        <v>44378</v>
      </c>
      <c r="J371" s="278">
        <v>44381</v>
      </c>
      <c r="K371" s="276">
        <f>J371-D371</f>
      </c>
      <c r="L371" s="278">
        <v>44402</v>
      </c>
      <c r="M371" s="280">
        <v>19.4</v>
      </c>
      <c r="N371" s="278">
        <v>44402</v>
      </c>
      <c r="O371" s="279" t="s">
        <v>190</v>
      </c>
      <c r="P371" s="276">
        <v>190</v>
      </c>
      <c r="Q371" s="278">
        <v>44420</v>
      </c>
      <c r="R371" s="276">
        <f>Q371-N371</f>
      </c>
      <c r="S371" s="6"/>
      <c r="T371" s="6"/>
      <c r="U371" s="5">
        <f>+YEAR(D371)</f>
      </c>
      <c r="V371" s="5">
        <f>+MONTH(D371)</f>
      </c>
      <c r="W371" s="281">
        <f>+"W"&amp;IF(WEEKNUM(D371)&lt;10,"0"&amp;WEEKNUM(D371),WEEKNUM(D371))</f>
      </c>
      <c r="X371" s="5">
        <f>+IF(N371="",YEAR(L371),YEAR(N371))</f>
      </c>
      <c r="Y371" s="5">
        <f>+IF(N371="",MONTH(L371),MONTH(N371))</f>
      </c>
      <c r="Z371" s="282">
        <f>+IF(N371="","W"&amp;IF(WEEKNUM(L371)&lt;10,"0"&amp;WEEKNUM(L371),WEEKNUM(L371)),"W"&amp;IF(WEEKNUM(N371)&lt;10,"0"&amp;WEEKNUM(N371),WEEKNUM(N371)))</f>
      </c>
      <c r="AA371" s="281">
        <f>+IF(O371&lt;&gt;"",O371,IF(N371="","In Transit","Arrived"))</f>
      </c>
      <c r="AB371" s="281">
        <f>+"W"&amp;IF(WEEKNUM(Q371)&lt;10,"0"&amp;WEEKNUM(Q371),WEEKNUM(Q371))</f>
      </c>
      <c r="AC371" s="5">
        <f>+YEAR(Q371)</f>
      </c>
      <c r="AD371" s="281">
        <f>+AB371&amp;"-"&amp;AC371</f>
      </c>
      <c r="AE371" s="6"/>
      <c r="AF371" s="6"/>
      <c r="AG371" s="11"/>
    </row>
    <row x14ac:dyDescent="0.25" r="372" customHeight="1" ht="18.75">
      <c r="A372" s="276">
        <v>25</v>
      </c>
      <c r="B372" s="276">
        <v>1084767046</v>
      </c>
      <c r="C372" s="277" t="s">
        <v>792</v>
      </c>
      <c r="D372" s="278">
        <v>44364</v>
      </c>
      <c r="E372" s="279" t="s">
        <v>441</v>
      </c>
      <c r="F372" s="279" t="s">
        <v>250</v>
      </c>
      <c r="G372" s="283" t="s">
        <v>794</v>
      </c>
      <c r="H372" s="279" t="s">
        <v>189</v>
      </c>
      <c r="I372" s="278">
        <v>44378</v>
      </c>
      <c r="J372" s="278">
        <v>44381</v>
      </c>
      <c r="K372" s="276">
        <f>J372-D372</f>
      </c>
      <c r="L372" s="278">
        <v>44402</v>
      </c>
      <c r="M372" s="280">
        <v>19.4</v>
      </c>
      <c r="N372" s="278">
        <v>44402</v>
      </c>
      <c r="O372" s="279" t="s">
        <v>190</v>
      </c>
      <c r="P372" s="276">
        <v>190</v>
      </c>
      <c r="Q372" s="278">
        <v>44420</v>
      </c>
      <c r="R372" s="276">
        <f>Q372-N372</f>
      </c>
      <c r="S372" s="6"/>
      <c r="T372" s="6"/>
      <c r="U372" s="5">
        <f>+YEAR(D372)</f>
      </c>
      <c r="V372" s="5">
        <f>+MONTH(D372)</f>
      </c>
      <c r="W372" s="281">
        <f>+"W"&amp;IF(WEEKNUM(D372)&lt;10,"0"&amp;WEEKNUM(D372),WEEKNUM(D372))</f>
      </c>
      <c r="X372" s="5">
        <f>+IF(N372="",YEAR(L372),YEAR(N372))</f>
      </c>
      <c r="Y372" s="5">
        <f>+IF(N372="",MONTH(L372),MONTH(N372))</f>
      </c>
      <c r="Z372" s="282">
        <f>+IF(N372="","W"&amp;IF(WEEKNUM(L372)&lt;10,"0"&amp;WEEKNUM(L372),WEEKNUM(L372)),"W"&amp;IF(WEEKNUM(N372)&lt;10,"0"&amp;WEEKNUM(N372),WEEKNUM(N372)))</f>
      </c>
      <c r="AA372" s="281">
        <f>+IF(O372&lt;&gt;"",O372,IF(N372="","In Transit","Arrived"))</f>
      </c>
      <c r="AB372" s="281">
        <f>+"W"&amp;IF(WEEKNUM(Q372)&lt;10,"0"&amp;WEEKNUM(Q372),WEEKNUM(Q372))</f>
      </c>
      <c r="AC372" s="5">
        <f>+YEAR(Q372)</f>
      </c>
      <c r="AD372" s="281">
        <f>+AB372&amp;"-"&amp;AC372</f>
      </c>
      <c r="AE372" s="6"/>
      <c r="AF372" s="6"/>
      <c r="AG372" s="11"/>
    </row>
    <row x14ac:dyDescent="0.25" r="373" customHeight="1" ht="18.75">
      <c r="A373" s="276">
        <v>25</v>
      </c>
      <c r="B373" s="276">
        <v>1084767048</v>
      </c>
      <c r="C373" s="277" t="s">
        <v>792</v>
      </c>
      <c r="D373" s="278">
        <v>44364</v>
      </c>
      <c r="E373" s="279" t="s">
        <v>801</v>
      </c>
      <c r="F373" s="279" t="s">
        <v>250</v>
      </c>
      <c r="G373" s="283" t="s">
        <v>794</v>
      </c>
      <c r="H373" s="279" t="s">
        <v>189</v>
      </c>
      <c r="I373" s="278">
        <v>44378</v>
      </c>
      <c r="J373" s="278">
        <v>44381</v>
      </c>
      <c r="K373" s="276">
        <f>J373-D373</f>
      </c>
      <c r="L373" s="278">
        <v>44402</v>
      </c>
      <c r="M373" s="280">
        <v>19.4</v>
      </c>
      <c r="N373" s="278">
        <v>44402</v>
      </c>
      <c r="O373" s="279" t="s">
        <v>190</v>
      </c>
      <c r="P373" s="276">
        <v>190</v>
      </c>
      <c r="Q373" s="278">
        <v>44420</v>
      </c>
      <c r="R373" s="276">
        <f>Q373-N373</f>
      </c>
      <c r="S373" s="6"/>
      <c r="T373" s="6"/>
      <c r="U373" s="5">
        <f>+YEAR(D373)</f>
      </c>
      <c r="V373" s="5">
        <f>+MONTH(D373)</f>
      </c>
      <c r="W373" s="281">
        <f>+"W"&amp;IF(WEEKNUM(D373)&lt;10,"0"&amp;WEEKNUM(D373),WEEKNUM(D373))</f>
      </c>
      <c r="X373" s="5">
        <f>+IF(N373="",YEAR(L373),YEAR(N373))</f>
      </c>
      <c r="Y373" s="5">
        <f>+IF(N373="",MONTH(L373),MONTH(N373))</f>
      </c>
      <c r="Z373" s="282">
        <f>+IF(N373="","W"&amp;IF(WEEKNUM(L373)&lt;10,"0"&amp;WEEKNUM(L373),WEEKNUM(L373)),"W"&amp;IF(WEEKNUM(N373)&lt;10,"0"&amp;WEEKNUM(N373),WEEKNUM(N373)))</f>
      </c>
      <c r="AA373" s="281">
        <f>+IF(O373&lt;&gt;"",O373,IF(N373="","In Transit","Arrived"))</f>
      </c>
      <c r="AB373" s="281">
        <f>+"W"&amp;IF(WEEKNUM(Q373)&lt;10,"0"&amp;WEEKNUM(Q373),WEEKNUM(Q373))</f>
      </c>
      <c r="AC373" s="5">
        <f>+YEAR(Q373)</f>
      </c>
      <c r="AD373" s="281">
        <f>+AB373&amp;"-"&amp;AC373</f>
      </c>
      <c r="AE373" s="6"/>
      <c r="AF373" s="6"/>
      <c r="AG373" s="11"/>
    </row>
    <row x14ac:dyDescent="0.25" r="374" customHeight="1" ht="18.75">
      <c r="A374" s="276">
        <v>26</v>
      </c>
      <c r="B374" s="276">
        <v>1084997106</v>
      </c>
      <c r="C374" s="277" t="s">
        <v>802</v>
      </c>
      <c r="D374" s="278">
        <v>44369</v>
      </c>
      <c r="E374" s="279" t="s">
        <v>803</v>
      </c>
      <c r="F374" s="279" t="s">
        <v>250</v>
      </c>
      <c r="G374" s="283" t="s">
        <v>794</v>
      </c>
      <c r="H374" s="279" t="s">
        <v>189</v>
      </c>
      <c r="I374" s="278">
        <v>44380</v>
      </c>
      <c r="J374" s="278">
        <v>44381</v>
      </c>
      <c r="K374" s="276">
        <f>J374-D374</f>
      </c>
      <c r="L374" s="278">
        <v>44402</v>
      </c>
      <c r="M374" s="280">
        <v>19.4</v>
      </c>
      <c r="N374" s="278">
        <v>44402</v>
      </c>
      <c r="O374" s="279" t="s">
        <v>190</v>
      </c>
      <c r="P374" s="276">
        <v>190</v>
      </c>
      <c r="Q374" s="278">
        <v>44413</v>
      </c>
      <c r="R374" s="276">
        <f>Q374-N374</f>
      </c>
      <c r="S374" s="6"/>
      <c r="T374" s="6"/>
      <c r="U374" s="5">
        <f>+YEAR(D374)</f>
      </c>
      <c r="V374" s="5">
        <f>+MONTH(D374)</f>
      </c>
      <c r="W374" s="281">
        <f>+"W"&amp;IF(WEEKNUM(D374)&lt;10,"0"&amp;WEEKNUM(D374),WEEKNUM(D374))</f>
      </c>
      <c r="X374" s="5">
        <f>+IF(N374="",YEAR(L374),YEAR(N374))</f>
      </c>
      <c r="Y374" s="5">
        <f>+IF(N374="",MONTH(L374),MONTH(N374))</f>
      </c>
      <c r="Z374" s="282">
        <f>+IF(N374="","W"&amp;IF(WEEKNUM(L374)&lt;10,"0"&amp;WEEKNUM(L374),WEEKNUM(L374)),"W"&amp;IF(WEEKNUM(N374)&lt;10,"0"&amp;WEEKNUM(N374),WEEKNUM(N374)))</f>
      </c>
      <c r="AA374" s="281">
        <f>+IF(O374&lt;&gt;"",O374,IF(N374="","In Transit","Arrived"))</f>
      </c>
      <c r="AB374" s="281">
        <f>+"W"&amp;IF(WEEKNUM(Q374)&lt;10,"0"&amp;WEEKNUM(Q374),WEEKNUM(Q374))</f>
      </c>
      <c r="AC374" s="5">
        <f>+YEAR(Q374)</f>
      </c>
      <c r="AD374" s="281">
        <f>+AB374&amp;"-"&amp;AC374</f>
      </c>
      <c r="AE374" s="6"/>
      <c r="AF374" s="6"/>
      <c r="AG374" s="11"/>
    </row>
    <row x14ac:dyDescent="0.25" r="375" customHeight="1" ht="18.75">
      <c r="A375" s="276">
        <v>26</v>
      </c>
      <c r="B375" s="276">
        <v>1084997107</v>
      </c>
      <c r="C375" s="277" t="s">
        <v>802</v>
      </c>
      <c r="D375" s="278">
        <v>44370</v>
      </c>
      <c r="E375" s="279" t="s">
        <v>804</v>
      </c>
      <c r="F375" s="279" t="s">
        <v>250</v>
      </c>
      <c r="G375" s="283" t="s">
        <v>794</v>
      </c>
      <c r="H375" s="279" t="s">
        <v>189</v>
      </c>
      <c r="I375" s="278">
        <v>44380</v>
      </c>
      <c r="J375" s="278">
        <v>44381</v>
      </c>
      <c r="K375" s="276">
        <f>J375-D375</f>
      </c>
      <c r="L375" s="278">
        <v>44402</v>
      </c>
      <c r="M375" s="280">
        <v>19.4</v>
      </c>
      <c r="N375" s="278">
        <v>44402</v>
      </c>
      <c r="O375" s="279" t="s">
        <v>190</v>
      </c>
      <c r="P375" s="276">
        <v>190</v>
      </c>
      <c r="Q375" s="278">
        <v>44413</v>
      </c>
      <c r="R375" s="276">
        <f>Q375-N375</f>
      </c>
      <c r="S375" s="6"/>
      <c r="T375" s="6"/>
      <c r="U375" s="5">
        <f>+YEAR(D375)</f>
      </c>
      <c r="V375" s="5">
        <f>+MONTH(D375)</f>
      </c>
      <c r="W375" s="281">
        <f>+"W"&amp;IF(WEEKNUM(D375)&lt;10,"0"&amp;WEEKNUM(D375),WEEKNUM(D375))</f>
      </c>
      <c r="X375" s="5">
        <f>+IF(N375="",YEAR(L375),YEAR(N375))</f>
      </c>
      <c r="Y375" s="5">
        <f>+IF(N375="",MONTH(L375),MONTH(N375))</f>
      </c>
      <c r="Z375" s="282">
        <f>+IF(N375="","W"&amp;IF(WEEKNUM(L375)&lt;10,"0"&amp;WEEKNUM(L375),WEEKNUM(L375)),"W"&amp;IF(WEEKNUM(N375)&lt;10,"0"&amp;WEEKNUM(N375),WEEKNUM(N375)))</f>
      </c>
      <c r="AA375" s="281">
        <f>+IF(O375&lt;&gt;"",O375,IF(N375="","In Transit","Arrived"))</f>
      </c>
      <c r="AB375" s="281">
        <f>+"W"&amp;IF(WEEKNUM(Q375)&lt;10,"0"&amp;WEEKNUM(Q375),WEEKNUM(Q375))</f>
      </c>
      <c r="AC375" s="5">
        <f>+YEAR(Q375)</f>
      </c>
      <c r="AD375" s="281">
        <f>+AB375&amp;"-"&amp;AC375</f>
      </c>
      <c r="AE375" s="6"/>
      <c r="AF375" s="6"/>
      <c r="AG375" s="11"/>
    </row>
    <row x14ac:dyDescent="0.25" r="376" customHeight="1" ht="18.75">
      <c r="A376" s="276">
        <v>26</v>
      </c>
      <c r="B376" s="276">
        <v>1084997108</v>
      </c>
      <c r="C376" s="277" t="s">
        <v>802</v>
      </c>
      <c r="D376" s="278">
        <v>44370</v>
      </c>
      <c r="E376" s="279" t="s">
        <v>805</v>
      </c>
      <c r="F376" s="279" t="s">
        <v>250</v>
      </c>
      <c r="G376" s="283" t="s">
        <v>794</v>
      </c>
      <c r="H376" s="279" t="s">
        <v>189</v>
      </c>
      <c r="I376" s="278">
        <v>44380</v>
      </c>
      <c r="J376" s="278">
        <v>44381</v>
      </c>
      <c r="K376" s="276">
        <f>J376-D376</f>
      </c>
      <c r="L376" s="278">
        <v>44402</v>
      </c>
      <c r="M376" s="280">
        <v>19.4</v>
      </c>
      <c r="N376" s="278">
        <v>44402</v>
      </c>
      <c r="O376" s="279" t="s">
        <v>190</v>
      </c>
      <c r="P376" s="276">
        <v>190</v>
      </c>
      <c r="Q376" s="278">
        <v>44413</v>
      </c>
      <c r="R376" s="276">
        <f>Q376-N376</f>
      </c>
      <c r="S376" s="6"/>
      <c r="T376" s="6"/>
      <c r="U376" s="5">
        <f>+YEAR(D376)</f>
      </c>
      <c r="V376" s="5">
        <f>+MONTH(D376)</f>
      </c>
      <c r="W376" s="281">
        <f>+"W"&amp;IF(WEEKNUM(D376)&lt;10,"0"&amp;WEEKNUM(D376),WEEKNUM(D376))</f>
      </c>
      <c r="X376" s="5">
        <f>+IF(N376="",YEAR(L376),YEAR(N376))</f>
      </c>
      <c r="Y376" s="5">
        <f>+IF(N376="",MONTH(L376),MONTH(N376))</f>
      </c>
      <c r="Z376" s="282">
        <f>+IF(N376="","W"&amp;IF(WEEKNUM(L376)&lt;10,"0"&amp;WEEKNUM(L376),WEEKNUM(L376)),"W"&amp;IF(WEEKNUM(N376)&lt;10,"0"&amp;WEEKNUM(N376),WEEKNUM(N376)))</f>
      </c>
      <c r="AA376" s="281">
        <f>+IF(O376&lt;&gt;"",O376,IF(N376="","In Transit","Arrived"))</f>
      </c>
      <c r="AB376" s="281">
        <f>+"W"&amp;IF(WEEKNUM(Q376)&lt;10,"0"&amp;WEEKNUM(Q376),WEEKNUM(Q376))</f>
      </c>
      <c r="AC376" s="5">
        <f>+YEAR(Q376)</f>
      </c>
      <c r="AD376" s="281">
        <f>+AB376&amp;"-"&amp;AC376</f>
      </c>
      <c r="AE376" s="6"/>
      <c r="AF376" s="6"/>
      <c r="AG376" s="11"/>
    </row>
    <row x14ac:dyDescent="0.25" r="377" customHeight="1" ht="18.75">
      <c r="A377" s="276">
        <v>26</v>
      </c>
      <c r="B377" s="276">
        <v>1084997109</v>
      </c>
      <c r="C377" s="277" t="s">
        <v>802</v>
      </c>
      <c r="D377" s="278">
        <v>44370</v>
      </c>
      <c r="E377" s="279" t="s">
        <v>806</v>
      </c>
      <c r="F377" s="279" t="s">
        <v>250</v>
      </c>
      <c r="G377" s="283" t="s">
        <v>794</v>
      </c>
      <c r="H377" s="279" t="s">
        <v>189</v>
      </c>
      <c r="I377" s="278">
        <v>44380</v>
      </c>
      <c r="J377" s="278">
        <v>44381</v>
      </c>
      <c r="K377" s="276">
        <f>J377-D377</f>
      </c>
      <c r="L377" s="278">
        <v>44402</v>
      </c>
      <c r="M377" s="280">
        <v>19.4</v>
      </c>
      <c r="N377" s="278">
        <v>44402</v>
      </c>
      <c r="O377" s="279" t="s">
        <v>190</v>
      </c>
      <c r="P377" s="276">
        <v>190</v>
      </c>
      <c r="Q377" s="278">
        <v>44413</v>
      </c>
      <c r="R377" s="276">
        <f>Q377-N377</f>
      </c>
      <c r="S377" s="6"/>
      <c r="T377" s="6"/>
      <c r="U377" s="5">
        <f>+YEAR(D377)</f>
      </c>
      <c r="V377" s="5">
        <f>+MONTH(D377)</f>
      </c>
      <c r="W377" s="281">
        <f>+"W"&amp;IF(WEEKNUM(D377)&lt;10,"0"&amp;WEEKNUM(D377),WEEKNUM(D377))</f>
      </c>
      <c r="X377" s="5">
        <f>+IF(N377="",YEAR(L377),YEAR(N377))</f>
      </c>
      <c r="Y377" s="5">
        <f>+IF(N377="",MONTH(L377),MONTH(N377))</f>
      </c>
      <c r="Z377" s="282">
        <f>+IF(N377="","W"&amp;IF(WEEKNUM(L377)&lt;10,"0"&amp;WEEKNUM(L377),WEEKNUM(L377)),"W"&amp;IF(WEEKNUM(N377)&lt;10,"0"&amp;WEEKNUM(N377),WEEKNUM(N377)))</f>
      </c>
      <c r="AA377" s="281">
        <f>+IF(O377&lt;&gt;"",O377,IF(N377="","In Transit","Arrived"))</f>
      </c>
      <c r="AB377" s="281">
        <f>+"W"&amp;IF(WEEKNUM(Q377)&lt;10,"0"&amp;WEEKNUM(Q377),WEEKNUM(Q377))</f>
      </c>
      <c r="AC377" s="5">
        <f>+YEAR(Q377)</f>
      </c>
      <c r="AD377" s="281">
        <f>+AB377&amp;"-"&amp;AC377</f>
      </c>
      <c r="AE377" s="6"/>
      <c r="AF377" s="6"/>
      <c r="AG377" s="11"/>
    </row>
    <row x14ac:dyDescent="0.25" r="378" customHeight="1" ht="18.75">
      <c r="A378" s="276">
        <v>26</v>
      </c>
      <c r="B378" s="276">
        <v>1084997110</v>
      </c>
      <c r="C378" s="277" t="s">
        <v>802</v>
      </c>
      <c r="D378" s="278">
        <v>44371</v>
      </c>
      <c r="E378" s="279" t="s">
        <v>807</v>
      </c>
      <c r="F378" s="279" t="s">
        <v>250</v>
      </c>
      <c r="G378" s="283" t="s">
        <v>794</v>
      </c>
      <c r="H378" s="279" t="s">
        <v>189</v>
      </c>
      <c r="I378" s="278">
        <v>44380</v>
      </c>
      <c r="J378" s="278">
        <v>44381</v>
      </c>
      <c r="K378" s="276">
        <f>J378-D378</f>
      </c>
      <c r="L378" s="278">
        <v>44402</v>
      </c>
      <c r="M378" s="280">
        <v>19.4</v>
      </c>
      <c r="N378" s="278">
        <v>44402</v>
      </c>
      <c r="O378" s="279" t="s">
        <v>190</v>
      </c>
      <c r="P378" s="276">
        <v>190</v>
      </c>
      <c r="Q378" s="278">
        <v>44413</v>
      </c>
      <c r="R378" s="276">
        <f>Q378-N378</f>
      </c>
      <c r="S378" s="6"/>
      <c r="T378" s="6"/>
      <c r="U378" s="5">
        <f>+YEAR(D378)</f>
      </c>
      <c r="V378" s="5">
        <f>+MONTH(D378)</f>
      </c>
      <c r="W378" s="281">
        <f>+"W"&amp;IF(WEEKNUM(D378)&lt;10,"0"&amp;WEEKNUM(D378),WEEKNUM(D378))</f>
      </c>
      <c r="X378" s="5">
        <f>+IF(N378="",YEAR(L378),YEAR(N378))</f>
      </c>
      <c r="Y378" s="5">
        <f>+IF(N378="",MONTH(L378),MONTH(N378))</f>
      </c>
      <c r="Z378" s="282">
        <f>+IF(N378="","W"&amp;IF(WEEKNUM(L378)&lt;10,"0"&amp;WEEKNUM(L378),WEEKNUM(L378)),"W"&amp;IF(WEEKNUM(N378)&lt;10,"0"&amp;WEEKNUM(N378),WEEKNUM(N378)))</f>
      </c>
      <c r="AA378" s="281">
        <f>+IF(O378&lt;&gt;"",O378,IF(N378="","In Transit","Arrived"))</f>
      </c>
      <c r="AB378" s="281">
        <f>+"W"&amp;IF(WEEKNUM(Q378)&lt;10,"0"&amp;WEEKNUM(Q378),WEEKNUM(Q378))</f>
      </c>
      <c r="AC378" s="5">
        <f>+YEAR(Q378)</f>
      </c>
      <c r="AD378" s="281">
        <f>+AB378&amp;"-"&amp;AC378</f>
      </c>
      <c r="AE378" s="6"/>
      <c r="AF378" s="6"/>
      <c r="AG378" s="11"/>
    </row>
    <row x14ac:dyDescent="0.25" r="379" customHeight="1" ht="18.75">
      <c r="A379" s="276">
        <v>26</v>
      </c>
      <c r="B379" s="276">
        <v>1084997111</v>
      </c>
      <c r="C379" s="277" t="s">
        <v>802</v>
      </c>
      <c r="D379" s="278">
        <v>44371</v>
      </c>
      <c r="E379" s="279" t="s">
        <v>808</v>
      </c>
      <c r="F379" s="279" t="s">
        <v>250</v>
      </c>
      <c r="G379" s="283" t="s">
        <v>794</v>
      </c>
      <c r="H379" s="279" t="s">
        <v>189</v>
      </c>
      <c r="I379" s="278">
        <v>44380</v>
      </c>
      <c r="J379" s="278">
        <v>44381</v>
      </c>
      <c r="K379" s="276">
        <f>J379-D379</f>
      </c>
      <c r="L379" s="278">
        <v>44402</v>
      </c>
      <c r="M379" s="280">
        <v>19.4</v>
      </c>
      <c r="N379" s="278">
        <v>44402</v>
      </c>
      <c r="O379" s="279" t="s">
        <v>190</v>
      </c>
      <c r="P379" s="276">
        <v>190</v>
      </c>
      <c r="Q379" s="278">
        <v>44413</v>
      </c>
      <c r="R379" s="276">
        <f>Q379-N379</f>
      </c>
      <c r="S379" s="6"/>
      <c r="T379" s="6"/>
      <c r="U379" s="5">
        <f>+YEAR(D379)</f>
      </c>
      <c r="V379" s="5">
        <f>+MONTH(D379)</f>
      </c>
      <c r="W379" s="281">
        <f>+"W"&amp;IF(WEEKNUM(D379)&lt;10,"0"&amp;WEEKNUM(D379),WEEKNUM(D379))</f>
      </c>
      <c r="X379" s="5">
        <f>+IF(N379="",YEAR(L379),YEAR(N379))</f>
      </c>
      <c r="Y379" s="5">
        <f>+IF(N379="",MONTH(L379),MONTH(N379))</f>
      </c>
      <c r="Z379" s="282">
        <f>+IF(N379="","W"&amp;IF(WEEKNUM(L379)&lt;10,"0"&amp;WEEKNUM(L379),WEEKNUM(L379)),"W"&amp;IF(WEEKNUM(N379)&lt;10,"0"&amp;WEEKNUM(N379),WEEKNUM(N379)))</f>
      </c>
      <c r="AA379" s="281">
        <f>+IF(O379&lt;&gt;"",O379,IF(N379="","In Transit","Arrived"))</f>
      </c>
      <c r="AB379" s="281">
        <f>+"W"&amp;IF(WEEKNUM(Q379)&lt;10,"0"&amp;WEEKNUM(Q379),WEEKNUM(Q379))</f>
      </c>
      <c r="AC379" s="5">
        <f>+YEAR(Q379)</f>
      </c>
      <c r="AD379" s="281">
        <f>+AB379&amp;"-"&amp;AC379</f>
      </c>
      <c r="AE379" s="6"/>
      <c r="AF379" s="6"/>
      <c r="AG379" s="11"/>
    </row>
    <row x14ac:dyDescent="0.25" r="380" customHeight="1" ht="18.75">
      <c r="A380" s="276">
        <v>26</v>
      </c>
      <c r="B380" s="276">
        <v>1084997112</v>
      </c>
      <c r="C380" s="277" t="s">
        <v>802</v>
      </c>
      <c r="D380" s="278">
        <v>44371</v>
      </c>
      <c r="E380" s="279" t="s">
        <v>809</v>
      </c>
      <c r="F380" s="279" t="s">
        <v>250</v>
      </c>
      <c r="G380" s="283" t="s">
        <v>794</v>
      </c>
      <c r="H380" s="279" t="s">
        <v>189</v>
      </c>
      <c r="I380" s="278">
        <v>44380</v>
      </c>
      <c r="J380" s="278">
        <v>44381</v>
      </c>
      <c r="K380" s="276">
        <f>J380-D380</f>
      </c>
      <c r="L380" s="278">
        <v>44402</v>
      </c>
      <c r="M380" s="280">
        <v>19.4</v>
      </c>
      <c r="N380" s="278">
        <v>44402</v>
      </c>
      <c r="O380" s="279" t="s">
        <v>190</v>
      </c>
      <c r="P380" s="276">
        <v>190</v>
      </c>
      <c r="Q380" s="278">
        <v>44413</v>
      </c>
      <c r="R380" s="276">
        <f>Q380-N380</f>
      </c>
      <c r="S380" s="6"/>
      <c r="T380" s="6"/>
      <c r="U380" s="5">
        <f>+YEAR(D380)</f>
      </c>
      <c r="V380" s="5">
        <f>+MONTH(D380)</f>
      </c>
      <c r="W380" s="281">
        <f>+"W"&amp;IF(WEEKNUM(D380)&lt;10,"0"&amp;WEEKNUM(D380),WEEKNUM(D380))</f>
      </c>
      <c r="X380" s="5">
        <f>+IF(N380="",YEAR(L380),YEAR(N380))</f>
      </c>
      <c r="Y380" s="5">
        <f>+IF(N380="",MONTH(L380),MONTH(N380))</f>
      </c>
      <c r="Z380" s="282">
        <f>+IF(N380="","W"&amp;IF(WEEKNUM(L380)&lt;10,"0"&amp;WEEKNUM(L380),WEEKNUM(L380)),"W"&amp;IF(WEEKNUM(N380)&lt;10,"0"&amp;WEEKNUM(N380),WEEKNUM(N380)))</f>
      </c>
      <c r="AA380" s="281">
        <f>+IF(O380&lt;&gt;"",O380,IF(N380="","In Transit","Arrived"))</f>
      </c>
      <c r="AB380" s="281">
        <f>+"W"&amp;IF(WEEKNUM(Q380)&lt;10,"0"&amp;WEEKNUM(Q380),WEEKNUM(Q380))</f>
      </c>
      <c r="AC380" s="5">
        <f>+YEAR(Q380)</f>
      </c>
      <c r="AD380" s="281">
        <f>+AB380&amp;"-"&amp;AC380</f>
      </c>
      <c r="AE380" s="6"/>
      <c r="AF380" s="6"/>
      <c r="AG380" s="11"/>
    </row>
    <row x14ac:dyDescent="0.25" r="381" customHeight="1" ht="18.75">
      <c r="A381" s="276">
        <v>26</v>
      </c>
      <c r="B381" s="276">
        <v>1084997113</v>
      </c>
      <c r="C381" s="277" t="s">
        <v>802</v>
      </c>
      <c r="D381" s="278">
        <v>44371</v>
      </c>
      <c r="E381" s="279" t="s">
        <v>810</v>
      </c>
      <c r="F381" s="279" t="s">
        <v>250</v>
      </c>
      <c r="G381" s="283" t="s">
        <v>794</v>
      </c>
      <c r="H381" s="279" t="s">
        <v>189</v>
      </c>
      <c r="I381" s="278">
        <v>44380</v>
      </c>
      <c r="J381" s="278">
        <v>44381</v>
      </c>
      <c r="K381" s="276">
        <f>J381-D381</f>
      </c>
      <c r="L381" s="278">
        <v>44402</v>
      </c>
      <c r="M381" s="280">
        <v>19.4</v>
      </c>
      <c r="N381" s="278">
        <v>44402</v>
      </c>
      <c r="O381" s="279" t="s">
        <v>190</v>
      </c>
      <c r="P381" s="276">
        <v>190</v>
      </c>
      <c r="Q381" s="278">
        <v>44413</v>
      </c>
      <c r="R381" s="276">
        <f>Q381-N381</f>
      </c>
      <c r="S381" s="6"/>
      <c r="T381" s="6"/>
      <c r="U381" s="5">
        <f>+YEAR(D381)</f>
      </c>
      <c r="V381" s="5">
        <f>+MONTH(D381)</f>
      </c>
      <c r="W381" s="281">
        <f>+"W"&amp;IF(WEEKNUM(D381)&lt;10,"0"&amp;WEEKNUM(D381),WEEKNUM(D381))</f>
      </c>
      <c r="X381" s="5">
        <f>+IF(N381="",YEAR(L381),YEAR(N381))</f>
      </c>
      <c r="Y381" s="5">
        <f>+IF(N381="",MONTH(L381),MONTH(N381))</f>
      </c>
      <c r="Z381" s="282">
        <f>+IF(N381="","W"&amp;IF(WEEKNUM(L381)&lt;10,"0"&amp;WEEKNUM(L381),WEEKNUM(L381)),"W"&amp;IF(WEEKNUM(N381)&lt;10,"0"&amp;WEEKNUM(N381),WEEKNUM(N381)))</f>
      </c>
      <c r="AA381" s="281">
        <f>+IF(O381&lt;&gt;"",O381,IF(N381="","In Transit","Arrived"))</f>
      </c>
      <c r="AB381" s="281">
        <f>+"W"&amp;IF(WEEKNUM(Q381)&lt;10,"0"&amp;WEEKNUM(Q381),WEEKNUM(Q381))</f>
      </c>
      <c r="AC381" s="5">
        <f>+YEAR(Q381)</f>
      </c>
      <c r="AD381" s="281">
        <f>+AB381&amp;"-"&amp;AC381</f>
      </c>
      <c r="AE381" s="6"/>
      <c r="AF381" s="6"/>
      <c r="AG381" s="11"/>
    </row>
    <row x14ac:dyDescent="0.25" r="382" customHeight="1" ht="18.75">
      <c r="A382" s="276">
        <v>26</v>
      </c>
      <c r="B382" s="276">
        <v>1084997114</v>
      </c>
      <c r="C382" s="277" t="s">
        <v>802</v>
      </c>
      <c r="D382" s="278">
        <v>44371</v>
      </c>
      <c r="E382" s="279" t="s">
        <v>811</v>
      </c>
      <c r="F382" s="279" t="s">
        <v>250</v>
      </c>
      <c r="G382" s="283" t="s">
        <v>794</v>
      </c>
      <c r="H382" s="279" t="s">
        <v>189</v>
      </c>
      <c r="I382" s="278">
        <v>44380</v>
      </c>
      <c r="J382" s="278">
        <v>44381</v>
      </c>
      <c r="K382" s="276">
        <f>J382-D382</f>
      </c>
      <c r="L382" s="278">
        <v>44402</v>
      </c>
      <c r="M382" s="280">
        <v>19.4</v>
      </c>
      <c r="N382" s="278">
        <v>44402</v>
      </c>
      <c r="O382" s="279" t="s">
        <v>190</v>
      </c>
      <c r="P382" s="276">
        <v>190</v>
      </c>
      <c r="Q382" s="278">
        <v>44413</v>
      </c>
      <c r="R382" s="276">
        <f>Q382-N382</f>
      </c>
      <c r="S382" s="6"/>
      <c r="T382" s="6"/>
      <c r="U382" s="5">
        <f>+YEAR(D382)</f>
      </c>
      <c r="V382" s="5">
        <f>+MONTH(D382)</f>
      </c>
      <c r="W382" s="281">
        <f>+"W"&amp;IF(WEEKNUM(D382)&lt;10,"0"&amp;WEEKNUM(D382),WEEKNUM(D382))</f>
      </c>
      <c r="X382" s="5">
        <f>+IF(N382="",YEAR(L382),YEAR(N382))</f>
      </c>
      <c r="Y382" s="5">
        <f>+IF(N382="",MONTH(L382),MONTH(N382))</f>
      </c>
      <c r="Z382" s="282">
        <f>+IF(N382="","W"&amp;IF(WEEKNUM(L382)&lt;10,"0"&amp;WEEKNUM(L382),WEEKNUM(L382)),"W"&amp;IF(WEEKNUM(N382)&lt;10,"0"&amp;WEEKNUM(N382),WEEKNUM(N382)))</f>
      </c>
      <c r="AA382" s="281">
        <f>+IF(O382&lt;&gt;"",O382,IF(N382="","In Transit","Arrived"))</f>
      </c>
      <c r="AB382" s="281">
        <f>+"W"&amp;IF(WEEKNUM(Q382)&lt;10,"0"&amp;WEEKNUM(Q382),WEEKNUM(Q382))</f>
      </c>
      <c r="AC382" s="5">
        <f>+YEAR(Q382)</f>
      </c>
      <c r="AD382" s="281">
        <f>+AB382&amp;"-"&amp;AC382</f>
      </c>
      <c r="AE382" s="6"/>
      <c r="AF382" s="6"/>
      <c r="AG382" s="11"/>
    </row>
    <row x14ac:dyDescent="0.25" r="383" customHeight="1" ht="18.75">
      <c r="A383" s="276">
        <v>28</v>
      </c>
      <c r="B383" s="276">
        <v>1085210417</v>
      </c>
      <c r="C383" s="277" t="s">
        <v>812</v>
      </c>
      <c r="D383" s="278">
        <v>44383</v>
      </c>
      <c r="E383" s="279" t="s">
        <v>813</v>
      </c>
      <c r="F383" s="279" t="s">
        <v>814</v>
      </c>
      <c r="G383" s="283" t="s">
        <v>815</v>
      </c>
      <c r="H383" s="279" t="s">
        <v>189</v>
      </c>
      <c r="I383" s="278">
        <v>44398</v>
      </c>
      <c r="J383" s="278">
        <v>44398</v>
      </c>
      <c r="K383" s="276">
        <f>J383-D383</f>
      </c>
      <c r="L383" s="278">
        <v>44416</v>
      </c>
      <c r="M383" s="280">
        <v>19.4</v>
      </c>
      <c r="N383" s="278">
        <v>44417</v>
      </c>
      <c r="O383" s="279" t="s">
        <v>190</v>
      </c>
      <c r="P383" s="276">
        <v>191</v>
      </c>
      <c r="Q383" s="278">
        <v>44426</v>
      </c>
      <c r="R383" s="276">
        <f>Q383-N383</f>
      </c>
      <c r="S383" s="6"/>
      <c r="T383" s="6"/>
      <c r="U383" s="5">
        <f>+YEAR(D383)</f>
      </c>
      <c r="V383" s="5">
        <f>+MONTH(D383)</f>
      </c>
      <c r="W383" s="281">
        <f>+"W"&amp;IF(WEEKNUM(D383)&lt;10,"0"&amp;WEEKNUM(D383),WEEKNUM(D383))</f>
      </c>
      <c r="X383" s="5">
        <f>+IF(N383="",YEAR(L383),YEAR(N383))</f>
      </c>
      <c r="Y383" s="5">
        <f>+IF(N383="",MONTH(L383),MONTH(N383))</f>
      </c>
      <c r="Z383" s="282">
        <f>+IF(N383="","W"&amp;IF(WEEKNUM(L383)&lt;10,"0"&amp;WEEKNUM(L383),WEEKNUM(L383)),"W"&amp;IF(WEEKNUM(N383)&lt;10,"0"&amp;WEEKNUM(N383),WEEKNUM(N383)))</f>
      </c>
      <c r="AA383" s="281">
        <f>+IF(O383&lt;&gt;"",O383,IF(N383="","In Transit","Arrived"))</f>
      </c>
      <c r="AB383" s="281">
        <f>+"W"&amp;IF(WEEKNUM(Q383)&lt;10,"0"&amp;WEEKNUM(Q383),WEEKNUM(Q383))</f>
      </c>
      <c r="AC383" s="5">
        <f>+YEAR(Q383)</f>
      </c>
      <c r="AD383" s="281">
        <f>+AB383&amp;"-"&amp;AC383</f>
      </c>
      <c r="AE383" s="6"/>
      <c r="AF383" s="6"/>
      <c r="AG383" s="11"/>
    </row>
    <row x14ac:dyDescent="0.25" r="384" customHeight="1" ht="18.75">
      <c r="A384" s="276">
        <v>28</v>
      </c>
      <c r="B384" s="276">
        <v>1085210424</v>
      </c>
      <c r="C384" s="277" t="s">
        <v>812</v>
      </c>
      <c r="D384" s="278">
        <v>44383</v>
      </c>
      <c r="E384" s="279" t="s">
        <v>816</v>
      </c>
      <c r="F384" s="279" t="s">
        <v>814</v>
      </c>
      <c r="G384" s="283" t="s">
        <v>815</v>
      </c>
      <c r="H384" s="279" t="s">
        <v>189</v>
      </c>
      <c r="I384" s="278">
        <v>44398</v>
      </c>
      <c r="J384" s="278">
        <v>44398</v>
      </c>
      <c r="K384" s="276">
        <f>J384-D384</f>
      </c>
      <c r="L384" s="278">
        <v>44416</v>
      </c>
      <c r="M384" s="280">
        <v>19.4</v>
      </c>
      <c r="N384" s="278">
        <v>44417</v>
      </c>
      <c r="O384" s="279" t="s">
        <v>190</v>
      </c>
      <c r="P384" s="276">
        <v>191</v>
      </c>
      <c r="Q384" s="278">
        <v>44428</v>
      </c>
      <c r="R384" s="276">
        <f>Q384-N384</f>
      </c>
      <c r="S384" s="6"/>
      <c r="T384" s="6"/>
      <c r="U384" s="5">
        <f>+YEAR(D384)</f>
      </c>
      <c r="V384" s="5">
        <f>+MONTH(D384)</f>
      </c>
      <c r="W384" s="281">
        <f>+"W"&amp;IF(WEEKNUM(D384)&lt;10,"0"&amp;WEEKNUM(D384),WEEKNUM(D384))</f>
      </c>
      <c r="X384" s="5">
        <f>+IF(N384="",YEAR(L384),YEAR(N384))</f>
      </c>
      <c r="Y384" s="5">
        <f>+IF(N384="",MONTH(L384),MONTH(N384))</f>
      </c>
      <c r="Z384" s="282">
        <f>+IF(N384="","W"&amp;IF(WEEKNUM(L384)&lt;10,"0"&amp;WEEKNUM(L384),WEEKNUM(L384)),"W"&amp;IF(WEEKNUM(N384)&lt;10,"0"&amp;WEEKNUM(N384),WEEKNUM(N384)))</f>
      </c>
      <c r="AA384" s="281">
        <f>+IF(O384&lt;&gt;"",O384,IF(N384="","In Transit","Arrived"))</f>
      </c>
      <c r="AB384" s="281">
        <f>+"W"&amp;IF(WEEKNUM(Q384)&lt;10,"0"&amp;WEEKNUM(Q384),WEEKNUM(Q384))</f>
      </c>
      <c r="AC384" s="5">
        <f>+YEAR(Q384)</f>
      </c>
      <c r="AD384" s="281">
        <f>+AB384&amp;"-"&amp;AC384</f>
      </c>
      <c r="AE384" s="6"/>
      <c r="AF384" s="6"/>
      <c r="AG384" s="11"/>
    </row>
    <row x14ac:dyDescent="0.25" r="385" customHeight="1" ht="18.75">
      <c r="A385" s="276">
        <v>28</v>
      </c>
      <c r="B385" s="276">
        <v>1085210427</v>
      </c>
      <c r="C385" s="277" t="s">
        <v>812</v>
      </c>
      <c r="D385" s="278">
        <v>44383</v>
      </c>
      <c r="E385" s="279" t="s">
        <v>817</v>
      </c>
      <c r="F385" s="279" t="s">
        <v>814</v>
      </c>
      <c r="G385" s="283" t="s">
        <v>815</v>
      </c>
      <c r="H385" s="279" t="s">
        <v>189</v>
      </c>
      <c r="I385" s="278">
        <v>44398</v>
      </c>
      <c r="J385" s="278">
        <v>44398</v>
      </c>
      <c r="K385" s="276">
        <f>J385-D385</f>
      </c>
      <c r="L385" s="278">
        <v>44416</v>
      </c>
      <c r="M385" s="280">
        <v>19.4</v>
      </c>
      <c r="N385" s="278">
        <v>44417</v>
      </c>
      <c r="O385" s="279" t="s">
        <v>190</v>
      </c>
      <c r="P385" s="276">
        <v>191</v>
      </c>
      <c r="Q385" s="278">
        <v>44426</v>
      </c>
      <c r="R385" s="276">
        <f>Q385-N385</f>
      </c>
      <c r="S385" s="6"/>
      <c r="T385" s="6"/>
      <c r="U385" s="5">
        <f>+YEAR(D385)</f>
      </c>
      <c r="V385" s="5">
        <f>+MONTH(D385)</f>
      </c>
      <c r="W385" s="281">
        <f>+"W"&amp;IF(WEEKNUM(D385)&lt;10,"0"&amp;WEEKNUM(D385),WEEKNUM(D385))</f>
      </c>
      <c r="X385" s="5">
        <f>+IF(N385="",YEAR(L385),YEAR(N385))</f>
      </c>
      <c r="Y385" s="5">
        <f>+IF(N385="",MONTH(L385),MONTH(N385))</f>
      </c>
      <c r="Z385" s="282">
        <f>+IF(N385="","W"&amp;IF(WEEKNUM(L385)&lt;10,"0"&amp;WEEKNUM(L385),WEEKNUM(L385)),"W"&amp;IF(WEEKNUM(N385)&lt;10,"0"&amp;WEEKNUM(N385),WEEKNUM(N385)))</f>
      </c>
      <c r="AA385" s="281">
        <f>+IF(O385&lt;&gt;"",O385,IF(N385="","In Transit","Arrived"))</f>
      </c>
      <c r="AB385" s="281">
        <f>+"W"&amp;IF(WEEKNUM(Q385)&lt;10,"0"&amp;WEEKNUM(Q385),WEEKNUM(Q385))</f>
      </c>
      <c r="AC385" s="5">
        <f>+YEAR(Q385)</f>
      </c>
      <c r="AD385" s="281">
        <f>+AB385&amp;"-"&amp;AC385</f>
      </c>
      <c r="AE385" s="6"/>
      <c r="AF385" s="6"/>
      <c r="AG385" s="11"/>
    </row>
    <row x14ac:dyDescent="0.25" r="386" customHeight="1" ht="18.75">
      <c r="A386" s="276">
        <v>28</v>
      </c>
      <c r="B386" s="276">
        <v>1085210429</v>
      </c>
      <c r="C386" s="277" t="s">
        <v>812</v>
      </c>
      <c r="D386" s="278">
        <v>44384</v>
      </c>
      <c r="E386" s="279" t="s">
        <v>818</v>
      </c>
      <c r="F386" s="279" t="s">
        <v>814</v>
      </c>
      <c r="G386" s="283" t="s">
        <v>815</v>
      </c>
      <c r="H386" s="279" t="s">
        <v>189</v>
      </c>
      <c r="I386" s="278">
        <v>44398</v>
      </c>
      <c r="J386" s="278">
        <v>44398</v>
      </c>
      <c r="K386" s="276">
        <f>J386-D386</f>
      </c>
      <c r="L386" s="278">
        <v>44416</v>
      </c>
      <c r="M386" s="280">
        <v>19.4</v>
      </c>
      <c r="N386" s="278">
        <v>44417</v>
      </c>
      <c r="O386" s="279" t="s">
        <v>190</v>
      </c>
      <c r="P386" s="276">
        <v>191</v>
      </c>
      <c r="Q386" s="278">
        <v>44428</v>
      </c>
      <c r="R386" s="276">
        <f>Q386-N386</f>
      </c>
      <c r="S386" s="6"/>
      <c r="T386" s="6"/>
      <c r="U386" s="5">
        <f>+YEAR(D386)</f>
      </c>
      <c r="V386" s="5">
        <f>+MONTH(D386)</f>
      </c>
      <c r="W386" s="281">
        <f>+"W"&amp;IF(WEEKNUM(D386)&lt;10,"0"&amp;WEEKNUM(D386),WEEKNUM(D386))</f>
      </c>
      <c r="X386" s="5">
        <f>+IF(N386="",YEAR(L386),YEAR(N386))</f>
      </c>
      <c r="Y386" s="5">
        <f>+IF(N386="",MONTH(L386),MONTH(N386))</f>
      </c>
      <c r="Z386" s="282">
        <f>+IF(N386="","W"&amp;IF(WEEKNUM(L386)&lt;10,"0"&amp;WEEKNUM(L386),WEEKNUM(L386)),"W"&amp;IF(WEEKNUM(N386)&lt;10,"0"&amp;WEEKNUM(N386),WEEKNUM(N386)))</f>
      </c>
      <c r="AA386" s="281">
        <f>+IF(O386&lt;&gt;"",O386,IF(N386="","In Transit","Arrived"))</f>
      </c>
      <c r="AB386" s="281">
        <f>+"W"&amp;IF(WEEKNUM(Q386)&lt;10,"0"&amp;WEEKNUM(Q386),WEEKNUM(Q386))</f>
      </c>
      <c r="AC386" s="5">
        <f>+YEAR(Q386)</f>
      </c>
      <c r="AD386" s="281">
        <f>+AB386&amp;"-"&amp;AC386</f>
      </c>
      <c r="AE386" s="6"/>
      <c r="AF386" s="6"/>
      <c r="AG386" s="11"/>
    </row>
    <row x14ac:dyDescent="0.25" r="387" customHeight="1" ht="18.75">
      <c r="A387" s="276">
        <v>28</v>
      </c>
      <c r="B387" s="276">
        <v>1085210430</v>
      </c>
      <c r="C387" s="277" t="s">
        <v>812</v>
      </c>
      <c r="D387" s="278">
        <v>44384</v>
      </c>
      <c r="E387" s="279" t="s">
        <v>819</v>
      </c>
      <c r="F387" s="279" t="s">
        <v>814</v>
      </c>
      <c r="G387" s="283" t="s">
        <v>815</v>
      </c>
      <c r="H387" s="279" t="s">
        <v>189</v>
      </c>
      <c r="I387" s="278">
        <v>44398</v>
      </c>
      <c r="J387" s="278">
        <v>44398</v>
      </c>
      <c r="K387" s="276">
        <f>J387-D387</f>
      </c>
      <c r="L387" s="278">
        <v>44416</v>
      </c>
      <c r="M387" s="280">
        <v>19.4</v>
      </c>
      <c r="N387" s="278">
        <v>44417</v>
      </c>
      <c r="O387" s="279" t="s">
        <v>190</v>
      </c>
      <c r="P387" s="276">
        <v>191</v>
      </c>
      <c r="Q387" s="278">
        <v>44428</v>
      </c>
      <c r="R387" s="276">
        <f>Q387-N387</f>
      </c>
      <c r="S387" s="6"/>
      <c r="T387" s="6"/>
      <c r="U387" s="5">
        <f>+YEAR(D387)</f>
      </c>
      <c r="V387" s="5">
        <f>+MONTH(D387)</f>
      </c>
      <c r="W387" s="281">
        <f>+"W"&amp;IF(WEEKNUM(D387)&lt;10,"0"&amp;WEEKNUM(D387),WEEKNUM(D387))</f>
      </c>
      <c r="X387" s="5">
        <f>+IF(N387="",YEAR(L387),YEAR(N387))</f>
      </c>
      <c r="Y387" s="5">
        <f>+IF(N387="",MONTH(L387),MONTH(N387))</f>
      </c>
      <c r="Z387" s="282">
        <f>+IF(N387="","W"&amp;IF(WEEKNUM(L387)&lt;10,"0"&amp;WEEKNUM(L387),WEEKNUM(L387)),"W"&amp;IF(WEEKNUM(N387)&lt;10,"0"&amp;WEEKNUM(N387),WEEKNUM(N387)))</f>
      </c>
      <c r="AA387" s="281">
        <f>+IF(O387&lt;&gt;"",O387,IF(N387="","In Transit","Arrived"))</f>
      </c>
      <c r="AB387" s="281">
        <f>+"W"&amp;IF(WEEKNUM(Q387)&lt;10,"0"&amp;WEEKNUM(Q387),WEEKNUM(Q387))</f>
      </c>
      <c r="AC387" s="5">
        <f>+YEAR(Q387)</f>
      </c>
      <c r="AD387" s="281">
        <f>+AB387&amp;"-"&amp;AC387</f>
      </c>
      <c r="AE387" s="6"/>
      <c r="AF387" s="6"/>
      <c r="AG387" s="11"/>
    </row>
    <row x14ac:dyDescent="0.25" r="388" customHeight="1" ht="18.75">
      <c r="A388" s="276">
        <v>28</v>
      </c>
      <c r="B388" s="276">
        <v>1085261804</v>
      </c>
      <c r="C388" s="277" t="s">
        <v>812</v>
      </c>
      <c r="D388" s="278">
        <v>44384</v>
      </c>
      <c r="E388" s="279" t="s">
        <v>820</v>
      </c>
      <c r="F388" s="279" t="s">
        <v>814</v>
      </c>
      <c r="G388" s="283" t="s">
        <v>815</v>
      </c>
      <c r="H388" s="279" t="s">
        <v>189</v>
      </c>
      <c r="I388" s="278">
        <v>44398</v>
      </c>
      <c r="J388" s="278">
        <v>44398</v>
      </c>
      <c r="K388" s="276">
        <f>J388-D388</f>
      </c>
      <c r="L388" s="278">
        <v>44416</v>
      </c>
      <c r="M388" s="280">
        <v>19.4</v>
      </c>
      <c r="N388" s="278">
        <v>44417</v>
      </c>
      <c r="O388" s="279" t="s">
        <v>190</v>
      </c>
      <c r="P388" s="276">
        <v>191</v>
      </c>
      <c r="Q388" s="278">
        <v>44428</v>
      </c>
      <c r="R388" s="276">
        <f>Q388-N388</f>
      </c>
      <c r="S388" s="6"/>
      <c r="T388" s="6"/>
      <c r="U388" s="5">
        <f>+YEAR(D388)</f>
      </c>
      <c r="V388" s="5">
        <f>+MONTH(D388)</f>
      </c>
      <c r="W388" s="281">
        <f>+"W"&amp;IF(WEEKNUM(D388)&lt;10,"0"&amp;WEEKNUM(D388),WEEKNUM(D388))</f>
      </c>
      <c r="X388" s="5">
        <f>+IF(N388="",YEAR(L388),YEAR(N388))</f>
      </c>
      <c r="Y388" s="5">
        <f>+IF(N388="",MONTH(L388),MONTH(N388))</f>
      </c>
      <c r="Z388" s="282">
        <f>+IF(N388="","W"&amp;IF(WEEKNUM(L388)&lt;10,"0"&amp;WEEKNUM(L388),WEEKNUM(L388)),"W"&amp;IF(WEEKNUM(N388)&lt;10,"0"&amp;WEEKNUM(N388),WEEKNUM(N388)))</f>
      </c>
      <c r="AA388" s="281">
        <f>+IF(O388&lt;&gt;"",O388,IF(N388="","In Transit","Arrived"))</f>
      </c>
      <c r="AB388" s="281">
        <f>+"W"&amp;IF(WEEKNUM(Q388)&lt;10,"0"&amp;WEEKNUM(Q388),WEEKNUM(Q388))</f>
      </c>
      <c r="AC388" s="5">
        <f>+YEAR(Q388)</f>
      </c>
      <c r="AD388" s="281">
        <f>+AB388&amp;"-"&amp;AC388</f>
      </c>
      <c r="AE388" s="6"/>
      <c r="AF388" s="6"/>
      <c r="AG388" s="11"/>
    </row>
    <row x14ac:dyDescent="0.25" r="389" customHeight="1" ht="18.75">
      <c r="A389" s="276">
        <v>28</v>
      </c>
      <c r="B389" s="276">
        <v>1085261808</v>
      </c>
      <c r="C389" s="277" t="s">
        <v>812</v>
      </c>
      <c r="D389" s="278">
        <v>44385</v>
      </c>
      <c r="E389" s="279" t="s">
        <v>821</v>
      </c>
      <c r="F389" s="279" t="s">
        <v>814</v>
      </c>
      <c r="G389" s="283" t="s">
        <v>815</v>
      </c>
      <c r="H389" s="279" t="s">
        <v>189</v>
      </c>
      <c r="I389" s="278">
        <v>44398</v>
      </c>
      <c r="J389" s="278">
        <v>44398</v>
      </c>
      <c r="K389" s="276">
        <f>J389-D389</f>
      </c>
      <c r="L389" s="278">
        <v>44416</v>
      </c>
      <c r="M389" s="280">
        <v>19.4</v>
      </c>
      <c r="N389" s="278">
        <v>44417</v>
      </c>
      <c r="O389" s="279" t="s">
        <v>190</v>
      </c>
      <c r="P389" s="276">
        <v>191</v>
      </c>
      <c r="Q389" s="278">
        <v>44426</v>
      </c>
      <c r="R389" s="276">
        <f>Q389-N389</f>
      </c>
      <c r="S389" s="6"/>
      <c r="T389" s="6"/>
      <c r="U389" s="5">
        <f>+YEAR(D389)</f>
      </c>
      <c r="V389" s="5">
        <f>+MONTH(D389)</f>
      </c>
      <c r="W389" s="281">
        <f>+"W"&amp;IF(WEEKNUM(D389)&lt;10,"0"&amp;WEEKNUM(D389),WEEKNUM(D389))</f>
      </c>
      <c r="X389" s="5">
        <f>+IF(N389="",YEAR(L389),YEAR(N389))</f>
      </c>
      <c r="Y389" s="5">
        <f>+IF(N389="",MONTH(L389),MONTH(N389))</f>
      </c>
      <c r="Z389" s="282">
        <f>+IF(N389="","W"&amp;IF(WEEKNUM(L389)&lt;10,"0"&amp;WEEKNUM(L389),WEEKNUM(L389)),"W"&amp;IF(WEEKNUM(N389)&lt;10,"0"&amp;WEEKNUM(N389),WEEKNUM(N389)))</f>
      </c>
      <c r="AA389" s="281">
        <f>+IF(O389&lt;&gt;"",O389,IF(N389="","In Transit","Arrived"))</f>
      </c>
      <c r="AB389" s="281">
        <f>+"W"&amp;IF(WEEKNUM(Q389)&lt;10,"0"&amp;WEEKNUM(Q389),WEEKNUM(Q389))</f>
      </c>
      <c r="AC389" s="5">
        <f>+YEAR(Q389)</f>
      </c>
      <c r="AD389" s="281">
        <f>+AB389&amp;"-"&amp;AC389</f>
      </c>
      <c r="AE389" s="6"/>
      <c r="AF389" s="6"/>
      <c r="AG389" s="11"/>
    </row>
    <row x14ac:dyDescent="0.25" r="390" customHeight="1" ht="18.75">
      <c r="A390" s="276">
        <v>28</v>
      </c>
      <c r="B390" s="276">
        <v>1085261809</v>
      </c>
      <c r="C390" s="277" t="s">
        <v>812</v>
      </c>
      <c r="D390" s="278">
        <v>44385</v>
      </c>
      <c r="E390" s="279" t="s">
        <v>822</v>
      </c>
      <c r="F390" s="279" t="s">
        <v>814</v>
      </c>
      <c r="G390" s="283" t="s">
        <v>815</v>
      </c>
      <c r="H390" s="279" t="s">
        <v>189</v>
      </c>
      <c r="I390" s="278">
        <v>44398</v>
      </c>
      <c r="J390" s="278">
        <v>44398</v>
      </c>
      <c r="K390" s="276">
        <f>J390-D390</f>
      </c>
      <c r="L390" s="278">
        <v>44416</v>
      </c>
      <c r="M390" s="280">
        <v>19.4</v>
      </c>
      <c r="N390" s="278">
        <v>44417</v>
      </c>
      <c r="O390" s="279" t="s">
        <v>190</v>
      </c>
      <c r="P390" s="276">
        <v>191</v>
      </c>
      <c r="Q390" s="278">
        <v>44428</v>
      </c>
      <c r="R390" s="276">
        <f>Q390-N390</f>
      </c>
      <c r="S390" s="6"/>
      <c r="T390" s="6"/>
      <c r="U390" s="5">
        <f>+YEAR(D390)</f>
      </c>
      <c r="V390" s="5">
        <f>+MONTH(D390)</f>
      </c>
      <c r="W390" s="281">
        <f>+"W"&amp;IF(WEEKNUM(D390)&lt;10,"0"&amp;WEEKNUM(D390),WEEKNUM(D390))</f>
      </c>
      <c r="X390" s="5">
        <f>+IF(N390="",YEAR(L390),YEAR(N390))</f>
      </c>
      <c r="Y390" s="5">
        <f>+IF(N390="",MONTH(L390),MONTH(N390))</f>
      </c>
      <c r="Z390" s="282">
        <f>+IF(N390="","W"&amp;IF(WEEKNUM(L390)&lt;10,"0"&amp;WEEKNUM(L390),WEEKNUM(L390)),"W"&amp;IF(WEEKNUM(N390)&lt;10,"0"&amp;WEEKNUM(N390),WEEKNUM(N390)))</f>
      </c>
      <c r="AA390" s="281">
        <f>+IF(O390&lt;&gt;"",O390,IF(N390="","In Transit","Arrived"))</f>
      </c>
      <c r="AB390" s="281">
        <f>+"W"&amp;IF(WEEKNUM(Q390)&lt;10,"0"&amp;WEEKNUM(Q390),WEEKNUM(Q390))</f>
      </c>
      <c r="AC390" s="5">
        <f>+YEAR(Q390)</f>
      </c>
      <c r="AD390" s="281">
        <f>+AB390&amp;"-"&amp;AC390</f>
      </c>
      <c r="AE390" s="6"/>
      <c r="AF390" s="6"/>
      <c r="AG390" s="11"/>
    </row>
    <row x14ac:dyDescent="0.25" r="391" customHeight="1" ht="18.75">
      <c r="A391" s="276">
        <v>28</v>
      </c>
      <c r="B391" s="276">
        <v>1085261810</v>
      </c>
      <c r="C391" s="277" t="s">
        <v>812</v>
      </c>
      <c r="D391" s="278">
        <v>44385</v>
      </c>
      <c r="E391" s="279" t="s">
        <v>823</v>
      </c>
      <c r="F391" s="279" t="s">
        <v>814</v>
      </c>
      <c r="G391" s="283" t="s">
        <v>815</v>
      </c>
      <c r="H391" s="279" t="s">
        <v>189</v>
      </c>
      <c r="I391" s="278">
        <v>44398</v>
      </c>
      <c r="J391" s="278">
        <v>44398</v>
      </c>
      <c r="K391" s="276">
        <f>J391-D391</f>
      </c>
      <c r="L391" s="278">
        <v>44416</v>
      </c>
      <c r="M391" s="280">
        <v>19.4</v>
      </c>
      <c r="N391" s="278">
        <v>44417</v>
      </c>
      <c r="O391" s="279" t="s">
        <v>190</v>
      </c>
      <c r="P391" s="276">
        <v>191</v>
      </c>
      <c r="Q391" s="278">
        <v>44426</v>
      </c>
      <c r="R391" s="276">
        <f>Q391-N391</f>
      </c>
      <c r="S391" s="6"/>
      <c r="T391" s="6"/>
      <c r="U391" s="5">
        <f>+YEAR(D391)</f>
      </c>
      <c r="V391" s="5">
        <f>+MONTH(D391)</f>
      </c>
      <c r="W391" s="281">
        <f>+"W"&amp;IF(WEEKNUM(D391)&lt;10,"0"&amp;WEEKNUM(D391),WEEKNUM(D391))</f>
      </c>
      <c r="X391" s="5">
        <f>+IF(N391="",YEAR(L391),YEAR(N391))</f>
      </c>
      <c r="Y391" s="5">
        <f>+IF(N391="",MONTH(L391),MONTH(N391))</f>
      </c>
      <c r="Z391" s="282">
        <f>+IF(N391="","W"&amp;IF(WEEKNUM(L391)&lt;10,"0"&amp;WEEKNUM(L391),WEEKNUM(L391)),"W"&amp;IF(WEEKNUM(N391)&lt;10,"0"&amp;WEEKNUM(N391),WEEKNUM(N391)))</f>
      </c>
      <c r="AA391" s="281">
        <f>+IF(O391&lt;&gt;"",O391,IF(N391="","In Transit","Arrived"))</f>
      </c>
      <c r="AB391" s="281">
        <f>+"W"&amp;IF(WEEKNUM(Q391)&lt;10,"0"&amp;WEEKNUM(Q391),WEEKNUM(Q391))</f>
      </c>
      <c r="AC391" s="5">
        <f>+YEAR(Q391)</f>
      </c>
      <c r="AD391" s="281">
        <f>+AB391&amp;"-"&amp;AC391</f>
      </c>
      <c r="AE391" s="6"/>
      <c r="AF391" s="6"/>
      <c r="AG391" s="11"/>
    </row>
    <row x14ac:dyDescent="0.25" r="392" customHeight="1" ht="18.75">
      <c r="A392" s="276">
        <v>28</v>
      </c>
      <c r="B392" s="276">
        <v>1085261812</v>
      </c>
      <c r="C392" s="277" t="s">
        <v>812</v>
      </c>
      <c r="D392" s="278">
        <v>44385</v>
      </c>
      <c r="E392" s="279" t="s">
        <v>824</v>
      </c>
      <c r="F392" s="279" t="s">
        <v>814</v>
      </c>
      <c r="G392" s="283" t="s">
        <v>815</v>
      </c>
      <c r="H392" s="279" t="s">
        <v>189</v>
      </c>
      <c r="I392" s="278">
        <v>44398</v>
      </c>
      <c r="J392" s="278">
        <v>44398</v>
      </c>
      <c r="K392" s="276">
        <f>J392-D392</f>
      </c>
      <c r="L392" s="278">
        <v>44416</v>
      </c>
      <c r="M392" s="280">
        <v>19.4</v>
      </c>
      <c r="N392" s="278">
        <v>44417</v>
      </c>
      <c r="O392" s="279" t="s">
        <v>190</v>
      </c>
      <c r="P392" s="276">
        <v>191</v>
      </c>
      <c r="Q392" s="278">
        <v>44426</v>
      </c>
      <c r="R392" s="276">
        <f>Q392-N392</f>
      </c>
      <c r="S392" s="6"/>
      <c r="T392" s="6"/>
      <c r="U392" s="5">
        <f>+YEAR(D392)</f>
      </c>
      <c r="V392" s="5">
        <f>+MONTH(D392)</f>
      </c>
      <c r="W392" s="281">
        <f>+"W"&amp;IF(WEEKNUM(D392)&lt;10,"0"&amp;WEEKNUM(D392),WEEKNUM(D392))</f>
      </c>
      <c r="X392" s="5">
        <f>+IF(N392="",YEAR(L392),YEAR(N392))</f>
      </c>
      <c r="Y392" s="5">
        <f>+IF(N392="",MONTH(L392),MONTH(N392))</f>
      </c>
      <c r="Z392" s="282">
        <f>+IF(N392="","W"&amp;IF(WEEKNUM(L392)&lt;10,"0"&amp;WEEKNUM(L392),WEEKNUM(L392)),"W"&amp;IF(WEEKNUM(N392)&lt;10,"0"&amp;WEEKNUM(N392),WEEKNUM(N392)))</f>
      </c>
      <c r="AA392" s="281">
        <f>+IF(O392&lt;&gt;"",O392,IF(N392="","In Transit","Arrived"))</f>
      </c>
      <c r="AB392" s="281">
        <f>+"W"&amp;IF(WEEKNUM(Q392)&lt;10,"0"&amp;WEEKNUM(Q392),WEEKNUM(Q392))</f>
      </c>
      <c r="AC392" s="5">
        <f>+YEAR(Q392)</f>
      </c>
      <c r="AD392" s="281">
        <f>+AB392&amp;"-"&amp;AC392</f>
      </c>
      <c r="AE392" s="6"/>
      <c r="AF392" s="6"/>
      <c r="AG392" s="11"/>
    </row>
    <row x14ac:dyDescent="0.25" r="393" customHeight="1" ht="18.75">
      <c r="A393" s="276">
        <v>29</v>
      </c>
      <c r="B393" s="276">
        <v>1085420602</v>
      </c>
      <c r="C393" s="277" t="s">
        <v>825</v>
      </c>
      <c r="D393" s="278">
        <v>44390</v>
      </c>
      <c r="E393" s="279" t="s">
        <v>826</v>
      </c>
      <c r="F393" s="279" t="s">
        <v>262</v>
      </c>
      <c r="G393" s="283" t="s">
        <v>827</v>
      </c>
      <c r="H393" s="279" t="s">
        <v>189</v>
      </c>
      <c r="I393" s="278">
        <v>44408</v>
      </c>
      <c r="J393" s="278">
        <v>44410</v>
      </c>
      <c r="K393" s="276">
        <f>J393-D393</f>
      </c>
      <c r="L393" s="278">
        <v>44430</v>
      </c>
      <c r="M393" s="280">
        <v>19.4</v>
      </c>
      <c r="N393" s="278">
        <v>44430</v>
      </c>
      <c r="O393" s="279" t="s">
        <v>190</v>
      </c>
      <c r="P393" s="276">
        <v>191</v>
      </c>
      <c r="Q393" s="278">
        <v>44438</v>
      </c>
      <c r="R393" s="276">
        <f>Q393-N393</f>
      </c>
      <c r="S393" s="6"/>
      <c r="T393" s="6"/>
      <c r="U393" s="5">
        <f>+YEAR(D393)</f>
      </c>
      <c r="V393" s="5">
        <f>+MONTH(D393)</f>
      </c>
      <c r="W393" s="281">
        <f>+"W"&amp;IF(WEEKNUM(D393)&lt;10,"0"&amp;WEEKNUM(D393),WEEKNUM(D393))</f>
      </c>
      <c r="X393" s="5">
        <f>+IF(N393="",YEAR(L393),YEAR(N393))</f>
      </c>
      <c r="Y393" s="5">
        <f>+IF(N393="",MONTH(L393),MONTH(N393))</f>
      </c>
      <c r="Z393" s="282">
        <f>+IF(N393="","W"&amp;IF(WEEKNUM(L393)&lt;10,"0"&amp;WEEKNUM(L393),WEEKNUM(L393)),"W"&amp;IF(WEEKNUM(N393)&lt;10,"0"&amp;WEEKNUM(N393),WEEKNUM(N393)))</f>
      </c>
      <c r="AA393" s="281">
        <f>+IF(O393&lt;&gt;"",O393,IF(N393="","In Transit","Arrived"))</f>
      </c>
      <c r="AB393" s="281">
        <f>+"W"&amp;IF(WEEKNUM(Q393)&lt;10,"0"&amp;WEEKNUM(Q393),WEEKNUM(Q393))</f>
      </c>
      <c r="AC393" s="5">
        <f>+YEAR(Q393)</f>
      </c>
      <c r="AD393" s="281">
        <f>+AB393&amp;"-"&amp;AC393</f>
      </c>
      <c r="AE393" s="6"/>
      <c r="AF393" s="6"/>
      <c r="AG393" s="11"/>
    </row>
    <row x14ac:dyDescent="0.25" r="394" customHeight="1" ht="18.75">
      <c r="A394" s="276">
        <v>29</v>
      </c>
      <c r="B394" s="276">
        <v>1085420603</v>
      </c>
      <c r="C394" s="277" t="s">
        <v>825</v>
      </c>
      <c r="D394" s="278">
        <v>44390</v>
      </c>
      <c r="E394" s="279" t="s">
        <v>828</v>
      </c>
      <c r="F394" s="279" t="s">
        <v>262</v>
      </c>
      <c r="G394" s="283" t="s">
        <v>827</v>
      </c>
      <c r="H394" s="279" t="s">
        <v>189</v>
      </c>
      <c r="I394" s="278">
        <v>44408</v>
      </c>
      <c r="J394" s="278">
        <v>44410</v>
      </c>
      <c r="K394" s="276">
        <f>J394-D394</f>
      </c>
      <c r="L394" s="278">
        <v>44430</v>
      </c>
      <c r="M394" s="280">
        <v>19.4</v>
      </c>
      <c r="N394" s="278">
        <v>44430</v>
      </c>
      <c r="O394" s="279" t="s">
        <v>190</v>
      </c>
      <c r="P394" s="276">
        <v>191</v>
      </c>
      <c r="Q394" s="278">
        <v>44438</v>
      </c>
      <c r="R394" s="276">
        <f>Q394-N394</f>
      </c>
      <c r="S394" s="6"/>
      <c r="T394" s="6"/>
      <c r="U394" s="5">
        <f>+YEAR(D394)</f>
      </c>
      <c r="V394" s="5">
        <f>+MONTH(D394)</f>
      </c>
      <c r="W394" s="281">
        <f>+"W"&amp;IF(WEEKNUM(D394)&lt;10,"0"&amp;WEEKNUM(D394),WEEKNUM(D394))</f>
      </c>
      <c r="X394" s="5">
        <f>+IF(N394="",YEAR(L394),YEAR(N394))</f>
      </c>
      <c r="Y394" s="5">
        <f>+IF(N394="",MONTH(L394),MONTH(N394))</f>
      </c>
      <c r="Z394" s="282">
        <f>+IF(N394="","W"&amp;IF(WEEKNUM(L394)&lt;10,"0"&amp;WEEKNUM(L394),WEEKNUM(L394)),"W"&amp;IF(WEEKNUM(N394)&lt;10,"0"&amp;WEEKNUM(N394),WEEKNUM(N394)))</f>
      </c>
      <c r="AA394" s="281">
        <f>+IF(O394&lt;&gt;"",O394,IF(N394="","In Transit","Arrived"))</f>
      </c>
      <c r="AB394" s="281">
        <f>+"W"&amp;IF(WEEKNUM(Q394)&lt;10,"0"&amp;WEEKNUM(Q394),WEEKNUM(Q394))</f>
      </c>
      <c r="AC394" s="5">
        <f>+YEAR(Q394)</f>
      </c>
      <c r="AD394" s="281">
        <f>+AB394&amp;"-"&amp;AC394</f>
      </c>
      <c r="AE394" s="6"/>
      <c r="AF394" s="6"/>
      <c r="AG394" s="11"/>
    </row>
    <row x14ac:dyDescent="0.25" r="395" customHeight="1" ht="18.75">
      <c r="A395" s="276">
        <v>29</v>
      </c>
      <c r="B395" s="276">
        <v>1085443068</v>
      </c>
      <c r="C395" s="277" t="s">
        <v>825</v>
      </c>
      <c r="D395" s="278">
        <v>44391</v>
      </c>
      <c r="E395" s="279" t="s">
        <v>829</v>
      </c>
      <c r="F395" s="279" t="s">
        <v>262</v>
      </c>
      <c r="G395" s="283" t="s">
        <v>827</v>
      </c>
      <c r="H395" s="279" t="s">
        <v>189</v>
      </c>
      <c r="I395" s="278">
        <v>44408</v>
      </c>
      <c r="J395" s="278">
        <v>44410</v>
      </c>
      <c r="K395" s="276">
        <f>J395-D395</f>
      </c>
      <c r="L395" s="278">
        <v>44430</v>
      </c>
      <c r="M395" s="280">
        <v>19.4</v>
      </c>
      <c r="N395" s="278">
        <v>44430</v>
      </c>
      <c r="O395" s="279" t="s">
        <v>190</v>
      </c>
      <c r="P395" s="276">
        <v>191</v>
      </c>
      <c r="Q395" s="278">
        <v>44438</v>
      </c>
      <c r="R395" s="276">
        <f>Q395-N395</f>
      </c>
      <c r="S395" s="6"/>
      <c r="T395" s="6"/>
      <c r="U395" s="5">
        <f>+YEAR(D395)</f>
      </c>
      <c r="V395" s="5">
        <f>+MONTH(D395)</f>
      </c>
      <c r="W395" s="281">
        <f>+"W"&amp;IF(WEEKNUM(D395)&lt;10,"0"&amp;WEEKNUM(D395),WEEKNUM(D395))</f>
      </c>
      <c r="X395" s="5">
        <f>+IF(N395="",YEAR(L395),YEAR(N395))</f>
      </c>
      <c r="Y395" s="5">
        <f>+IF(N395="",MONTH(L395),MONTH(N395))</f>
      </c>
      <c r="Z395" s="282">
        <f>+IF(N395="","W"&amp;IF(WEEKNUM(L395)&lt;10,"0"&amp;WEEKNUM(L395),WEEKNUM(L395)),"W"&amp;IF(WEEKNUM(N395)&lt;10,"0"&amp;WEEKNUM(N395),WEEKNUM(N395)))</f>
      </c>
      <c r="AA395" s="281">
        <f>+IF(O395&lt;&gt;"",O395,IF(N395="","In Transit","Arrived"))</f>
      </c>
      <c r="AB395" s="281">
        <f>+"W"&amp;IF(WEEKNUM(Q395)&lt;10,"0"&amp;WEEKNUM(Q395),WEEKNUM(Q395))</f>
      </c>
      <c r="AC395" s="5">
        <f>+YEAR(Q395)</f>
      </c>
      <c r="AD395" s="281">
        <f>+AB395&amp;"-"&amp;AC395</f>
      </c>
      <c r="AE395" s="6"/>
      <c r="AF395" s="6"/>
      <c r="AG395" s="11"/>
    </row>
    <row x14ac:dyDescent="0.25" r="396" customHeight="1" ht="18.75">
      <c r="A396" s="276">
        <v>29</v>
      </c>
      <c r="B396" s="276">
        <v>1085443069</v>
      </c>
      <c r="C396" s="277" t="s">
        <v>825</v>
      </c>
      <c r="D396" s="278">
        <v>44391</v>
      </c>
      <c r="E396" s="279" t="s">
        <v>830</v>
      </c>
      <c r="F396" s="279" t="s">
        <v>262</v>
      </c>
      <c r="G396" s="283" t="s">
        <v>827</v>
      </c>
      <c r="H396" s="279" t="s">
        <v>189</v>
      </c>
      <c r="I396" s="278">
        <v>44408</v>
      </c>
      <c r="J396" s="278">
        <v>44410</v>
      </c>
      <c r="K396" s="276">
        <f>J396-D396</f>
      </c>
      <c r="L396" s="278">
        <v>44430</v>
      </c>
      <c r="M396" s="280">
        <v>19.4</v>
      </c>
      <c r="N396" s="278">
        <v>44430</v>
      </c>
      <c r="O396" s="279" t="s">
        <v>190</v>
      </c>
      <c r="P396" s="276">
        <v>191</v>
      </c>
      <c r="Q396" s="278">
        <v>44435</v>
      </c>
      <c r="R396" s="276">
        <f>Q396-N396</f>
      </c>
      <c r="S396" s="6"/>
      <c r="T396" s="6"/>
      <c r="U396" s="5">
        <f>+YEAR(D396)</f>
      </c>
      <c r="V396" s="5">
        <f>+MONTH(D396)</f>
      </c>
      <c r="W396" s="281">
        <f>+"W"&amp;IF(WEEKNUM(D396)&lt;10,"0"&amp;WEEKNUM(D396),WEEKNUM(D396))</f>
      </c>
      <c r="X396" s="5">
        <f>+IF(N396="",YEAR(L396),YEAR(N396))</f>
      </c>
      <c r="Y396" s="5">
        <f>+IF(N396="",MONTH(L396),MONTH(N396))</f>
      </c>
      <c r="Z396" s="282">
        <f>+IF(N396="","W"&amp;IF(WEEKNUM(L396)&lt;10,"0"&amp;WEEKNUM(L396),WEEKNUM(L396)),"W"&amp;IF(WEEKNUM(N396)&lt;10,"0"&amp;WEEKNUM(N396),WEEKNUM(N396)))</f>
      </c>
      <c r="AA396" s="281">
        <f>+IF(O396&lt;&gt;"",O396,IF(N396="","In Transit","Arrived"))</f>
      </c>
      <c r="AB396" s="281">
        <f>+"W"&amp;IF(WEEKNUM(Q396)&lt;10,"0"&amp;WEEKNUM(Q396),WEEKNUM(Q396))</f>
      </c>
      <c r="AC396" s="5">
        <f>+YEAR(Q396)</f>
      </c>
      <c r="AD396" s="281">
        <f>+AB396&amp;"-"&amp;AC396</f>
      </c>
      <c r="AE396" s="6"/>
      <c r="AF396" s="6"/>
      <c r="AG396" s="11"/>
    </row>
    <row x14ac:dyDescent="0.25" r="397" customHeight="1" ht="18.75">
      <c r="A397" s="276">
        <v>29</v>
      </c>
      <c r="B397" s="276">
        <v>1085446486</v>
      </c>
      <c r="C397" s="277" t="s">
        <v>825</v>
      </c>
      <c r="D397" s="278">
        <v>44391</v>
      </c>
      <c r="E397" s="279" t="s">
        <v>831</v>
      </c>
      <c r="F397" s="279" t="s">
        <v>262</v>
      </c>
      <c r="G397" s="283" t="s">
        <v>827</v>
      </c>
      <c r="H397" s="279" t="s">
        <v>189</v>
      </c>
      <c r="I397" s="278">
        <v>44408</v>
      </c>
      <c r="J397" s="278">
        <v>44410</v>
      </c>
      <c r="K397" s="276">
        <f>J397-D397</f>
      </c>
      <c r="L397" s="278">
        <v>44430</v>
      </c>
      <c r="M397" s="280">
        <v>19.4</v>
      </c>
      <c r="N397" s="278">
        <v>44430</v>
      </c>
      <c r="O397" s="279" t="s">
        <v>190</v>
      </c>
      <c r="P397" s="276">
        <v>191</v>
      </c>
      <c r="Q397" s="278">
        <v>44438</v>
      </c>
      <c r="R397" s="276">
        <f>Q397-N397</f>
      </c>
      <c r="S397" s="6"/>
      <c r="T397" s="6"/>
      <c r="U397" s="5">
        <f>+YEAR(D397)</f>
      </c>
      <c r="V397" s="5">
        <f>+MONTH(D397)</f>
      </c>
      <c r="W397" s="281">
        <f>+"W"&amp;IF(WEEKNUM(D397)&lt;10,"0"&amp;WEEKNUM(D397),WEEKNUM(D397))</f>
      </c>
      <c r="X397" s="5">
        <f>+IF(N397="",YEAR(L397),YEAR(N397))</f>
      </c>
      <c r="Y397" s="5">
        <f>+IF(N397="",MONTH(L397),MONTH(N397))</f>
      </c>
      <c r="Z397" s="282">
        <f>+IF(N397="","W"&amp;IF(WEEKNUM(L397)&lt;10,"0"&amp;WEEKNUM(L397),WEEKNUM(L397)),"W"&amp;IF(WEEKNUM(N397)&lt;10,"0"&amp;WEEKNUM(N397),WEEKNUM(N397)))</f>
      </c>
      <c r="AA397" s="281">
        <f>+IF(O397&lt;&gt;"",O397,IF(N397="","In Transit","Arrived"))</f>
      </c>
      <c r="AB397" s="281">
        <f>+"W"&amp;IF(WEEKNUM(Q397)&lt;10,"0"&amp;WEEKNUM(Q397),WEEKNUM(Q397))</f>
      </c>
      <c r="AC397" s="5">
        <f>+YEAR(Q397)</f>
      </c>
      <c r="AD397" s="281">
        <f>+AB397&amp;"-"&amp;AC397</f>
      </c>
      <c r="AE397" s="6"/>
      <c r="AF397" s="6"/>
      <c r="AG397" s="11"/>
    </row>
    <row x14ac:dyDescent="0.25" r="398" customHeight="1" ht="18.75">
      <c r="A398" s="276">
        <v>29</v>
      </c>
      <c r="B398" s="276">
        <v>1085446487</v>
      </c>
      <c r="C398" s="277" t="s">
        <v>825</v>
      </c>
      <c r="D398" s="278">
        <v>44391</v>
      </c>
      <c r="E398" s="279" t="s">
        <v>832</v>
      </c>
      <c r="F398" s="279" t="s">
        <v>262</v>
      </c>
      <c r="G398" s="283" t="s">
        <v>827</v>
      </c>
      <c r="H398" s="279" t="s">
        <v>189</v>
      </c>
      <c r="I398" s="278">
        <v>44408</v>
      </c>
      <c r="J398" s="278">
        <v>44410</v>
      </c>
      <c r="K398" s="276">
        <f>J398-D398</f>
      </c>
      <c r="L398" s="278">
        <v>44430</v>
      </c>
      <c r="M398" s="280">
        <v>19.4</v>
      </c>
      <c r="N398" s="278">
        <v>44430</v>
      </c>
      <c r="O398" s="279" t="s">
        <v>190</v>
      </c>
      <c r="P398" s="276">
        <v>191</v>
      </c>
      <c r="Q398" s="278">
        <v>44438</v>
      </c>
      <c r="R398" s="276">
        <f>Q398-N398</f>
      </c>
      <c r="S398" s="6"/>
      <c r="T398" s="6"/>
      <c r="U398" s="5">
        <f>+YEAR(D398)</f>
      </c>
      <c r="V398" s="5">
        <f>+MONTH(D398)</f>
      </c>
      <c r="W398" s="281">
        <f>+"W"&amp;IF(WEEKNUM(D398)&lt;10,"0"&amp;WEEKNUM(D398),WEEKNUM(D398))</f>
      </c>
      <c r="X398" s="5">
        <f>+IF(N398="",YEAR(L398),YEAR(N398))</f>
      </c>
      <c r="Y398" s="5">
        <f>+IF(N398="",MONTH(L398),MONTH(N398))</f>
      </c>
      <c r="Z398" s="282">
        <f>+IF(N398="","W"&amp;IF(WEEKNUM(L398)&lt;10,"0"&amp;WEEKNUM(L398),WEEKNUM(L398)),"W"&amp;IF(WEEKNUM(N398)&lt;10,"0"&amp;WEEKNUM(N398),WEEKNUM(N398)))</f>
      </c>
      <c r="AA398" s="281">
        <f>+IF(O398&lt;&gt;"",O398,IF(N398="","In Transit","Arrived"))</f>
      </c>
      <c r="AB398" s="281">
        <f>+"W"&amp;IF(WEEKNUM(Q398)&lt;10,"0"&amp;WEEKNUM(Q398),WEEKNUM(Q398))</f>
      </c>
      <c r="AC398" s="5">
        <f>+YEAR(Q398)</f>
      </c>
      <c r="AD398" s="281">
        <f>+AB398&amp;"-"&amp;AC398</f>
      </c>
      <c r="AE398" s="6"/>
      <c r="AF398" s="6"/>
      <c r="AG398" s="11"/>
    </row>
    <row x14ac:dyDescent="0.25" r="399" customHeight="1" ht="18.75">
      <c r="A399" s="276">
        <v>29</v>
      </c>
      <c r="B399" s="276">
        <v>1085511080</v>
      </c>
      <c r="C399" s="277" t="s">
        <v>825</v>
      </c>
      <c r="D399" s="278">
        <v>44392</v>
      </c>
      <c r="E399" s="279" t="s">
        <v>833</v>
      </c>
      <c r="F399" s="279" t="s">
        <v>262</v>
      </c>
      <c r="G399" s="283" t="s">
        <v>827</v>
      </c>
      <c r="H399" s="279" t="s">
        <v>189</v>
      </c>
      <c r="I399" s="278">
        <v>44408</v>
      </c>
      <c r="J399" s="278">
        <v>44410</v>
      </c>
      <c r="K399" s="276">
        <f>J399-D399</f>
      </c>
      <c r="L399" s="278">
        <v>44430</v>
      </c>
      <c r="M399" s="280">
        <v>19.4</v>
      </c>
      <c r="N399" s="278">
        <v>44430</v>
      </c>
      <c r="O399" s="279" t="s">
        <v>190</v>
      </c>
      <c r="P399" s="276">
        <v>191</v>
      </c>
      <c r="Q399" s="278">
        <v>44438</v>
      </c>
      <c r="R399" s="276">
        <f>Q399-N399</f>
      </c>
      <c r="S399" s="6"/>
      <c r="T399" s="6"/>
      <c r="U399" s="5">
        <f>+YEAR(D399)</f>
      </c>
      <c r="V399" s="5">
        <f>+MONTH(D399)</f>
      </c>
      <c r="W399" s="281">
        <f>+"W"&amp;IF(WEEKNUM(D399)&lt;10,"0"&amp;WEEKNUM(D399),WEEKNUM(D399))</f>
      </c>
      <c r="X399" s="5">
        <f>+IF(N399="",YEAR(L399),YEAR(N399))</f>
      </c>
      <c r="Y399" s="5">
        <f>+IF(N399="",MONTH(L399),MONTH(N399))</f>
      </c>
      <c r="Z399" s="282">
        <f>+IF(N399="","W"&amp;IF(WEEKNUM(L399)&lt;10,"0"&amp;WEEKNUM(L399),WEEKNUM(L399)),"W"&amp;IF(WEEKNUM(N399)&lt;10,"0"&amp;WEEKNUM(N399),WEEKNUM(N399)))</f>
      </c>
      <c r="AA399" s="281">
        <f>+IF(O399&lt;&gt;"",O399,IF(N399="","In Transit","Arrived"))</f>
      </c>
      <c r="AB399" s="281">
        <f>+"W"&amp;IF(WEEKNUM(Q399)&lt;10,"0"&amp;WEEKNUM(Q399),WEEKNUM(Q399))</f>
      </c>
      <c r="AC399" s="5">
        <f>+YEAR(Q399)</f>
      </c>
      <c r="AD399" s="281">
        <f>+AB399&amp;"-"&amp;AC399</f>
      </c>
      <c r="AE399" s="6"/>
      <c r="AF399" s="6"/>
      <c r="AG399" s="11"/>
    </row>
    <row x14ac:dyDescent="0.25" r="400" customHeight="1" ht="18.75">
      <c r="A400" s="276">
        <v>29</v>
      </c>
      <c r="B400" s="276">
        <v>1085511084</v>
      </c>
      <c r="C400" s="277" t="s">
        <v>825</v>
      </c>
      <c r="D400" s="278">
        <v>44392</v>
      </c>
      <c r="E400" s="279" t="s">
        <v>433</v>
      </c>
      <c r="F400" s="279" t="s">
        <v>262</v>
      </c>
      <c r="G400" s="283" t="s">
        <v>827</v>
      </c>
      <c r="H400" s="279" t="s">
        <v>189</v>
      </c>
      <c r="I400" s="278">
        <v>44408</v>
      </c>
      <c r="J400" s="278">
        <v>44410</v>
      </c>
      <c r="K400" s="276">
        <f>J400-D400</f>
      </c>
      <c r="L400" s="278">
        <v>44430</v>
      </c>
      <c r="M400" s="280">
        <v>19.4</v>
      </c>
      <c r="N400" s="278">
        <v>44430</v>
      </c>
      <c r="O400" s="279" t="s">
        <v>190</v>
      </c>
      <c r="P400" s="276">
        <v>191</v>
      </c>
      <c r="Q400" s="278">
        <v>44438</v>
      </c>
      <c r="R400" s="276">
        <f>Q400-N400</f>
      </c>
      <c r="S400" s="6"/>
      <c r="T400" s="6"/>
      <c r="U400" s="5">
        <f>+YEAR(D400)</f>
      </c>
      <c r="V400" s="5">
        <f>+MONTH(D400)</f>
      </c>
      <c r="W400" s="281">
        <f>+"W"&amp;IF(WEEKNUM(D400)&lt;10,"0"&amp;WEEKNUM(D400),WEEKNUM(D400))</f>
      </c>
      <c r="X400" s="5">
        <f>+IF(N400="",YEAR(L400),YEAR(N400))</f>
      </c>
      <c r="Y400" s="5">
        <f>+IF(N400="",MONTH(L400),MONTH(N400))</f>
      </c>
      <c r="Z400" s="282">
        <f>+IF(N400="","W"&amp;IF(WEEKNUM(L400)&lt;10,"0"&amp;WEEKNUM(L400),WEEKNUM(L400)),"W"&amp;IF(WEEKNUM(N400)&lt;10,"0"&amp;WEEKNUM(N400),WEEKNUM(N400)))</f>
      </c>
      <c r="AA400" s="281">
        <f>+IF(O400&lt;&gt;"",O400,IF(N400="","In Transit","Arrived"))</f>
      </c>
      <c r="AB400" s="281">
        <f>+"W"&amp;IF(WEEKNUM(Q400)&lt;10,"0"&amp;WEEKNUM(Q400),WEEKNUM(Q400))</f>
      </c>
      <c r="AC400" s="5">
        <f>+YEAR(Q400)</f>
      </c>
      <c r="AD400" s="281">
        <f>+AB400&amp;"-"&amp;AC400</f>
      </c>
      <c r="AE400" s="6"/>
      <c r="AF400" s="6"/>
      <c r="AG400" s="11"/>
    </row>
    <row x14ac:dyDescent="0.25" r="401" customHeight="1" ht="18.75">
      <c r="A401" s="276">
        <v>29</v>
      </c>
      <c r="B401" s="276">
        <v>1085511119</v>
      </c>
      <c r="C401" s="277" t="s">
        <v>825</v>
      </c>
      <c r="D401" s="278">
        <v>44392</v>
      </c>
      <c r="E401" s="279" t="s">
        <v>834</v>
      </c>
      <c r="F401" s="279" t="s">
        <v>262</v>
      </c>
      <c r="G401" s="283" t="s">
        <v>827</v>
      </c>
      <c r="H401" s="279" t="s">
        <v>189</v>
      </c>
      <c r="I401" s="278">
        <v>44408</v>
      </c>
      <c r="J401" s="278">
        <v>44410</v>
      </c>
      <c r="K401" s="276">
        <f>J401-D401</f>
      </c>
      <c r="L401" s="278">
        <v>44430</v>
      </c>
      <c r="M401" s="280">
        <v>19.4</v>
      </c>
      <c r="N401" s="278">
        <v>44430</v>
      </c>
      <c r="O401" s="279" t="s">
        <v>190</v>
      </c>
      <c r="P401" s="276">
        <v>191</v>
      </c>
      <c r="Q401" s="278">
        <v>44435</v>
      </c>
      <c r="R401" s="276">
        <f>Q401-N401</f>
      </c>
      <c r="S401" s="6"/>
      <c r="T401" s="6"/>
      <c r="U401" s="5">
        <f>+YEAR(D401)</f>
      </c>
      <c r="V401" s="5">
        <f>+MONTH(D401)</f>
      </c>
      <c r="W401" s="281">
        <f>+"W"&amp;IF(WEEKNUM(D401)&lt;10,"0"&amp;WEEKNUM(D401),WEEKNUM(D401))</f>
      </c>
      <c r="X401" s="5">
        <f>+IF(N401="",YEAR(L401),YEAR(N401))</f>
      </c>
      <c r="Y401" s="5">
        <f>+IF(N401="",MONTH(L401),MONTH(N401))</f>
      </c>
      <c r="Z401" s="282">
        <f>+IF(N401="","W"&amp;IF(WEEKNUM(L401)&lt;10,"0"&amp;WEEKNUM(L401),WEEKNUM(L401)),"W"&amp;IF(WEEKNUM(N401)&lt;10,"0"&amp;WEEKNUM(N401),WEEKNUM(N401)))</f>
      </c>
      <c r="AA401" s="281">
        <f>+IF(O401&lt;&gt;"",O401,IF(N401="","In Transit","Arrived"))</f>
      </c>
      <c r="AB401" s="281">
        <f>+"W"&amp;IF(WEEKNUM(Q401)&lt;10,"0"&amp;WEEKNUM(Q401),WEEKNUM(Q401))</f>
      </c>
      <c r="AC401" s="5">
        <f>+YEAR(Q401)</f>
      </c>
      <c r="AD401" s="281">
        <f>+AB401&amp;"-"&amp;AC401</f>
      </c>
      <c r="AE401" s="6"/>
      <c r="AF401" s="6"/>
      <c r="AG401" s="11"/>
    </row>
    <row x14ac:dyDescent="0.25" r="402" customHeight="1" ht="18.75">
      <c r="A402" s="276">
        <v>29</v>
      </c>
      <c r="B402" s="276">
        <v>1085544666</v>
      </c>
      <c r="C402" s="277" t="s">
        <v>825</v>
      </c>
      <c r="D402" s="278">
        <v>44392</v>
      </c>
      <c r="E402" s="279" t="s">
        <v>835</v>
      </c>
      <c r="F402" s="279" t="s">
        <v>262</v>
      </c>
      <c r="G402" s="283" t="s">
        <v>827</v>
      </c>
      <c r="H402" s="279" t="s">
        <v>189</v>
      </c>
      <c r="I402" s="278">
        <v>44408</v>
      </c>
      <c r="J402" s="278">
        <v>44410</v>
      </c>
      <c r="K402" s="276">
        <f>J402-D402</f>
      </c>
      <c r="L402" s="278">
        <v>44430</v>
      </c>
      <c r="M402" s="280">
        <v>19.4</v>
      </c>
      <c r="N402" s="278">
        <v>44430</v>
      </c>
      <c r="O402" s="279" t="s">
        <v>190</v>
      </c>
      <c r="P402" s="276">
        <v>191</v>
      </c>
      <c r="Q402" s="278">
        <v>44435</v>
      </c>
      <c r="R402" s="276">
        <f>Q402-N402</f>
      </c>
      <c r="S402" s="6"/>
      <c r="T402" s="6"/>
      <c r="U402" s="5">
        <f>+YEAR(D402)</f>
      </c>
      <c r="V402" s="5">
        <f>+MONTH(D402)</f>
      </c>
      <c r="W402" s="281">
        <f>+"W"&amp;IF(WEEKNUM(D402)&lt;10,"0"&amp;WEEKNUM(D402),WEEKNUM(D402))</f>
      </c>
      <c r="X402" s="5">
        <f>+IF(N402="",YEAR(L402),YEAR(N402))</f>
      </c>
      <c r="Y402" s="5">
        <f>+IF(N402="",MONTH(L402),MONTH(N402))</f>
      </c>
      <c r="Z402" s="282">
        <f>+IF(N402="","W"&amp;IF(WEEKNUM(L402)&lt;10,"0"&amp;WEEKNUM(L402),WEEKNUM(L402)),"W"&amp;IF(WEEKNUM(N402)&lt;10,"0"&amp;WEEKNUM(N402),WEEKNUM(N402)))</f>
      </c>
      <c r="AA402" s="281">
        <f>+IF(O402&lt;&gt;"",O402,IF(N402="","In Transit","Arrived"))</f>
      </c>
      <c r="AB402" s="281">
        <f>+"W"&amp;IF(WEEKNUM(Q402)&lt;10,"0"&amp;WEEKNUM(Q402),WEEKNUM(Q402))</f>
      </c>
      <c r="AC402" s="5">
        <f>+YEAR(Q402)</f>
      </c>
      <c r="AD402" s="281">
        <f>+AB402&amp;"-"&amp;AC402</f>
      </c>
      <c r="AE402" s="6"/>
      <c r="AF402" s="6"/>
      <c r="AG402" s="11"/>
    </row>
    <row x14ac:dyDescent="0.25" r="403" customHeight="1" ht="18.75">
      <c r="A403" s="276">
        <v>30</v>
      </c>
      <c r="B403" s="276">
        <v>1085600737</v>
      </c>
      <c r="C403" s="277" t="s">
        <v>836</v>
      </c>
      <c r="D403" s="278">
        <v>44397</v>
      </c>
      <c r="E403" s="279" t="s">
        <v>837</v>
      </c>
      <c r="F403" s="279" t="s">
        <v>838</v>
      </c>
      <c r="G403" s="283" t="s">
        <v>839</v>
      </c>
      <c r="H403" s="279" t="s">
        <v>189</v>
      </c>
      <c r="I403" s="278">
        <v>44421</v>
      </c>
      <c r="J403" s="278">
        <v>44415</v>
      </c>
      <c r="K403" s="276">
        <f>J403-D403</f>
      </c>
      <c r="L403" s="278">
        <v>44437</v>
      </c>
      <c r="M403" s="280">
        <v>19.4</v>
      </c>
      <c r="N403" s="278">
        <v>44437</v>
      </c>
      <c r="O403" s="279" t="s">
        <v>190</v>
      </c>
      <c r="P403" s="276">
        <v>190</v>
      </c>
      <c r="Q403" s="278">
        <v>44445</v>
      </c>
      <c r="R403" s="276">
        <f>Q403-N403</f>
      </c>
      <c r="S403" s="6"/>
      <c r="T403" s="6"/>
      <c r="U403" s="5">
        <f>+YEAR(D403)</f>
      </c>
      <c r="V403" s="5">
        <f>+MONTH(D403)</f>
      </c>
      <c r="W403" s="281">
        <f>+"W"&amp;IF(WEEKNUM(D403)&lt;10,"0"&amp;WEEKNUM(D403),WEEKNUM(D403))</f>
      </c>
      <c r="X403" s="5">
        <f>+IF(N403="",YEAR(L403),YEAR(N403))</f>
      </c>
      <c r="Y403" s="5">
        <f>+IF(N403="",MONTH(L403),MONTH(N403))</f>
      </c>
      <c r="Z403" s="282">
        <f>+IF(N403="","W"&amp;IF(WEEKNUM(L403)&lt;10,"0"&amp;WEEKNUM(L403),WEEKNUM(L403)),"W"&amp;IF(WEEKNUM(N403)&lt;10,"0"&amp;WEEKNUM(N403),WEEKNUM(N403)))</f>
      </c>
      <c r="AA403" s="281">
        <f>+IF(O403&lt;&gt;"",O403,IF(N403="","In Transit","Arrived"))</f>
      </c>
      <c r="AB403" s="281">
        <f>+"W"&amp;IF(WEEKNUM(Q403)&lt;10,"0"&amp;WEEKNUM(Q403),WEEKNUM(Q403))</f>
      </c>
      <c r="AC403" s="5">
        <f>+YEAR(Q403)</f>
      </c>
      <c r="AD403" s="281">
        <f>+AB403&amp;"-"&amp;AC403</f>
      </c>
      <c r="AE403" s="6"/>
      <c r="AF403" s="6"/>
      <c r="AG403" s="11"/>
    </row>
    <row x14ac:dyDescent="0.25" r="404" customHeight="1" ht="18.75">
      <c r="A404" s="276">
        <v>30</v>
      </c>
      <c r="B404" s="276">
        <v>1085600739</v>
      </c>
      <c r="C404" s="277" t="s">
        <v>836</v>
      </c>
      <c r="D404" s="278">
        <v>44397</v>
      </c>
      <c r="E404" s="279" t="s">
        <v>840</v>
      </c>
      <c r="F404" s="279" t="s">
        <v>838</v>
      </c>
      <c r="G404" s="283" t="s">
        <v>839</v>
      </c>
      <c r="H404" s="279" t="s">
        <v>189</v>
      </c>
      <c r="I404" s="278">
        <v>44421</v>
      </c>
      <c r="J404" s="278">
        <v>44415</v>
      </c>
      <c r="K404" s="276">
        <f>J404-D404</f>
      </c>
      <c r="L404" s="278">
        <v>44437</v>
      </c>
      <c r="M404" s="280">
        <v>19.4</v>
      </c>
      <c r="N404" s="278">
        <v>44437</v>
      </c>
      <c r="O404" s="279" t="s">
        <v>190</v>
      </c>
      <c r="P404" s="276">
        <v>190</v>
      </c>
      <c r="Q404" s="278">
        <v>44445</v>
      </c>
      <c r="R404" s="276">
        <f>Q404-N404</f>
      </c>
      <c r="S404" s="6"/>
      <c r="T404" s="6"/>
      <c r="U404" s="5">
        <f>+YEAR(D404)</f>
      </c>
      <c r="V404" s="5">
        <f>+MONTH(D404)</f>
      </c>
      <c r="W404" s="281">
        <f>+"W"&amp;IF(WEEKNUM(D404)&lt;10,"0"&amp;WEEKNUM(D404),WEEKNUM(D404))</f>
      </c>
      <c r="X404" s="5">
        <f>+IF(N404="",YEAR(L404),YEAR(N404))</f>
      </c>
      <c r="Y404" s="5">
        <f>+IF(N404="",MONTH(L404),MONTH(N404))</f>
      </c>
      <c r="Z404" s="282">
        <f>+IF(N404="","W"&amp;IF(WEEKNUM(L404)&lt;10,"0"&amp;WEEKNUM(L404),WEEKNUM(L404)),"W"&amp;IF(WEEKNUM(N404)&lt;10,"0"&amp;WEEKNUM(N404),WEEKNUM(N404)))</f>
      </c>
      <c r="AA404" s="281">
        <f>+IF(O404&lt;&gt;"",O404,IF(N404="","In Transit","Arrived"))</f>
      </c>
      <c r="AB404" s="281">
        <f>+"W"&amp;IF(WEEKNUM(Q404)&lt;10,"0"&amp;WEEKNUM(Q404),WEEKNUM(Q404))</f>
      </c>
      <c r="AC404" s="5">
        <f>+YEAR(Q404)</f>
      </c>
      <c r="AD404" s="281">
        <f>+AB404&amp;"-"&amp;AC404</f>
      </c>
      <c r="AE404" s="6"/>
      <c r="AF404" s="6"/>
      <c r="AG404" s="11"/>
    </row>
    <row x14ac:dyDescent="0.25" r="405" customHeight="1" ht="18.75">
      <c r="A405" s="276">
        <v>30</v>
      </c>
      <c r="B405" s="276">
        <v>1085600740</v>
      </c>
      <c r="C405" s="277" t="s">
        <v>836</v>
      </c>
      <c r="D405" s="278">
        <v>44398</v>
      </c>
      <c r="E405" s="279" t="s">
        <v>841</v>
      </c>
      <c r="F405" s="279" t="s">
        <v>838</v>
      </c>
      <c r="G405" s="283" t="s">
        <v>839</v>
      </c>
      <c r="H405" s="279" t="s">
        <v>189</v>
      </c>
      <c r="I405" s="278">
        <v>44421</v>
      </c>
      <c r="J405" s="278">
        <v>44415</v>
      </c>
      <c r="K405" s="276">
        <f>J405-D405</f>
      </c>
      <c r="L405" s="278">
        <v>44437</v>
      </c>
      <c r="M405" s="280">
        <v>19.4</v>
      </c>
      <c r="N405" s="278">
        <v>44437</v>
      </c>
      <c r="O405" s="279" t="s">
        <v>190</v>
      </c>
      <c r="P405" s="276">
        <v>190</v>
      </c>
      <c r="Q405" s="278">
        <v>44445</v>
      </c>
      <c r="R405" s="276">
        <f>Q405-N405</f>
      </c>
      <c r="S405" s="6"/>
      <c r="T405" s="6"/>
      <c r="U405" s="5">
        <f>+YEAR(D405)</f>
      </c>
      <c r="V405" s="5">
        <f>+MONTH(D405)</f>
      </c>
      <c r="W405" s="281">
        <f>+"W"&amp;IF(WEEKNUM(D405)&lt;10,"0"&amp;WEEKNUM(D405),WEEKNUM(D405))</f>
      </c>
      <c r="X405" s="5">
        <f>+IF(N405="",YEAR(L405),YEAR(N405))</f>
      </c>
      <c r="Y405" s="5">
        <f>+IF(N405="",MONTH(L405),MONTH(N405))</f>
      </c>
      <c r="Z405" s="282">
        <f>+IF(N405="","W"&amp;IF(WEEKNUM(L405)&lt;10,"0"&amp;WEEKNUM(L405),WEEKNUM(L405)),"W"&amp;IF(WEEKNUM(N405)&lt;10,"0"&amp;WEEKNUM(N405),WEEKNUM(N405)))</f>
      </c>
      <c r="AA405" s="281">
        <f>+IF(O405&lt;&gt;"",O405,IF(N405="","In Transit","Arrived"))</f>
      </c>
      <c r="AB405" s="281">
        <f>+"W"&amp;IF(WEEKNUM(Q405)&lt;10,"0"&amp;WEEKNUM(Q405),WEEKNUM(Q405))</f>
      </c>
      <c r="AC405" s="5">
        <f>+YEAR(Q405)</f>
      </c>
      <c r="AD405" s="281">
        <f>+AB405&amp;"-"&amp;AC405</f>
      </c>
      <c r="AE405" s="6"/>
      <c r="AF405" s="6"/>
      <c r="AG405" s="11"/>
    </row>
    <row x14ac:dyDescent="0.25" r="406" customHeight="1" ht="18.75">
      <c r="A406" s="276">
        <v>30</v>
      </c>
      <c r="B406" s="276">
        <v>1085600741</v>
      </c>
      <c r="C406" s="277" t="s">
        <v>836</v>
      </c>
      <c r="D406" s="278">
        <v>44398</v>
      </c>
      <c r="E406" s="279" t="s">
        <v>842</v>
      </c>
      <c r="F406" s="279" t="s">
        <v>838</v>
      </c>
      <c r="G406" s="283" t="s">
        <v>839</v>
      </c>
      <c r="H406" s="279" t="s">
        <v>189</v>
      </c>
      <c r="I406" s="278">
        <v>44421</v>
      </c>
      <c r="J406" s="278">
        <v>44415</v>
      </c>
      <c r="K406" s="276">
        <f>J406-D406</f>
      </c>
      <c r="L406" s="278">
        <v>44437</v>
      </c>
      <c r="M406" s="280">
        <v>19.4</v>
      </c>
      <c r="N406" s="278">
        <v>44437</v>
      </c>
      <c r="O406" s="279" t="s">
        <v>190</v>
      </c>
      <c r="P406" s="276">
        <v>190</v>
      </c>
      <c r="Q406" s="278">
        <v>44445</v>
      </c>
      <c r="R406" s="276">
        <f>Q406-N406</f>
      </c>
      <c r="S406" s="6"/>
      <c r="T406" s="6"/>
      <c r="U406" s="5">
        <f>+YEAR(D406)</f>
      </c>
      <c r="V406" s="5">
        <f>+MONTH(D406)</f>
      </c>
      <c r="W406" s="281">
        <f>+"W"&amp;IF(WEEKNUM(D406)&lt;10,"0"&amp;WEEKNUM(D406),WEEKNUM(D406))</f>
      </c>
      <c r="X406" s="5">
        <f>+IF(N406="",YEAR(L406),YEAR(N406))</f>
      </c>
      <c r="Y406" s="5">
        <f>+IF(N406="",MONTH(L406),MONTH(N406))</f>
      </c>
      <c r="Z406" s="282">
        <f>+IF(N406="","W"&amp;IF(WEEKNUM(L406)&lt;10,"0"&amp;WEEKNUM(L406),WEEKNUM(L406)),"W"&amp;IF(WEEKNUM(N406)&lt;10,"0"&amp;WEEKNUM(N406),WEEKNUM(N406)))</f>
      </c>
      <c r="AA406" s="281">
        <f>+IF(O406&lt;&gt;"",O406,IF(N406="","In Transit","Arrived"))</f>
      </c>
      <c r="AB406" s="281">
        <f>+"W"&amp;IF(WEEKNUM(Q406)&lt;10,"0"&amp;WEEKNUM(Q406),WEEKNUM(Q406))</f>
      </c>
      <c r="AC406" s="5">
        <f>+YEAR(Q406)</f>
      </c>
      <c r="AD406" s="281">
        <f>+AB406&amp;"-"&amp;AC406</f>
      </c>
      <c r="AE406" s="6"/>
      <c r="AF406" s="6"/>
      <c r="AG406" s="11"/>
    </row>
    <row x14ac:dyDescent="0.25" r="407" customHeight="1" ht="18.75">
      <c r="A407" s="276">
        <v>30</v>
      </c>
      <c r="B407" s="276">
        <v>1085600742</v>
      </c>
      <c r="C407" s="277" t="s">
        <v>836</v>
      </c>
      <c r="D407" s="278">
        <v>44398</v>
      </c>
      <c r="E407" s="279" t="s">
        <v>843</v>
      </c>
      <c r="F407" s="279" t="s">
        <v>838</v>
      </c>
      <c r="G407" s="283" t="s">
        <v>839</v>
      </c>
      <c r="H407" s="279" t="s">
        <v>189</v>
      </c>
      <c r="I407" s="278">
        <v>44421</v>
      </c>
      <c r="J407" s="278">
        <v>44415</v>
      </c>
      <c r="K407" s="276">
        <f>J407-D407</f>
      </c>
      <c r="L407" s="278">
        <v>44437</v>
      </c>
      <c r="M407" s="280">
        <v>19.4</v>
      </c>
      <c r="N407" s="278">
        <v>44437</v>
      </c>
      <c r="O407" s="279" t="s">
        <v>190</v>
      </c>
      <c r="P407" s="276">
        <v>190</v>
      </c>
      <c r="Q407" s="278">
        <v>44445</v>
      </c>
      <c r="R407" s="276">
        <f>Q407-N407</f>
      </c>
      <c r="S407" s="6"/>
      <c r="T407" s="6"/>
      <c r="U407" s="5">
        <f>+YEAR(D407)</f>
      </c>
      <c r="V407" s="5">
        <f>+MONTH(D407)</f>
      </c>
      <c r="W407" s="281">
        <f>+"W"&amp;IF(WEEKNUM(D407)&lt;10,"0"&amp;WEEKNUM(D407),WEEKNUM(D407))</f>
      </c>
      <c r="X407" s="5">
        <f>+IF(N407="",YEAR(L407),YEAR(N407))</f>
      </c>
      <c r="Y407" s="5">
        <f>+IF(N407="",MONTH(L407),MONTH(N407))</f>
      </c>
      <c r="Z407" s="282">
        <f>+IF(N407="","W"&amp;IF(WEEKNUM(L407)&lt;10,"0"&amp;WEEKNUM(L407),WEEKNUM(L407)),"W"&amp;IF(WEEKNUM(N407)&lt;10,"0"&amp;WEEKNUM(N407),WEEKNUM(N407)))</f>
      </c>
      <c r="AA407" s="281">
        <f>+IF(O407&lt;&gt;"",O407,IF(N407="","In Transit","Arrived"))</f>
      </c>
      <c r="AB407" s="281">
        <f>+"W"&amp;IF(WEEKNUM(Q407)&lt;10,"0"&amp;WEEKNUM(Q407),WEEKNUM(Q407))</f>
      </c>
      <c r="AC407" s="5">
        <f>+YEAR(Q407)</f>
      </c>
      <c r="AD407" s="281">
        <f>+AB407&amp;"-"&amp;AC407</f>
      </c>
      <c r="AE407" s="6"/>
      <c r="AF407" s="6"/>
      <c r="AG407" s="11"/>
    </row>
    <row x14ac:dyDescent="0.25" r="408" customHeight="1" ht="18.75">
      <c r="A408" s="276">
        <v>30</v>
      </c>
      <c r="B408" s="276">
        <v>1085600744</v>
      </c>
      <c r="C408" s="277" t="s">
        <v>836</v>
      </c>
      <c r="D408" s="278">
        <v>44399</v>
      </c>
      <c r="E408" s="279" t="s">
        <v>844</v>
      </c>
      <c r="F408" s="279" t="s">
        <v>838</v>
      </c>
      <c r="G408" s="283" t="s">
        <v>839</v>
      </c>
      <c r="H408" s="279" t="s">
        <v>189</v>
      </c>
      <c r="I408" s="278">
        <v>44421</v>
      </c>
      <c r="J408" s="278">
        <v>44415</v>
      </c>
      <c r="K408" s="276">
        <f>J408-D408</f>
      </c>
      <c r="L408" s="278">
        <v>44437</v>
      </c>
      <c r="M408" s="280">
        <v>19.4</v>
      </c>
      <c r="N408" s="278">
        <v>44437</v>
      </c>
      <c r="O408" s="279" t="s">
        <v>190</v>
      </c>
      <c r="P408" s="276">
        <v>190</v>
      </c>
      <c r="Q408" s="278">
        <v>44445</v>
      </c>
      <c r="R408" s="276">
        <f>Q408-N408</f>
      </c>
      <c r="S408" s="6"/>
      <c r="T408" s="6"/>
      <c r="U408" s="5">
        <f>+YEAR(D408)</f>
      </c>
      <c r="V408" s="5">
        <f>+MONTH(D408)</f>
      </c>
      <c r="W408" s="281">
        <f>+"W"&amp;IF(WEEKNUM(D408)&lt;10,"0"&amp;WEEKNUM(D408),WEEKNUM(D408))</f>
      </c>
      <c r="X408" s="5">
        <f>+IF(N408="",YEAR(L408),YEAR(N408))</f>
      </c>
      <c r="Y408" s="5">
        <f>+IF(N408="",MONTH(L408),MONTH(N408))</f>
      </c>
      <c r="Z408" s="282">
        <f>+IF(N408="","W"&amp;IF(WEEKNUM(L408)&lt;10,"0"&amp;WEEKNUM(L408),WEEKNUM(L408)),"W"&amp;IF(WEEKNUM(N408)&lt;10,"0"&amp;WEEKNUM(N408),WEEKNUM(N408)))</f>
      </c>
      <c r="AA408" s="281">
        <f>+IF(O408&lt;&gt;"",O408,IF(N408="","In Transit","Arrived"))</f>
      </c>
      <c r="AB408" s="281">
        <f>+"W"&amp;IF(WEEKNUM(Q408)&lt;10,"0"&amp;WEEKNUM(Q408),WEEKNUM(Q408))</f>
      </c>
      <c r="AC408" s="5">
        <f>+YEAR(Q408)</f>
      </c>
      <c r="AD408" s="281">
        <f>+AB408&amp;"-"&amp;AC408</f>
      </c>
      <c r="AE408" s="6"/>
      <c r="AF408" s="6"/>
      <c r="AG408" s="11"/>
    </row>
    <row x14ac:dyDescent="0.25" r="409" customHeight="1" ht="18.75">
      <c r="A409" s="276">
        <v>30</v>
      </c>
      <c r="B409" s="276">
        <v>1085600746</v>
      </c>
      <c r="C409" s="277" t="s">
        <v>836</v>
      </c>
      <c r="D409" s="278">
        <v>44399</v>
      </c>
      <c r="E409" s="279" t="s">
        <v>845</v>
      </c>
      <c r="F409" s="279" t="s">
        <v>838</v>
      </c>
      <c r="G409" s="283" t="s">
        <v>839</v>
      </c>
      <c r="H409" s="279" t="s">
        <v>189</v>
      </c>
      <c r="I409" s="278">
        <v>44421</v>
      </c>
      <c r="J409" s="278">
        <v>44415</v>
      </c>
      <c r="K409" s="276">
        <f>J409-D409</f>
      </c>
      <c r="L409" s="278">
        <v>44437</v>
      </c>
      <c r="M409" s="280">
        <v>19.4</v>
      </c>
      <c r="N409" s="278">
        <v>44437</v>
      </c>
      <c r="O409" s="279" t="s">
        <v>190</v>
      </c>
      <c r="P409" s="276">
        <v>190</v>
      </c>
      <c r="Q409" s="278">
        <v>44445</v>
      </c>
      <c r="R409" s="276">
        <f>Q409-N409</f>
      </c>
      <c r="S409" s="6"/>
      <c r="T409" s="6"/>
      <c r="U409" s="5">
        <f>+YEAR(D409)</f>
      </c>
      <c r="V409" s="5">
        <f>+MONTH(D409)</f>
      </c>
      <c r="W409" s="281">
        <f>+"W"&amp;IF(WEEKNUM(D409)&lt;10,"0"&amp;WEEKNUM(D409),WEEKNUM(D409))</f>
      </c>
      <c r="X409" s="5">
        <f>+IF(N409="",YEAR(L409),YEAR(N409))</f>
      </c>
      <c r="Y409" s="5">
        <f>+IF(N409="",MONTH(L409),MONTH(N409))</f>
      </c>
      <c r="Z409" s="282">
        <f>+IF(N409="","W"&amp;IF(WEEKNUM(L409)&lt;10,"0"&amp;WEEKNUM(L409),WEEKNUM(L409)),"W"&amp;IF(WEEKNUM(N409)&lt;10,"0"&amp;WEEKNUM(N409),WEEKNUM(N409)))</f>
      </c>
      <c r="AA409" s="281">
        <f>+IF(O409&lt;&gt;"",O409,IF(N409="","In Transit","Arrived"))</f>
      </c>
      <c r="AB409" s="281">
        <f>+"W"&amp;IF(WEEKNUM(Q409)&lt;10,"0"&amp;WEEKNUM(Q409),WEEKNUM(Q409))</f>
      </c>
      <c r="AC409" s="5">
        <f>+YEAR(Q409)</f>
      </c>
      <c r="AD409" s="281">
        <f>+AB409&amp;"-"&amp;AC409</f>
      </c>
      <c r="AE409" s="6"/>
      <c r="AF409" s="6"/>
      <c r="AG409" s="11"/>
    </row>
    <row x14ac:dyDescent="0.25" r="410" customHeight="1" ht="18.75">
      <c r="A410" s="276">
        <v>30</v>
      </c>
      <c r="B410" s="276">
        <v>1085650630</v>
      </c>
      <c r="C410" s="277" t="s">
        <v>836</v>
      </c>
      <c r="D410" s="278">
        <v>44399</v>
      </c>
      <c r="E410" s="279" t="s">
        <v>846</v>
      </c>
      <c r="F410" s="279" t="s">
        <v>838</v>
      </c>
      <c r="G410" s="283" t="s">
        <v>839</v>
      </c>
      <c r="H410" s="279" t="s">
        <v>189</v>
      </c>
      <c r="I410" s="278">
        <v>44421</v>
      </c>
      <c r="J410" s="278">
        <v>44415</v>
      </c>
      <c r="K410" s="276">
        <f>J410-D410</f>
      </c>
      <c r="L410" s="278">
        <v>44437</v>
      </c>
      <c r="M410" s="280">
        <v>19.4</v>
      </c>
      <c r="N410" s="278">
        <v>44437</v>
      </c>
      <c r="O410" s="279" t="s">
        <v>190</v>
      </c>
      <c r="P410" s="276">
        <v>190</v>
      </c>
      <c r="Q410" s="278">
        <v>44445</v>
      </c>
      <c r="R410" s="276">
        <f>Q410-N410</f>
      </c>
      <c r="S410" s="6"/>
      <c r="T410" s="6"/>
      <c r="U410" s="5">
        <f>+YEAR(D410)</f>
      </c>
      <c r="V410" s="5">
        <f>+MONTH(D410)</f>
      </c>
      <c r="W410" s="281">
        <f>+"W"&amp;IF(WEEKNUM(D410)&lt;10,"0"&amp;WEEKNUM(D410),WEEKNUM(D410))</f>
      </c>
      <c r="X410" s="5">
        <f>+IF(N410="",YEAR(L410),YEAR(N410))</f>
      </c>
      <c r="Y410" s="5">
        <f>+IF(N410="",MONTH(L410),MONTH(N410))</f>
      </c>
      <c r="Z410" s="282">
        <f>+IF(N410="","W"&amp;IF(WEEKNUM(L410)&lt;10,"0"&amp;WEEKNUM(L410),WEEKNUM(L410)),"W"&amp;IF(WEEKNUM(N410)&lt;10,"0"&amp;WEEKNUM(N410),WEEKNUM(N410)))</f>
      </c>
      <c r="AA410" s="281">
        <f>+IF(O410&lt;&gt;"",O410,IF(N410="","In Transit","Arrived"))</f>
      </c>
      <c r="AB410" s="281">
        <f>+"W"&amp;IF(WEEKNUM(Q410)&lt;10,"0"&amp;WEEKNUM(Q410),WEEKNUM(Q410))</f>
      </c>
      <c r="AC410" s="5">
        <f>+YEAR(Q410)</f>
      </c>
      <c r="AD410" s="281">
        <f>+AB410&amp;"-"&amp;AC410</f>
      </c>
      <c r="AE410" s="6"/>
      <c r="AF410" s="6"/>
      <c r="AG410" s="11"/>
    </row>
    <row x14ac:dyDescent="0.25" r="411" customHeight="1" ht="18.75">
      <c r="A411" s="276">
        <v>30</v>
      </c>
      <c r="B411" s="276">
        <v>1085650631</v>
      </c>
      <c r="C411" s="277" t="s">
        <v>836</v>
      </c>
      <c r="D411" s="278">
        <v>44399</v>
      </c>
      <c r="E411" s="279" t="s">
        <v>847</v>
      </c>
      <c r="F411" s="279" t="s">
        <v>838</v>
      </c>
      <c r="G411" s="283" t="s">
        <v>839</v>
      </c>
      <c r="H411" s="279" t="s">
        <v>189</v>
      </c>
      <c r="I411" s="278">
        <v>44421</v>
      </c>
      <c r="J411" s="278">
        <v>44415</v>
      </c>
      <c r="K411" s="276">
        <f>J411-D411</f>
      </c>
      <c r="L411" s="278">
        <v>44437</v>
      </c>
      <c r="M411" s="280">
        <v>19.4</v>
      </c>
      <c r="N411" s="278">
        <v>44437</v>
      </c>
      <c r="O411" s="279" t="s">
        <v>190</v>
      </c>
      <c r="P411" s="276">
        <v>190</v>
      </c>
      <c r="Q411" s="278">
        <v>44445</v>
      </c>
      <c r="R411" s="276">
        <f>Q411-N411</f>
      </c>
      <c r="S411" s="6"/>
      <c r="T411" s="6"/>
      <c r="U411" s="5">
        <f>+YEAR(D411)</f>
      </c>
      <c r="V411" s="5">
        <f>+MONTH(D411)</f>
      </c>
      <c r="W411" s="281">
        <f>+"W"&amp;IF(WEEKNUM(D411)&lt;10,"0"&amp;WEEKNUM(D411),WEEKNUM(D411))</f>
      </c>
      <c r="X411" s="5">
        <f>+IF(N411="",YEAR(L411),YEAR(N411))</f>
      </c>
      <c r="Y411" s="5">
        <f>+IF(N411="",MONTH(L411),MONTH(N411))</f>
      </c>
      <c r="Z411" s="282">
        <f>+IF(N411="","W"&amp;IF(WEEKNUM(L411)&lt;10,"0"&amp;WEEKNUM(L411),WEEKNUM(L411)),"W"&amp;IF(WEEKNUM(N411)&lt;10,"0"&amp;WEEKNUM(N411),WEEKNUM(N411)))</f>
      </c>
      <c r="AA411" s="281">
        <f>+IF(O411&lt;&gt;"",O411,IF(N411="","In Transit","Arrived"))</f>
      </c>
      <c r="AB411" s="281">
        <f>+"W"&amp;IF(WEEKNUM(Q411)&lt;10,"0"&amp;WEEKNUM(Q411),WEEKNUM(Q411))</f>
      </c>
      <c r="AC411" s="5">
        <f>+YEAR(Q411)</f>
      </c>
      <c r="AD411" s="281">
        <f>+AB411&amp;"-"&amp;AC411</f>
      </c>
      <c r="AE411" s="6"/>
      <c r="AF411" s="6"/>
      <c r="AG411" s="11"/>
    </row>
    <row x14ac:dyDescent="0.25" r="412" customHeight="1" ht="18.75">
      <c r="A412" s="276">
        <v>32</v>
      </c>
      <c r="B412" s="276">
        <v>1085774372</v>
      </c>
      <c r="C412" s="277" t="s">
        <v>848</v>
      </c>
      <c r="D412" s="278">
        <v>44413</v>
      </c>
      <c r="E412" s="279" t="s">
        <v>849</v>
      </c>
      <c r="F412" s="279" t="s">
        <v>250</v>
      </c>
      <c r="G412" s="283" t="s">
        <v>850</v>
      </c>
      <c r="H412" s="279" t="s">
        <v>189</v>
      </c>
      <c r="I412" s="278">
        <v>44421</v>
      </c>
      <c r="J412" s="278">
        <v>44429</v>
      </c>
      <c r="K412" s="276">
        <f>J412-D412</f>
      </c>
      <c r="L412" s="278">
        <v>44451</v>
      </c>
      <c r="M412" s="280">
        <v>19.4</v>
      </c>
      <c r="N412" s="278">
        <v>44451</v>
      </c>
      <c r="O412" s="279" t="s">
        <v>190</v>
      </c>
      <c r="P412" s="276">
        <v>191</v>
      </c>
      <c r="Q412" s="278">
        <v>44461</v>
      </c>
      <c r="R412" s="276">
        <f>Q412-N412</f>
      </c>
      <c r="S412" s="6"/>
      <c r="T412" s="6"/>
      <c r="U412" s="5">
        <f>+YEAR(D412)</f>
      </c>
      <c r="V412" s="5">
        <f>+MONTH(D412)</f>
      </c>
      <c r="W412" s="281">
        <f>+"W"&amp;IF(WEEKNUM(D412)&lt;10,"0"&amp;WEEKNUM(D412),WEEKNUM(D412))</f>
      </c>
      <c r="X412" s="5">
        <f>+IF(N412="",YEAR(L412),YEAR(N412))</f>
      </c>
      <c r="Y412" s="5">
        <f>+IF(N412="",MONTH(L412),MONTH(N412))</f>
      </c>
      <c r="Z412" s="282">
        <f>+IF(N412="","W"&amp;IF(WEEKNUM(L412)&lt;10,"0"&amp;WEEKNUM(L412),WEEKNUM(L412)),"W"&amp;IF(WEEKNUM(N412)&lt;10,"0"&amp;WEEKNUM(N412),WEEKNUM(N412)))</f>
      </c>
      <c r="AA412" s="281">
        <f>+IF(O412&lt;&gt;"",O412,IF(N412="","In Transit","Arrived"))</f>
      </c>
      <c r="AB412" s="281">
        <f>+"W"&amp;IF(WEEKNUM(Q412)&lt;10,"0"&amp;WEEKNUM(Q412),WEEKNUM(Q412))</f>
      </c>
      <c r="AC412" s="5">
        <f>+YEAR(Q412)</f>
      </c>
      <c r="AD412" s="281">
        <f>+AB412&amp;"-"&amp;AC412</f>
      </c>
      <c r="AE412" s="6"/>
      <c r="AF412" s="6"/>
      <c r="AG412" s="11"/>
    </row>
    <row x14ac:dyDescent="0.25" r="413" customHeight="1" ht="18.75">
      <c r="A413" s="276">
        <v>32</v>
      </c>
      <c r="B413" s="276">
        <v>1085774371</v>
      </c>
      <c r="C413" s="277" t="s">
        <v>848</v>
      </c>
      <c r="D413" s="278">
        <v>44413</v>
      </c>
      <c r="E413" s="279" t="s">
        <v>851</v>
      </c>
      <c r="F413" s="279" t="s">
        <v>250</v>
      </c>
      <c r="G413" s="283" t="s">
        <v>850</v>
      </c>
      <c r="H413" s="279" t="s">
        <v>189</v>
      </c>
      <c r="I413" s="278">
        <v>44421</v>
      </c>
      <c r="J413" s="278">
        <v>44430</v>
      </c>
      <c r="K413" s="276">
        <f>J413-D413</f>
      </c>
      <c r="L413" s="278">
        <v>44451</v>
      </c>
      <c r="M413" s="280">
        <v>19.4</v>
      </c>
      <c r="N413" s="278">
        <v>44451</v>
      </c>
      <c r="O413" s="279" t="s">
        <v>190</v>
      </c>
      <c r="P413" s="276">
        <v>191</v>
      </c>
      <c r="Q413" s="278">
        <v>44461</v>
      </c>
      <c r="R413" s="276">
        <f>Q413-N413</f>
      </c>
      <c r="S413" s="6"/>
      <c r="T413" s="6"/>
      <c r="U413" s="5">
        <f>+YEAR(D413)</f>
      </c>
      <c r="V413" s="5">
        <f>+MONTH(D413)</f>
      </c>
      <c r="W413" s="281">
        <f>+"W"&amp;IF(WEEKNUM(D413)&lt;10,"0"&amp;WEEKNUM(D413),WEEKNUM(D413))</f>
      </c>
      <c r="X413" s="5">
        <f>+IF(N413="",YEAR(L413),YEAR(N413))</f>
      </c>
      <c r="Y413" s="5">
        <f>+IF(N413="",MONTH(L413),MONTH(N413))</f>
      </c>
      <c r="Z413" s="282">
        <f>+IF(N413="","W"&amp;IF(WEEKNUM(L413)&lt;10,"0"&amp;WEEKNUM(L413),WEEKNUM(L413)),"W"&amp;IF(WEEKNUM(N413)&lt;10,"0"&amp;WEEKNUM(N413),WEEKNUM(N413)))</f>
      </c>
      <c r="AA413" s="281">
        <f>+IF(O413&lt;&gt;"",O413,IF(N413="","In Transit","Arrived"))</f>
      </c>
      <c r="AB413" s="281">
        <f>+"W"&amp;IF(WEEKNUM(Q413)&lt;10,"0"&amp;WEEKNUM(Q413),WEEKNUM(Q413))</f>
      </c>
      <c r="AC413" s="5">
        <f>+YEAR(Q413)</f>
      </c>
      <c r="AD413" s="281">
        <f>+AB413&amp;"-"&amp;AC413</f>
      </c>
      <c r="AE413" s="6"/>
      <c r="AF413" s="6"/>
      <c r="AG413" s="11"/>
    </row>
    <row x14ac:dyDescent="0.25" r="414" customHeight="1" ht="18.75">
      <c r="A414" s="276">
        <v>32</v>
      </c>
      <c r="B414" s="276">
        <v>1085770070</v>
      </c>
      <c r="C414" s="277" t="s">
        <v>848</v>
      </c>
      <c r="D414" s="278">
        <v>44413</v>
      </c>
      <c r="E414" s="279" t="s">
        <v>217</v>
      </c>
      <c r="F414" s="279" t="s">
        <v>250</v>
      </c>
      <c r="G414" s="283" t="s">
        <v>850</v>
      </c>
      <c r="H414" s="279" t="s">
        <v>189</v>
      </c>
      <c r="I414" s="278">
        <v>44421</v>
      </c>
      <c r="J414" s="278">
        <v>44430</v>
      </c>
      <c r="K414" s="276">
        <f>J414-D414</f>
      </c>
      <c r="L414" s="278">
        <v>44451</v>
      </c>
      <c r="M414" s="280">
        <v>19.4</v>
      </c>
      <c r="N414" s="278">
        <v>44451</v>
      </c>
      <c r="O414" s="279" t="s">
        <v>190</v>
      </c>
      <c r="P414" s="276">
        <v>191</v>
      </c>
      <c r="Q414" s="278">
        <v>44461</v>
      </c>
      <c r="R414" s="276">
        <f>Q414-N414</f>
      </c>
      <c r="S414" s="6"/>
      <c r="T414" s="6"/>
      <c r="U414" s="5">
        <f>+YEAR(D414)</f>
      </c>
      <c r="V414" s="5">
        <f>+MONTH(D414)</f>
      </c>
      <c r="W414" s="281">
        <f>+"W"&amp;IF(WEEKNUM(D414)&lt;10,"0"&amp;WEEKNUM(D414),WEEKNUM(D414))</f>
      </c>
      <c r="X414" s="5">
        <f>+IF(N414="",YEAR(L414),YEAR(N414))</f>
      </c>
      <c r="Y414" s="5">
        <f>+IF(N414="",MONTH(L414),MONTH(N414))</f>
      </c>
      <c r="Z414" s="282">
        <f>+IF(N414="","W"&amp;IF(WEEKNUM(L414)&lt;10,"0"&amp;WEEKNUM(L414),WEEKNUM(L414)),"W"&amp;IF(WEEKNUM(N414)&lt;10,"0"&amp;WEEKNUM(N414),WEEKNUM(N414)))</f>
      </c>
      <c r="AA414" s="281">
        <f>+IF(O414&lt;&gt;"",O414,IF(N414="","In Transit","Arrived"))</f>
      </c>
      <c r="AB414" s="281">
        <f>+"W"&amp;IF(WEEKNUM(Q414)&lt;10,"0"&amp;WEEKNUM(Q414),WEEKNUM(Q414))</f>
      </c>
      <c r="AC414" s="5">
        <f>+YEAR(Q414)</f>
      </c>
      <c r="AD414" s="281">
        <f>+AB414&amp;"-"&amp;AC414</f>
      </c>
      <c r="AE414" s="6"/>
      <c r="AF414" s="6"/>
      <c r="AG414" s="11"/>
    </row>
    <row x14ac:dyDescent="0.25" r="415" customHeight="1" ht="18.75">
      <c r="A415" s="276">
        <v>32</v>
      </c>
      <c r="B415" s="276">
        <v>1085770069</v>
      </c>
      <c r="C415" s="277" t="s">
        <v>848</v>
      </c>
      <c r="D415" s="278">
        <v>44413</v>
      </c>
      <c r="E415" s="279" t="s">
        <v>852</v>
      </c>
      <c r="F415" s="279" t="s">
        <v>250</v>
      </c>
      <c r="G415" s="283" t="s">
        <v>850</v>
      </c>
      <c r="H415" s="279" t="s">
        <v>189</v>
      </c>
      <c r="I415" s="278">
        <v>44421</v>
      </c>
      <c r="J415" s="278">
        <v>44430</v>
      </c>
      <c r="K415" s="276">
        <f>J415-D415</f>
      </c>
      <c r="L415" s="278">
        <v>44451</v>
      </c>
      <c r="M415" s="280">
        <v>19.4</v>
      </c>
      <c r="N415" s="278">
        <v>44451</v>
      </c>
      <c r="O415" s="279" t="s">
        <v>190</v>
      </c>
      <c r="P415" s="276">
        <v>191</v>
      </c>
      <c r="Q415" s="278">
        <v>44461</v>
      </c>
      <c r="R415" s="276">
        <f>Q415-N415</f>
      </c>
      <c r="S415" s="6"/>
      <c r="T415" s="6"/>
      <c r="U415" s="5">
        <f>+YEAR(D415)</f>
      </c>
      <c r="V415" s="5">
        <f>+MONTH(D415)</f>
      </c>
      <c r="W415" s="281">
        <f>+"W"&amp;IF(WEEKNUM(D415)&lt;10,"0"&amp;WEEKNUM(D415),WEEKNUM(D415))</f>
      </c>
      <c r="X415" s="5">
        <f>+IF(N415="",YEAR(L415),YEAR(N415))</f>
      </c>
      <c r="Y415" s="5">
        <f>+IF(N415="",MONTH(L415),MONTH(N415))</f>
      </c>
      <c r="Z415" s="282">
        <f>+IF(N415="","W"&amp;IF(WEEKNUM(L415)&lt;10,"0"&amp;WEEKNUM(L415),WEEKNUM(L415)),"W"&amp;IF(WEEKNUM(N415)&lt;10,"0"&amp;WEEKNUM(N415),WEEKNUM(N415)))</f>
      </c>
      <c r="AA415" s="281">
        <f>+IF(O415&lt;&gt;"",O415,IF(N415="","In Transit","Arrived"))</f>
      </c>
      <c r="AB415" s="281">
        <f>+"W"&amp;IF(WEEKNUM(Q415)&lt;10,"0"&amp;WEEKNUM(Q415),WEEKNUM(Q415))</f>
      </c>
      <c r="AC415" s="5">
        <f>+YEAR(Q415)</f>
      </c>
      <c r="AD415" s="281">
        <f>+AB415&amp;"-"&amp;AC415</f>
      </c>
      <c r="AE415" s="6"/>
      <c r="AF415" s="6"/>
      <c r="AG415" s="11"/>
    </row>
    <row x14ac:dyDescent="0.25" r="416" customHeight="1" ht="18.75">
      <c r="A416" s="276">
        <v>32</v>
      </c>
      <c r="B416" s="276">
        <v>1085770068</v>
      </c>
      <c r="C416" s="277" t="s">
        <v>848</v>
      </c>
      <c r="D416" s="278">
        <v>44412</v>
      </c>
      <c r="E416" s="279" t="s">
        <v>853</v>
      </c>
      <c r="F416" s="279" t="s">
        <v>250</v>
      </c>
      <c r="G416" s="283" t="s">
        <v>850</v>
      </c>
      <c r="H416" s="279" t="s">
        <v>189</v>
      </c>
      <c r="I416" s="278">
        <v>44421</v>
      </c>
      <c r="J416" s="278">
        <v>44430</v>
      </c>
      <c r="K416" s="276">
        <f>J416-D416</f>
      </c>
      <c r="L416" s="278">
        <v>44451</v>
      </c>
      <c r="M416" s="280">
        <v>19.4</v>
      </c>
      <c r="N416" s="278">
        <v>44451</v>
      </c>
      <c r="O416" s="279" t="s">
        <v>190</v>
      </c>
      <c r="P416" s="276">
        <v>191</v>
      </c>
      <c r="Q416" s="278">
        <v>44461</v>
      </c>
      <c r="R416" s="276">
        <f>Q416-N416</f>
      </c>
      <c r="S416" s="6"/>
      <c r="T416" s="6"/>
      <c r="U416" s="5">
        <f>+YEAR(D416)</f>
      </c>
      <c r="V416" s="5">
        <f>+MONTH(D416)</f>
      </c>
      <c r="W416" s="281">
        <f>+"W"&amp;IF(WEEKNUM(D416)&lt;10,"0"&amp;WEEKNUM(D416),WEEKNUM(D416))</f>
      </c>
      <c r="X416" s="5">
        <f>+IF(N416="",YEAR(L416),YEAR(N416))</f>
      </c>
      <c r="Y416" s="5">
        <f>+IF(N416="",MONTH(L416),MONTH(N416))</f>
      </c>
      <c r="Z416" s="282">
        <f>+IF(N416="","W"&amp;IF(WEEKNUM(L416)&lt;10,"0"&amp;WEEKNUM(L416),WEEKNUM(L416)),"W"&amp;IF(WEEKNUM(N416)&lt;10,"0"&amp;WEEKNUM(N416),WEEKNUM(N416)))</f>
      </c>
      <c r="AA416" s="281">
        <f>+IF(O416&lt;&gt;"",O416,IF(N416="","In Transit","Arrived"))</f>
      </c>
      <c r="AB416" s="281">
        <f>+"W"&amp;IF(WEEKNUM(Q416)&lt;10,"0"&amp;WEEKNUM(Q416),WEEKNUM(Q416))</f>
      </c>
      <c r="AC416" s="5">
        <f>+YEAR(Q416)</f>
      </c>
      <c r="AD416" s="281">
        <f>+AB416&amp;"-"&amp;AC416</f>
      </c>
      <c r="AE416" s="6"/>
      <c r="AF416" s="6"/>
      <c r="AG416" s="11"/>
    </row>
    <row x14ac:dyDescent="0.25" r="417" customHeight="1" ht="18.75">
      <c r="A417" s="276">
        <v>32</v>
      </c>
      <c r="B417" s="276">
        <v>1085770066</v>
      </c>
      <c r="C417" s="277" t="s">
        <v>848</v>
      </c>
      <c r="D417" s="278">
        <v>44412</v>
      </c>
      <c r="E417" s="279" t="s">
        <v>854</v>
      </c>
      <c r="F417" s="279" t="s">
        <v>250</v>
      </c>
      <c r="G417" s="283" t="s">
        <v>850</v>
      </c>
      <c r="H417" s="279" t="s">
        <v>189</v>
      </c>
      <c r="I417" s="278">
        <v>44421</v>
      </c>
      <c r="J417" s="278">
        <v>44430</v>
      </c>
      <c r="K417" s="276">
        <f>J417-D417</f>
      </c>
      <c r="L417" s="278">
        <v>44451</v>
      </c>
      <c r="M417" s="280">
        <v>19.4</v>
      </c>
      <c r="N417" s="278">
        <v>44451</v>
      </c>
      <c r="O417" s="279" t="s">
        <v>190</v>
      </c>
      <c r="P417" s="276">
        <v>191</v>
      </c>
      <c r="Q417" s="278">
        <v>44461</v>
      </c>
      <c r="R417" s="276">
        <f>Q417-N417</f>
      </c>
      <c r="S417" s="6"/>
      <c r="T417" s="6"/>
      <c r="U417" s="5">
        <f>+YEAR(D417)</f>
      </c>
      <c r="V417" s="5">
        <f>+MONTH(D417)</f>
      </c>
      <c r="W417" s="281">
        <f>+"W"&amp;IF(WEEKNUM(D417)&lt;10,"0"&amp;WEEKNUM(D417),WEEKNUM(D417))</f>
      </c>
      <c r="X417" s="5">
        <f>+IF(N417="",YEAR(L417),YEAR(N417))</f>
      </c>
      <c r="Y417" s="5">
        <f>+IF(N417="",MONTH(L417),MONTH(N417))</f>
      </c>
      <c r="Z417" s="282">
        <f>+IF(N417="","W"&amp;IF(WEEKNUM(L417)&lt;10,"0"&amp;WEEKNUM(L417),WEEKNUM(L417)),"W"&amp;IF(WEEKNUM(N417)&lt;10,"0"&amp;WEEKNUM(N417),WEEKNUM(N417)))</f>
      </c>
      <c r="AA417" s="281">
        <f>+IF(O417&lt;&gt;"",O417,IF(N417="","In Transit","Arrived"))</f>
      </c>
      <c r="AB417" s="281">
        <f>+"W"&amp;IF(WEEKNUM(Q417)&lt;10,"0"&amp;WEEKNUM(Q417),WEEKNUM(Q417))</f>
      </c>
      <c r="AC417" s="5">
        <f>+YEAR(Q417)</f>
      </c>
      <c r="AD417" s="281">
        <f>+AB417&amp;"-"&amp;AC417</f>
      </c>
      <c r="AE417" s="6"/>
      <c r="AF417" s="6"/>
      <c r="AG417" s="11"/>
    </row>
    <row x14ac:dyDescent="0.25" r="418" customHeight="1" ht="18.75">
      <c r="A418" s="276">
        <v>32</v>
      </c>
      <c r="B418" s="276">
        <v>1085770065</v>
      </c>
      <c r="C418" s="277" t="s">
        <v>848</v>
      </c>
      <c r="D418" s="278">
        <v>44412</v>
      </c>
      <c r="E418" s="279" t="s">
        <v>855</v>
      </c>
      <c r="F418" s="279" t="s">
        <v>250</v>
      </c>
      <c r="G418" s="283" t="s">
        <v>850</v>
      </c>
      <c r="H418" s="279" t="s">
        <v>189</v>
      </c>
      <c r="I418" s="278">
        <v>44421</v>
      </c>
      <c r="J418" s="278">
        <v>44430</v>
      </c>
      <c r="K418" s="276">
        <f>J418-D418</f>
      </c>
      <c r="L418" s="278">
        <v>44451</v>
      </c>
      <c r="M418" s="280">
        <v>19.4</v>
      </c>
      <c r="N418" s="278">
        <v>44451</v>
      </c>
      <c r="O418" s="279" t="s">
        <v>190</v>
      </c>
      <c r="P418" s="276">
        <v>191</v>
      </c>
      <c r="Q418" s="278">
        <v>44461</v>
      </c>
      <c r="R418" s="276">
        <f>Q418-N418</f>
      </c>
      <c r="S418" s="6"/>
      <c r="T418" s="6"/>
      <c r="U418" s="5">
        <f>+YEAR(D418)</f>
      </c>
      <c r="V418" s="5">
        <f>+MONTH(D418)</f>
      </c>
      <c r="W418" s="281">
        <f>+"W"&amp;IF(WEEKNUM(D418)&lt;10,"0"&amp;WEEKNUM(D418),WEEKNUM(D418))</f>
      </c>
      <c r="X418" s="5">
        <f>+IF(N418="",YEAR(L418),YEAR(N418))</f>
      </c>
      <c r="Y418" s="5">
        <f>+IF(N418="",MONTH(L418),MONTH(N418))</f>
      </c>
      <c r="Z418" s="282">
        <f>+IF(N418="","W"&amp;IF(WEEKNUM(L418)&lt;10,"0"&amp;WEEKNUM(L418),WEEKNUM(L418)),"W"&amp;IF(WEEKNUM(N418)&lt;10,"0"&amp;WEEKNUM(N418),WEEKNUM(N418)))</f>
      </c>
      <c r="AA418" s="281">
        <f>+IF(O418&lt;&gt;"",O418,IF(N418="","In Transit","Arrived"))</f>
      </c>
      <c r="AB418" s="281">
        <f>+"W"&amp;IF(WEEKNUM(Q418)&lt;10,"0"&amp;WEEKNUM(Q418),WEEKNUM(Q418))</f>
      </c>
      <c r="AC418" s="5">
        <f>+YEAR(Q418)</f>
      </c>
      <c r="AD418" s="281">
        <f>+AB418&amp;"-"&amp;AC418</f>
      </c>
      <c r="AE418" s="6"/>
      <c r="AF418" s="6"/>
      <c r="AG418" s="11"/>
    </row>
    <row x14ac:dyDescent="0.25" r="419" customHeight="1" ht="18.75">
      <c r="A419" s="276">
        <v>32</v>
      </c>
      <c r="B419" s="276">
        <v>1085770062</v>
      </c>
      <c r="C419" s="277" t="s">
        <v>848</v>
      </c>
      <c r="D419" s="278">
        <v>44411</v>
      </c>
      <c r="E419" s="279" t="s">
        <v>856</v>
      </c>
      <c r="F419" s="279" t="s">
        <v>250</v>
      </c>
      <c r="G419" s="283" t="s">
        <v>850</v>
      </c>
      <c r="H419" s="279" t="s">
        <v>189</v>
      </c>
      <c r="I419" s="278">
        <v>44421</v>
      </c>
      <c r="J419" s="278">
        <v>44430</v>
      </c>
      <c r="K419" s="276">
        <f>J419-D419</f>
      </c>
      <c r="L419" s="278">
        <v>44451</v>
      </c>
      <c r="M419" s="280">
        <v>19.4</v>
      </c>
      <c r="N419" s="278">
        <v>44451</v>
      </c>
      <c r="O419" s="279" t="s">
        <v>190</v>
      </c>
      <c r="P419" s="276">
        <v>191</v>
      </c>
      <c r="Q419" s="278">
        <v>44461</v>
      </c>
      <c r="R419" s="276">
        <f>Q419-N419</f>
      </c>
      <c r="S419" s="6"/>
      <c r="T419" s="6"/>
      <c r="U419" s="5">
        <f>+YEAR(D419)</f>
      </c>
      <c r="V419" s="5">
        <f>+MONTH(D419)</f>
      </c>
      <c r="W419" s="281">
        <f>+"W"&amp;IF(WEEKNUM(D419)&lt;10,"0"&amp;WEEKNUM(D419),WEEKNUM(D419))</f>
      </c>
      <c r="X419" s="5">
        <f>+IF(N419="",YEAR(L419),YEAR(N419))</f>
      </c>
      <c r="Y419" s="5">
        <f>+IF(N419="",MONTH(L419),MONTH(N419))</f>
      </c>
      <c r="Z419" s="282">
        <f>+IF(N419="","W"&amp;IF(WEEKNUM(L419)&lt;10,"0"&amp;WEEKNUM(L419),WEEKNUM(L419)),"W"&amp;IF(WEEKNUM(N419)&lt;10,"0"&amp;WEEKNUM(N419),WEEKNUM(N419)))</f>
      </c>
      <c r="AA419" s="281">
        <f>+IF(O419&lt;&gt;"",O419,IF(N419="","In Transit","Arrived"))</f>
      </c>
      <c r="AB419" s="281">
        <f>+"W"&amp;IF(WEEKNUM(Q419)&lt;10,"0"&amp;WEEKNUM(Q419),WEEKNUM(Q419))</f>
      </c>
      <c r="AC419" s="5">
        <f>+YEAR(Q419)</f>
      </c>
      <c r="AD419" s="281">
        <f>+AB419&amp;"-"&amp;AC419</f>
      </c>
      <c r="AE419" s="6"/>
      <c r="AF419" s="6"/>
      <c r="AG419" s="11"/>
    </row>
    <row x14ac:dyDescent="0.25" r="420" customHeight="1" ht="18.75">
      <c r="A420" s="276">
        <v>33</v>
      </c>
      <c r="B420" s="276">
        <v>1086208884</v>
      </c>
      <c r="C420" s="277" t="s">
        <v>857</v>
      </c>
      <c r="D420" s="278">
        <v>44420</v>
      </c>
      <c r="E420" s="279" t="s">
        <v>858</v>
      </c>
      <c r="F420" s="279" t="s">
        <v>235</v>
      </c>
      <c r="G420" s="283" t="s">
        <v>859</v>
      </c>
      <c r="H420" s="279" t="s">
        <v>189</v>
      </c>
      <c r="I420" s="278">
        <v>44436</v>
      </c>
      <c r="J420" s="278">
        <v>44436</v>
      </c>
      <c r="K420" s="276">
        <f>J420-D420</f>
      </c>
      <c r="L420" s="278">
        <v>44459</v>
      </c>
      <c r="M420" s="280">
        <v>19.4</v>
      </c>
      <c r="N420" s="278">
        <v>44461</v>
      </c>
      <c r="O420" s="279" t="s">
        <v>190</v>
      </c>
      <c r="P420" s="276">
        <v>191</v>
      </c>
      <c r="Q420" s="278">
        <v>44475</v>
      </c>
      <c r="R420" s="276">
        <f>Q420-N420</f>
      </c>
      <c r="S420" s="6"/>
      <c r="T420" s="6"/>
      <c r="U420" s="5">
        <f>+YEAR(D420)</f>
      </c>
      <c r="V420" s="5">
        <f>+MONTH(D420)</f>
      </c>
      <c r="W420" s="281">
        <f>+"W"&amp;IF(WEEKNUM(D420)&lt;10,"0"&amp;WEEKNUM(D420),WEEKNUM(D420))</f>
      </c>
      <c r="X420" s="5">
        <f>+IF(N420="",YEAR(L420),YEAR(N420))</f>
      </c>
      <c r="Y420" s="5">
        <f>+IF(N420="",MONTH(L420),MONTH(N420))</f>
      </c>
      <c r="Z420" s="282">
        <f>+IF(N420="","W"&amp;IF(WEEKNUM(L420)&lt;10,"0"&amp;WEEKNUM(L420),WEEKNUM(L420)),"W"&amp;IF(WEEKNUM(N420)&lt;10,"0"&amp;WEEKNUM(N420),WEEKNUM(N420)))</f>
      </c>
      <c r="AA420" s="281">
        <f>+IF(O420&lt;&gt;"",O420,IF(N420="","In Transit","Arrived"))</f>
      </c>
      <c r="AB420" s="281">
        <f>+"W"&amp;IF(WEEKNUM(Q420)&lt;10,"0"&amp;WEEKNUM(Q420),WEEKNUM(Q420))</f>
      </c>
      <c r="AC420" s="5">
        <f>+YEAR(Q420)</f>
      </c>
      <c r="AD420" s="281">
        <f>+AB420&amp;"-"&amp;AC420</f>
      </c>
      <c r="AE420" s="6"/>
      <c r="AF420" s="6"/>
      <c r="AG420" s="11"/>
    </row>
    <row x14ac:dyDescent="0.25" r="421" customHeight="1" ht="18.75">
      <c r="A421" s="276">
        <v>33</v>
      </c>
      <c r="B421" s="276">
        <v>1086208882</v>
      </c>
      <c r="C421" s="277" t="s">
        <v>857</v>
      </c>
      <c r="D421" s="278">
        <v>44420</v>
      </c>
      <c r="E421" s="279" t="s">
        <v>860</v>
      </c>
      <c r="F421" s="279" t="s">
        <v>235</v>
      </c>
      <c r="G421" s="283" t="s">
        <v>859</v>
      </c>
      <c r="H421" s="279" t="s">
        <v>189</v>
      </c>
      <c r="I421" s="278">
        <v>44436</v>
      </c>
      <c r="J421" s="278">
        <v>44436</v>
      </c>
      <c r="K421" s="276">
        <f>J421-D421</f>
      </c>
      <c r="L421" s="278">
        <v>44459</v>
      </c>
      <c r="M421" s="280">
        <v>19.4</v>
      </c>
      <c r="N421" s="278">
        <v>44461</v>
      </c>
      <c r="O421" s="279" t="s">
        <v>190</v>
      </c>
      <c r="P421" s="276">
        <v>191</v>
      </c>
      <c r="Q421" s="278">
        <v>44475</v>
      </c>
      <c r="R421" s="276">
        <f>Q421-N421</f>
      </c>
      <c r="S421" s="6"/>
      <c r="T421" s="6"/>
      <c r="U421" s="5">
        <f>+YEAR(D421)</f>
      </c>
      <c r="V421" s="5">
        <f>+MONTH(D421)</f>
      </c>
      <c r="W421" s="281">
        <f>+"W"&amp;IF(WEEKNUM(D421)&lt;10,"0"&amp;WEEKNUM(D421),WEEKNUM(D421))</f>
      </c>
      <c r="X421" s="5">
        <f>+IF(N421="",YEAR(L421),YEAR(N421))</f>
      </c>
      <c r="Y421" s="5">
        <f>+IF(N421="",MONTH(L421),MONTH(N421))</f>
      </c>
      <c r="Z421" s="282">
        <f>+IF(N421="","W"&amp;IF(WEEKNUM(L421)&lt;10,"0"&amp;WEEKNUM(L421),WEEKNUM(L421)),"W"&amp;IF(WEEKNUM(N421)&lt;10,"0"&amp;WEEKNUM(N421),WEEKNUM(N421)))</f>
      </c>
      <c r="AA421" s="281">
        <f>+IF(O421&lt;&gt;"",O421,IF(N421="","In Transit","Arrived"))</f>
      </c>
      <c r="AB421" s="281">
        <f>+"W"&amp;IF(WEEKNUM(Q421)&lt;10,"0"&amp;WEEKNUM(Q421),WEEKNUM(Q421))</f>
      </c>
      <c r="AC421" s="5">
        <f>+YEAR(Q421)</f>
      </c>
      <c r="AD421" s="281">
        <f>+AB421&amp;"-"&amp;AC421</f>
      </c>
      <c r="AE421" s="6"/>
      <c r="AF421" s="6"/>
      <c r="AG421" s="11"/>
    </row>
    <row x14ac:dyDescent="0.25" r="422" customHeight="1" ht="18.75">
      <c r="A422" s="276">
        <v>33</v>
      </c>
      <c r="B422" s="276">
        <v>1086046987</v>
      </c>
      <c r="C422" s="277" t="s">
        <v>857</v>
      </c>
      <c r="D422" s="278">
        <v>44420</v>
      </c>
      <c r="E422" s="279" t="s">
        <v>861</v>
      </c>
      <c r="F422" s="279" t="s">
        <v>235</v>
      </c>
      <c r="G422" s="283" t="s">
        <v>859</v>
      </c>
      <c r="H422" s="279" t="s">
        <v>189</v>
      </c>
      <c r="I422" s="278">
        <v>44436</v>
      </c>
      <c r="J422" s="278">
        <v>44436</v>
      </c>
      <c r="K422" s="276">
        <f>J422-D422</f>
      </c>
      <c r="L422" s="278">
        <v>44459</v>
      </c>
      <c r="M422" s="280">
        <v>19.4</v>
      </c>
      <c r="N422" s="278">
        <v>44461</v>
      </c>
      <c r="O422" s="279" t="s">
        <v>190</v>
      </c>
      <c r="P422" s="276">
        <v>191</v>
      </c>
      <c r="Q422" s="278">
        <v>44475</v>
      </c>
      <c r="R422" s="276">
        <f>Q422-N422</f>
      </c>
      <c r="S422" s="6"/>
      <c r="T422" s="6"/>
      <c r="U422" s="5">
        <f>+YEAR(D422)</f>
      </c>
      <c r="V422" s="5">
        <f>+MONTH(D422)</f>
      </c>
      <c r="W422" s="281">
        <f>+"W"&amp;IF(WEEKNUM(D422)&lt;10,"0"&amp;WEEKNUM(D422),WEEKNUM(D422))</f>
      </c>
      <c r="X422" s="5">
        <f>+IF(N422="",YEAR(L422),YEAR(N422))</f>
      </c>
      <c r="Y422" s="5">
        <f>+IF(N422="",MONTH(L422),MONTH(N422))</f>
      </c>
      <c r="Z422" s="282">
        <f>+IF(N422="","W"&amp;IF(WEEKNUM(L422)&lt;10,"0"&amp;WEEKNUM(L422),WEEKNUM(L422)),"W"&amp;IF(WEEKNUM(N422)&lt;10,"0"&amp;WEEKNUM(N422),WEEKNUM(N422)))</f>
      </c>
      <c r="AA422" s="281">
        <f>+IF(O422&lt;&gt;"",O422,IF(N422="","In Transit","Arrived"))</f>
      </c>
      <c r="AB422" s="281">
        <f>+"W"&amp;IF(WEEKNUM(Q422)&lt;10,"0"&amp;WEEKNUM(Q422),WEEKNUM(Q422))</f>
      </c>
      <c r="AC422" s="5">
        <f>+YEAR(Q422)</f>
      </c>
      <c r="AD422" s="281">
        <f>+AB422&amp;"-"&amp;AC422</f>
      </c>
      <c r="AE422" s="6"/>
      <c r="AF422" s="6"/>
      <c r="AG422" s="11"/>
    </row>
    <row x14ac:dyDescent="0.25" r="423" customHeight="1" ht="18.75">
      <c r="A423" s="276">
        <v>33</v>
      </c>
      <c r="B423" s="276">
        <v>1086046986</v>
      </c>
      <c r="C423" s="277" t="s">
        <v>857</v>
      </c>
      <c r="D423" s="278">
        <v>44420</v>
      </c>
      <c r="E423" s="279" t="s">
        <v>862</v>
      </c>
      <c r="F423" s="279" t="s">
        <v>235</v>
      </c>
      <c r="G423" s="283" t="s">
        <v>859</v>
      </c>
      <c r="H423" s="279" t="s">
        <v>189</v>
      </c>
      <c r="I423" s="278">
        <v>44436</v>
      </c>
      <c r="J423" s="278">
        <v>44436</v>
      </c>
      <c r="K423" s="276">
        <f>J423-D423</f>
      </c>
      <c r="L423" s="278">
        <v>44459</v>
      </c>
      <c r="M423" s="280">
        <v>19.4</v>
      </c>
      <c r="N423" s="278">
        <v>44461</v>
      </c>
      <c r="O423" s="279" t="s">
        <v>190</v>
      </c>
      <c r="P423" s="276">
        <v>191</v>
      </c>
      <c r="Q423" s="278">
        <v>44475</v>
      </c>
      <c r="R423" s="276">
        <f>Q423-N423</f>
      </c>
      <c r="S423" s="6"/>
      <c r="T423" s="6"/>
      <c r="U423" s="5">
        <f>+YEAR(D423)</f>
      </c>
      <c r="V423" s="5">
        <f>+MONTH(D423)</f>
      </c>
      <c r="W423" s="281">
        <f>+"W"&amp;IF(WEEKNUM(D423)&lt;10,"0"&amp;WEEKNUM(D423),WEEKNUM(D423))</f>
      </c>
      <c r="X423" s="5">
        <f>+IF(N423="",YEAR(L423),YEAR(N423))</f>
      </c>
      <c r="Y423" s="5">
        <f>+IF(N423="",MONTH(L423),MONTH(N423))</f>
      </c>
      <c r="Z423" s="282">
        <f>+IF(N423="","W"&amp;IF(WEEKNUM(L423)&lt;10,"0"&amp;WEEKNUM(L423),WEEKNUM(L423)),"W"&amp;IF(WEEKNUM(N423)&lt;10,"0"&amp;WEEKNUM(N423),WEEKNUM(N423)))</f>
      </c>
      <c r="AA423" s="281">
        <f>+IF(O423&lt;&gt;"",O423,IF(N423="","In Transit","Arrived"))</f>
      </c>
      <c r="AB423" s="281">
        <f>+"W"&amp;IF(WEEKNUM(Q423)&lt;10,"0"&amp;WEEKNUM(Q423),WEEKNUM(Q423))</f>
      </c>
      <c r="AC423" s="5">
        <f>+YEAR(Q423)</f>
      </c>
      <c r="AD423" s="281">
        <f>+AB423&amp;"-"&amp;AC423</f>
      </c>
      <c r="AE423" s="6"/>
      <c r="AF423" s="6"/>
      <c r="AG423" s="11"/>
    </row>
    <row x14ac:dyDescent="0.25" r="424" customHeight="1" ht="18.75">
      <c r="A424" s="276">
        <v>33</v>
      </c>
      <c r="B424" s="276">
        <v>1086046974</v>
      </c>
      <c r="C424" s="277" t="s">
        <v>857</v>
      </c>
      <c r="D424" s="278">
        <v>44419</v>
      </c>
      <c r="E424" s="279" t="s">
        <v>863</v>
      </c>
      <c r="F424" s="279" t="s">
        <v>235</v>
      </c>
      <c r="G424" s="283" t="s">
        <v>859</v>
      </c>
      <c r="H424" s="279" t="s">
        <v>189</v>
      </c>
      <c r="I424" s="278">
        <v>44436</v>
      </c>
      <c r="J424" s="278">
        <v>44436</v>
      </c>
      <c r="K424" s="276">
        <f>J424-D424</f>
      </c>
      <c r="L424" s="278">
        <v>44459</v>
      </c>
      <c r="M424" s="280">
        <v>19.4</v>
      </c>
      <c r="N424" s="278">
        <v>44461</v>
      </c>
      <c r="O424" s="279" t="s">
        <v>190</v>
      </c>
      <c r="P424" s="276">
        <v>191</v>
      </c>
      <c r="Q424" s="278">
        <v>44475</v>
      </c>
      <c r="R424" s="276">
        <f>Q424-N424</f>
      </c>
      <c r="S424" s="6"/>
      <c r="T424" s="6"/>
      <c r="U424" s="5">
        <f>+YEAR(D424)</f>
      </c>
      <c r="V424" s="5">
        <f>+MONTH(D424)</f>
      </c>
      <c r="W424" s="281">
        <f>+"W"&amp;IF(WEEKNUM(D424)&lt;10,"0"&amp;WEEKNUM(D424),WEEKNUM(D424))</f>
      </c>
      <c r="X424" s="5">
        <f>+IF(N424="",YEAR(L424),YEAR(N424))</f>
      </c>
      <c r="Y424" s="5">
        <f>+IF(N424="",MONTH(L424),MONTH(N424))</f>
      </c>
      <c r="Z424" s="282">
        <f>+IF(N424="","W"&amp;IF(WEEKNUM(L424)&lt;10,"0"&amp;WEEKNUM(L424),WEEKNUM(L424)),"W"&amp;IF(WEEKNUM(N424)&lt;10,"0"&amp;WEEKNUM(N424),WEEKNUM(N424)))</f>
      </c>
      <c r="AA424" s="281">
        <f>+IF(O424&lt;&gt;"",O424,IF(N424="","In Transit","Arrived"))</f>
      </c>
      <c r="AB424" s="281">
        <f>+"W"&amp;IF(WEEKNUM(Q424)&lt;10,"0"&amp;WEEKNUM(Q424),WEEKNUM(Q424))</f>
      </c>
      <c r="AC424" s="5">
        <f>+YEAR(Q424)</f>
      </c>
      <c r="AD424" s="281">
        <f>+AB424&amp;"-"&amp;AC424</f>
      </c>
      <c r="AE424" s="6"/>
      <c r="AF424" s="6"/>
      <c r="AG424" s="11"/>
    </row>
    <row x14ac:dyDescent="0.25" r="425" customHeight="1" ht="18.75">
      <c r="A425" s="276">
        <v>33</v>
      </c>
      <c r="B425" s="276">
        <v>1086046971</v>
      </c>
      <c r="C425" s="277" t="s">
        <v>857</v>
      </c>
      <c r="D425" s="278">
        <v>44419</v>
      </c>
      <c r="E425" s="279" t="s">
        <v>864</v>
      </c>
      <c r="F425" s="279" t="s">
        <v>235</v>
      </c>
      <c r="G425" s="283" t="s">
        <v>859</v>
      </c>
      <c r="H425" s="279" t="s">
        <v>189</v>
      </c>
      <c r="I425" s="278">
        <v>44436</v>
      </c>
      <c r="J425" s="278">
        <v>44436</v>
      </c>
      <c r="K425" s="276">
        <f>J425-D425</f>
      </c>
      <c r="L425" s="278">
        <v>44459</v>
      </c>
      <c r="M425" s="280">
        <v>19.4</v>
      </c>
      <c r="N425" s="278">
        <v>44461</v>
      </c>
      <c r="O425" s="279" t="s">
        <v>190</v>
      </c>
      <c r="P425" s="276">
        <v>191</v>
      </c>
      <c r="Q425" s="278">
        <v>44475</v>
      </c>
      <c r="R425" s="276">
        <f>Q425-N425</f>
      </c>
      <c r="S425" s="6"/>
      <c r="T425" s="6"/>
      <c r="U425" s="5">
        <f>+YEAR(D425)</f>
      </c>
      <c r="V425" s="5">
        <f>+MONTH(D425)</f>
      </c>
      <c r="W425" s="281">
        <f>+"W"&amp;IF(WEEKNUM(D425)&lt;10,"0"&amp;WEEKNUM(D425),WEEKNUM(D425))</f>
      </c>
      <c r="X425" s="5">
        <f>+IF(N425="",YEAR(L425),YEAR(N425))</f>
      </c>
      <c r="Y425" s="5">
        <f>+IF(N425="",MONTH(L425),MONTH(N425))</f>
      </c>
      <c r="Z425" s="282">
        <f>+IF(N425="","W"&amp;IF(WEEKNUM(L425)&lt;10,"0"&amp;WEEKNUM(L425),WEEKNUM(L425)),"W"&amp;IF(WEEKNUM(N425)&lt;10,"0"&amp;WEEKNUM(N425),WEEKNUM(N425)))</f>
      </c>
      <c r="AA425" s="281">
        <f>+IF(O425&lt;&gt;"",O425,IF(N425="","In Transit","Arrived"))</f>
      </c>
      <c r="AB425" s="281">
        <f>+"W"&amp;IF(WEEKNUM(Q425)&lt;10,"0"&amp;WEEKNUM(Q425),WEEKNUM(Q425))</f>
      </c>
      <c r="AC425" s="5">
        <f>+YEAR(Q425)</f>
      </c>
      <c r="AD425" s="281">
        <f>+AB425&amp;"-"&amp;AC425</f>
      </c>
      <c r="AE425" s="6"/>
      <c r="AF425" s="6"/>
      <c r="AG425" s="11"/>
    </row>
    <row x14ac:dyDescent="0.25" r="426" customHeight="1" ht="18.75">
      <c r="A426" s="276">
        <v>33</v>
      </c>
      <c r="B426" s="276">
        <v>1086045864</v>
      </c>
      <c r="C426" s="277" t="s">
        <v>857</v>
      </c>
      <c r="D426" s="278">
        <v>44419</v>
      </c>
      <c r="E426" s="279" t="s">
        <v>865</v>
      </c>
      <c r="F426" s="279" t="s">
        <v>235</v>
      </c>
      <c r="G426" s="283" t="s">
        <v>859</v>
      </c>
      <c r="H426" s="279" t="s">
        <v>189</v>
      </c>
      <c r="I426" s="278">
        <v>44436</v>
      </c>
      <c r="J426" s="278">
        <v>44436</v>
      </c>
      <c r="K426" s="276">
        <f>J426-D426</f>
      </c>
      <c r="L426" s="278">
        <v>44459</v>
      </c>
      <c r="M426" s="280">
        <v>19.4</v>
      </c>
      <c r="N426" s="278">
        <v>44461</v>
      </c>
      <c r="O426" s="279" t="s">
        <v>190</v>
      </c>
      <c r="P426" s="276">
        <v>191</v>
      </c>
      <c r="Q426" s="278">
        <v>44475</v>
      </c>
      <c r="R426" s="276">
        <f>Q426-N426</f>
      </c>
      <c r="S426" s="6"/>
      <c r="T426" s="6"/>
      <c r="U426" s="5">
        <f>+YEAR(D426)</f>
      </c>
      <c r="V426" s="5">
        <f>+MONTH(D426)</f>
      </c>
      <c r="W426" s="281">
        <f>+"W"&amp;IF(WEEKNUM(D426)&lt;10,"0"&amp;WEEKNUM(D426),WEEKNUM(D426))</f>
      </c>
      <c r="X426" s="5">
        <f>+IF(N426="",YEAR(L426),YEAR(N426))</f>
      </c>
      <c r="Y426" s="5">
        <f>+IF(N426="",MONTH(L426),MONTH(N426))</f>
      </c>
      <c r="Z426" s="282">
        <f>+IF(N426="","W"&amp;IF(WEEKNUM(L426)&lt;10,"0"&amp;WEEKNUM(L426),WEEKNUM(L426)),"W"&amp;IF(WEEKNUM(N426)&lt;10,"0"&amp;WEEKNUM(N426),WEEKNUM(N426)))</f>
      </c>
      <c r="AA426" s="281">
        <f>+IF(O426&lt;&gt;"",O426,IF(N426="","In Transit","Arrived"))</f>
      </c>
      <c r="AB426" s="281">
        <f>+"W"&amp;IF(WEEKNUM(Q426)&lt;10,"0"&amp;WEEKNUM(Q426),WEEKNUM(Q426))</f>
      </c>
      <c r="AC426" s="5">
        <f>+YEAR(Q426)</f>
      </c>
      <c r="AD426" s="281">
        <f>+AB426&amp;"-"&amp;AC426</f>
      </c>
      <c r="AE426" s="6"/>
      <c r="AF426" s="6"/>
      <c r="AG426" s="11"/>
    </row>
    <row x14ac:dyDescent="0.25" r="427" customHeight="1" ht="18.75">
      <c r="A427" s="276">
        <v>33</v>
      </c>
      <c r="B427" s="276">
        <v>1086045858</v>
      </c>
      <c r="C427" s="277" t="s">
        <v>857</v>
      </c>
      <c r="D427" s="278">
        <v>44418</v>
      </c>
      <c r="E427" s="279" t="s">
        <v>866</v>
      </c>
      <c r="F427" s="279" t="s">
        <v>235</v>
      </c>
      <c r="G427" s="283" t="s">
        <v>859</v>
      </c>
      <c r="H427" s="279" t="s">
        <v>189</v>
      </c>
      <c r="I427" s="278">
        <v>44436</v>
      </c>
      <c r="J427" s="278">
        <v>44436</v>
      </c>
      <c r="K427" s="276">
        <f>J427-D427</f>
      </c>
      <c r="L427" s="278">
        <v>44459</v>
      </c>
      <c r="M427" s="280">
        <v>19.4</v>
      </c>
      <c r="N427" s="278">
        <v>44461</v>
      </c>
      <c r="O427" s="279" t="s">
        <v>190</v>
      </c>
      <c r="P427" s="276">
        <v>191</v>
      </c>
      <c r="Q427" s="278">
        <v>44475</v>
      </c>
      <c r="R427" s="276">
        <f>Q427-N427</f>
      </c>
      <c r="S427" s="6"/>
      <c r="T427" s="6"/>
      <c r="U427" s="5">
        <f>+YEAR(D427)</f>
      </c>
      <c r="V427" s="5">
        <f>+MONTH(D427)</f>
      </c>
      <c r="W427" s="281">
        <f>+"W"&amp;IF(WEEKNUM(D427)&lt;10,"0"&amp;WEEKNUM(D427),WEEKNUM(D427))</f>
      </c>
      <c r="X427" s="5">
        <f>+IF(N427="",YEAR(L427),YEAR(N427))</f>
      </c>
      <c r="Y427" s="5">
        <f>+IF(N427="",MONTH(L427),MONTH(N427))</f>
      </c>
      <c r="Z427" s="282">
        <f>+IF(N427="","W"&amp;IF(WEEKNUM(L427)&lt;10,"0"&amp;WEEKNUM(L427),WEEKNUM(L427)),"W"&amp;IF(WEEKNUM(N427)&lt;10,"0"&amp;WEEKNUM(N427),WEEKNUM(N427)))</f>
      </c>
      <c r="AA427" s="281">
        <f>+IF(O427&lt;&gt;"",O427,IF(N427="","In Transit","Arrived"))</f>
      </c>
      <c r="AB427" s="281">
        <f>+"W"&amp;IF(WEEKNUM(Q427)&lt;10,"0"&amp;WEEKNUM(Q427),WEEKNUM(Q427))</f>
      </c>
      <c r="AC427" s="5">
        <f>+YEAR(Q427)</f>
      </c>
      <c r="AD427" s="281">
        <f>+AB427&amp;"-"&amp;AC427</f>
      </c>
      <c r="AE427" s="6"/>
      <c r="AF427" s="6"/>
      <c r="AG427" s="11"/>
    </row>
    <row x14ac:dyDescent="0.25" r="428" customHeight="1" ht="18.75">
      <c r="A428" s="276">
        <v>33</v>
      </c>
      <c r="B428" s="276">
        <v>1086045852</v>
      </c>
      <c r="C428" s="277" t="s">
        <v>857</v>
      </c>
      <c r="D428" s="278">
        <v>44418</v>
      </c>
      <c r="E428" s="279" t="s">
        <v>867</v>
      </c>
      <c r="F428" s="279" t="s">
        <v>235</v>
      </c>
      <c r="G428" s="283" t="s">
        <v>859</v>
      </c>
      <c r="H428" s="279" t="s">
        <v>189</v>
      </c>
      <c r="I428" s="278">
        <v>44436</v>
      </c>
      <c r="J428" s="278">
        <v>44436</v>
      </c>
      <c r="K428" s="276">
        <f>J428-D428</f>
      </c>
      <c r="L428" s="278">
        <v>44459</v>
      </c>
      <c r="M428" s="280">
        <v>19.4</v>
      </c>
      <c r="N428" s="278">
        <v>44461</v>
      </c>
      <c r="O428" s="279" t="s">
        <v>190</v>
      </c>
      <c r="P428" s="276">
        <v>191</v>
      </c>
      <c r="Q428" s="278">
        <v>44475</v>
      </c>
      <c r="R428" s="276">
        <f>Q428-N428</f>
      </c>
      <c r="S428" s="6"/>
      <c r="T428" s="6"/>
      <c r="U428" s="5">
        <f>+YEAR(D428)</f>
      </c>
      <c r="V428" s="5">
        <f>+MONTH(D428)</f>
      </c>
      <c r="W428" s="281">
        <f>+"W"&amp;IF(WEEKNUM(D428)&lt;10,"0"&amp;WEEKNUM(D428),WEEKNUM(D428))</f>
      </c>
      <c r="X428" s="5">
        <f>+IF(N428="",YEAR(L428),YEAR(N428))</f>
      </c>
      <c r="Y428" s="5">
        <f>+IF(N428="",MONTH(L428),MONTH(N428))</f>
      </c>
      <c r="Z428" s="282">
        <f>+IF(N428="","W"&amp;IF(WEEKNUM(L428)&lt;10,"0"&amp;WEEKNUM(L428),WEEKNUM(L428)),"W"&amp;IF(WEEKNUM(N428)&lt;10,"0"&amp;WEEKNUM(N428),WEEKNUM(N428)))</f>
      </c>
      <c r="AA428" s="281">
        <f>+IF(O428&lt;&gt;"",O428,IF(N428="","In Transit","Arrived"))</f>
      </c>
      <c r="AB428" s="281">
        <f>+"W"&amp;IF(WEEKNUM(Q428)&lt;10,"0"&amp;WEEKNUM(Q428),WEEKNUM(Q428))</f>
      </c>
      <c r="AC428" s="5">
        <f>+YEAR(Q428)</f>
      </c>
      <c r="AD428" s="281">
        <f>+AB428&amp;"-"&amp;AC428</f>
      </c>
      <c r="AE428" s="6"/>
      <c r="AF428" s="6"/>
      <c r="AG428" s="11"/>
    </row>
    <row x14ac:dyDescent="0.25" r="429" customHeight="1" ht="18.75">
      <c r="A429" s="276">
        <v>34</v>
      </c>
      <c r="B429" s="276">
        <v>1086356501</v>
      </c>
      <c r="C429" s="277" t="s">
        <v>868</v>
      </c>
      <c r="D429" s="278">
        <v>44426</v>
      </c>
      <c r="E429" s="279" t="s">
        <v>306</v>
      </c>
      <c r="F429" s="279" t="s">
        <v>235</v>
      </c>
      <c r="G429" s="283" t="s">
        <v>859</v>
      </c>
      <c r="H429" s="279" t="s">
        <v>189</v>
      </c>
      <c r="I429" s="278">
        <v>44436</v>
      </c>
      <c r="J429" s="278">
        <v>44436</v>
      </c>
      <c r="K429" s="276">
        <f>J429-D429</f>
      </c>
      <c r="L429" s="278">
        <v>44459</v>
      </c>
      <c r="M429" s="280">
        <v>19.4</v>
      </c>
      <c r="N429" s="278">
        <v>44461</v>
      </c>
      <c r="O429" s="279" t="s">
        <v>190</v>
      </c>
      <c r="P429" s="276">
        <v>191</v>
      </c>
      <c r="Q429" s="278">
        <v>44468</v>
      </c>
      <c r="R429" s="276">
        <f>Q429-N429</f>
      </c>
      <c r="S429" s="6"/>
      <c r="T429" s="6"/>
      <c r="U429" s="5">
        <f>+YEAR(D429)</f>
      </c>
      <c r="V429" s="5">
        <f>+MONTH(D429)</f>
      </c>
      <c r="W429" s="281">
        <f>+"W"&amp;IF(WEEKNUM(D429)&lt;10,"0"&amp;WEEKNUM(D429),WEEKNUM(D429))</f>
      </c>
      <c r="X429" s="5">
        <f>+IF(N429="",YEAR(L429),YEAR(N429))</f>
      </c>
      <c r="Y429" s="5">
        <f>+IF(N429="",MONTH(L429),MONTH(N429))</f>
      </c>
      <c r="Z429" s="282">
        <f>+IF(N429="","W"&amp;IF(WEEKNUM(L429)&lt;10,"0"&amp;WEEKNUM(L429),WEEKNUM(L429)),"W"&amp;IF(WEEKNUM(N429)&lt;10,"0"&amp;WEEKNUM(N429),WEEKNUM(N429)))</f>
      </c>
      <c r="AA429" s="281">
        <f>+IF(O429&lt;&gt;"",O429,IF(N429="","In Transit","Arrived"))</f>
      </c>
      <c r="AB429" s="281">
        <f>+"W"&amp;IF(WEEKNUM(Q429)&lt;10,"0"&amp;WEEKNUM(Q429),WEEKNUM(Q429))</f>
      </c>
      <c r="AC429" s="5">
        <f>+YEAR(Q429)</f>
      </c>
      <c r="AD429" s="281">
        <f>+AB429&amp;"-"&amp;AC429</f>
      </c>
      <c r="AE429" s="6"/>
      <c r="AF429" s="6"/>
      <c r="AG429" s="11"/>
    </row>
    <row x14ac:dyDescent="0.25" r="430" customHeight="1" ht="18.75">
      <c r="A430" s="276">
        <v>34</v>
      </c>
      <c r="B430" s="276">
        <v>1086356500</v>
      </c>
      <c r="C430" s="277" t="s">
        <v>868</v>
      </c>
      <c r="D430" s="278">
        <v>44426</v>
      </c>
      <c r="E430" s="279" t="s">
        <v>869</v>
      </c>
      <c r="F430" s="279" t="s">
        <v>235</v>
      </c>
      <c r="G430" s="283" t="s">
        <v>859</v>
      </c>
      <c r="H430" s="279" t="s">
        <v>189</v>
      </c>
      <c r="I430" s="278">
        <v>44436</v>
      </c>
      <c r="J430" s="278">
        <v>44436</v>
      </c>
      <c r="K430" s="276">
        <f>J430-D430</f>
      </c>
      <c r="L430" s="278">
        <v>44459</v>
      </c>
      <c r="M430" s="280">
        <v>19.4</v>
      </c>
      <c r="N430" s="278">
        <v>44461</v>
      </c>
      <c r="O430" s="279" t="s">
        <v>190</v>
      </c>
      <c r="P430" s="276">
        <v>191</v>
      </c>
      <c r="Q430" s="278">
        <v>44468</v>
      </c>
      <c r="R430" s="276">
        <f>Q430-N430</f>
      </c>
      <c r="S430" s="6"/>
      <c r="T430" s="6"/>
      <c r="U430" s="5">
        <f>+YEAR(D430)</f>
      </c>
      <c r="V430" s="5">
        <f>+MONTH(D430)</f>
      </c>
      <c r="W430" s="281">
        <f>+"W"&amp;IF(WEEKNUM(D430)&lt;10,"0"&amp;WEEKNUM(D430),WEEKNUM(D430))</f>
      </c>
      <c r="X430" s="5">
        <f>+IF(N430="",YEAR(L430),YEAR(N430))</f>
      </c>
      <c r="Y430" s="5">
        <f>+IF(N430="",MONTH(L430),MONTH(N430))</f>
      </c>
      <c r="Z430" s="282">
        <f>+IF(N430="","W"&amp;IF(WEEKNUM(L430)&lt;10,"0"&amp;WEEKNUM(L430),WEEKNUM(L430)),"W"&amp;IF(WEEKNUM(N430)&lt;10,"0"&amp;WEEKNUM(N430),WEEKNUM(N430)))</f>
      </c>
      <c r="AA430" s="281">
        <f>+IF(O430&lt;&gt;"",O430,IF(N430="","In Transit","Arrived"))</f>
      </c>
      <c r="AB430" s="281">
        <f>+"W"&amp;IF(WEEKNUM(Q430)&lt;10,"0"&amp;WEEKNUM(Q430),WEEKNUM(Q430))</f>
      </c>
      <c r="AC430" s="5">
        <f>+YEAR(Q430)</f>
      </c>
      <c r="AD430" s="281">
        <f>+AB430&amp;"-"&amp;AC430</f>
      </c>
      <c r="AE430" s="6"/>
      <c r="AF430" s="6"/>
      <c r="AG430" s="11"/>
    </row>
    <row x14ac:dyDescent="0.25" r="431" customHeight="1" ht="18.75">
      <c r="A431" s="276">
        <v>34</v>
      </c>
      <c r="B431" s="276">
        <v>1086354163</v>
      </c>
      <c r="C431" s="277" t="s">
        <v>868</v>
      </c>
      <c r="D431" s="278">
        <v>44427</v>
      </c>
      <c r="E431" s="279" t="s">
        <v>192</v>
      </c>
      <c r="F431" s="279" t="s">
        <v>235</v>
      </c>
      <c r="G431" s="283" t="s">
        <v>859</v>
      </c>
      <c r="H431" s="279" t="s">
        <v>189</v>
      </c>
      <c r="I431" s="278">
        <v>44436</v>
      </c>
      <c r="J431" s="278">
        <v>44436</v>
      </c>
      <c r="K431" s="276">
        <f>J431-D431</f>
      </c>
      <c r="L431" s="278">
        <v>44459</v>
      </c>
      <c r="M431" s="280">
        <v>19.4</v>
      </c>
      <c r="N431" s="278">
        <v>44461</v>
      </c>
      <c r="O431" s="279" t="s">
        <v>190</v>
      </c>
      <c r="P431" s="276">
        <v>191</v>
      </c>
      <c r="Q431" s="278">
        <v>44468</v>
      </c>
      <c r="R431" s="276">
        <f>Q431-N431</f>
      </c>
      <c r="S431" s="6"/>
      <c r="T431" s="6"/>
      <c r="U431" s="5">
        <f>+YEAR(D431)</f>
      </c>
      <c r="V431" s="5">
        <f>+MONTH(D431)</f>
      </c>
      <c r="W431" s="281">
        <f>+"W"&amp;IF(WEEKNUM(D431)&lt;10,"0"&amp;WEEKNUM(D431),WEEKNUM(D431))</f>
      </c>
      <c r="X431" s="5">
        <f>+IF(N431="",YEAR(L431),YEAR(N431))</f>
      </c>
      <c r="Y431" s="5">
        <f>+IF(N431="",MONTH(L431),MONTH(N431))</f>
      </c>
      <c r="Z431" s="282">
        <f>+IF(N431="","W"&amp;IF(WEEKNUM(L431)&lt;10,"0"&amp;WEEKNUM(L431),WEEKNUM(L431)),"W"&amp;IF(WEEKNUM(N431)&lt;10,"0"&amp;WEEKNUM(N431),WEEKNUM(N431)))</f>
      </c>
      <c r="AA431" s="281">
        <f>+IF(O431&lt;&gt;"",O431,IF(N431="","In Transit","Arrived"))</f>
      </c>
      <c r="AB431" s="281">
        <f>+"W"&amp;IF(WEEKNUM(Q431)&lt;10,"0"&amp;WEEKNUM(Q431),WEEKNUM(Q431))</f>
      </c>
      <c r="AC431" s="5">
        <f>+YEAR(Q431)</f>
      </c>
      <c r="AD431" s="281">
        <f>+AB431&amp;"-"&amp;AC431</f>
      </c>
      <c r="AE431" s="6"/>
      <c r="AF431" s="6"/>
      <c r="AG431" s="11"/>
    </row>
    <row x14ac:dyDescent="0.25" r="432" customHeight="1" ht="18.75">
      <c r="A432" s="276">
        <v>34</v>
      </c>
      <c r="B432" s="276">
        <v>1086354162</v>
      </c>
      <c r="C432" s="277" t="s">
        <v>868</v>
      </c>
      <c r="D432" s="278">
        <v>44427</v>
      </c>
      <c r="E432" s="279" t="s">
        <v>870</v>
      </c>
      <c r="F432" s="279" t="s">
        <v>235</v>
      </c>
      <c r="G432" s="283" t="s">
        <v>859</v>
      </c>
      <c r="H432" s="279" t="s">
        <v>189</v>
      </c>
      <c r="I432" s="278">
        <v>44436</v>
      </c>
      <c r="J432" s="278">
        <v>44436</v>
      </c>
      <c r="K432" s="276">
        <f>J432-D432</f>
      </c>
      <c r="L432" s="278">
        <v>44459</v>
      </c>
      <c r="M432" s="280">
        <v>19.4</v>
      </c>
      <c r="N432" s="278">
        <v>44461</v>
      </c>
      <c r="O432" s="279" t="s">
        <v>190</v>
      </c>
      <c r="P432" s="276">
        <v>191</v>
      </c>
      <c r="Q432" s="278">
        <v>44468</v>
      </c>
      <c r="R432" s="276">
        <f>Q432-N432</f>
      </c>
      <c r="S432" s="6"/>
      <c r="T432" s="6"/>
      <c r="U432" s="5">
        <f>+YEAR(D432)</f>
      </c>
      <c r="V432" s="5">
        <f>+MONTH(D432)</f>
      </c>
      <c r="W432" s="281">
        <f>+"W"&amp;IF(WEEKNUM(D432)&lt;10,"0"&amp;WEEKNUM(D432),WEEKNUM(D432))</f>
      </c>
      <c r="X432" s="5">
        <f>+IF(N432="",YEAR(L432),YEAR(N432))</f>
      </c>
      <c r="Y432" s="5">
        <f>+IF(N432="",MONTH(L432),MONTH(N432))</f>
      </c>
      <c r="Z432" s="282">
        <f>+IF(N432="","W"&amp;IF(WEEKNUM(L432)&lt;10,"0"&amp;WEEKNUM(L432),WEEKNUM(L432)),"W"&amp;IF(WEEKNUM(N432)&lt;10,"0"&amp;WEEKNUM(N432),WEEKNUM(N432)))</f>
      </c>
      <c r="AA432" s="281">
        <f>+IF(O432&lt;&gt;"",O432,IF(N432="","In Transit","Arrived"))</f>
      </c>
      <c r="AB432" s="281">
        <f>+"W"&amp;IF(WEEKNUM(Q432)&lt;10,"0"&amp;WEEKNUM(Q432),WEEKNUM(Q432))</f>
      </c>
      <c r="AC432" s="5">
        <f>+YEAR(Q432)</f>
      </c>
      <c r="AD432" s="281">
        <f>+AB432&amp;"-"&amp;AC432</f>
      </c>
      <c r="AE432" s="6"/>
      <c r="AF432" s="6"/>
      <c r="AG432" s="11"/>
    </row>
    <row x14ac:dyDescent="0.25" r="433" customHeight="1" ht="18.75">
      <c r="A433" s="276">
        <v>34</v>
      </c>
      <c r="B433" s="276">
        <v>1086354161</v>
      </c>
      <c r="C433" s="277" t="s">
        <v>868</v>
      </c>
      <c r="D433" s="278">
        <v>44426</v>
      </c>
      <c r="E433" s="279" t="s">
        <v>871</v>
      </c>
      <c r="F433" s="279" t="s">
        <v>235</v>
      </c>
      <c r="G433" s="283" t="s">
        <v>859</v>
      </c>
      <c r="H433" s="279" t="s">
        <v>189</v>
      </c>
      <c r="I433" s="278">
        <v>44436</v>
      </c>
      <c r="J433" s="278">
        <v>44436</v>
      </c>
      <c r="K433" s="276">
        <f>J433-D433</f>
      </c>
      <c r="L433" s="278">
        <v>44459</v>
      </c>
      <c r="M433" s="280">
        <v>19.4</v>
      </c>
      <c r="N433" s="278">
        <v>44461</v>
      </c>
      <c r="O433" s="279" t="s">
        <v>190</v>
      </c>
      <c r="P433" s="276">
        <v>191</v>
      </c>
      <c r="Q433" s="278">
        <v>44468</v>
      </c>
      <c r="R433" s="276">
        <f>Q433-N433</f>
      </c>
      <c r="S433" s="6"/>
      <c r="T433" s="6"/>
      <c r="U433" s="5">
        <f>+YEAR(D433)</f>
      </c>
      <c r="V433" s="5">
        <f>+MONTH(D433)</f>
      </c>
      <c r="W433" s="281">
        <f>+"W"&amp;IF(WEEKNUM(D433)&lt;10,"0"&amp;WEEKNUM(D433),WEEKNUM(D433))</f>
      </c>
      <c r="X433" s="5">
        <f>+IF(N433="",YEAR(L433),YEAR(N433))</f>
      </c>
      <c r="Y433" s="5">
        <f>+IF(N433="",MONTH(L433),MONTH(N433))</f>
      </c>
      <c r="Z433" s="282">
        <f>+IF(N433="","W"&amp;IF(WEEKNUM(L433)&lt;10,"0"&amp;WEEKNUM(L433),WEEKNUM(L433)),"W"&amp;IF(WEEKNUM(N433)&lt;10,"0"&amp;WEEKNUM(N433),WEEKNUM(N433)))</f>
      </c>
      <c r="AA433" s="281">
        <f>+IF(O433&lt;&gt;"",O433,IF(N433="","In Transit","Arrived"))</f>
      </c>
      <c r="AB433" s="281">
        <f>+"W"&amp;IF(WEEKNUM(Q433)&lt;10,"0"&amp;WEEKNUM(Q433),WEEKNUM(Q433))</f>
      </c>
      <c r="AC433" s="5">
        <f>+YEAR(Q433)</f>
      </c>
      <c r="AD433" s="281">
        <f>+AB433&amp;"-"&amp;AC433</f>
      </c>
      <c r="AE433" s="6"/>
      <c r="AF433" s="6"/>
      <c r="AG433" s="11"/>
    </row>
    <row x14ac:dyDescent="0.25" r="434" customHeight="1" ht="18.75">
      <c r="A434" s="276">
        <v>34</v>
      </c>
      <c r="B434" s="276">
        <v>1086354159</v>
      </c>
      <c r="C434" s="277" t="s">
        <v>868</v>
      </c>
      <c r="D434" s="278">
        <v>44426</v>
      </c>
      <c r="E434" s="279" t="s">
        <v>872</v>
      </c>
      <c r="F434" s="279" t="s">
        <v>235</v>
      </c>
      <c r="G434" s="283" t="s">
        <v>859</v>
      </c>
      <c r="H434" s="279" t="s">
        <v>189</v>
      </c>
      <c r="I434" s="278">
        <v>44436</v>
      </c>
      <c r="J434" s="278">
        <v>44436</v>
      </c>
      <c r="K434" s="276">
        <f>J434-D434</f>
      </c>
      <c r="L434" s="278">
        <v>44459</v>
      </c>
      <c r="M434" s="280">
        <v>19.4</v>
      </c>
      <c r="N434" s="278">
        <v>44461</v>
      </c>
      <c r="O434" s="279" t="s">
        <v>190</v>
      </c>
      <c r="P434" s="276">
        <v>191</v>
      </c>
      <c r="Q434" s="278">
        <v>44468</v>
      </c>
      <c r="R434" s="276">
        <f>Q434-N434</f>
      </c>
      <c r="S434" s="6"/>
      <c r="T434" s="6"/>
      <c r="U434" s="5">
        <f>+YEAR(D434)</f>
      </c>
      <c r="V434" s="5">
        <f>+MONTH(D434)</f>
      </c>
      <c r="W434" s="281">
        <f>+"W"&amp;IF(WEEKNUM(D434)&lt;10,"0"&amp;WEEKNUM(D434),WEEKNUM(D434))</f>
      </c>
      <c r="X434" s="5">
        <f>+IF(N434="",YEAR(L434),YEAR(N434))</f>
      </c>
      <c r="Y434" s="5">
        <f>+IF(N434="",MONTH(L434),MONTH(N434))</f>
      </c>
      <c r="Z434" s="282">
        <f>+IF(N434="","W"&amp;IF(WEEKNUM(L434)&lt;10,"0"&amp;WEEKNUM(L434),WEEKNUM(L434)),"W"&amp;IF(WEEKNUM(N434)&lt;10,"0"&amp;WEEKNUM(N434),WEEKNUM(N434)))</f>
      </c>
      <c r="AA434" s="281">
        <f>+IF(O434&lt;&gt;"",O434,IF(N434="","In Transit","Arrived"))</f>
      </c>
      <c r="AB434" s="281">
        <f>+"W"&amp;IF(WEEKNUM(Q434)&lt;10,"0"&amp;WEEKNUM(Q434),WEEKNUM(Q434))</f>
      </c>
      <c r="AC434" s="5">
        <f>+YEAR(Q434)</f>
      </c>
      <c r="AD434" s="281">
        <f>+AB434&amp;"-"&amp;AC434</f>
      </c>
      <c r="AE434" s="6"/>
      <c r="AF434" s="6"/>
      <c r="AG434" s="11"/>
    </row>
    <row x14ac:dyDescent="0.25" r="435" customHeight="1" ht="18.75">
      <c r="A435" s="276">
        <v>34</v>
      </c>
      <c r="B435" s="276">
        <v>1086354158</v>
      </c>
      <c r="C435" s="277" t="s">
        <v>868</v>
      </c>
      <c r="D435" s="278">
        <v>44426</v>
      </c>
      <c r="E435" s="279" t="s">
        <v>873</v>
      </c>
      <c r="F435" s="279" t="s">
        <v>235</v>
      </c>
      <c r="G435" s="283" t="s">
        <v>859</v>
      </c>
      <c r="H435" s="279" t="s">
        <v>189</v>
      </c>
      <c r="I435" s="278">
        <v>44436</v>
      </c>
      <c r="J435" s="278">
        <v>44436</v>
      </c>
      <c r="K435" s="276">
        <f>J435-D435</f>
      </c>
      <c r="L435" s="278">
        <v>44459</v>
      </c>
      <c r="M435" s="280">
        <v>19.4</v>
      </c>
      <c r="N435" s="278">
        <v>44461</v>
      </c>
      <c r="O435" s="279" t="s">
        <v>190</v>
      </c>
      <c r="P435" s="276">
        <v>191</v>
      </c>
      <c r="Q435" s="278">
        <v>44468</v>
      </c>
      <c r="R435" s="276">
        <f>Q435-N435</f>
      </c>
      <c r="S435" s="6"/>
      <c r="T435" s="6"/>
      <c r="U435" s="5">
        <f>+YEAR(D435)</f>
      </c>
      <c r="V435" s="5">
        <f>+MONTH(D435)</f>
      </c>
      <c r="W435" s="281">
        <f>+"W"&amp;IF(WEEKNUM(D435)&lt;10,"0"&amp;WEEKNUM(D435),WEEKNUM(D435))</f>
      </c>
      <c r="X435" s="5">
        <f>+IF(N435="",YEAR(L435),YEAR(N435))</f>
      </c>
      <c r="Y435" s="5">
        <f>+IF(N435="",MONTH(L435),MONTH(N435))</f>
      </c>
      <c r="Z435" s="282">
        <f>+IF(N435="","W"&amp;IF(WEEKNUM(L435)&lt;10,"0"&amp;WEEKNUM(L435),WEEKNUM(L435)),"W"&amp;IF(WEEKNUM(N435)&lt;10,"0"&amp;WEEKNUM(N435),WEEKNUM(N435)))</f>
      </c>
      <c r="AA435" s="281">
        <f>+IF(O435&lt;&gt;"",O435,IF(N435="","In Transit","Arrived"))</f>
      </c>
      <c r="AB435" s="281">
        <f>+"W"&amp;IF(WEEKNUM(Q435)&lt;10,"0"&amp;WEEKNUM(Q435),WEEKNUM(Q435))</f>
      </c>
      <c r="AC435" s="5">
        <f>+YEAR(Q435)</f>
      </c>
      <c r="AD435" s="281">
        <f>+AB435&amp;"-"&amp;AC435</f>
      </c>
      <c r="AE435" s="6"/>
      <c r="AF435" s="6"/>
      <c r="AG435" s="11"/>
    </row>
    <row x14ac:dyDescent="0.25" r="436" customHeight="1" ht="18.75">
      <c r="A436" s="276">
        <v>34</v>
      </c>
      <c r="B436" s="276">
        <v>1086354157</v>
      </c>
      <c r="C436" s="277" t="s">
        <v>868</v>
      </c>
      <c r="D436" s="278">
        <v>44425</v>
      </c>
      <c r="E436" s="279" t="s">
        <v>328</v>
      </c>
      <c r="F436" s="279" t="s">
        <v>235</v>
      </c>
      <c r="G436" s="283" t="s">
        <v>859</v>
      </c>
      <c r="H436" s="279" t="s">
        <v>189</v>
      </c>
      <c r="I436" s="278">
        <v>44436</v>
      </c>
      <c r="J436" s="278">
        <v>44436</v>
      </c>
      <c r="K436" s="276">
        <f>J436-D436</f>
      </c>
      <c r="L436" s="278">
        <v>44459</v>
      </c>
      <c r="M436" s="280">
        <v>19.4</v>
      </c>
      <c r="N436" s="278">
        <v>44461</v>
      </c>
      <c r="O436" s="279" t="s">
        <v>190</v>
      </c>
      <c r="P436" s="276">
        <v>191</v>
      </c>
      <c r="Q436" s="278">
        <v>44468</v>
      </c>
      <c r="R436" s="276">
        <f>Q436-N436</f>
      </c>
      <c r="S436" s="6"/>
      <c r="T436" s="6"/>
      <c r="U436" s="5">
        <f>+YEAR(D436)</f>
      </c>
      <c r="V436" s="5">
        <f>+MONTH(D436)</f>
      </c>
      <c r="W436" s="281">
        <f>+"W"&amp;IF(WEEKNUM(D436)&lt;10,"0"&amp;WEEKNUM(D436),WEEKNUM(D436))</f>
      </c>
      <c r="X436" s="5">
        <f>+IF(N436="",YEAR(L436),YEAR(N436))</f>
      </c>
      <c r="Y436" s="5">
        <f>+IF(N436="",MONTH(L436),MONTH(N436))</f>
      </c>
      <c r="Z436" s="282">
        <f>+IF(N436="","W"&amp;IF(WEEKNUM(L436)&lt;10,"0"&amp;WEEKNUM(L436),WEEKNUM(L436)),"W"&amp;IF(WEEKNUM(N436)&lt;10,"0"&amp;WEEKNUM(N436),WEEKNUM(N436)))</f>
      </c>
      <c r="AA436" s="281">
        <f>+IF(O436&lt;&gt;"",O436,IF(N436="","In Transit","Arrived"))</f>
      </c>
      <c r="AB436" s="281">
        <f>+"W"&amp;IF(WEEKNUM(Q436)&lt;10,"0"&amp;WEEKNUM(Q436),WEEKNUM(Q436))</f>
      </c>
      <c r="AC436" s="5">
        <f>+YEAR(Q436)</f>
      </c>
      <c r="AD436" s="281">
        <f>+AB436&amp;"-"&amp;AC436</f>
      </c>
      <c r="AE436" s="6"/>
      <c r="AF436" s="6"/>
      <c r="AG436" s="11"/>
    </row>
    <row x14ac:dyDescent="0.25" r="437" customHeight="1" ht="18.75">
      <c r="A437" s="276">
        <v>34</v>
      </c>
      <c r="B437" s="276">
        <v>1086354156</v>
      </c>
      <c r="C437" s="277" t="s">
        <v>868</v>
      </c>
      <c r="D437" s="278">
        <v>44425</v>
      </c>
      <c r="E437" s="279" t="s">
        <v>874</v>
      </c>
      <c r="F437" s="279" t="s">
        <v>235</v>
      </c>
      <c r="G437" s="283" t="s">
        <v>859</v>
      </c>
      <c r="H437" s="279" t="s">
        <v>189</v>
      </c>
      <c r="I437" s="278">
        <v>44436</v>
      </c>
      <c r="J437" s="278">
        <v>44436</v>
      </c>
      <c r="K437" s="276">
        <f>J437-D437</f>
      </c>
      <c r="L437" s="278">
        <v>44459</v>
      </c>
      <c r="M437" s="280">
        <v>19.4</v>
      </c>
      <c r="N437" s="278">
        <v>44461</v>
      </c>
      <c r="O437" s="279" t="s">
        <v>190</v>
      </c>
      <c r="P437" s="276">
        <v>191</v>
      </c>
      <c r="Q437" s="278">
        <v>44468</v>
      </c>
      <c r="R437" s="276">
        <f>Q437-N437</f>
      </c>
      <c r="S437" s="6"/>
      <c r="T437" s="6"/>
      <c r="U437" s="5">
        <f>+YEAR(D437)</f>
      </c>
      <c r="V437" s="5">
        <f>+MONTH(D437)</f>
      </c>
      <c r="W437" s="281">
        <f>+"W"&amp;IF(WEEKNUM(D437)&lt;10,"0"&amp;WEEKNUM(D437),WEEKNUM(D437))</f>
      </c>
      <c r="X437" s="5">
        <f>+IF(N437="",YEAR(L437),YEAR(N437))</f>
      </c>
      <c r="Y437" s="5">
        <f>+IF(N437="",MONTH(L437),MONTH(N437))</f>
      </c>
      <c r="Z437" s="282">
        <f>+IF(N437="","W"&amp;IF(WEEKNUM(L437)&lt;10,"0"&amp;WEEKNUM(L437),WEEKNUM(L437)),"W"&amp;IF(WEEKNUM(N437)&lt;10,"0"&amp;WEEKNUM(N437),WEEKNUM(N437)))</f>
      </c>
      <c r="AA437" s="281">
        <f>+IF(O437&lt;&gt;"",O437,IF(N437="","In Transit","Arrived"))</f>
      </c>
      <c r="AB437" s="281">
        <f>+"W"&amp;IF(WEEKNUM(Q437)&lt;10,"0"&amp;WEEKNUM(Q437),WEEKNUM(Q437))</f>
      </c>
      <c r="AC437" s="5">
        <f>+YEAR(Q437)</f>
      </c>
      <c r="AD437" s="281">
        <f>+AB437&amp;"-"&amp;AC437</f>
      </c>
      <c r="AE437" s="6"/>
      <c r="AF437" s="6"/>
      <c r="AG437" s="11"/>
    </row>
    <row x14ac:dyDescent="0.25" r="438" customHeight="1" ht="18.75">
      <c r="A438" s="276">
        <v>34</v>
      </c>
      <c r="B438" s="276">
        <v>1086354155</v>
      </c>
      <c r="C438" s="277" t="s">
        <v>868</v>
      </c>
      <c r="D438" s="278">
        <v>44425</v>
      </c>
      <c r="E438" s="279" t="s">
        <v>875</v>
      </c>
      <c r="F438" s="279" t="s">
        <v>235</v>
      </c>
      <c r="G438" s="283" t="s">
        <v>859</v>
      </c>
      <c r="H438" s="279" t="s">
        <v>189</v>
      </c>
      <c r="I438" s="278">
        <v>44436</v>
      </c>
      <c r="J438" s="278">
        <v>44436</v>
      </c>
      <c r="K438" s="276">
        <f>J438-D438</f>
      </c>
      <c r="L438" s="278">
        <v>44459</v>
      </c>
      <c r="M438" s="280">
        <v>19.4</v>
      </c>
      <c r="N438" s="278">
        <v>44461</v>
      </c>
      <c r="O438" s="279" t="s">
        <v>190</v>
      </c>
      <c r="P438" s="276">
        <v>191</v>
      </c>
      <c r="Q438" s="278">
        <v>44468</v>
      </c>
      <c r="R438" s="276">
        <f>Q438-N438</f>
      </c>
      <c r="S438" s="6"/>
      <c r="T438" s="6"/>
      <c r="U438" s="5">
        <f>+YEAR(D438)</f>
      </c>
      <c r="V438" s="5">
        <f>+MONTH(D438)</f>
      </c>
      <c r="W438" s="281">
        <f>+"W"&amp;IF(WEEKNUM(D438)&lt;10,"0"&amp;WEEKNUM(D438),WEEKNUM(D438))</f>
      </c>
      <c r="X438" s="5">
        <f>+IF(N438="",YEAR(L438),YEAR(N438))</f>
      </c>
      <c r="Y438" s="5">
        <f>+IF(N438="",MONTH(L438),MONTH(N438))</f>
      </c>
      <c r="Z438" s="282">
        <f>+IF(N438="","W"&amp;IF(WEEKNUM(L438)&lt;10,"0"&amp;WEEKNUM(L438),WEEKNUM(L438)),"W"&amp;IF(WEEKNUM(N438)&lt;10,"0"&amp;WEEKNUM(N438),WEEKNUM(N438)))</f>
      </c>
      <c r="AA438" s="281">
        <f>+IF(O438&lt;&gt;"",O438,IF(N438="","In Transit","Arrived"))</f>
      </c>
      <c r="AB438" s="281">
        <f>+"W"&amp;IF(WEEKNUM(Q438)&lt;10,"0"&amp;WEEKNUM(Q438),WEEKNUM(Q438))</f>
      </c>
      <c r="AC438" s="5">
        <f>+YEAR(Q438)</f>
      </c>
      <c r="AD438" s="281">
        <f>+AB438&amp;"-"&amp;AC438</f>
      </c>
      <c r="AE438" s="6"/>
      <c r="AF438" s="6"/>
      <c r="AG438" s="11"/>
    </row>
    <row x14ac:dyDescent="0.25" r="439" customHeight="1" ht="18.75">
      <c r="A439" s="276">
        <v>35</v>
      </c>
      <c r="B439" s="276">
        <v>1086514176</v>
      </c>
      <c r="C439" s="277" t="s">
        <v>876</v>
      </c>
      <c r="D439" s="278">
        <v>44432</v>
      </c>
      <c r="E439" s="279" t="s">
        <v>877</v>
      </c>
      <c r="F439" s="279" t="s">
        <v>814</v>
      </c>
      <c r="G439" s="283" t="s">
        <v>878</v>
      </c>
      <c r="H439" s="279" t="s">
        <v>189</v>
      </c>
      <c r="I439" s="278">
        <v>44441</v>
      </c>
      <c r="J439" s="278">
        <v>44442</v>
      </c>
      <c r="K439" s="276">
        <f>J439-D439</f>
      </c>
      <c r="L439" s="278">
        <v>44465</v>
      </c>
      <c r="M439" s="280">
        <v>19.4</v>
      </c>
      <c r="N439" s="278">
        <v>44465</v>
      </c>
      <c r="O439" s="279" t="s">
        <v>190</v>
      </c>
      <c r="P439" s="276">
        <v>191</v>
      </c>
      <c r="Q439" s="278">
        <v>44482</v>
      </c>
      <c r="R439" s="276">
        <f>Q439-N439</f>
      </c>
      <c r="S439" s="6"/>
      <c r="T439" s="6"/>
      <c r="U439" s="5">
        <f>+YEAR(D439)</f>
      </c>
      <c r="V439" s="5">
        <f>+MONTH(D439)</f>
      </c>
      <c r="W439" s="281">
        <f>+"W"&amp;IF(WEEKNUM(D439)&lt;10,"0"&amp;WEEKNUM(D439),WEEKNUM(D439))</f>
      </c>
      <c r="X439" s="5">
        <f>+IF(N439="",YEAR(L439),YEAR(N439))</f>
      </c>
      <c r="Y439" s="5">
        <f>+IF(N439="",MONTH(L439),MONTH(N439))</f>
      </c>
      <c r="Z439" s="282">
        <f>+IF(N439="","W"&amp;IF(WEEKNUM(L439)&lt;10,"0"&amp;WEEKNUM(L439),WEEKNUM(L439)),"W"&amp;IF(WEEKNUM(N439)&lt;10,"0"&amp;WEEKNUM(N439),WEEKNUM(N439)))</f>
      </c>
      <c r="AA439" s="281">
        <f>+IF(O439&lt;&gt;"",O439,IF(N439="","In Transit","Arrived"))</f>
      </c>
      <c r="AB439" s="281">
        <f>+"W"&amp;IF(WEEKNUM(Q439)&lt;10,"0"&amp;WEEKNUM(Q439),WEEKNUM(Q439))</f>
      </c>
      <c r="AC439" s="5">
        <f>+YEAR(Q439)</f>
      </c>
      <c r="AD439" s="281">
        <f>+AB439&amp;"-"&amp;AC439</f>
      </c>
      <c r="AE439" s="6"/>
      <c r="AF439" s="6"/>
      <c r="AG439" s="11"/>
    </row>
    <row x14ac:dyDescent="0.25" r="440" customHeight="1" ht="18.75">
      <c r="A440" s="276">
        <v>35</v>
      </c>
      <c r="B440" s="276">
        <v>1086514177</v>
      </c>
      <c r="C440" s="277" t="s">
        <v>876</v>
      </c>
      <c r="D440" s="278">
        <v>44432</v>
      </c>
      <c r="E440" s="279" t="s">
        <v>879</v>
      </c>
      <c r="F440" s="279" t="s">
        <v>814</v>
      </c>
      <c r="G440" s="283" t="s">
        <v>878</v>
      </c>
      <c r="H440" s="279" t="s">
        <v>189</v>
      </c>
      <c r="I440" s="278">
        <v>44441</v>
      </c>
      <c r="J440" s="278">
        <v>44442</v>
      </c>
      <c r="K440" s="276">
        <f>J440-D440</f>
      </c>
      <c r="L440" s="278">
        <v>44465</v>
      </c>
      <c r="M440" s="280">
        <v>19.4</v>
      </c>
      <c r="N440" s="278">
        <v>44465</v>
      </c>
      <c r="O440" s="279" t="s">
        <v>190</v>
      </c>
      <c r="P440" s="276">
        <v>191</v>
      </c>
      <c r="Q440" s="278">
        <v>44482</v>
      </c>
      <c r="R440" s="276">
        <f>Q440-N440</f>
      </c>
      <c r="S440" s="6"/>
      <c r="T440" s="6"/>
      <c r="U440" s="5">
        <f>+YEAR(D440)</f>
      </c>
      <c r="V440" s="5">
        <f>+MONTH(D440)</f>
      </c>
      <c r="W440" s="281">
        <f>+"W"&amp;IF(WEEKNUM(D440)&lt;10,"0"&amp;WEEKNUM(D440),WEEKNUM(D440))</f>
      </c>
      <c r="X440" s="5">
        <f>+IF(N440="",YEAR(L440),YEAR(N440))</f>
      </c>
      <c r="Y440" s="5">
        <f>+IF(N440="",MONTH(L440),MONTH(N440))</f>
      </c>
      <c r="Z440" s="282">
        <f>+IF(N440="","W"&amp;IF(WEEKNUM(L440)&lt;10,"0"&amp;WEEKNUM(L440),WEEKNUM(L440)),"W"&amp;IF(WEEKNUM(N440)&lt;10,"0"&amp;WEEKNUM(N440),WEEKNUM(N440)))</f>
      </c>
      <c r="AA440" s="281">
        <f>+IF(O440&lt;&gt;"",O440,IF(N440="","In Transit","Arrived"))</f>
      </c>
      <c r="AB440" s="281">
        <f>+"W"&amp;IF(WEEKNUM(Q440)&lt;10,"0"&amp;WEEKNUM(Q440),WEEKNUM(Q440))</f>
      </c>
      <c r="AC440" s="5">
        <f>+YEAR(Q440)</f>
      </c>
      <c r="AD440" s="281">
        <f>+AB440&amp;"-"&amp;AC440</f>
      </c>
      <c r="AE440" s="6"/>
      <c r="AF440" s="6"/>
      <c r="AG440" s="11"/>
    </row>
    <row x14ac:dyDescent="0.25" r="441" customHeight="1" ht="18.75">
      <c r="A441" s="276">
        <v>35</v>
      </c>
      <c r="B441" s="276">
        <v>1086514178</v>
      </c>
      <c r="C441" s="277" t="s">
        <v>876</v>
      </c>
      <c r="D441" s="278">
        <v>44432</v>
      </c>
      <c r="E441" s="279" t="s">
        <v>880</v>
      </c>
      <c r="F441" s="279" t="s">
        <v>814</v>
      </c>
      <c r="G441" s="283" t="s">
        <v>878</v>
      </c>
      <c r="H441" s="279" t="s">
        <v>189</v>
      </c>
      <c r="I441" s="278">
        <v>44441</v>
      </c>
      <c r="J441" s="278">
        <v>44442</v>
      </c>
      <c r="K441" s="276">
        <f>J441-D441</f>
      </c>
      <c r="L441" s="278">
        <v>44465</v>
      </c>
      <c r="M441" s="280">
        <v>19.4</v>
      </c>
      <c r="N441" s="278">
        <v>44465</v>
      </c>
      <c r="O441" s="279" t="s">
        <v>190</v>
      </c>
      <c r="P441" s="276">
        <v>191</v>
      </c>
      <c r="Q441" s="278">
        <v>44482</v>
      </c>
      <c r="R441" s="276">
        <f>Q441-N441</f>
      </c>
      <c r="S441" s="6"/>
      <c r="T441" s="6"/>
      <c r="U441" s="5">
        <f>+YEAR(D441)</f>
      </c>
      <c r="V441" s="5">
        <f>+MONTH(D441)</f>
      </c>
      <c r="W441" s="281">
        <f>+"W"&amp;IF(WEEKNUM(D441)&lt;10,"0"&amp;WEEKNUM(D441),WEEKNUM(D441))</f>
      </c>
      <c r="X441" s="5">
        <f>+IF(N441="",YEAR(L441),YEAR(N441))</f>
      </c>
      <c r="Y441" s="5">
        <f>+IF(N441="",MONTH(L441),MONTH(N441))</f>
      </c>
      <c r="Z441" s="282">
        <f>+IF(N441="","W"&amp;IF(WEEKNUM(L441)&lt;10,"0"&amp;WEEKNUM(L441),WEEKNUM(L441)),"W"&amp;IF(WEEKNUM(N441)&lt;10,"0"&amp;WEEKNUM(N441),WEEKNUM(N441)))</f>
      </c>
      <c r="AA441" s="281">
        <f>+IF(O441&lt;&gt;"",O441,IF(N441="","In Transit","Arrived"))</f>
      </c>
      <c r="AB441" s="281">
        <f>+"W"&amp;IF(WEEKNUM(Q441)&lt;10,"0"&amp;WEEKNUM(Q441),WEEKNUM(Q441))</f>
      </c>
      <c r="AC441" s="5">
        <f>+YEAR(Q441)</f>
      </c>
      <c r="AD441" s="281">
        <f>+AB441&amp;"-"&amp;AC441</f>
      </c>
      <c r="AE441" s="6"/>
      <c r="AF441" s="6"/>
      <c r="AG441" s="11"/>
    </row>
    <row x14ac:dyDescent="0.25" r="442" customHeight="1" ht="18.75">
      <c r="A442" s="276">
        <v>35</v>
      </c>
      <c r="B442" s="276">
        <v>1086514179</v>
      </c>
      <c r="C442" s="277" t="s">
        <v>876</v>
      </c>
      <c r="D442" s="278">
        <v>44432</v>
      </c>
      <c r="E442" s="279" t="s">
        <v>881</v>
      </c>
      <c r="F442" s="279" t="s">
        <v>814</v>
      </c>
      <c r="G442" s="283" t="s">
        <v>878</v>
      </c>
      <c r="H442" s="279" t="s">
        <v>189</v>
      </c>
      <c r="I442" s="278">
        <v>44441</v>
      </c>
      <c r="J442" s="278">
        <v>44442</v>
      </c>
      <c r="K442" s="276">
        <f>J442-D442</f>
      </c>
      <c r="L442" s="278">
        <v>44465</v>
      </c>
      <c r="M442" s="280">
        <v>19.4</v>
      </c>
      <c r="N442" s="278">
        <v>44465</v>
      </c>
      <c r="O442" s="279" t="s">
        <v>190</v>
      </c>
      <c r="P442" s="276">
        <v>191</v>
      </c>
      <c r="Q442" s="278">
        <v>44482</v>
      </c>
      <c r="R442" s="276">
        <f>Q442-N442</f>
      </c>
      <c r="S442" s="6"/>
      <c r="T442" s="6"/>
      <c r="U442" s="5">
        <f>+YEAR(D442)</f>
      </c>
      <c r="V442" s="5">
        <f>+MONTH(D442)</f>
      </c>
      <c r="W442" s="281">
        <f>+"W"&amp;IF(WEEKNUM(D442)&lt;10,"0"&amp;WEEKNUM(D442),WEEKNUM(D442))</f>
      </c>
      <c r="X442" s="5">
        <f>+IF(N442="",YEAR(L442),YEAR(N442))</f>
      </c>
      <c r="Y442" s="5">
        <f>+IF(N442="",MONTH(L442),MONTH(N442))</f>
      </c>
      <c r="Z442" s="282">
        <f>+IF(N442="","W"&amp;IF(WEEKNUM(L442)&lt;10,"0"&amp;WEEKNUM(L442),WEEKNUM(L442)),"W"&amp;IF(WEEKNUM(N442)&lt;10,"0"&amp;WEEKNUM(N442),WEEKNUM(N442)))</f>
      </c>
      <c r="AA442" s="281">
        <f>+IF(O442&lt;&gt;"",O442,IF(N442="","In Transit","Arrived"))</f>
      </c>
      <c r="AB442" s="281">
        <f>+"W"&amp;IF(WEEKNUM(Q442)&lt;10,"0"&amp;WEEKNUM(Q442),WEEKNUM(Q442))</f>
      </c>
      <c r="AC442" s="5">
        <f>+YEAR(Q442)</f>
      </c>
      <c r="AD442" s="281">
        <f>+AB442&amp;"-"&amp;AC442</f>
      </c>
      <c r="AE442" s="6"/>
      <c r="AF442" s="6"/>
      <c r="AG442" s="11"/>
    </row>
    <row x14ac:dyDescent="0.25" r="443" customHeight="1" ht="18.75">
      <c r="A443" s="276">
        <v>35</v>
      </c>
      <c r="B443" s="276">
        <v>1086514180</v>
      </c>
      <c r="C443" s="277" t="s">
        <v>876</v>
      </c>
      <c r="D443" s="278">
        <v>44432</v>
      </c>
      <c r="E443" s="279" t="s">
        <v>882</v>
      </c>
      <c r="F443" s="279" t="s">
        <v>814</v>
      </c>
      <c r="G443" s="283" t="s">
        <v>878</v>
      </c>
      <c r="H443" s="279" t="s">
        <v>189</v>
      </c>
      <c r="I443" s="278">
        <v>44441</v>
      </c>
      <c r="J443" s="278">
        <v>44442</v>
      </c>
      <c r="K443" s="276">
        <f>J443-D443</f>
      </c>
      <c r="L443" s="278">
        <v>44465</v>
      </c>
      <c r="M443" s="280">
        <v>19.4</v>
      </c>
      <c r="N443" s="278">
        <v>44465</v>
      </c>
      <c r="O443" s="279" t="s">
        <v>190</v>
      </c>
      <c r="P443" s="276">
        <v>191</v>
      </c>
      <c r="Q443" s="278">
        <v>44482</v>
      </c>
      <c r="R443" s="276">
        <f>Q443-N443</f>
      </c>
      <c r="S443" s="6"/>
      <c r="T443" s="6"/>
      <c r="U443" s="5">
        <f>+YEAR(D443)</f>
      </c>
      <c r="V443" s="5">
        <f>+MONTH(D443)</f>
      </c>
      <c r="W443" s="281">
        <f>+"W"&amp;IF(WEEKNUM(D443)&lt;10,"0"&amp;WEEKNUM(D443),WEEKNUM(D443))</f>
      </c>
      <c r="X443" s="5">
        <f>+IF(N443="",YEAR(L443),YEAR(N443))</f>
      </c>
      <c r="Y443" s="5">
        <f>+IF(N443="",MONTH(L443),MONTH(N443))</f>
      </c>
      <c r="Z443" s="282">
        <f>+IF(N443="","W"&amp;IF(WEEKNUM(L443)&lt;10,"0"&amp;WEEKNUM(L443),WEEKNUM(L443)),"W"&amp;IF(WEEKNUM(N443)&lt;10,"0"&amp;WEEKNUM(N443),WEEKNUM(N443)))</f>
      </c>
      <c r="AA443" s="281">
        <f>+IF(O443&lt;&gt;"",O443,IF(N443="","In Transit","Arrived"))</f>
      </c>
      <c r="AB443" s="281">
        <f>+"W"&amp;IF(WEEKNUM(Q443)&lt;10,"0"&amp;WEEKNUM(Q443),WEEKNUM(Q443))</f>
      </c>
      <c r="AC443" s="5">
        <f>+YEAR(Q443)</f>
      </c>
      <c r="AD443" s="281">
        <f>+AB443&amp;"-"&amp;AC443</f>
      </c>
      <c r="AE443" s="6"/>
      <c r="AF443" s="6"/>
      <c r="AG443" s="11"/>
    </row>
    <row x14ac:dyDescent="0.25" r="444" customHeight="1" ht="18.75">
      <c r="A444" s="276">
        <v>35</v>
      </c>
      <c r="B444" s="276">
        <v>1086514181</v>
      </c>
      <c r="C444" s="277" t="s">
        <v>876</v>
      </c>
      <c r="D444" s="278">
        <v>44433</v>
      </c>
      <c r="E444" s="279" t="s">
        <v>883</v>
      </c>
      <c r="F444" s="279" t="s">
        <v>814</v>
      </c>
      <c r="G444" s="283" t="s">
        <v>878</v>
      </c>
      <c r="H444" s="279" t="s">
        <v>189</v>
      </c>
      <c r="I444" s="278">
        <v>44441</v>
      </c>
      <c r="J444" s="278">
        <v>44442</v>
      </c>
      <c r="K444" s="276">
        <f>J444-D444</f>
      </c>
      <c r="L444" s="278">
        <v>44465</v>
      </c>
      <c r="M444" s="280">
        <v>19.4</v>
      </c>
      <c r="N444" s="278">
        <v>44465</v>
      </c>
      <c r="O444" s="279" t="s">
        <v>190</v>
      </c>
      <c r="P444" s="276">
        <v>191</v>
      </c>
      <c r="Q444" s="278">
        <v>44482</v>
      </c>
      <c r="R444" s="276">
        <f>Q444-N444</f>
      </c>
      <c r="S444" s="6"/>
      <c r="T444" s="6"/>
      <c r="U444" s="5">
        <f>+YEAR(D444)</f>
      </c>
      <c r="V444" s="5">
        <f>+MONTH(D444)</f>
      </c>
      <c r="W444" s="281">
        <f>+"W"&amp;IF(WEEKNUM(D444)&lt;10,"0"&amp;WEEKNUM(D444),WEEKNUM(D444))</f>
      </c>
      <c r="X444" s="5">
        <f>+IF(N444="",YEAR(L444),YEAR(N444))</f>
      </c>
      <c r="Y444" s="5">
        <f>+IF(N444="",MONTH(L444),MONTH(N444))</f>
      </c>
      <c r="Z444" s="282">
        <f>+IF(N444="","W"&amp;IF(WEEKNUM(L444)&lt;10,"0"&amp;WEEKNUM(L444),WEEKNUM(L444)),"W"&amp;IF(WEEKNUM(N444)&lt;10,"0"&amp;WEEKNUM(N444),WEEKNUM(N444)))</f>
      </c>
      <c r="AA444" s="281">
        <f>+IF(O444&lt;&gt;"",O444,IF(N444="","In Transit","Arrived"))</f>
      </c>
      <c r="AB444" s="281">
        <f>+"W"&amp;IF(WEEKNUM(Q444)&lt;10,"0"&amp;WEEKNUM(Q444),WEEKNUM(Q444))</f>
      </c>
      <c r="AC444" s="5">
        <f>+YEAR(Q444)</f>
      </c>
      <c r="AD444" s="281">
        <f>+AB444&amp;"-"&amp;AC444</f>
      </c>
      <c r="AE444" s="6"/>
      <c r="AF444" s="6"/>
      <c r="AG444" s="11"/>
    </row>
    <row x14ac:dyDescent="0.25" r="445" customHeight="1" ht="18.75">
      <c r="A445" s="276">
        <v>35</v>
      </c>
      <c r="B445" s="276">
        <v>1086514183</v>
      </c>
      <c r="C445" s="277" t="s">
        <v>876</v>
      </c>
      <c r="D445" s="278">
        <v>44433</v>
      </c>
      <c r="E445" s="279" t="s">
        <v>884</v>
      </c>
      <c r="F445" s="279" t="s">
        <v>814</v>
      </c>
      <c r="G445" s="283" t="s">
        <v>878</v>
      </c>
      <c r="H445" s="279" t="s">
        <v>189</v>
      </c>
      <c r="I445" s="278">
        <v>44441</v>
      </c>
      <c r="J445" s="278">
        <v>44442</v>
      </c>
      <c r="K445" s="276">
        <f>J445-D445</f>
      </c>
      <c r="L445" s="278">
        <v>44465</v>
      </c>
      <c r="M445" s="280">
        <v>19.4</v>
      </c>
      <c r="N445" s="278">
        <v>44465</v>
      </c>
      <c r="O445" s="279" t="s">
        <v>190</v>
      </c>
      <c r="P445" s="276">
        <v>191</v>
      </c>
      <c r="Q445" s="278">
        <v>44482</v>
      </c>
      <c r="R445" s="276">
        <f>Q445-N445</f>
      </c>
      <c r="S445" s="6"/>
      <c r="T445" s="6"/>
      <c r="U445" s="5">
        <f>+YEAR(D445)</f>
      </c>
      <c r="V445" s="5">
        <f>+MONTH(D445)</f>
      </c>
      <c r="W445" s="281">
        <f>+"W"&amp;IF(WEEKNUM(D445)&lt;10,"0"&amp;WEEKNUM(D445),WEEKNUM(D445))</f>
      </c>
      <c r="X445" s="5">
        <f>+IF(N445="",YEAR(L445),YEAR(N445))</f>
      </c>
      <c r="Y445" s="5">
        <f>+IF(N445="",MONTH(L445),MONTH(N445))</f>
      </c>
      <c r="Z445" s="282">
        <f>+IF(N445="","W"&amp;IF(WEEKNUM(L445)&lt;10,"0"&amp;WEEKNUM(L445),WEEKNUM(L445)),"W"&amp;IF(WEEKNUM(N445)&lt;10,"0"&amp;WEEKNUM(N445),WEEKNUM(N445)))</f>
      </c>
      <c r="AA445" s="281">
        <f>+IF(O445&lt;&gt;"",O445,IF(N445="","In Transit","Arrived"))</f>
      </c>
      <c r="AB445" s="281">
        <f>+"W"&amp;IF(WEEKNUM(Q445)&lt;10,"0"&amp;WEEKNUM(Q445),WEEKNUM(Q445))</f>
      </c>
      <c r="AC445" s="5">
        <f>+YEAR(Q445)</f>
      </c>
      <c r="AD445" s="281">
        <f>+AB445&amp;"-"&amp;AC445</f>
      </c>
      <c r="AE445" s="6"/>
      <c r="AF445" s="6"/>
      <c r="AG445" s="11"/>
    </row>
    <row x14ac:dyDescent="0.25" r="446" customHeight="1" ht="18.75">
      <c r="A446" s="276">
        <v>35</v>
      </c>
      <c r="B446" s="276">
        <v>1086514184</v>
      </c>
      <c r="C446" s="277" t="s">
        <v>876</v>
      </c>
      <c r="D446" s="278">
        <v>44433</v>
      </c>
      <c r="E446" s="279" t="s">
        <v>885</v>
      </c>
      <c r="F446" s="279" t="s">
        <v>814</v>
      </c>
      <c r="G446" s="283" t="s">
        <v>878</v>
      </c>
      <c r="H446" s="279" t="s">
        <v>189</v>
      </c>
      <c r="I446" s="278">
        <v>44441</v>
      </c>
      <c r="J446" s="278">
        <v>44442</v>
      </c>
      <c r="K446" s="276">
        <f>J446-D446</f>
      </c>
      <c r="L446" s="278">
        <v>44465</v>
      </c>
      <c r="M446" s="280">
        <v>19.4</v>
      </c>
      <c r="N446" s="278">
        <v>44465</v>
      </c>
      <c r="O446" s="279" t="s">
        <v>190</v>
      </c>
      <c r="P446" s="276">
        <v>191</v>
      </c>
      <c r="Q446" s="278">
        <v>44480</v>
      </c>
      <c r="R446" s="276">
        <f>Q446-N446</f>
      </c>
      <c r="S446" s="6"/>
      <c r="T446" s="6"/>
      <c r="U446" s="5">
        <f>+YEAR(D446)</f>
      </c>
      <c r="V446" s="5">
        <f>+MONTH(D446)</f>
      </c>
      <c r="W446" s="281">
        <f>+"W"&amp;IF(WEEKNUM(D446)&lt;10,"0"&amp;WEEKNUM(D446),WEEKNUM(D446))</f>
      </c>
      <c r="X446" s="5">
        <f>+IF(N446="",YEAR(L446),YEAR(N446))</f>
      </c>
      <c r="Y446" s="5">
        <f>+IF(N446="",MONTH(L446),MONTH(N446))</f>
      </c>
      <c r="Z446" s="282">
        <f>+IF(N446="","W"&amp;IF(WEEKNUM(L446)&lt;10,"0"&amp;WEEKNUM(L446),WEEKNUM(L446)),"W"&amp;IF(WEEKNUM(N446)&lt;10,"0"&amp;WEEKNUM(N446),WEEKNUM(N446)))</f>
      </c>
      <c r="AA446" s="281">
        <f>+IF(O446&lt;&gt;"",O446,IF(N446="","In Transit","Arrived"))</f>
      </c>
      <c r="AB446" s="281">
        <f>+"W"&amp;IF(WEEKNUM(Q446)&lt;10,"0"&amp;WEEKNUM(Q446),WEEKNUM(Q446))</f>
      </c>
      <c r="AC446" s="5">
        <f>+YEAR(Q446)</f>
      </c>
      <c r="AD446" s="281">
        <f>+AB446&amp;"-"&amp;AC446</f>
      </c>
      <c r="AE446" s="6"/>
      <c r="AF446" s="6"/>
      <c r="AG446" s="11"/>
    </row>
    <row x14ac:dyDescent="0.25" r="447" customHeight="1" ht="18.75">
      <c r="A447" s="276">
        <v>35</v>
      </c>
      <c r="B447" s="276">
        <v>1086514187</v>
      </c>
      <c r="C447" s="277" t="s">
        <v>876</v>
      </c>
      <c r="D447" s="278">
        <v>44433</v>
      </c>
      <c r="E447" s="279" t="s">
        <v>886</v>
      </c>
      <c r="F447" s="279" t="s">
        <v>814</v>
      </c>
      <c r="G447" s="283" t="s">
        <v>878</v>
      </c>
      <c r="H447" s="279" t="s">
        <v>189</v>
      </c>
      <c r="I447" s="278">
        <v>44441</v>
      </c>
      <c r="J447" s="278">
        <v>44442</v>
      </c>
      <c r="K447" s="276">
        <f>J447-D447</f>
      </c>
      <c r="L447" s="278">
        <v>44465</v>
      </c>
      <c r="M447" s="280">
        <v>19.4</v>
      </c>
      <c r="N447" s="278">
        <v>44465</v>
      </c>
      <c r="O447" s="279" t="s">
        <v>190</v>
      </c>
      <c r="P447" s="276">
        <v>191</v>
      </c>
      <c r="Q447" s="278">
        <v>44480</v>
      </c>
      <c r="R447" s="276">
        <f>Q447-N447</f>
      </c>
      <c r="S447" s="6"/>
      <c r="T447" s="6"/>
      <c r="U447" s="5">
        <f>+YEAR(D447)</f>
      </c>
      <c r="V447" s="5">
        <f>+MONTH(D447)</f>
      </c>
      <c r="W447" s="281">
        <f>+"W"&amp;IF(WEEKNUM(D447)&lt;10,"0"&amp;WEEKNUM(D447),WEEKNUM(D447))</f>
      </c>
      <c r="X447" s="5">
        <f>+IF(N447="",YEAR(L447),YEAR(N447))</f>
      </c>
      <c r="Y447" s="5">
        <f>+IF(N447="",MONTH(L447),MONTH(N447))</f>
      </c>
      <c r="Z447" s="282">
        <f>+IF(N447="","W"&amp;IF(WEEKNUM(L447)&lt;10,"0"&amp;WEEKNUM(L447),WEEKNUM(L447)),"W"&amp;IF(WEEKNUM(N447)&lt;10,"0"&amp;WEEKNUM(N447),WEEKNUM(N447)))</f>
      </c>
      <c r="AA447" s="281">
        <f>+IF(O447&lt;&gt;"",O447,IF(N447="","In Transit","Arrived"))</f>
      </c>
      <c r="AB447" s="281">
        <f>+"W"&amp;IF(WEEKNUM(Q447)&lt;10,"0"&amp;WEEKNUM(Q447),WEEKNUM(Q447))</f>
      </c>
      <c r="AC447" s="5">
        <f>+YEAR(Q447)</f>
      </c>
      <c r="AD447" s="281">
        <f>+AB447&amp;"-"&amp;AC447</f>
      </c>
      <c r="AE447" s="6"/>
      <c r="AF447" s="6"/>
      <c r="AG447" s="11"/>
    </row>
    <row x14ac:dyDescent="0.25" r="448" customHeight="1" ht="18.75">
      <c r="A448" s="276">
        <v>35</v>
      </c>
      <c r="B448" s="276">
        <v>1086514188</v>
      </c>
      <c r="C448" s="277" t="s">
        <v>876</v>
      </c>
      <c r="D448" s="278">
        <v>44434</v>
      </c>
      <c r="E448" s="279" t="s">
        <v>887</v>
      </c>
      <c r="F448" s="279" t="s">
        <v>814</v>
      </c>
      <c r="G448" s="283" t="s">
        <v>878</v>
      </c>
      <c r="H448" s="279" t="s">
        <v>189</v>
      </c>
      <c r="I448" s="278">
        <v>44441</v>
      </c>
      <c r="J448" s="278">
        <v>44442</v>
      </c>
      <c r="K448" s="276">
        <f>J448-D448</f>
      </c>
      <c r="L448" s="278">
        <v>44465</v>
      </c>
      <c r="M448" s="280">
        <v>19.4</v>
      </c>
      <c r="N448" s="278">
        <v>44465</v>
      </c>
      <c r="O448" s="279" t="s">
        <v>190</v>
      </c>
      <c r="P448" s="276">
        <v>191</v>
      </c>
      <c r="Q448" s="278">
        <v>44480</v>
      </c>
      <c r="R448" s="276">
        <f>Q448-N448</f>
      </c>
      <c r="S448" s="6"/>
      <c r="T448" s="6"/>
      <c r="U448" s="5">
        <f>+YEAR(D448)</f>
      </c>
      <c r="V448" s="5">
        <f>+MONTH(D448)</f>
      </c>
      <c r="W448" s="281">
        <f>+"W"&amp;IF(WEEKNUM(D448)&lt;10,"0"&amp;WEEKNUM(D448),WEEKNUM(D448))</f>
      </c>
      <c r="X448" s="5">
        <f>+IF(N448="",YEAR(L448),YEAR(N448))</f>
      </c>
      <c r="Y448" s="5">
        <f>+IF(N448="",MONTH(L448),MONTH(N448))</f>
      </c>
      <c r="Z448" s="282">
        <f>+IF(N448="","W"&amp;IF(WEEKNUM(L448)&lt;10,"0"&amp;WEEKNUM(L448),WEEKNUM(L448)),"W"&amp;IF(WEEKNUM(N448)&lt;10,"0"&amp;WEEKNUM(N448),WEEKNUM(N448)))</f>
      </c>
      <c r="AA448" s="281">
        <f>+IF(O448&lt;&gt;"",O448,IF(N448="","In Transit","Arrived"))</f>
      </c>
      <c r="AB448" s="281">
        <f>+"W"&amp;IF(WEEKNUM(Q448)&lt;10,"0"&amp;WEEKNUM(Q448),WEEKNUM(Q448))</f>
      </c>
      <c r="AC448" s="5">
        <f>+YEAR(Q448)</f>
      </c>
      <c r="AD448" s="281">
        <f>+AB448&amp;"-"&amp;AC448</f>
      </c>
      <c r="AE448" s="6"/>
      <c r="AF448" s="6"/>
      <c r="AG448" s="11"/>
    </row>
    <row x14ac:dyDescent="0.25" r="449" customHeight="1" ht="18.75">
      <c r="A449" s="276">
        <v>37</v>
      </c>
      <c r="B449" s="276">
        <v>1086939279</v>
      </c>
      <c r="C449" s="277" t="s">
        <v>888</v>
      </c>
      <c r="D449" s="278">
        <v>44446</v>
      </c>
      <c r="E449" s="279" t="s">
        <v>889</v>
      </c>
      <c r="F449" s="279" t="s">
        <v>274</v>
      </c>
      <c r="G449" s="283" t="s">
        <v>890</v>
      </c>
      <c r="H449" s="279" t="s">
        <v>189</v>
      </c>
      <c r="I449" s="278">
        <v>44455</v>
      </c>
      <c r="J449" s="278">
        <v>44458</v>
      </c>
      <c r="K449" s="276">
        <f>J449-D449</f>
      </c>
      <c r="L449" s="278">
        <v>44478</v>
      </c>
      <c r="M449" s="280">
        <v>19.4</v>
      </c>
      <c r="N449" s="278">
        <v>44478</v>
      </c>
      <c r="O449" s="279" t="s">
        <v>190</v>
      </c>
      <c r="P449" s="276">
        <v>190</v>
      </c>
      <c r="Q449" s="278">
        <v>44489</v>
      </c>
      <c r="R449" s="276">
        <f>Q449-N449</f>
      </c>
      <c r="S449" s="6"/>
      <c r="T449" s="6"/>
      <c r="U449" s="5">
        <f>+YEAR(D449)</f>
      </c>
      <c r="V449" s="5">
        <f>+MONTH(D449)</f>
      </c>
      <c r="W449" s="281">
        <f>+"W"&amp;IF(WEEKNUM(D449)&lt;10,"0"&amp;WEEKNUM(D449),WEEKNUM(D449))</f>
      </c>
      <c r="X449" s="5">
        <f>+IF(N449="",YEAR(L449),YEAR(N449))</f>
      </c>
      <c r="Y449" s="5">
        <f>+IF(N449="",MONTH(L449),MONTH(N449))</f>
      </c>
      <c r="Z449" s="282">
        <f>+IF(N449="","W"&amp;IF(WEEKNUM(L449)&lt;10,"0"&amp;WEEKNUM(L449),WEEKNUM(L449)),"W"&amp;IF(WEEKNUM(N449)&lt;10,"0"&amp;WEEKNUM(N449),WEEKNUM(N449)))</f>
      </c>
      <c r="AA449" s="281">
        <f>+IF(O449&lt;&gt;"",O449,IF(N449="","In Transit","Arrived"))</f>
      </c>
      <c r="AB449" s="281">
        <f>+"W"&amp;IF(WEEKNUM(Q449)&lt;10,"0"&amp;WEEKNUM(Q449),WEEKNUM(Q449))</f>
      </c>
      <c r="AC449" s="5">
        <f>+YEAR(Q449)</f>
      </c>
      <c r="AD449" s="281">
        <f>+AB449&amp;"-"&amp;AC449</f>
      </c>
      <c r="AE449" s="6"/>
      <c r="AF449" s="6"/>
      <c r="AG449" s="11"/>
    </row>
    <row x14ac:dyDescent="0.25" r="450" customHeight="1" ht="18.75">
      <c r="A450" s="276">
        <v>37</v>
      </c>
      <c r="B450" s="276">
        <v>1086939280</v>
      </c>
      <c r="C450" s="277" t="s">
        <v>888</v>
      </c>
      <c r="D450" s="278">
        <v>44446</v>
      </c>
      <c r="E450" s="279" t="s">
        <v>891</v>
      </c>
      <c r="F450" s="279" t="s">
        <v>274</v>
      </c>
      <c r="G450" s="283" t="s">
        <v>890</v>
      </c>
      <c r="H450" s="279" t="s">
        <v>189</v>
      </c>
      <c r="I450" s="278">
        <v>44455</v>
      </c>
      <c r="J450" s="278">
        <v>44458</v>
      </c>
      <c r="K450" s="276">
        <f>J450-D450</f>
      </c>
      <c r="L450" s="278">
        <v>44478</v>
      </c>
      <c r="M450" s="280">
        <v>19.4</v>
      </c>
      <c r="N450" s="278">
        <v>44478</v>
      </c>
      <c r="O450" s="279" t="s">
        <v>190</v>
      </c>
      <c r="P450" s="276">
        <v>190</v>
      </c>
      <c r="Q450" s="278">
        <v>44489</v>
      </c>
      <c r="R450" s="276">
        <f>Q450-N450</f>
      </c>
      <c r="S450" s="6"/>
      <c r="T450" s="6"/>
      <c r="U450" s="5">
        <f>+YEAR(D450)</f>
      </c>
      <c r="V450" s="5">
        <f>+MONTH(D450)</f>
      </c>
      <c r="W450" s="281">
        <f>+"W"&amp;IF(WEEKNUM(D450)&lt;10,"0"&amp;WEEKNUM(D450),WEEKNUM(D450))</f>
      </c>
      <c r="X450" s="5">
        <f>+IF(N450="",YEAR(L450),YEAR(N450))</f>
      </c>
      <c r="Y450" s="5">
        <f>+IF(N450="",MONTH(L450),MONTH(N450))</f>
      </c>
      <c r="Z450" s="282">
        <f>+IF(N450="","W"&amp;IF(WEEKNUM(L450)&lt;10,"0"&amp;WEEKNUM(L450),WEEKNUM(L450)),"W"&amp;IF(WEEKNUM(N450)&lt;10,"0"&amp;WEEKNUM(N450),WEEKNUM(N450)))</f>
      </c>
      <c r="AA450" s="281">
        <f>+IF(O450&lt;&gt;"",O450,IF(N450="","In Transit","Arrived"))</f>
      </c>
      <c r="AB450" s="281">
        <f>+"W"&amp;IF(WEEKNUM(Q450)&lt;10,"0"&amp;WEEKNUM(Q450),WEEKNUM(Q450))</f>
      </c>
      <c r="AC450" s="5">
        <f>+YEAR(Q450)</f>
      </c>
      <c r="AD450" s="281">
        <f>+AB450&amp;"-"&amp;AC450</f>
      </c>
      <c r="AE450" s="6"/>
      <c r="AF450" s="6"/>
      <c r="AG450" s="11"/>
    </row>
    <row x14ac:dyDescent="0.25" r="451" customHeight="1" ht="18.75">
      <c r="A451" s="276">
        <v>37</v>
      </c>
      <c r="B451" s="276">
        <v>1086939281</v>
      </c>
      <c r="C451" s="277" t="s">
        <v>888</v>
      </c>
      <c r="D451" s="278">
        <v>44446</v>
      </c>
      <c r="E451" s="279" t="s">
        <v>892</v>
      </c>
      <c r="F451" s="279" t="s">
        <v>274</v>
      </c>
      <c r="G451" s="283" t="s">
        <v>890</v>
      </c>
      <c r="H451" s="279" t="s">
        <v>189</v>
      </c>
      <c r="I451" s="278">
        <v>44455</v>
      </c>
      <c r="J451" s="278">
        <v>44458</v>
      </c>
      <c r="K451" s="276">
        <f>J451-D451</f>
      </c>
      <c r="L451" s="278">
        <v>44478</v>
      </c>
      <c r="M451" s="280">
        <v>19.4</v>
      </c>
      <c r="N451" s="278">
        <v>44478</v>
      </c>
      <c r="O451" s="279" t="s">
        <v>190</v>
      </c>
      <c r="P451" s="276">
        <v>190</v>
      </c>
      <c r="Q451" s="278">
        <v>44489</v>
      </c>
      <c r="R451" s="276">
        <f>Q451-N451</f>
      </c>
      <c r="S451" s="6"/>
      <c r="T451" s="6"/>
      <c r="U451" s="5">
        <f>+YEAR(D451)</f>
      </c>
      <c r="V451" s="5">
        <f>+MONTH(D451)</f>
      </c>
      <c r="W451" s="281">
        <f>+"W"&amp;IF(WEEKNUM(D451)&lt;10,"0"&amp;WEEKNUM(D451),WEEKNUM(D451))</f>
      </c>
      <c r="X451" s="5">
        <f>+IF(N451="",YEAR(L451),YEAR(N451))</f>
      </c>
      <c r="Y451" s="5">
        <f>+IF(N451="",MONTH(L451),MONTH(N451))</f>
      </c>
      <c r="Z451" s="282">
        <f>+IF(N451="","W"&amp;IF(WEEKNUM(L451)&lt;10,"0"&amp;WEEKNUM(L451),WEEKNUM(L451)),"W"&amp;IF(WEEKNUM(N451)&lt;10,"0"&amp;WEEKNUM(N451),WEEKNUM(N451)))</f>
      </c>
      <c r="AA451" s="281">
        <f>+IF(O451&lt;&gt;"",O451,IF(N451="","In Transit","Arrived"))</f>
      </c>
      <c r="AB451" s="281">
        <f>+"W"&amp;IF(WEEKNUM(Q451)&lt;10,"0"&amp;WEEKNUM(Q451),WEEKNUM(Q451))</f>
      </c>
      <c r="AC451" s="5">
        <f>+YEAR(Q451)</f>
      </c>
      <c r="AD451" s="281">
        <f>+AB451&amp;"-"&amp;AC451</f>
      </c>
      <c r="AE451" s="6"/>
      <c r="AF451" s="6"/>
      <c r="AG451" s="11"/>
    </row>
    <row x14ac:dyDescent="0.25" r="452" customHeight="1" ht="18.75">
      <c r="A452" s="276">
        <v>37</v>
      </c>
      <c r="B452" s="276">
        <v>1086939282</v>
      </c>
      <c r="C452" s="277" t="s">
        <v>888</v>
      </c>
      <c r="D452" s="278">
        <v>44447</v>
      </c>
      <c r="E452" s="279" t="s">
        <v>893</v>
      </c>
      <c r="F452" s="279" t="s">
        <v>274</v>
      </c>
      <c r="G452" s="283" t="s">
        <v>890</v>
      </c>
      <c r="H452" s="279" t="s">
        <v>189</v>
      </c>
      <c r="I452" s="278">
        <v>44455</v>
      </c>
      <c r="J452" s="278">
        <v>44458</v>
      </c>
      <c r="K452" s="276">
        <f>J452-D452</f>
      </c>
      <c r="L452" s="278">
        <v>44478</v>
      </c>
      <c r="M452" s="280">
        <v>19.4</v>
      </c>
      <c r="N452" s="278">
        <v>44478</v>
      </c>
      <c r="O452" s="279" t="s">
        <v>190</v>
      </c>
      <c r="P452" s="276">
        <v>190</v>
      </c>
      <c r="Q452" s="278">
        <v>44489</v>
      </c>
      <c r="R452" s="276">
        <f>Q452-N452</f>
      </c>
      <c r="S452" s="6"/>
      <c r="T452" s="6"/>
      <c r="U452" s="5">
        <f>+YEAR(D452)</f>
      </c>
      <c r="V452" s="5">
        <f>+MONTH(D452)</f>
      </c>
      <c r="W452" s="281">
        <f>+"W"&amp;IF(WEEKNUM(D452)&lt;10,"0"&amp;WEEKNUM(D452),WEEKNUM(D452))</f>
      </c>
      <c r="X452" s="5">
        <f>+IF(N452="",YEAR(L452),YEAR(N452))</f>
      </c>
      <c r="Y452" s="5">
        <f>+IF(N452="",MONTH(L452),MONTH(N452))</f>
      </c>
      <c r="Z452" s="282">
        <f>+IF(N452="","W"&amp;IF(WEEKNUM(L452)&lt;10,"0"&amp;WEEKNUM(L452),WEEKNUM(L452)),"W"&amp;IF(WEEKNUM(N452)&lt;10,"0"&amp;WEEKNUM(N452),WEEKNUM(N452)))</f>
      </c>
      <c r="AA452" s="281">
        <f>+IF(O452&lt;&gt;"",O452,IF(N452="","In Transit","Arrived"))</f>
      </c>
      <c r="AB452" s="281">
        <f>+"W"&amp;IF(WEEKNUM(Q452)&lt;10,"0"&amp;WEEKNUM(Q452),WEEKNUM(Q452))</f>
      </c>
      <c r="AC452" s="5">
        <f>+YEAR(Q452)</f>
      </c>
      <c r="AD452" s="281">
        <f>+AB452&amp;"-"&amp;AC452</f>
      </c>
      <c r="AE452" s="6"/>
      <c r="AF452" s="6"/>
      <c r="AG452" s="11"/>
    </row>
    <row x14ac:dyDescent="0.25" r="453" customHeight="1" ht="18.75">
      <c r="A453" s="276">
        <v>37</v>
      </c>
      <c r="B453" s="276">
        <v>1086939283</v>
      </c>
      <c r="C453" s="277" t="s">
        <v>888</v>
      </c>
      <c r="D453" s="278">
        <v>44448</v>
      </c>
      <c r="E453" s="279" t="s">
        <v>894</v>
      </c>
      <c r="F453" s="279" t="s">
        <v>274</v>
      </c>
      <c r="G453" s="283" t="s">
        <v>890</v>
      </c>
      <c r="H453" s="279" t="s">
        <v>189</v>
      </c>
      <c r="I453" s="278">
        <v>44455</v>
      </c>
      <c r="J453" s="278">
        <v>44458</v>
      </c>
      <c r="K453" s="276">
        <f>J453-D453</f>
      </c>
      <c r="L453" s="278">
        <v>44478</v>
      </c>
      <c r="M453" s="280">
        <v>19.4</v>
      </c>
      <c r="N453" s="278">
        <v>44478</v>
      </c>
      <c r="O453" s="279" t="s">
        <v>190</v>
      </c>
      <c r="P453" s="276">
        <v>190</v>
      </c>
      <c r="Q453" s="278">
        <v>44489</v>
      </c>
      <c r="R453" s="276">
        <f>Q453-N453</f>
      </c>
      <c r="S453" s="6"/>
      <c r="T453" s="6"/>
      <c r="U453" s="5">
        <f>+YEAR(D453)</f>
      </c>
      <c r="V453" s="5">
        <f>+MONTH(D453)</f>
      </c>
      <c r="W453" s="281">
        <f>+"W"&amp;IF(WEEKNUM(D453)&lt;10,"0"&amp;WEEKNUM(D453),WEEKNUM(D453))</f>
      </c>
      <c r="X453" s="5">
        <f>+IF(N453="",YEAR(L453),YEAR(N453))</f>
      </c>
      <c r="Y453" s="5">
        <f>+IF(N453="",MONTH(L453),MONTH(N453))</f>
      </c>
      <c r="Z453" s="282">
        <f>+IF(N453="","W"&amp;IF(WEEKNUM(L453)&lt;10,"0"&amp;WEEKNUM(L453),WEEKNUM(L453)),"W"&amp;IF(WEEKNUM(N453)&lt;10,"0"&amp;WEEKNUM(N453),WEEKNUM(N453)))</f>
      </c>
      <c r="AA453" s="281">
        <f>+IF(O453&lt;&gt;"",O453,IF(N453="","In Transit","Arrived"))</f>
      </c>
      <c r="AB453" s="281">
        <f>+"W"&amp;IF(WEEKNUM(Q453)&lt;10,"0"&amp;WEEKNUM(Q453),WEEKNUM(Q453))</f>
      </c>
      <c r="AC453" s="5">
        <f>+YEAR(Q453)</f>
      </c>
      <c r="AD453" s="281">
        <f>+AB453&amp;"-"&amp;AC453</f>
      </c>
      <c r="AE453" s="6"/>
      <c r="AF453" s="6"/>
      <c r="AG453" s="11"/>
    </row>
    <row x14ac:dyDescent="0.25" r="454" customHeight="1" ht="18.75">
      <c r="A454" s="276">
        <v>37</v>
      </c>
      <c r="B454" s="276">
        <v>1086939284</v>
      </c>
      <c r="C454" s="277" t="s">
        <v>888</v>
      </c>
      <c r="D454" s="278">
        <v>44447</v>
      </c>
      <c r="E454" s="279" t="s">
        <v>895</v>
      </c>
      <c r="F454" s="279" t="s">
        <v>274</v>
      </c>
      <c r="G454" s="283" t="s">
        <v>890</v>
      </c>
      <c r="H454" s="279" t="s">
        <v>189</v>
      </c>
      <c r="I454" s="278">
        <v>44455</v>
      </c>
      <c r="J454" s="278">
        <v>44458</v>
      </c>
      <c r="K454" s="276">
        <f>J454-D454</f>
      </c>
      <c r="L454" s="278">
        <v>44478</v>
      </c>
      <c r="M454" s="280">
        <v>19.4</v>
      </c>
      <c r="N454" s="278">
        <v>44478</v>
      </c>
      <c r="O454" s="279" t="s">
        <v>190</v>
      </c>
      <c r="P454" s="276">
        <v>190</v>
      </c>
      <c r="Q454" s="278">
        <v>44489</v>
      </c>
      <c r="R454" s="276">
        <f>Q454-N454</f>
      </c>
      <c r="S454" s="6"/>
      <c r="T454" s="6"/>
      <c r="U454" s="5">
        <f>+YEAR(D454)</f>
      </c>
      <c r="V454" s="5">
        <f>+MONTH(D454)</f>
      </c>
      <c r="W454" s="281">
        <f>+"W"&amp;IF(WEEKNUM(D454)&lt;10,"0"&amp;WEEKNUM(D454),WEEKNUM(D454))</f>
      </c>
      <c r="X454" s="5">
        <f>+IF(N454="",YEAR(L454),YEAR(N454))</f>
      </c>
      <c r="Y454" s="5">
        <f>+IF(N454="",MONTH(L454),MONTH(N454))</f>
      </c>
      <c r="Z454" s="282">
        <f>+IF(N454="","W"&amp;IF(WEEKNUM(L454)&lt;10,"0"&amp;WEEKNUM(L454),WEEKNUM(L454)),"W"&amp;IF(WEEKNUM(N454)&lt;10,"0"&amp;WEEKNUM(N454),WEEKNUM(N454)))</f>
      </c>
      <c r="AA454" s="281">
        <f>+IF(O454&lt;&gt;"",O454,IF(N454="","In Transit","Arrived"))</f>
      </c>
      <c r="AB454" s="281">
        <f>+"W"&amp;IF(WEEKNUM(Q454)&lt;10,"0"&amp;WEEKNUM(Q454),WEEKNUM(Q454))</f>
      </c>
      <c r="AC454" s="5">
        <f>+YEAR(Q454)</f>
      </c>
      <c r="AD454" s="281">
        <f>+AB454&amp;"-"&amp;AC454</f>
      </c>
      <c r="AE454" s="6"/>
      <c r="AF454" s="6"/>
      <c r="AG454" s="11"/>
    </row>
    <row x14ac:dyDescent="0.25" r="455" customHeight="1" ht="18.75">
      <c r="A455" s="276">
        <v>37</v>
      </c>
      <c r="B455" s="276">
        <v>1086939285</v>
      </c>
      <c r="C455" s="277" t="s">
        <v>888</v>
      </c>
      <c r="D455" s="278">
        <v>44448</v>
      </c>
      <c r="E455" s="279" t="s">
        <v>896</v>
      </c>
      <c r="F455" s="279" t="s">
        <v>274</v>
      </c>
      <c r="G455" s="283" t="s">
        <v>890</v>
      </c>
      <c r="H455" s="279" t="s">
        <v>189</v>
      </c>
      <c r="I455" s="278">
        <v>44455</v>
      </c>
      <c r="J455" s="278">
        <v>44458</v>
      </c>
      <c r="K455" s="276">
        <f>J455-D455</f>
      </c>
      <c r="L455" s="278">
        <v>44478</v>
      </c>
      <c r="M455" s="280">
        <v>19.4</v>
      </c>
      <c r="N455" s="278">
        <v>44478</v>
      </c>
      <c r="O455" s="279" t="s">
        <v>190</v>
      </c>
      <c r="P455" s="276">
        <v>190</v>
      </c>
      <c r="Q455" s="278">
        <v>44489</v>
      </c>
      <c r="R455" s="276">
        <f>Q455-N455</f>
      </c>
      <c r="S455" s="6"/>
      <c r="T455" s="6"/>
      <c r="U455" s="5">
        <f>+YEAR(D455)</f>
      </c>
      <c r="V455" s="5">
        <f>+MONTH(D455)</f>
      </c>
      <c r="W455" s="281">
        <f>+"W"&amp;IF(WEEKNUM(D455)&lt;10,"0"&amp;WEEKNUM(D455),WEEKNUM(D455))</f>
      </c>
      <c r="X455" s="5">
        <f>+IF(N455="",YEAR(L455),YEAR(N455))</f>
      </c>
      <c r="Y455" s="5">
        <f>+IF(N455="",MONTH(L455),MONTH(N455))</f>
      </c>
      <c r="Z455" s="282">
        <f>+IF(N455="","W"&amp;IF(WEEKNUM(L455)&lt;10,"0"&amp;WEEKNUM(L455),WEEKNUM(L455)),"W"&amp;IF(WEEKNUM(N455)&lt;10,"0"&amp;WEEKNUM(N455),WEEKNUM(N455)))</f>
      </c>
      <c r="AA455" s="281">
        <f>+IF(O455&lt;&gt;"",O455,IF(N455="","In Transit","Arrived"))</f>
      </c>
      <c r="AB455" s="281">
        <f>+"W"&amp;IF(WEEKNUM(Q455)&lt;10,"0"&amp;WEEKNUM(Q455),WEEKNUM(Q455))</f>
      </c>
      <c r="AC455" s="5">
        <f>+YEAR(Q455)</f>
      </c>
      <c r="AD455" s="281">
        <f>+AB455&amp;"-"&amp;AC455</f>
      </c>
      <c r="AE455" s="6"/>
      <c r="AF455" s="6"/>
      <c r="AG455" s="11"/>
    </row>
    <row x14ac:dyDescent="0.25" r="456" customHeight="1" ht="18.75">
      <c r="A456" s="276">
        <v>38</v>
      </c>
      <c r="B456" s="276">
        <v>1087139362</v>
      </c>
      <c r="C456" s="277" t="s">
        <v>897</v>
      </c>
      <c r="D456" s="278">
        <v>44453</v>
      </c>
      <c r="E456" s="279" t="s">
        <v>898</v>
      </c>
      <c r="F456" s="279" t="s">
        <v>838</v>
      </c>
      <c r="G456" s="283" t="s">
        <v>899</v>
      </c>
      <c r="H456" s="279" t="s">
        <v>189</v>
      </c>
      <c r="I456" s="278">
        <v>44469</v>
      </c>
      <c r="J456" s="278">
        <v>44469</v>
      </c>
      <c r="K456" s="276">
        <f>J456-D456</f>
      </c>
      <c r="L456" s="278">
        <v>44486</v>
      </c>
      <c r="M456" s="280">
        <v>19.4</v>
      </c>
      <c r="N456" s="278">
        <v>44487</v>
      </c>
      <c r="O456" s="279" t="s">
        <v>190</v>
      </c>
      <c r="P456" s="276">
        <v>190</v>
      </c>
      <c r="Q456" s="278">
        <v>44495</v>
      </c>
      <c r="R456" s="276">
        <f>Q456-N456</f>
      </c>
      <c r="S456" s="6"/>
      <c r="T456" s="6"/>
      <c r="U456" s="5">
        <f>+YEAR(D456)</f>
      </c>
      <c r="V456" s="5">
        <f>+MONTH(D456)</f>
      </c>
      <c r="W456" s="281">
        <f>+"W"&amp;IF(WEEKNUM(D456)&lt;10,"0"&amp;WEEKNUM(D456),WEEKNUM(D456))</f>
      </c>
      <c r="X456" s="5">
        <f>+IF(N456="",YEAR(L456),YEAR(N456))</f>
      </c>
      <c r="Y456" s="5">
        <f>+IF(N456="",MONTH(L456),MONTH(N456))</f>
      </c>
      <c r="Z456" s="282">
        <f>+IF(N456="","W"&amp;IF(WEEKNUM(L456)&lt;10,"0"&amp;WEEKNUM(L456),WEEKNUM(L456)),"W"&amp;IF(WEEKNUM(N456)&lt;10,"0"&amp;WEEKNUM(N456),WEEKNUM(N456)))</f>
      </c>
      <c r="AA456" s="281">
        <f>+IF(O456&lt;&gt;"",O456,IF(N456="","In Transit","Arrived"))</f>
      </c>
      <c r="AB456" s="281">
        <f>+"W"&amp;IF(WEEKNUM(Q456)&lt;10,"0"&amp;WEEKNUM(Q456),WEEKNUM(Q456))</f>
      </c>
      <c r="AC456" s="5">
        <f>+YEAR(Q456)</f>
      </c>
      <c r="AD456" s="281">
        <f>+AB456&amp;"-"&amp;AC456</f>
      </c>
      <c r="AE456" s="6"/>
      <c r="AF456" s="6"/>
      <c r="AG456" s="11"/>
    </row>
    <row x14ac:dyDescent="0.25" r="457" customHeight="1" ht="18.75">
      <c r="A457" s="276">
        <v>38</v>
      </c>
      <c r="B457" s="276">
        <v>1087139364</v>
      </c>
      <c r="C457" s="277" t="s">
        <v>897</v>
      </c>
      <c r="D457" s="278">
        <v>44453</v>
      </c>
      <c r="E457" s="279" t="s">
        <v>900</v>
      </c>
      <c r="F457" s="279" t="s">
        <v>838</v>
      </c>
      <c r="G457" s="283" t="s">
        <v>899</v>
      </c>
      <c r="H457" s="279" t="s">
        <v>189</v>
      </c>
      <c r="I457" s="278">
        <v>44469</v>
      </c>
      <c r="J457" s="278">
        <v>44469</v>
      </c>
      <c r="K457" s="276">
        <f>J457-D457</f>
      </c>
      <c r="L457" s="278">
        <v>44486</v>
      </c>
      <c r="M457" s="280">
        <v>19.4</v>
      </c>
      <c r="N457" s="278">
        <v>44487</v>
      </c>
      <c r="O457" s="279" t="s">
        <v>190</v>
      </c>
      <c r="P457" s="276">
        <v>190</v>
      </c>
      <c r="Q457" s="278">
        <v>44495</v>
      </c>
      <c r="R457" s="276">
        <f>Q457-N457</f>
      </c>
      <c r="S457" s="6"/>
      <c r="T457" s="6"/>
      <c r="U457" s="5">
        <f>+YEAR(D457)</f>
      </c>
      <c r="V457" s="5">
        <f>+MONTH(D457)</f>
      </c>
      <c r="W457" s="281">
        <f>+"W"&amp;IF(WEEKNUM(D457)&lt;10,"0"&amp;WEEKNUM(D457),WEEKNUM(D457))</f>
      </c>
      <c r="X457" s="5">
        <f>+IF(N457="",YEAR(L457),YEAR(N457))</f>
      </c>
      <c r="Y457" s="5">
        <f>+IF(N457="",MONTH(L457),MONTH(N457))</f>
      </c>
      <c r="Z457" s="282">
        <f>+IF(N457="","W"&amp;IF(WEEKNUM(L457)&lt;10,"0"&amp;WEEKNUM(L457),WEEKNUM(L457)),"W"&amp;IF(WEEKNUM(N457)&lt;10,"0"&amp;WEEKNUM(N457),WEEKNUM(N457)))</f>
      </c>
      <c r="AA457" s="281">
        <f>+IF(O457&lt;&gt;"",O457,IF(N457="","In Transit","Arrived"))</f>
      </c>
      <c r="AB457" s="281">
        <f>+"W"&amp;IF(WEEKNUM(Q457)&lt;10,"0"&amp;WEEKNUM(Q457),WEEKNUM(Q457))</f>
      </c>
      <c r="AC457" s="5">
        <f>+YEAR(Q457)</f>
      </c>
      <c r="AD457" s="281">
        <f>+AB457&amp;"-"&amp;AC457</f>
      </c>
      <c r="AE457" s="6"/>
      <c r="AF457" s="6"/>
      <c r="AG457" s="11"/>
    </row>
    <row x14ac:dyDescent="0.25" r="458" customHeight="1" ht="18.75">
      <c r="A458" s="276">
        <v>38</v>
      </c>
      <c r="B458" s="276">
        <v>1087139365</v>
      </c>
      <c r="C458" s="277" t="s">
        <v>897</v>
      </c>
      <c r="D458" s="278">
        <v>44453</v>
      </c>
      <c r="E458" s="279" t="s">
        <v>901</v>
      </c>
      <c r="F458" s="279" t="s">
        <v>838</v>
      </c>
      <c r="G458" s="283" t="s">
        <v>899</v>
      </c>
      <c r="H458" s="279" t="s">
        <v>189</v>
      </c>
      <c r="I458" s="278">
        <v>44469</v>
      </c>
      <c r="J458" s="278">
        <v>44469</v>
      </c>
      <c r="K458" s="276">
        <f>J458-D458</f>
      </c>
      <c r="L458" s="278">
        <v>44486</v>
      </c>
      <c r="M458" s="280">
        <v>19.4</v>
      </c>
      <c r="N458" s="278">
        <v>44487</v>
      </c>
      <c r="O458" s="279" t="s">
        <v>190</v>
      </c>
      <c r="P458" s="276">
        <v>190</v>
      </c>
      <c r="Q458" s="278">
        <v>44495</v>
      </c>
      <c r="R458" s="276">
        <f>Q458-N458</f>
      </c>
      <c r="S458" s="6"/>
      <c r="T458" s="6"/>
      <c r="U458" s="5">
        <f>+YEAR(D458)</f>
      </c>
      <c r="V458" s="5">
        <f>+MONTH(D458)</f>
      </c>
      <c r="W458" s="281">
        <f>+"W"&amp;IF(WEEKNUM(D458)&lt;10,"0"&amp;WEEKNUM(D458),WEEKNUM(D458))</f>
      </c>
      <c r="X458" s="5">
        <f>+IF(N458="",YEAR(L458),YEAR(N458))</f>
      </c>
      <c r="Y458" s="5">
        <f>+IF(N458="",MONTH(L458),MONTH(N458))</f>
      </c>
      <c r="Z458" s="282">
        <f>+IF(N458="","W"&amp;IF(WEEKNUM(L458)&lt;10,"0"&amp;WEEKNUM(L458),WEEKNUM(L458)),"W"&amp;IF(WEEKNUM(N458)&lt;10,"0"&amp;WEEKNUM(N458),WEEKNUM(N458)))</f>
      </c>
      <c r="AA458" s="281">
        <f>+IF(O458&lt;&gt;"",O458,IF(N458="","In Transit","Arrived"))</f>
      </c>
      <c r="AB458" s="281">
        <f>+"W"&amp;IF(WEEKNUM(Q458)&lt;10,"0"&amp;WEEKNUM(Q458),WEEKNUM(Q458))</f>
      </c>
      <c r="AC458" s="5">
        <f>+YEAR(Q458)</f>
      </c>
      <c r="AD458" s="281">
        <f>+AB458&amp;"-"&amp;AC458</f>
      </c>
      <c r="AE458" s="6"/>
      <c r="AF458" s="6"/>
      <c r="AG458" s="11"/>
    </row>
    <row x14ac:dyDescent="0.25" r="459" customHeight="1" ht="18.75">
      <c r="A459" s="276">
        <v>38</v>
      </c>
      <c r="B459" s="276">
        <v>1087139366</v>
      </c>
      <c r="C459" s="277" t="s">
        <v>897</v>
      </c>
      <c r="D459" s="278">
        <v>44454</v>
      </c>
      <c r="E459" s="279" t="s">
        <v>902</v>
      </c>
      <c r="F459" s="279" t="s">
        <v>838</v>
      </c>
      <c r="G459" s="283" t="s">
        <v>899</v>
      </c>
      <c r="H459" s="279" t="s">
        <v>189</v>
      </c>
      <c r="I459" s="278">
        <v>44469</v>
      </c>
      <c r="J459" s="278">
        <v>44469</v>
      </c>
      <c r="K459" s="276">
        <f>J459-D459</f>
      </c>
      <c r="L459" s="278">
        <v>44486</v>
      </c>
      <c r="M459" s="280">
        <v>19.4</v>
      </c>
      <c r="N459" s="278">
        <v>44487</v>
      </c>
      <c r="O459" s="279" t="s">
        <v>190</v>
      </c>
      <c r="P459" s="276">
        <v>190</v>
      </c>
      <c r="Q459" s="278">
        <v>44495</v>
      </c>
      <c r="R459" s="276">
        <f>Q459-N459</f>
      </c>
      <c r="S459" s="6"/>
      <c r="T459" s="6"/>
      <c r="U459" s="5">
        <f>+YEAR(D459)</f>
      </c>
      <c r="V459" s="5">
        <f>+MONTH(D459)</f>
      </c>
      <c r="W459" s="281">
        <f>+"W"&amp;IF(WEEKNUM(D459)&lt;10,"0"&amp;WEEKNUM(D459),WEEKNUM(D459))</f>
      </c>
      <c r="X459" s="5">
        <f>+IF(N459="",YEAR(L459),YEAR(N459))</f>
      </c>
      <c r="Y459" s="5">
        <f>+IF(N459="",MONTH(L459),MONTH(N459))</f>
      </c>
      <c r="Z459" s="282">
        <f>+IF(N459="","W"&amp;IF(WEEKNUM(L459)&lt;10,"0"&amp;WEEKNUM(L459),WEEKNUM(L459)),"W"&amp;IF(WEEKNUM(N459)&lt;10,"0"&amp;WEEKNUM(N459),WEEKNUM(N459)))</f>
      </c>
      <c r="AA459" s="281">
        <f>+IF(O459&lt;&gt;"",O459,IF(N459="","In Transit","Arrived"))</f>
      </c>
      <c r="AB459" s="281">
        <f>+"W"&amp;IF(WEEKNUM(Q459)&lt;10,"0"&amp;WEEKNUM(Q459),WEEKNUM(Q459))</f>
      </c>
      <c r="AC459" s="5">
        <f>+YEAR(Q459)</f>
      </c>
      <c r="AD459" s="281">
        <f>+AB459&amp;"-"&amp;AC459</f>
      </c>
      <c r="AE459" s="6"/>
      <c r="AF459" s="6"/>
      <c r="AG459" s="11"/>
    </row>
    <row x14ac:dyDescent="0.25" r="460" customHeight="1" ht="18.75">
      <c r="A460" s="276">
        <v>38</v>
      </c>
      <c r="B460" s="276">
        <v>1087139368</v>
      </c>
      <c r="C460" s="277" t="s">
        <v>903</v>
      </c>
      <c r="D460" s="278">
        <v>44454</v>
      </c>
      <c r="E460" s="279" t="s">
        <v>904</v>
      </c>
      <c r="F460" s="279" t="s">
        <v>838</v>
      </c>
      <c r="G460" s="283" t="s">
        <v>899</v>
      </c>
      <c r="H460" s="279" t="s">
        <v>189</v>
      </c>
      <c r="I460" s="278">
        <v>44469</v>
      </c>
      <c r="J460" s="278">
        <v>44469</v>
      </c>
      <c r="K460" s="276">
        <f>J460-D460</f>
      </c>
      <c r="L460" s="278">
        <v>44500</v>
      </c>
      <c r="M460" s="280">
        <v>19.4</v>
      </c>
      <c r="N460" s="278">
        <v>44502</v>
      </c>
      <c r="O460" s="279" t="s">
        <v>190</v>
      </c>
      <c r="P460" s="276">
        <v>190</v>
      </c>
      <c r="Q460" s="278">
        <v>44510</v>
      </c>
      <c r="R460" s="276">
        <f>Q460-N460</f>
      </c>
      <c r="S460" s="6"/>
      <c r="T460" s="6"/>
      <c r="U460" s="5">
        <f>+YEAR(D460)</f>
      </c>
      <c r="V460" s="5">
        <f>+MONTH(D460)</f>
      </c>
      <c r="W460" s="281">
        <f>+"W"&amp;IF(WEEKNUM(D460)&lt;10,"0"&amp;WEEKNUM(D460),WEEKNUM(D460))</f>
      </c>
      <c r="X460" s="5">
        <f>+IF(N460="",YEAR(L460),YEAR(N460))</f>
      </c>
      <c r="Y460" s="5">
        <f>+IF(N460="",MONTH(L460),MONTH(N460))</f>
      </c>
      <c r="Z460" s="282">
        <f>+IF(N460="","W"&amp;IF(WEEKNUM(L460)&lt;10,"0"&amp;WEEKNUM(L460),WEEKNUM(L460)),"W"&amp;IF(WEEKNUM(N460)&lt;10,"0"&amp;WEEKNUM(N460),WEEKNUM(N460)))</f>
      </c>
      <c r="AA460" s="281">
        <f>+IF(O460&lt;&gt;"",O460,IF(N460="","In Transit","Arrived"))</f>
      </c>
      <c r="AB460" s="281">
        <f>+"W"&amp;IF(WEEKNUM(Q460)&lt;10,"0"&amp;WEEKNUM(Q460),WEEKNUM(Q460))</f>
      </c>
      <c r="AC460" s="5">
        <f>+YEAR(Q460)</f>
      </c>
      <c r="AD460" s="281">
        <f>+AB460&amp;"-"&amp;AC460</f>
      </c>
      <c r="AE460" s="6"/>
      <c r="AF460" s="6"/>
      <c r="AG460" s="11"/>
    </row>
    <row x14ac:dyDescent="0.25" r="461" customHeight="1" ht="18.75">
      <c r="A461" s="276">
        <v>38</v>
      </c>
      <c r="B461" s="276">
        <v>1087139370</v>
      </c>
      <c r="C461" s="277" t="s">
        <v>903</v>
      </c>
      <c r="D461" s="278">
        <v>44454</v>
      </c>
      <c r="E461" s="279" t="s">
        <v>905</v>
      </c>
      <c r="F461" s="279" t="s">
        <v>838</v>
      </c>
      <c r="G461" s="283" t="s">
        <v>899</v>
      </c>
      <c r="H461" s="279" t="s">
        <v>189</v>
      </c>
      <c r="I461" s="278">
        <v>44469</v>
      </c>
      <c r="J461" s="278">
        <v>44469</v>
      </c>
      <c r="K461" s="276">
        <f>J461-D461</f>
      </c>
      <c r="L461" s="278">
        <v>44500</v>
      </c>
      <c r="M461" s="280">
        <v>19.4</v>
      </c>
      <c r="N461" s="278">
        <v>44502</v>
      </c>
      <c r="O461" s="279" t="s">
        <v>190</v>
      </c>
      <c r="P461" s="276">
        <v>190</v>
      </c>
      <c r="Q461" s="278">
        <v>44510</v>
      </c>
      <c r="R461" s="276">
        <f>Q461-N461</f>
      </c>
      <c r="S461" s="6"/>
      <c r="T461" s="6"/>
      <c r="U461" s="5">
        <f>+YEAR(D461)</f>
      </c>
      <c r="V461" s="5">
        <f>+MONTH(D461)</f>
      </c>
      <c r="W461" s="281">
        <f>+"W"&amp;IF(WEEKNUM(D461)&lt;10,"0"&amp;WEEKNUM(D461),WEEKNUM(D461))</f>
      </c>
      <c r="X461" s="5">
        <f>+IF(N461="",YEAR(L461),YEAR(N461))</f>
      </c>
      <c r="Y461" s="5">
        <f>+IF(N461="",MONTH(L461),MONTH(N461))</f>
      </c>
      <c r="Z461" s="282">
        <f>+IF(N461="","W"&amp;IF(WEEKNUM(L461)&lt;10,"0"&amp;WEEKNUM(L461),WEEKNUM(L461)),"W"&amp;IF(WEEKNUM(N461)&lt;10,"0"&amp;WEEKNUM(N461),WEEKNUM(N461)))</f>
      </c>
      <c r="AA461" s="281">
        <f>+IF(O461&lt;&gt;"",O461,IF(N461="","In Transit","Arrived"))</f>
      </c>
      <c r="AB461" s="281">
        <f>+"W"&amp;IF(WEEKNUM(Q461)&lt;10,"0"&amp;WEEKNUM(Q461),WEEKNUM(Q461))</f>
      </c>
      <c r="AC461" s="5">
        <f>+YEAR(Q461)</f>
      </c>
      <c r="AD461" s="281">
        <f>+AB461&amp;"-"&amp;AC461</f>
      </c>
      <c r="AE461" s="6"/>
      <c r="AF461" s="6"/>
      <c r="AG461" s="11"/>
    </row>
    <row x14ac:dyDescent="0.25" r="462" customHeight="1" ht="18.75">
      <c r="A462" s="276">
        <v>38</v>
      </c>
      <c r="B462" s="276">
        <v>1087140771</v>
      </c>
      <c r="C462" s="277" t="s">
        <v>903</v>
      </c>
      <c r="D462" s="278">
        <v>44455</v>
      </c>
      <c r="E462" s="279" t="s">
        <v>906</v>
      </c>
      <c r="F462" s="279" t="s">
        <v>838</v>
      </c>
      <c r="G462" s="283" t="s">
        <v>899</v>
      </c>
      <c r="H462" s="279" t="s">
        <v>189</v>
      </c>
      <c r="I462" s="278">
        <v>44469</v>
      </c>
      <c r="J462" s="278">
        <v>44469</v>
      </c>
      <c r="K462" s="276">
        <f>J462-D462</f>
      </c>
      <c r="L462" s="278">
        <v>44500</v>
      </c>
      <c r="M462" s="280">
        <v>19.4</v>
      </c>
      <c r="N462" s="278">
        <v>44502</v>
      </c>
      <c r="O462" s="279" t="s">
        <v>190</v>
      </c>
      <c r="P462" s="276">
        <v>190</v>
      </c>
      <c r="Q462" s="278">
        <v>44510</v>
      </c>
      <c r="R462" s="276">
        <f>Q462-N462</f>
      </c>
      <c r="S462" s="6"/>
      <c r="T462" s="6"/>
      <c r="U462" s="5">
        <f>+YEAR(D462)</f>
      </c>
      <c r="V462" s="5">
        <f>+MONTH(D462)</f>
      </c>
      <c r="W462" s="281">
        <f>+"W"&amp;IF(WEEKNUM(D462)&lt;10,"0"&amp;WEEKNUM(D462),WEEKNUM(D462))</f>
      </c>
      <c r="X462" s="5">
        <f>+IF(N462="",YEAR(L462),YEAR(N462))</f>
      </c>
      <c r="Y462" s="5">
        <f>+IF(N462="",MONTH(L462),MONTH(N462))</f>
      </c>
      <c r="Z462" s="282">
        <f>+IF(N462="","W"&amp;IF(WEEKNUM(L462)&lt;10,"0"&amp;WEEKNUM(L462),WEEKNUM(L462)),"W"&amp;IF(WEEKNUM(N462)&lt;10,"0"&amp;WEEKNUM(N462),WEEKNUM(N462)))</f>
      </c>
      <c r="AA462" s="281">
        <f>+IF(O462&lt;&gt;"",O462,IF(N462="","In Transit","Arrived"))</f>
      </c>
      <c r="AB462" s="281">
        <f>+"W"&amp;IF(WEEKNUM(Q462)&lt;10,"0"&amp;WEEKNUM(Q462),WEEKNUM(Q462))</f>
      </c>
      <c r="AC462" s="5">
        <f>+YEAR(Q462)</f>
      </c>
      <c r="AD462" s="281">
        <f>+AB462&amp;"-"&amp;AC462</f>
      </c>
      <c r="AE462" s="6"/>
      <c r="AF462" s="6"/>
      <c r="AG462" s="11"/>
    </row>
    <row x14ac:dyDescent="0.25" r="463" customHeight="1" ht="18.75">
      <c r="A463" s="276">
        <v>39</v>
      </c>
      <c r="B463" s="276">
        <v>1087333375</v>
      </c>
      <c r="C463" s="277" t="s">
        <v>907</v>
      </c>
      <c r="D463" s="278">
        <v>44460</v>
      </c>
      <c r="E463" s="279" t="s">
        <v>908</v>
      </c>
      <c r="F463" s="279" t="s">
        <v>909</v>
      </c>
      <c r="G463" s="283" t="s">
        <v>910</v>
      </c>
      <c r="H463" s="279" t="s">
        <v>189</v>
      </c>
      <c r="I463" s="278">
        <v>44476</v>
      </c>
      <c r="J463" s="278">
        <v>44469</v>
      </c>
      <c r="K463" s="276">
        <f>J463-D463</f>
      </c>
      <c r="L463" s="278">
        <v>44488</v>
      </c>
      <c r="M463" s="280">
        <v>19.4</v>
      </c>
      <c r="N463" s="278">
        <v>44489</v>
      </c>
      <c r="O463" s="279" t="s">
        <v>190</v>
      </c>
      <c r="P463" s="276">
        <v>190</v>
      </c>
      <c r="Q463" s="278">
        <v>44505</v>
      </c>
      <c r="R463" s="276">
        <f>Q463-N463</f>
      </c>
      <c r="S463" s="6"/>
      <c r="T463" s="6"/>
      <c r="U463" s="5">
        <f>+YEAR(D463)</f>
      </c>
      <c r="V463" s="5">
        <f>+MONTH(D463)</f>
      </c>
      <c r="W463" s="281">
        <f>+"W"&amp;IF(WEEKNUM(D463)&lt;10,"0"&amp;WEEKNUM(D463),WEEKNUM(D463))</f>
      </c>
      <c r="X463" s="5">
        <f>+IF(N463="",YEAR(L463),YEAR(N463))</f>
      </c>
      <c r="Y463" s="5">
        <f>+IF(N463="",MONTH(L463),MONTH(N463))</f>
      </c>
      <c r="Z463" s="282">
        <f>+IF(N463="","W"&amp;IF(WEEKNUM(L463)&lt;10,"0"&amp;WEEKNUM(L463),WEEKNUM(L463)),"W"&amp;IF(WEEKNUM(N463)&lt;10,"0"&amp;WEEKNUM(N463),WEEKNUM(N463)))</f>
      </c>
      <c r="AA463" s="281">
        <f>+IF(O463&lt;&gt;"",O463,IF(N463="","In Transit","Arrived"))</f>
      </c>
      <c r="AB463" s="281">
        <f>+"W"&amp;IF(WEEKNUM(Q463)&lt;10,"0"&amp;WEEKNUM(Q463),WEEKNUM(Q463))</f>
      </c>
      <c r="AC463" s="5">
        <f>+YEAR(Q463)</f>
      </c>
      <c r="AD463" s="281">
        <f>+AB463&amp;"-"&amp;AC463</f>
      </c>
      <c r="AE463" s="6"/>
      <c r="AF463" s="6"/>
      <c r="AG463" s="11"/>
    </row>
    <row x14ac:dyDescent="0.25" r="464" customHeight="1" ht="18.75">
      <c r="A464" s="276">
        <v>39</v>
      </c>
      <c r="B464" s="276">
        <v>1087333375</v>
      </c>
      <c r="C464" s="277" t="s">
        <v>907</v>
      </c>
      <c r="D464" s="278">
        <v>44460</v>
      </c>
      <c r="E464" s="279" t="s">
        <v>911</v>
      </c>
      <c r="F464" s="279" t="s">
        <v>909</v>
      </c>
      <c r="G464" s="283" t="s">
        <v>910</v>
      </c>
      <c r="H464" s="279" t="s">
        <v>189</v>
      </c>
      <c r="I464" s="278">
        <v>44476</v>
      </c>
      <c r="J464" s="278">
        <v>44469</v>
      </c>
      <c r="K464" s="276">
        <f>J464-D464</f>
      </c>
      <c r="L464" s="278">
        <v>44488</v>
      </c>
      <c r="M464" s="280">
        <v>19.4</v>
      </c>
      <c r="N464" s="278">
        <v>44489</v>
      </c>
      <c r="O464" s="279" t="s">
        <v>190</v>
      </c>
      <c r="P464" s="276">
        <v>190</v>
      </c>
      <c r="Q464" s="278">
        <v>44505</v>
      </c>
      <c r="R464" s="276">
        <f>Q464-N464</f>
      </c>
      <c r="S464" s="6"/>
      <c r="T464" s="6"/>
      <c r="U464" s="5">
        <f>+YEAR(D464)</f>
      </c>
      <c r="V464" s="5">
        <f>+MONTH(D464)</f>
      </c>
      <c r="W464" s="281">
        <f>+"W"&amp;IF(WEEKNUM(D464)&lt;10,"0"&amp;WEEKNUM(D464),WEEKNUM(D464))</f>
      </c>
      <c r="X464" s="5">
        <f>+IF(N464="",YEAR(L464),YEAR(N464))</f>
      </c>
      <c r="Y464" s="5">
        <f>+IF(N464="",MONTH(L464),MONTH(N464))</f>
      </c>
      <c r="Z464" s="282">
        <f>+IF(N464="","W"&amp;IF(WEEKNUM(L464)&lt;10,"0"&amp;WEEKNUM(L464),WEEKNUM(L464)),"W"&amp;IF(WEEKNUM(N464)&lt;10,"0"&amp;WEEKNUM(N464),WEEKNUM(N464)))</f>
      </c>
      <c r="AA464" s="281">
        <f>+IF(O464&lt;&gt;"",O464,IF(N464="","In Transit","Arrived"))</f>
      </c>
      <c r="AB464" s="281">
        <f>+"W"&amp;IF(WEEKNUM(Q464)&lt;10,"0"&amp;WEEKNUM(Q464),WEEKNUM(Q464))</f>
      </c>
      <c r="AC464" s="5">
        <f>+YEAR(Q464)</f>
      </c>
      <c r="AD464" s="281">
        <f>+AB464&amp;"-"&amp;AC464</f>
      </c>
      <c r="AE464" s="6"/>
      <c r="AF464" s="6"/>
      <c r="AG464" s="11"/>
    </row>
    <row x14ac:dyDescent="0.25" r="465" customHeight="1" ht="18.75">
      <c r="A465" s="276">
        <v>39</v>
      </c>
      <c r="B465" s="276">
        <v>1087333378</v>
      </c>
      <c r="C465" s="277" t="s">
        <v>907</v>
      </c>
      <c r="D465" s="278">
        <v>44461</v>
      </c>
      <c r="E465" s="279" t="s">
        <v>912</v>
      </c>
      <c r="F465" s="279" t="s">
        <v>909</v>
      </c>
      <c r="G465" s="283" t="s">
        <v>910</v>
      </c>
      <c r="H465" s="279" t="s">
        <v>189</v>
      </c>
      <c r="I465" s="278">
        <v>44476</v>
      </c>
      <c r="J465" s="278">
        <v>44469</v>
      </c>
      <c r="K465" s="276">
        <f>J465-D465</f>
      </c>
      <c r="L465" s="278">
        <v>44488</v>
      </c>
      <c r="M465" s="280">
        <v>19.4</v>
      </c>
      <c r="N465" s="278">
        <v>44489</v>
      </c>
      <c r="O465" s="279" t="s">
        <v>190</v>
      </c>
      <c r="P465" s="276">
        <v>190</v>
      </c>
      <c r="Q465" s="278">
        <v>44505</v>
      </c>
      <c r="R465" s="276">
        <f>Q465-N465</f>
      </c>
      <c r="S465" s="6"/>
      <c r="T465" s="6"/>
      <c r="U465" s="5">
        <f>+YEAR(D465)</f>
      </c>
      <c r="V465" s="5">
        <f>+MONTH(D465)</f>
      </c>
      <c r="W465" s="281">
        <f>+"W"&amp;IF(WEEKNUM(D465)&lt;10,"0"&amp;WEEKNUM(D465),WEEKNUM(D465))</f>
      </c>
      <c r="X465" s="5">
        <f>+IF(N465="",YEAR(L465),YEAR(N465))</f>
      </c>
      <c r="Y465" s="5">
        <f>+IF(N465="",MONTH(L465),MONTH(N465))</f>
      </c>
      <c r="Z465" s="282">
        <f>+IF(N465="","W"&amp;IF(WEEKNUM(L465)&lt;10,"0"&amp;WEEKNUM(L465),WEEKNUM(L465)),"W"&amp;IF(WEEKNUM(N465)&lt;10,"0"&amp;WEEKNUM(N465),WEEKNUM(N465)))</f>
      </c>
      <c r="AA465" s="281">
        <f>+IF(O465&lt;&gt;"",O465,IF(N465="","In Transit","Arrived"))</f>
      </c>
      <c r="AB465" s="281">
        <f>+"W"&amp;IF(WEEKNUM(Q465)&lt;10,"0"&amp;WEEKNUM(Q465),WEEKNUM(Q465))</f>
      </c>
      <c r="AC465" s="5">
        <f>+YEAR(Q465)</f>
      </c>
      <c r="AD465" s="281">
        <f>+AB465&amp;"-"&amp;AC465</f>
      </c>
      <c r="AE465" s="6"/>
      <c r="AF465" s="6"/>
      <c r="AG465" s="11"/>
    </row>
    <row x14ac:dyDescent="0.25" r="466" customHeight="1" ht="18.75">
      <c r="A466" s="276">
        <v>39</v>
      </c>
      <c r="B466" s="276">
        <v>1087333381</v>
      </c>
      <c r="C466" s="277" t="s">
        <v>907</v>
      </c>
      <c r="D466" s="278">
        <v>44461</v>
      </c>
      <c r="E466" s="279" t="s">
        <v>913</v>
      </c>
      <c r="F466" s="279" t="s">
        <v>909</v>
      </c>
      <c r="G466" s="283" t="s">
        <v>910</v>
      </c>
      <c r="H466" s="279" t="s">
        <v>189</v>
      </c>
      <c r="I466" s="278">
        <v>44476</v>
      </c>
      <c r="J466" s="278">
        <v>44469</v>
      </c>
      <c r="K466" s="276">
        <f>J466-D466</f>
      </c>
      <c r="L466" s="278">
        <v>44488</v>
      </c>
      <c r="M466" s="280">
        <v>19.4</v>
      </c>
      <c r="N466" s="278">
        <v>44489</v>
      </c>
      <c r="O466" s="279" t="s">
        <v>190</v>
      </c>
      <c r="P466" s="276">
        <v>190</v>
      </c>
      <c r="Q466" s="278">
        <v>44505</v>
      </c>
      <c r="R466" s="276">
        <f>Q466-N466</f>
      </c>
      <c r="S466" s="6"/>
      <c r="T466" s="6"/>
      <c r="U466" s="5">
        <f>+YEAR(D466)</f>
      </c>
      <c r="V466" s="5">
        <f>+MONTH(D466)</f>
      </c>
      <c r="W466" s="281">
        <f>+"W"&amp;IF(WEEKNUM(D466)&lt;10,"0"&amp;WEEKNUM(D466),WEEKNUM(D466))</f>
      </c>
      <c r="X466" s="5">
        <f>+IF(N466="",YEAR(L466),YEAR(N466))</f>
      </c>
      <c r="Y466" s="5">
        <f>+IF(N466="",MONTH(L466),MONTH(N466))</f>
      </c>
      <c r="Z466" s="282">
        <f>+IF(N466="","W"&amp;IF(WEEKNUM(L466)&lt;10,"0"&amp;WEEKNUM(L466),WEEKNUM(L466)),"W"&amp;IF(WEEKNUM(N466)&lt;10,"0"&amp;WEEKNUM(N466),WEEKNUM(N466)))</f>
      </c>
      <c r="AA466" s="281">
        <f>+IF(O466&lt;&gt;"",O466,IF(N466="","In Transit","Arrived"))</f>
      </c>
      <c r="AB466" s="281">
        <f>+"W"&amp;IF(WEEKNUM(Q466)&lt;10,"0"&amp;WEEKNUM(Q466),WEEKNUM(Q466))</f>
      </c>
      <c r="AC466" s="5">
        <f>+YEAR(Q466)</f>
      </c>
      <c r="AD466" s="281">
        <f>+AB466&amp;"-"&amp;AC466</f>
      </c>
      <c r="AE466" s="6"/>
      <c r="AF466" s="6"/>
      <c r="AG466" s="11"/>
    </row>
    <row x14ac:dyDescent="0.25" r="467" customHeight="1" ht="18.75">
      <c r="A467" s="276">
        <v>39</v>
      </c>
      <c r="B467" s="276">
        <v>1087333386</v>
      </c>
      <c r="C467" s="277" t="s">
        <v>907</v>
      </c>
      <c r="D467" s="278">
        <v>44461</v>
      </c>
      <c r="E467" s="279" t="s">
        <v>914</v>
      </c>
      <c r="F467" s="279" t="s">
        <v>909</v>
      </c>
      <c r="G467" s="283" t="s">
        <v>910</v>
      </c>
      <c r="H467" s="279" t="s">
        <v>189</v>
      </c>
      <c r="I467" s="278">
        <v>44476</v>
      </c>
      <c r="J467" s="278">
        <v>44469</v>
      </c>
      <c r="K467" s="276">
        <f>J467-D467</f>
      </c>
      <c r="L467" s="278">
        <v>44488</v>
      </c>
      <c r="M467" s="280">
        <v>19.4</v>
      </c>
      <c r="N467" s="278">
        <v>44489</v>
      </c>
      <c r="O467" s="279" t="s">
        <v>190</v>
      </c>
      <c r="P467" s="276">
        <v>190</v>
      </c>
      <c r="Q467" s="278">
        <v>44505</v>
      </c>
      <c r="R467" s="276">
        <f>Q467-N467</f>
      </c>
      <c r="S467" s="6"/>
      <c r="T467" s="6"/>
      <c r="U467" s="5">
        <f>+YEAR(D467)</f>
      </c>
      <c r="V467" s="5">
        <f>+MONTH(D467)</f>
      </c>
      <c r="W467" s="281">
        <f>+"W"&amp;IF(WEEKNUM(D467)&lt;10,"0"&amp;WEEKNUM(D467),WEEKNUM(D467))</f>
      </c>
      <c r="X467" s="5">
        <f>+IF(N467="",YEAR(L467),YEAR(N467))</f>
      </c>
      <c r="Y467" s="5">
        <f>+IF(N467="",MONTH(L467),MONTH(N467))</f>
      </c>
      <c r="Z467" s="282">
        <f>+IF(N467="","W"&amp;IF(WEEKNUM(L467)&lt;10,"0"&amp;WEEKNUM(L467),WEEKNUM(L467)),"W"&amp;IF(WEEKNUM(N467)&lt;10,"0"&amp;WEEKNUM(N467),WEEKNUM(N467)))</f>
      </c>
      <c r="AA467" s="281">
        <f>+IF(O467&lt;&gt;"",O467,IF(N467="","In Transit","Arrived"))</f>
      </c>
      <c r="AB467" s="281">
        <f>+"W"&amp;IF(WEEKNUM(Q467)&lt;10,"0"&amp;WEEKNUM(Q467),WEEKNUM(Q467))</f>
      </c>
      <c r="AC467" s="5">
        <f>+YEAR(Q467)</f>
      </c>
      <c r="AD467" s="281">
        <f>+AB467&amp;"-"&amp;AC467</f>
      </c>
      <c r="AE467" s="6"/>
      <c r="AF467" s="6"/>
      <c r="AG467" s="11"/>
    </row>
    <row x14ac:dyDescent="0.25" r="468" customHeight="1" ht="18.75">
      <c r="A468" s="276">
        <v>39</v>
      </c>
      <c r="B468" s="276">
        <v>1087333390</v>
      </c>
      <c r="C468" s="277" t="s">
        <v>907</v>
      </c>
      <c r="D468" s="278">
        <v>44462</v>
      </c>
      <c r="E468" s="279" t="s">
        <v>915</v>
      </c>
      <c r="F468" s="279" t="s">
        <v>909</v>
      </c>
      <c r="G468" s="283" t="s">
        <v>910</v>
      </c>
      <c r="H468" s="279" t="s">
        <v>189</v>
      </c>
      <c r="I468" s="278">
        <v>44476</v>
      </c>
      <c r="J468" s="278">
        <v>44469</v>
      </c>
      <c r="K468" s="276">
        <f>J468-D468</f>
      </c>
      <c r="L468" s="278">
        <v>44488</v>
      </c>
      <c r="M468" s="280">
        <v>19.4</v>
      </c>
      <c r="N468" s="278">
        <v>44489</v>
      </c>
      <c r="O468" s="279" t="s">
        <v>190</v>
      </c>
      <c r="P468" s="276">
        <v>190</v>
      </c>
      <c r="Q468" s="278">
        <v>44505</v>
      </c>
      <c r="R468" s="276">
        <f>Q468-N468</f>
      </c>
      <c r="S468" s="6"/>
      <c r="T468" s="6"/>
      <c r="U468" s="5">
        <f>+YEAR(D468)</f>
      </c>
      <c r="V468" s="5">
        <f>+MONTH(D468)</f>
      </c>
      <c r="W468" s="281">
        <f>+"W"&amp;IF(WEEKNUM(D468)&lt;10,"0"&amp;WEEKNUM(D468),WEEKNUM(D468))</f>
      </c>
      <c r="X468" s="5">
        <f>+IF(N468="",YEAR(L468),YEAR(N468))</f>
      </c>
      <c r="Y468" s="5">
        <f>+IF(N468="",MONTH(L468),MONTH(N468))</f>
      </c>
      <c r="Z468" s="282">
        <f>+IF(N468="","W"&amp;IF(WEEKNUM(L468)&lt;10,"0"&amp;WEEKNUM(L468),WEEKNUM(L468)),"W"&amp;IF(WEEKNUM(N468)&lt;10,"0"&amp;WEEKNUM(N468),WEEKNUM(N468)))</f>
      </c>
      <c r="AA468" s="281">
        <f>+IF(O468&lt;&gt;"",O468,IF(N468="","In Transit","Arrived"))</f>
      </c>
      <c r="AB468" s="281">
        <f>+"W"&amp;IF(WEEKNUM(Q468)&lt;10,"0"&amp;WEEKNUM(Q468),WEEKNUM(Q468))</f>
      </c>
      <c r="AC468" s="5">
        <f>+YEAR(Q468)</f>
      </c>
      <c r="AD468" s="281">
        <f>+AB468&amp;"-"&amp;AC468</f>
      </c>
      <c r="AE468" s="6"/>
      <c r="AF468" s="6"/>
      <c r="AG468" s="11"/>
    </row>
    <row x14ac:dyDescent="0.25" r="469" customHeight="1" ht="18.75">
      <c r="A469" s="276">
        <v>40</v>
      </c>
      <c r="B469" s="276">
        <v>1087534473</v>
      </c>
      <c r="C469" s="277" t="s">
        <v>916</v>
      </c>
      <c r="D469" s="278">
        <v>44467</v>
      </c>
      <c r="E469" s="279" t="s">
        <v>917</v>
      </c>
      <c r="F469" s="279" t="s">
        <v>918</v>
      </c>
      <c r="G469" s="283" t="s">
        <v>919</v>
      </c>
      <c r="H469" s="279" t="s">
        <v>189</v>
      </c>
      <c r="I469" s="278">
        <v>44483</v>
      </c>
      <c r="J469" s="278">
        <v>44491</v>
      </c>
      <c r="K469" s="276">
        <f>J469-D469</f>
      </c>
      <c r="L469" s="278">
        <v>44507</v>
      </c>
      <c r="M469" s="280">
        <v>19.4</v>
      </c>
      <c r="N469" s="278">
        <v>44511</v>
      </c>
      <c r="O469" s="279" t="s">
        <v>190</v>
      </c>
      <c r="P469" s="276">
        <v>191</v>
      </c>
      <c r="Q469" s="278">
        <v>44519</v>
      </c>
      <c r="R469" s="276">
        <f>Q469-N469</f>
      </c>
      <c r="S469" s="6"/>
      <c r="T469" s="6"/>
      <c r="U469" s="5">
        <f>+YEAR(D469)</f>
      </c>
      <c r="V469" s="5">
        <f>+MONTH(D469)</f>
      </c>
      <c r="W469" s="281">
        <f>+"W"&amp;IF(WEEKNUM(D469)&lt;10,"0"&amp;WEEKNUM(D469),WEEKNUM(D469))</f>
      </c>
      <c r="X469" s="5">
        <f>+IF(N469="",YEAR(L469),YEAR(N469))</f>
      </c>
      <c r="Y469" s="5">
        <f>+IF(N469="",MONTH(L469),MONTH(N469))</f>
      </c>
      <c r="Z469" s="282">
        <f>+IF(N469="","W"&amp;IF(WEEKNUM(L469)&lt;10,"0"&amp;WEEKNUM(L469),WEEKNUM(L469)),"W"&amp;IF(WEEKNUM(N469)&lt;10,"0"&amp;WEEKNUM(N469),WEEKNUM(N469)))</f>
      </c>
      <c r="AA469" s="281">
        <f>+IF(O469&lt;&gt;"",O469,IF(N469="","In Transit","Arrived"))</f>
      </c>
      <c r="AB469" s="281">
        <f>+"W"&amp;IF(WEEKNUM(Q469)&lt;10,"0"&amp;WEEKNUM(Q469),WEEKNUM(Q469))</f>
      </c>
      <c r="AC469" s="5">
        <f>+YEAR(Q469)</f>
      </c>
      <c r="AD469" s="281">
        <f>+AB469&amp;"-"&amp;AC469</f>
      </c>
      <c r="AE469" s="6"/>
      <c r="AF469" s="6"/>
      <c r="AG469" s="11"/>
    </row>
    <row x14ac:dyDescent="0.25" r="470" customHeight="1" ht="18.75">
      <c r="A470" s="276">
        <v>40</v>
      </c>
      <c r="B470" s="276">
        <v>1087534474</v>
      </c>
      <c r="C470" s="277" t="s">
        <v>916</v>
      </c>
      <c r="D470" s="278">
        <v>44467</v>
      </c>
      <c r="E470" s="279" t="s">
        <v>920</v>
      </c>
      <c r="F470" s="279" t="s">
        <v>918</v>
      </c>
      <c r="G470" s="283" t="s">
        <v>919</v>
      </c>
      <c r="H470" s="279" t="s">
        <v>189</v>
      </c>
      <c r="I470" s="278">
        <v>44483</v>
      </c>
      <c r="J470" s="278">
        <v>44491</v>
      </c>
      <c r="K470" s="276">
        <f>J470-D470</f>
      </c>
      <c r="L470" s="278">
        <v>44507</v>
      </c>
      <c r="M470" s="280">
        <v>19.4</v>
      </c>
      <c r="N470" s="278">
        <v>44511</v>
      </c>
      <c r="O470" s="279" t="s">
        <v>190</v>
      </c>
      <c r="P470" s="276">
        <v>191</v>
      </c>
      <c r="Q470" s="278">
        <v>44519</v>
      </c>
      <c r="R470" s="276">
        <f>Q470-N470</f>
      </c>
      <c r="S470" s="6"/>
      <c r="T470" s="6"/>
      <c r="U470" s="5">
        <f>+YEAR(D470)</f>
      </c>
      <c r="V470" s="5">
        <f>+MONTH(D470)</f>
      </c>
      <c r="W470" s="281">
        <f>+"W"&amp;IF(WEEKNUM(D470)&lt;10,"0"&amp;WEEKNUM(D470),WEEKNUM(D470))</f>
      </c>
      <c r="X470" s="5">
        <f>+IF(N470="",YEAR(L470),YEAR(N470))</f>
      </c>
      <c r="Y470" s="5">
        <f>+IF(N470="",MONTH(L470),MONTH(N470))</f>
      </c>
      <c r="Z470" s="282">
        <f>+IF(N470="","W"&amp;IF(WEEKNUM(L470)&lt;10,"0"&amp;WEEKNUM(L470),WEEKNUM(L470)),"W"&amp;IF(WEEKNUM(N470)&lt;10,"0"&amp;WEEKNUM(N470),WEEKNUM(N470)))</f>
      </c>
      <c r="AA470" s="281">
        <f>+IF(O470&lt;&gt;"",O470,IF(N470="","In Transit","Arrived"))</f>
      </c>
      <c r="AB470" s="281">
        <f>+"W"&amp;IF(WEEKNUM(Q470)&lt;10,"0"&amp;WEEKNUM(Q470),WEEKNUM(Q470))</f>
      </c>
      <c r="AC470" s="5">
        <f>+YEAR(Q470)</f>
      </c>
      <c r="AD470" s="281">
        <f>+AB470&amp;"-"&amp;AC470</f>
      </c>
      <c r="AE470" s="6"/>
      <c r="AF470" s="6"/>
      <c r="AG470" s="11"/>
    </row>
    <row x14ac:dyDescent="0.25" r="471" customHeight="1" ht="18.75">
      <c r="A471" s="276">
        <v>40</v>
      </c>
      <c r="B471" s="276">
        <v>1087534476</v>
      </c>
      <c r="C471" s="277" t="s">
        <v>916</v>
      </c>
      <c r="D471" s="278">
        <v>44467</v>
      </c>
      <c r="E471" s="279" t="s">
        <v>921</v>
      </c>
      <c r="F471" s="279" t="s">
        <v>918</v>
      </c>
      <c r="G471" s="283" t="s">
        <v>919</v>
      </c>
      <c r="H471" s="279" t="s">
        <v>189</v>
      </c>
      <c r="I471" s="278">
        <v>44483</v>
      </c>
      <c r="J471" s="278">
        <v>44491</v>
      </c>
      <c r="K471" s="276">
        <f>J471-D471</f>
      </c>
      <c r="L471" s="278">
        <v>44507</v>
      </c>
      <c r="M471" s="280">
        <v>19.4</v>
      </c>
      <c r="N471" s="278">
        <v>44511</v>
      </c>
      <c r="O471" s="279" t="s">
        <v>190</v>
      </c>
      <c r="P471" s="276">
        <v>191</v>
      </c>
      <c r="Q471" s="278">
        <v>44519</v>
      </c>
      <c r="R471" s="276">
        <f>Q471-N471</f>
      </c>
      <c r="S471" s="6"/>
      <c r="T471" s="6"/>
      <c r="U471" s="5">
        <f>+YEAR(D471)</f>
      </c>
      <c r="V471" s="5">
        <f>+MONTH(D471)</f>
      </c>
      <c r="W471" s="281">
        <f>+"W"&amp;IF(WEEKNUM(D471)&lt;10,"0"&amp;WEEKNUM(D471),WEEKNUM(D471))</f>
      </c>
      <c r="X471" s="5">
        <f>+IF(N471="",YEAR(L471),YEAR(N471))</f>
      </c>
      <c r="Y471" s="5">
        <f>+IF(N471="",MONTH(L471),MONTH(N471))</f>
      </c>
      <c r="Z471" s="282">
        <f>+IF(N471="","W"&amp;IF(WEEKNUM(L471)&lt;10,"0"&amp;WEEKNUM(L471),WEEKNUM(L471)),"W"&amp;IF(WEEKNUM(N471)&lt;10,"0"&amp;WEEKNUM(N471),WEEKNUM(N471)))</f>
      </c>
      <c r="AA471" s="281">
        <f>+IF(O471&lt;&gt;"",O471,IF(N471="","In Transit","Arrived"))</f>
      </c>
      <c r="AB471" s="281">
        <f>+"W"&amp;IF(WEEKNUM(Q471)&lt;10,"0"&amp;WEEKNUM(Q471),WEEKNUM(Q471))</f>
      </c>
      <c r="AC471" s="5">
        <f>+YEAR(Q471)</f>
      </c>
      <c r="AD471" s="281">
        <f>+AB471&amp;"-"&amp;AC471</f>
      </c>
      <c r="AE471" s="6"/>
      <c r="AF471" s="6"/>
      <c r="AG471" s="11"/>
    </row>
    <row x14ac:dyDescent="0.25" r="472" customHeight="1" ht="18.75">
      <c r="A472" s="276">
        <v>40</v>
      </c>
      <c r="B472" s="276">
        <v>1087534483</v>
      </c>
      <c r="C472" s="277" t="s">
        <v>916</v>
      </c>
      <c r="D472" s="278">
        <v>44468</v>
      </c>
      <c r="E472" s="279" t="s">
        <v>922</v>
      </c>
      <c r="F472" s="279" t="s">
        <v>918</v>
      </c>
      <c r="G472" s="283" t="s">
        <v>919</v>
      </c>
      <c r="H472" s="279" t="s">
        <v>189</v>
      </c>
      <c r="I472" s="278">
        <v>44483</v>
      </c>
      <c r="J472" s="278">
        <v>44491</v>
      </c>
      <c r="K472" s="276">
        <f>J472-D472</f>
      </c>
      <c r="L472" s="278">
        <v>44507</v>
      </c>
      <c r="M472" s="280">
        <v>19.4</v>
      </c>
      <c r="N472" s="278">
        <v>44511</v>
      </c>
      <c r="O472" s="279" t="s">
        <v>190</v>
      </c>
      <c r="P472" s="276">
        <v>191</v>
      </c>
      <c r="Q472" s="278">
        <v>44519</v>
      </c>
      <c r="R472" s="276">
        <f>Q472-N472</f>
      </c>
      <c r="S472" s="6"/>
      <c r="T472" s="6"/>
      <c r="U472" s="5">
        <f>+YEAR(D472)</f>
      </c>
      <c r="V472" s="5">
        <f>+MONTH(D472)</f>
      </c>
      <c r="W472" s="281">
        <f>+"W"&amp;IF(WEEKNUM(D472)&lt;10,"0"&amp;WEEKNUM(D472),WEEKNUM(D472))</f>
      </c>
      <c r="X472" s="5">
        <f>+IF(N472="",YEAR(L472),YEAR(N472))</f>
      </c>
      <c r="Y472" s="5">
        <f>+IF(N472="",MONTH(L472),MONTH(N472))</f>
      </c>
      <c r="Z472" s="282">
        <f>+IF(N472="","W"&amp;IF(WEEKNUM(L472)&lt;10,"0"&amp;WEEKNUM(L472),WEEKNUM(L472)),"W"&amp;IF(WEEKNUM(N472)&lt;10,"0"&amp;WEEKNUM(N472),WEEKNUM(N472)))</f>
      </c>
      <c r="AA472" s="281">
        <f>+IF(O472&lt;&gt;"",O472,IF(N472="","In Transit","Arrived"))</f>
      </c>
      <c r="AB472" s="281">
        <f>+"W"&amp;IF(WEEKNUM(Q472)&lt;10,"0"&amp;WEEKNUM(Q472),WEEKNUM(Q472))</f>
      </c>
      <c r="AC472" s="5">
        <f>+YEAR(Q472)</f>
      </c>
      <c r="AD472" s="281">
        <f>+AB472&amp;"-"&amp;AC472</f>
      </c>
      <c r="AE472" s="6"/>
      <c r="AF472" s="6"/>
      <c r="AG472" s="11"/>
    </row>
    <row x14ac:dyDescent="0.25" r="473" customHeight="1" ht="18.75">
      <c r="A473" s="276">
        <v>40</v>
      </c>
      <c r="B473" s="276">
        <v>1087542698</v>
      </c>
      <c r="C473" s="277" t="s">
        <v>916</v>
      </c>
      <c r="D473" s="278">
        <v>44468</v>
      </c>
      <c r="E473" s="279" t="s">
        <v>923</v>
      </c>
      <c r="F473" s="279" t="s">
        <v>918</v>
      </c>
      <c r="G473" s="283" t="s">
        <v>919</v>
      </c>
      <c r="H473" s="279" t="s">
        <v>189</v>
      </c>
      <c r="I473" s="278">
        <v>44483</v>
      </c>
      <c r="J473" s="278">
        <v>44491</v>
      </c>
      <c r="K473" s="276">
        <f>J473-D473</f>
      </c>
      <c r="L473" s="278">
        <v>44507</v>
      </c>
      <c r="M473" s="280">
        <v>19.4</v>
      </c>
      <c r="N473" s="278">
        <v>44511</v>
      </c>
      <c r="O473" s="279" t="s">
        <v>190</v>
      </c>
      <c r="P473" s="276">
        <v>191</v>
      </c>
      <c r="Q473" s="278">
        <v>44519</v>
      </c>
      <c r="R473" s="276">
        <f>Q473-N473</f>
      </c>
      <c r="S473" s="6"/>
      <c r="T473" s="6"/>
      <c r="U473" s="5">
        <f>+YEAR(D473)</f>
      </c>
      <c r="V473" s="5">
        <f>+MONTH(D473)</f>
      </c>
      <c r="W473" s="281">
        <f>+"W"&amp;IF(WEEKNUM(D473)&lt;10,"0"&amp;WEEKNUM(D473),WEEKNUM(D473))</f>
      </c>
      <c r="X473" s="5">
        <f>+IF(N473="",YEAR(L473),YEAR(N473))</f>
      </c>
      <c r="Y473" s="5">
        <f>+IF(N473="",MONTH(L473),MONTH(N473))</f>
      </c>
      <c r="Z473" s="282">
        <f>+IF(N473="","W"&amp;IF(WEEKNUM(L473)&lt;10,"0"&amp;WEEKNUM(L473),WEEKNUM(L473)),"W"&amp;IF(WEEKNUM(N473)&lt;10,"0"&amp;WEEKNUM(N473),WEEKNUM(N473)))</f>
      </c>
      <c r="AA473" s="281">
        <f>+IF(O473&lt;&gt;"",O473,IF(N473="","In Transit","Arrived"))</f>
      </c>
      <c r="AB473" s="281">
        <f>+"W"&amp;IF(WEEKNUM(Q473)&lt;10,"0"&amp;WEEKNUM(Q473),WEEKNUM(Q473))</f>
      </c>
      <c r="AC473" s="5">
        <f>+YEAR(Q473)</f>
      </c>
      <c r="AD473" s="281">
        <f>+AB473&amp;"-"&amp;AC473</f>
      </c>
      <c r="AE473" s="6"/>
      <c r="AF473" s="6"/>
      <c r="AG473" s="11"/>
    </row>
    <row x14ac:dyDescent="0.25" r="474" customHeight="1" ht="18.75">
      <c r="A474" s="276">
        <v>40</v>
      </c>
      <c r="B474" s="276">
        <v>1087542703</v>
      </c>
      <c r="C474" s="277" t="s">
        <v>916</v>
      </c>
      <c r="D474" s="278">
        <v>44469</v>
      </c>
      <c r="E474" s="279" t="s">
        <v>924</v>
      </c>
      <c r="F474" s="279" t="s">
        <v>918</v>
      </c>
      <c r="G474" s="283" t="s">
        <v>919</v>
      </c>
      <c r="H474" s="279" t="s">
        <v>189</v>
      </c>
      <c r="I474" s="278">
        <v>44483</v>
      </c>
      <c r="J474" s="278">
        <v>44491</v>
      </c>
      <c r="K474" s="276">
        <f>J474-D474</f>
      </c>
      <c r="L474" s="278">
        <v>44507</v>
      </c>
      <c r="M474" s="280">
        <v>19.4</v>
      </c>
      <c r="N474" s="278">
        <v>44511</v>
      </c>
      <c r="O474" s="279" t="s">
        <v>190</v>
      </c>
      <c r="P474" s="276">
        <v>191</v>
      </c>
      <c r="Q474" s="278">
        <v>44519</v>
      </c>
      <c r="R474" s="276">
        <f>Q474-N474</f>
      </c>
      <c r="S474" s="6"/>
      <c r="T474" s="6"/>
      <c r="U474" s="5">
        <f>+YEAR(D474)</f>
      </c>
      <c r="V474" s="5">
        <f>+MONTH(D474)</f>
      </c>
      <c r="W474" s="281">
        <f>+"W"&amp;IF(WEEKNUM(D474)&lt;10,"0"&amp;WEEKNUM(D474),WEEKNUM(D474))</f>
      </c>
      <c r="X474" s="5">
        <f>+IF(N474="",YEAR(L474),YEAR(N474))</f>
      </c>
      <c r="Y474" s="5">
        <f>+IF(N474="",MONTH(L474),MONTH(N474))</f>
      </c>
      <c r="Z474" s="282">
        <f>+IF(N474="","W"&amp;IF(WEEKNUM(L474)&lt;10,"0"&amp;WEEKNUM(L474),WEEKNUM(L474)),"W"&amp;IF(WEEKNUM(N474)&lt;10,"0"&amp;WEEKNUM(N474),WEEKNUM(N474)))</f>
      </c>
      <c r="AA474" s="281">
        <f>+IF(O474&lt;&gt;"",O474,IF(N474="","In Transit","Arrived"))</f>
      </c>
      <c r="AB474" s="281">
        <f>+"W"&amp;IF(WEEKNUM(Q474)&lt;10,"0"&amp;WEEKNUM(Q474),WEEKNUM(Q474))</f>
      </c>
      <c r="AC474" s="5">
        <f>+YEAR(Q474)</f>
      </c>
      <c r="AD474" s="281">
        <f>+AB474&amp;"-"&amp;AC474</f>
      </c>
      <c r="AE474" s="6"/>
      <c r="AF474" s="6"/>
      <c r="AG474" s="11"/>
    </row>
    <row x14ac:dyDescent="0.25" r="475" customHeight="1" ht="18.75">
      <c r="A475" s="276">
        <v>40</v>
      </c>
      <c r="B475" s="276">
        <v>1087534477</v>
      </c>
      <c r="C475" s="277" t="s">
        <v>925</v>
      </c>
      <c r="D475" s="278">
        <v>44468</v>
      </c>
      <c r="E475" s="279" t="s">
        <v>926</v>
      </c>
      <c r="F475" s="279" t="s">
        <v>927</v>
      </c>
      <c r="G475" s="283" t="s">
        <v>928</v>
      </c>
      <c r="H475" s="279" t="s">
        <v>189</v>
      </c>
      <c r="I475" s="278">
        <v>44498</v>
      </c>
      <c r="J475" s="278">
        <v>44506</v>
      </c>
      <c r="K475" s="276">
        <f>J475-D475</f>
      </c>
      <c r="L475" s="278">
        <v>44525</v>
      </c>
      <c r="M475" s="280">
        <v>19.4</v>
      </c>
      <c r="N475" s="278">
        <v>44525</v>
      </c>
      <c r="O475" s="279" t="s">
        <v>190</v>
      </c>
      <c r="P475" s="276">
        <v>191</v>
      </c>
      <c r="Q475" s="278">
        <v>44536</v>
      </c>
      <c r="R475" s="276">
        <f>Q475-N475</f>
      </c>
      <c r="S475" s="6"/>
      <c r="T475" s="6"/>
      <c r="U475" s="5">
        <f>+YEAR(D475)</f>
      </c>
      <c r="V475" s="5">
        <f>+MONTH(D475)</f>
      </c>
      <c r="W475" s="281">
        <f>+"W"&amp;IF(WEEKNUM(D475)&lt;10,"0"&amp;WEEKNUM(D475),WEEKNUM(D475))</f>
      </c>
      <c r="X475" s="5">
        <f>+IF(N475="",YEAR(L475),YEAR(N475))</f>
      </c>
      <c r="Y475" s="5">
        <f>+IF(N475="",MONTH(L475),MONTH(N475))</f>
      </c>
      <c r="Z475" s="282">
        <f>+IF(N475="","W"&amp;IF(WEEKNUM(L475)&lt;10,"0"&amp;WEEKNUM(L475),WEEKNUM(L475)),"W"&amp;IF(WEEKNUM(N475)&lt;10,"0"&amp;WEEKNUM(N475),WEEKNUM(N475)))</f>
      </c>
      <c r="AA475" s="281">
        <f>+IF(O475&lt;&gt;"",O475,IF(N475="","In Transit","Arrived"))</f>
      </c>
      <c r="AB475" s="281">
        <f>+"W"&amp;IF(WEEKNUM(Q475)&lt;10,"0"&amp;WEEKNUM(Q475),WEEKNUM(Q475))</f>
      </c>
      <c r="AC475" s="5">
        <f>+YEAR(Q475)</f>
      </c>
      <c r="AD475" s="281">
        <f>+AB475&amp;"-"&amp;AC475</f>
      </c>
      <c r="AE475" s="6"/>
      <c r="AF475" s="6"/>
      <c r="AG475" s="11"/>
    </row>
    <row x14ac:dyDescent="0.25" r="476" customHeight="1" ht="18.75">
      <c r="A476" s="276">
        <v>40</v>
      </c>
      <c r="B476" s="276">
        <v>1087534481</v>
      </c>
      <c r="C476" s="277" t="s">
        <v>925</v>
      </c>
      <c r="D476" s="278">
        <v>44468</v>
      </c>
      <c r="E476" s="279" t="s">
        <v>929</v>
      </c>
      <c r="F476" s="279" t="s">
        <v>927</v>
      </c>
      <c r="G476" s="283" t="s">
        <v>928</v>
      </c>
      <c r="H476" s="279" t="s">
        <v>189</v>
      </c>
      <c r="I476" s="278">
        <v>44498</v>
      </c>
      <c r="J476" s="278">
        <v>44506</v>
      </c>
      <c r="K476" s="276">
        <f>J476-D476</f>
      </c>
      <c r="L476" s="278">
        <v>44525</v>
      </c>
      <c r="M476" s="280">
        <v>19.4</v>
      </c>
      <c r="N476" s="278">
        <v>44525</v>
      </c>
      <c r="O476" s="279" t="s">
        <v>190</v>
      </c>
      <c r="P476" s="276">
        <v>191</v>
      </c>
      <c r="Q476" s="278">
        <v>44533</v>
      </c>
      <c r="R476" s="276">
        <f>Q476-N476</f>
      </c>
      <c r="S476" s="6"/>
      <c r="T476" s="6"/>
      <c r="U476" s="5">
        <f>+YEAR(D476)</f>
      </c>
      <c r="V476" s="5">
        <f>+MONTH(D476)</f>
      </c>
      <c r="W476" s="281">
        <f>+"W"&amp;IF(WEEKNUM(D476)&lt;10,"0"&amp;WEEKNUM(D476),WEEKNUM(D476))</f>
      </c>
      <c r="X476" s="5">
        <f>+IF(N476="",YEAR(L476),YEAR(N476))</f>
      </c>
      <c r="Y476" s="5">
        <f>+IF(N476="",MONTH(L476),MONTH(N476))</f>
      </c>
      <c r="Z476" s="282">
        <f>+IF(N476="","W"&amp;IF(WEEKNUM(L476)&lt;10,"0"&amp;WEEKNUM(L476),WEEKNUM(L476)),"W"&amp;IF(WEEKNUM(N476)&lt;10,"0"&amp;WEEKNUM(N476),WEEKNUM(N476)))</f>
      </c>
      <c r="AA476" s="281">
        <f>+IF(O476&lt;&gt;"",O476,IF(N476="","In Transit","Arrived"))</f>
      </c>
      <c r="AB476" s="281">
        <f>+"W"&amp;IF(WEEKNUM(Q476)&lt;10,"0"&amp;WEEKNUM(Q476),WEEKNUM(Q476))</f>
      </c>
      <c r="AC476" s="5">
        <f>+YEAR(Q476)</f>
      </c>
      <c r="AD476" s="281">
        <f>+AB476&amp;"-"&amp;AC476</f>
      </c>
      <c r="AE476" s="6"/>
      <c r="AF476" s="6"/>
      <c r="AG476" s="11"/>
    </row>
    <row x14ac:dyDescent="0.25" r="477" customHeight="1" ht="18.75">
      <c r="A477" s="276">
        <v>40</v>
      </c>
      <c r="B477" s="276">
        <v>1087542699</v>
      </c>
      <c r="C477" s="277" t="s">
        <v>925</v>
      </c>
      <c r="D477" s="278">
        <v>44468</v>
      </c>
      <c r="E477" s="279" t="s">
        <v>930</v>
      </c>
      <c r="F477" s="279" t="s">
        <v>927</v>
      </c>
      <c r="G477" s="283" t="s">
        <v>928</v>
      </c>
      <c r="H477" s="279" t="s">
        <v>189</v>
      </c>
      <c r="I477" s="278">
        <v>44498</v>
      </c>
      <c r="J477" s="278">
        <v>44506</v>
      </c>
      <c r="K477" s="276">
        <f>J477-D477</f>
      </c>
      <c r="L477" s="278">
        <v>44525</v>
      </c>
      <c r="M477" s="280">
        <v>19.4</v>
      </c>
      <c r="N477" s="278">
        <v>44525</v>
      </c>
      <c r="O477" s="279" t="s">
        <v>190</v>
      </c>
      <c r="P477" s="276">
        <v>191</v>
      </c>
      <c r="Q477" s="278">
        <v>44536</v>
      </c>
      <c r="R477" s="276">
        <f>Q477-N477</f>
      </c>
      <c r="S477" s="6"/>
      <c r="T477" s="6"/>
      <c r="U477" s="5">
        <f>+YEAR(D477)</f>
      </c>
      <c r="V477" s="5">
        <f>+MONTH(D477)</f>
      </c>
      <c r="W477" s="281">
        <f>+"W"&amp;IF(WEEKNUM(D477)&lt;10,"0"&amp;WEEKNUM(D477),WEEKNUM(D477))</f>
      </c>
      <c r="X477" s="5">
        <f>+IF(N477="",YEAR(L477),YEAR(N477))</f>
      </c>
      <c r="Y477" s="5">
        <f>+IF(N477="",MONTH(L477),MONTH(N477))</f>
      </c>
      <c r="Z477" s="282">
        <f>+IF(N477="","W"&amp;IF(WEEKNUM(L477)&lt;10,"0"&amp;WEEKNUM(L477),WEEKNUM(L477)),"W"&amp;IF(WEEKNUM(N477)&lt;10,"0"&amp;WEEKNUM(N477),WEEKNUM(N477)))</f>
      </c>
      <c r="AA477" s="281">
        <f>+IF(O477&lt;&gt;"",O477,IF(N477="","In Transit","Arrived"))</f>
      </c>
      <c r="AB477" s="281">
        <f>+"W"&amp;IF(WEEKNUM(Q477)&lt;10,"0"&amp;WEEKNUM(Q477),WEEKNUM(Q477))</f>
      </c>
      <c r="AC477" s="5">
        <f>+YEAR(Q477)</f>
      </c>
      <c r="AD477" s="281">
        <f>+AB477&amp;"-"&amp;AC477</f>
      </c>
      <c r="AE477" s="6"/>
      <c r="AF477" s="6"/>
      <c r="AG477" s="11"/>
    </row>
    <row x14ac:dyDescent="0.25" r="478" customHeight="1" ht="18.75">
      <c r="A478" s="276">
        <v>42</v>
      </c>
      <c r="B478" s="276">
        <v>1088078875</v>
      </c>
      <c r="C478" s="277" t="s">
        <v>931</v>
      </c>
      <c r="D478" s="278">
        <v>44481</v>
      </c>
      <c r="E478" s="279" t="s">
        <v>932</v>
      </c>
      <c r="F478" s="279" t="s">
        <v>211</v>
      </c>
      <c r="G478" s="283" t="s">
        <v>933</v>
      </c>
      <c r="H478" s="279" t="s">
        <v>189</v>
      </c>
      <c r="I478" s="278">
        <v>44491</v>
      </c>
      <c r="J478" s="278">
        <v>44491</v>
      </c>
      <c r="K478" s="276">
        <f>J478-D478</f>
      </c>
      <c r="L478" s="278">
        <v>44514</v>
      </c>
      <c r="M478" s="280">
        <v>19.4</v>
      </c>
      <c r="N478" s="278">
        <v>44513</v>
      </c>
      <c r="O478" s="279" t="s">
        <v>190</v>
      </c>
      <c r="P478" s="276">
        <v>191</v>
      </c>
      <c r="Q478" s="278">
        <v>44524</v>
      </c>
      <c r="R478" s="276">
        <f>Q478-N478</f>
      </c>
      <c r="S478" s="6"/>
      <c r="T478" s="6"/>
      <c r="U478" s="5">
        <f>+YEAR(D478)</f>
      </c>
      <c r="V478" s="5">
        <f>+MONTH(D478)</f>
      </c>
      <c r="W478" s="281">
        <f>+"W"&amp;IF(WEEKNUM(D478)&lt;10,"0"&amp;WEEKNUM(D478),WEEKNUM(D478))</f>
      </c>
      <c r="X478" s="5">
        <f>+IF(N478="",YEAR(L478),YEAR(N478))</f>
      </c>
      <c r="Y478" s="5">
        <f>+IF(N478="",MONTH(L478),MONTH(N478))</f>
      </c>
      <c r="Z478" s="282">
        <f>+IF(N478="","W"&amp;IF(WEEKNUM(L478)&lt;10,"0"&amp;WEEKNUM(L478),WEEKNUM(L478)),"W"&amp;IF(WEEKNUM(N478)&lt;10,"0"&amp;WEEKNUM(N478),WEEKNUM(N478)))</f>
      </c>
      <c r="AA478" s="281">
        <f>+IF(O478&lt;&gt;"",O478,IF(N478="","In Transit","Arrived"))</f>
      </c>
      <c r="AB478" s="281">
        <f>+"W"&amp;IF(WEEKNUM(Q478)&lt;10,"0"&amp;WEEKNUM(Q478),WEEKNUM(Q478))</f>
      </c>
      <c r="AC478" s="5">
        <f>+YEAR(Q478)</f>
      </c>
      <c r="AD478" s="281">
        <f>+AB478&amp;"-"&amp;AC478</f>
      </c>
      <c r="AE478" s="6"/>
      <c r="AF478" s="6"/>
      <c r="AG478" s="11"/>
    </row>
    <row x14ac:dyDescent="0.25" r="479" customHeight="1" ht="18.75">
      <c r="A479" s="276">
        <v>42</v>
      </c>
      <c r="B479" s="276">
        <v>1088078881</v>
      </c>
      <c r="C479" s="277" t="s">
        <v>931</v>
      </c>
      <c r="D479" s="278">
        <v>44481</v>
      </c>
      <c r="E479" s="279" t="s">
        <v>934</v>
      </c>
      <c r="F479" s="279" t="s">
        <v>211</v>
      </c>
      <c r="G479" s="283" t="s">
        <v>933</v>
      </c>
      <c r="H479" s="279" t="s">
        <v>189</v>
      </c>
      <c r="I479" s="278">
        <v>44491</v>
      </c>
      <c r="J479" s="278">
        <v>44491</v>
      </c>
      <c r="K479" s="276">
        <f>J479-D479</f>
      </c>
      <c r="L479" s="278">
        <v>44514</v>
      </c>
      <c r="M479" s="280">
        <v>19.4</v>
      </c>
      <c r="N479" s="278">
        <v>44513</v>
      </c>
      <c r="O479" s="279" t="s">
        <v>190</v>
      </c>
      <c r="P479" s="276">
        <v>191</v>
      </c>
      <c r="Q479" s="278">
        <v>44524</v>
      </c>
      <c r="R479" s="276">
        <f>Q479-N479</f>
      </c>
      <c r="S479" s="6"/>
      <c r="T479" s="6"/>
      <c r="U479" s="5">
        <f>+YEAR(D479)</f>
      </c>
      <c r="V479" s="5">
        <f>+MONTH(D479)</f>
      </c>
      <c r="W479" s="281">
        <f>+"W"&amp;IF(WEEKNUM(D479)&lt;10,"0"&amp;WEEKNUM(D479),WEEKNUM(D479))</f>
      </c>
      <c r="X479" s="5">
        <f>+IF(N479="",YEAR(L479),YEAR(N479))</f>
      </c>
      <c r="Y479" s="5">
        <f>+IF(N479="",MONTH(L479),MONTH(N479))</f>
      </c>
      <c r="Z479" s="282">
        <f>+IF(N479="","W"&amp;IF(WEEKNUM(L479)&lt;10,"0"&amp;WEEKNUM(L479),WEEKNUM(L479)),"W"&amp;IF(WEEKNUM(N479)&lt;10,"0"&amp;WEEKNUM(N479),WEEKNUM(N479)))</f>
      </c>
      <c r="AA479" s="281">
        <f>+IF(O479&lt;&gt;"",O479,IF(N479="","In Transit","Arrived"))</f>
      </c>
      <c r="AB479" s="281">
        <f>+"W"&amp;IF(WEEKNUM(Q479)&lt;10,"0"&amp;WEEKNUM(Q479),WEEKNUM(Q479))</f>
      </c>
      <c r="AC479" s="5">
        <f>+YEAR(Q479)</f>
      </c>
      <c r="AD479" s="281">
        <f>+AB479&amp;"-"&amp;AC479</f>
      </c>
      <c r="AE479" s="6"/>
      <c r="AF479" s="6"/>
      <c r="AG479" s="11"/>
    </row>
    <row x14ac:dyDescent="0.25" r="480" customHeight="1" ht="18.75">
      <c r="A480" s="276">
        <v>42</v>
      </c>
      <c r="B480" s="276">
        <v>1088078889</v>
      </c>
      <c r="C480" s="277" t="s">
        <v>931</v>
      </c>
      <c r="D480" s="278">
        <v>44481</v>
      </c>
      <c r="E480" s="279" t="s">
        <v>935</v>
      </c>
      <c r="F480" s="279" t="s">
        <v>211</v>
      </c>
      <c r="G480" s="283" t="s">
        <v>933</v>
      </c>
      <c r="H480" s="279" t="s">
        <v>189</v>
      </c>
      <c r="I480" s="278">
        <v>44491</v>
      </c>
      <c r="J480" s="278">
        <v>44491</v>
      </c>
      <c r="K480" s="276">
        <f>J480-D480</f>
      </c>
      <c r="L480" s="278">
        <v>44514</v>
      </c>
      <c r="M480" s="280">
        <v>19.4</v>
      </c>
      <c r="N480" s="278">
        <v>44513</v>
      </c>
      <c r="O480" s="279" t="s">
        <v>190</v>
      </c>
      <c r="P480" s="276">
        <v>191</v>
      </c>
      <c r="Q480" s="278">
        <v>44524</v>
      </c>
      <c r="R480" s="276">
        <f>Q480-N480</f>
      </c>
      <c r="S480" s="6"/>
      <c r="T480" s="6"/>
      <c r="U480" s="5">
        <f>+YEAR(D480)</f>
      </c>
      <c r="V480" s="5">
        <f>+MONTH(D480)</f>
      </c>
      <c r="W480" s="281">
        <f>+"W"&amp;IF(WEEKNUM(D480)&lt;10,"0"&amp;WEEKNUM(D480),WEEKNUM(D480))</f>
      </c>
      <c r="X480" s="5">
        <f>+IF(N480="",YEAR(L480),YEAR(N480))</f>
      </c>
      <c r="Y480" s="5">
        <f>+IF(N480="",MONTH(L480),MONTH(N480))</f>
      </c>
      <c r="Z480" s="282">
        <f>+IF(N480="","W"&amp;IF(WEEKNUM(L480)&lt;10,"0"&amp;WEEKNUM(L480),WEEKNUM(L480)),"W"&amp;IF(WEEKNUM(N480)&lt;10,"0"&amp;WEEKNUM(N480),WEEKNUM(N480)))</f>
      </c>
      <c r="AA480" s="281">
        <f>+IF(O480&lt;&gt;"",O480,IF(N480="","In Transit","Arrived"))</f>
      </c>
      <c r="AB480" s="281">
        <f>+"W"&amp;IF(WEEKNUM(Q480)&lt;10,"0"&amp;WEEKNUM(Q480),WEEKNUM(Q480))</f>
      </c>
      <c r="AC480" s="5">
        <f>+YEAR(Q480)</f>
      </c>
      <c r="AD480" s="281">
        <f>+AB480&amp;"-"&amp;AC480</f>
      </c>
      <c r="AE480" s="6"/>
      <c r="AF480" s="6"/>
      <c r="AG480" s="11"/>
    </row>
    <row x14ac:dyDescent="0.25" r="481" customHeight="1" ht="18.75">
      <c r="A481" s="276">
        <v>42</v>
      </c>
      <c r="B481" s="276">
        <v>1088078892</v>
      </c>
      <c r="C481" s="277" t="s">
        <v>931</v>
      </c>
      <c r="D481" s="278">
        <v>44481</v>
      </c>
      <c r="E481" s="279" t="s">
        <v>936</v>
      </c>
      <c r="F481" s="279" t="s">
        <v>211</v>
      </c>
      <c r="G481" s="283" t="s">
        <v>933</v>
      </c>
      <c r="H481" s="279" t="s">
        <v>189</v>
      </c>
      <c r="I481" s="278">
        <v>44491</v>
      </c>
      <c r="J481" s="278">
        <v>44491</v>
      </c>
      <c r="K481" s="276">
        <f>J481-D481</f>
      </c>
      <c r="L481" s="278">
        <v>44514</v>
      </c>
      <c r="M481" s="280">
        <v>19.4</v>
      </c>
      <c r="N481" s="278">
        <v>44513</v>
      </c>
      <c r="O481" s="279" t="s">
        <v>190</v>
      </c>
      <c r="P481" s="276">
        <v>191</v>
      </c>
      <c r="Q481" s="278">
        <v>44524</v>
      </c>
      <c r="R481" s="276">
        <f>Q481-N481</f>
      </c>
      <c r="S481" s="6"/>
      <c r="T481" s="6"/>
      <c r="U481" s="5">
        <f>+YEAR(D481)</f>
      </c>
      <c r="V481" s="5">
        <f>+MONTH(D481)</f>
      </c>
      <c r="W481" s="281">
        <f>+"W"&amp;IF(WEEKNUM(D481)&lt;10,"0"&amp;WEEKNUM(D481),WEEKNUM(D481))</f>
      </c>
      <c r="X481" s="5">
        <f>+IF(N481="",YEAR(L481),YEAR(N481))</f>
      </c>
      <c r="Y481" s="5">
        <f>+IF(N481="",MONTH(L481),MONTH(N481))</f>
      </c>
      <c r="Z481" s="282">
        <f>+IF(N481="","W"&amp;IF(WEEKNUM(L481)&lt;10,"0"&amp;WEEKNUM(L481),WEEKNUM(L481)),"W"&amp;IF(WEEKNUM(N481)&lt;10,"0"&amp;WEEKNUM(N481),WEEKNUM(N481)))</f>
      </c>
      <c r="AA481" s="281">
        <f>+IF(O481&lt;&gt;"",O481,IF(N481="","In Transit","Arrived"))</f>
      </c>
      <c r="AB481" s="281">
        <f>+"W"&amp;IF(WEEKNUM(Q481)&lt;10,"0"&amp;WEEKNUM(Q481),WEEKNUM(Q481))</f>
      </c>
      <c r="AC481" s="5">
        <f>+YEAR(Q481)</f>
      </c>
      <c r="AD481" s="281">
        <f>+AB481&amp;"-"&amp;AC481</f>
      </c>
      <c r="AE481" s="6"/>
      <c r="AF481" s="6"/>
      <c r="AG481" s="11"/>
    </row>
    <row x14ac:dyDescent="0.25" r="482" customHeight="1" ht="18.75">
      <c r="A482" s="276">
        <v>42</v>
      </c>
      <c r="B482" s="276">
        <v>1088078904</v>
      </c>
      <c r="C482" s="277" t="s">
        <v>931</v>
      </c>
      <c r="D482" s="278">
        <v>44482</v>
      </c>
      <c r="E482" s="279" t="s">
        <v>937</v>
      </c>
      <c r="F482" s="279" t="s">
        <v>211</v>
      </c>
      <c r="G482" s="283" t="s">
        <v>933</v>
      </c>
      <c r="H482" s="279" t="s">
        <v>189</v>
      </c>
      <c r="I482" s="278">
        <v>44491</v>
      </c>
      <c r="J482" s="278">
        <v>44491</v>
      </c>
      <c r="K482" s="276">
        <f>J482-D482</f>
      </c>
      <c r="L482" s="278">
        <v>44514</v>
      </c>
      <c r="M482" s="280">
        <v>19.4</v>
      </c>
      <c r="N482" s="278">
        <v>44513</v>
      </c>
      <c r="O482" s="279" t="s">
        <v>190</v>
      </c>
      <c r="P482" s="276">
        <v>191</v>
      </c>
      <c r="Q482" s="278">
        <v>44524</v>
      </c>
      <c r="R482" s="276">
        <f>Q482-N482</f>
      </c>
      <c r="S482" s="6"/>
      <c r="T482" s="6"/>
      <c r="U482" s="5">
        <f>+YEAR(D482)</f>
      </c>
      <c r="V482" s="5">
        <f>+MONTH(D482)</f>
      </c>
      <c r="W482" s="281">
        <f>+"W"&amp;IF(WEEKNUM(D482)&lt;10,"0"&amp;WEEKNUM(D482),WEEKNUM(D482))</f>
      </c>
      <c r="X482" s="5">
        <f>+IF(N482="",YEAR(L482),YEAR(N482))</f>
      </c>
      <c r="Y482" s="5">
        <f>+IF(N482="",MONTH(L482),MONTH(N482))</f>
      </c>
      <c r="Z482" s="282">
        <f>+IF(N482="","W"&amp;IF(WEEKNUM(L482)&lt;10,"0"&amp;WEEKNUM(L482),WEEKNUM(L482)),"W"&amp;IF(WEEKNUM(N482)&lt;10,"0"&amp;WEEKNUM(N482),WEEKNUM(N482)))</f>
      </c>
      <c r="AA482" s="281">
        <f>+IF(O482&lt;&gt;"",O482,IF(N482="","In Transit","Arrived"))</f>
      </c>
      <c r="AB482" s="281">
        <f>+"W"&amp;IF(WEEKNUM(Q482)&lt;10,"0"&amp;WEEKNUM(Q482),WEEKNUM(Q482))</f>
      </c>
      <c r="AC482" s="5">
        <f>+YEAR(Q482)</f>
      </c>
      <c r="AD482" s="281">
        <f>+AB482&amp;"-"&amp;AC482</f>
      </c>
      <c r="AE482" s="6"/>
      <c r="AF482" s="6"/>
      <c r="AG482" s="11"/>
    </row>
    <row x14ac:dyDescent="0.25" r="483" customHeight="1" ht="18.75">
      <c r="A483" s="276">
        <v>42</v>
      </c>
      <c r="B483" s="276">
        <v>1088078915</v>
      </c>
      <c r="C483" s="277" t="s">
        <v>931</v>
      </c>
      <c r="D483" s="278">
        <v>44482</v>
      </c>
      <c r="E483" s="279" t="s">
        <v>938</v>
      </c>
      <c r="F483" s="279" t="s">
        <v>211</v>
      </c>
      <c r="G483" s="283" t="s">
        <v>933</v>
      </c>
      <c r="H483" s="279" t="s">
        <v>189</v>
      </c>
      <c r="I483" s="278">
        <v>44491</v>
      </c>
      <c r="J483" s="278">
        <v>44491</v>
      </c>
      <c r="K483" s="276">
        <f>J483-D483</f>
      </c>
      <c r="L483" s="278">
        <v>44514</v>
      </c>
      <c r="M483" s="280">
        <v>19.4</v>
      </c>
      <c r="N483" s="278">
        <v>44513</v>
      </c>
      <c r="O483" s="279" t="s">
        <v>190</v>
      </c>
      <c r="P483" s="276">
        <v>191</v>
      </c>
      <c r="Q483" s="278">
        <v>44524</v>
      </c>
      <c r="R483" s="276">
        <f>Q483-N483</f>
      </c>
      <c r="S483" s="6"/>
      <c r="T483" s="6"/>
      <c r="U483" s="5">
        <f>+YEAR(D483)</f>
      </c>
      <c r="V483" s="5">
        <f>+MONTH(D483)</f>
      </c>
      <c r="W483" s="281">
        <f>+"W"&amp;IF(WEEKNUM(D483)&lt;10,"0"&amp;WEEKNUM(D483),WEEKNUM(D483))</f>
      </c>
      <c r="X483" s="5">
        <f>+IF(N483="",YEAR(L483),YEAR(N483))</f>
      </c>
      <c r="Y483" s="5">
        <f>+IF(N483="",MONTH(L483),MONTH(N483))</f>
      </c>
      <c r="Z483" s="282">
        <f>+IF(N483="","W"&amp;IF(WEEKNUM(L483)&lt;10,"0"&amp;WEEKNUM(L483),WEEKNUM(L483)),"W"&amp;IF(WEEKNUM(N483)&lt;10,"0"&amp;WEEKNUM(N483),WEEKNUM(N483)))</f>
      </c>
      <c r="AA483" s="281">
        <f>+IF(O483&lt;&gt;"",O483,IF(N483="","In Transit","Arrived"))</f>
      </c>
      <c r="AB483" s="281">
        <f>+"W"&amp;IF(WEEKNUM(Q483)&lt;10,"0"&amp;WEEKNUM(Q483),WEEKNUM(Q483))</f>
      </c>
      <c r="AC483" s="5">
        <f>+YEAR(Q483)</f>
      </c>
      <c r="AD483" s="281">
        <f>+AB483&amp;"-"&amp;AC483</f>
      </c>
      <c r="AE483" s="6"/>
      <c r="AF483" s="6"/>
      <c r="AG483" s="11"/>
    </row>
    <row x14ac:dyDescent="0.25" r="484" customHeight="1" ht="18.75">
      <c r="A484" s="276">
        <v>42</v>
      </c>
      <c r="B484" s="276">
        <v>1088078925</v>
      </c>
      <c r="C484" s="277" t="s">
        <v>931</v>
      </c>
      <c r="D484" s="278">
        <v>44483</v>
      </c>
      <c r="E484" s="279" t="s">
        <v>939</v>
      </c>
      <c r="F484" s="279" t="s">
        <v>211</v>
      </c>
      <c r="G484" s="283" t="s">
        <v>933</v>
      </c>
      <c r="H484" s="279" t="s">
        <v>189</v>
      </c>
      <c r="I484" s="278">
        <v>44491</v>
      </c>
      <c r="J484" s="278">
        <v>44491</v>
      </c>
      <c r="K484" s="276">
        <f>J484-D484</f>
      </c>
      <c r="L484" s="278">
        <v>44514</v>
      </c>
      <c r="M484" s="280">
        <v>19.4</v>
      </c>
      <c r="N484" s="278">
        <v>44513</v>
      </c>
      <c r="O484" s="279" t="s">
        <v>190</v>
      </c>
      <c r="P484" s="276">
        <v>191</v>
      </c>
      <c r="Q484" s="278">
        <v>44524</v>
      </c>
      <c r="R484" s="276">
        <f>Q484-N484</f>
      </c>
      <c r="S484" s="6"/>
      <c r="T484" s="6"/>
      <c r="U484" s="5">
        <f>+YEAR(D484)</f>
      </c>
      <c r="V484" s="5">
        <f>+MONTH(D484)</f>
      </c>
      <c r="W484" s="281">
        <f>+"W"&amp;IF(WEEKNUM(D484)&lt;10,"0"&amp;WEEKNUM(D484),WEEKNUM(D484))</f>
      </c>
      <c r="X484" s="5">
        <f>+IF(N484="",YEAR(L484),YEAR(N484))</f>
      </c>
      <c r="Y484" s="5">
        <f>+IF(N484="",MONTH(L484),MONTH(N484))</f>
      </c>
      <c r="Z484" s="282">
        <f>+IF(N484="","W"&amp;IF(WEEKNUM(L484)&lt;10,"0"&amp;WEEKNUM(L484),WEEKNUM(L484)),"W"&amp;IF(WEEKNUM(N484)&lt;10,"0"&amp;WEEKNUM(N484),WEEKNUM(N484)))</f>
      </c>
      <c r="AA484" s="281">
        <f>+IF(O484&lt;&gt;"",O484,IF(N484="","In Transit","Arrived"))</f>
      </c>
      <c r="AB484" s="281">
        <f>+"W"&amp;IF(WEEKNUM(Q484)&lt;10,"0"&amp;WEEKNUM(Q484),WEEKNUM(Q484))</f>
      </c>
      <c r="AC484" s="5">
        <f>+YEAR(Q484)</f>
      </c>
      <c r="AD484" s="281">
        <f>+AB484&amp;"-"&amp;AC484</f>
      </c>
      <c r="AE484" s="6"/>
      <c r="AF484" s="6"/>
      <c r="AG484" s="11"/>
    </row>
    <row x14ac:dyDescent="0.25" r="485" customHeight="1" ht="18.75">
      <c r="A485" s="276">
        <v>43</v>
      </c>
      <c r="B485" s="276">
        <v>1088426341</v>
      </c>
      <c r="C485" s="277" t="s">
        <v>940</v>
      </c>
      <c r="D485" s="278">
        <v>44488</v>
      </c>
      <c r="E485" s="279" t="s">
        <v>941</v>
      </c>
      <c r="F485" s="279" t="s">
        <v>262</v>
      </c>
      <c r="G485" s="283" t="s">
        <v>942</v>
      </c>
      <c r="H485" s="279" t="s">
        <v>189</v>
      </c>
      <c r="I485" s="278">
        <v>44497</v>
      </c>
      <c r="J485" s="278">
        <v>44500</v>
      </c>
      <c r="K485" s="276">
        <f>J485-D485</f>
      </c>
      <c r="L485" s="278">
        <v>44521</v>
      </c>
      <c r="M485" s="280">
        <v>19.4</v>
      </c>
      <c r="N485" s="278">
        <v>44522</v>
      </c>
      <c r="O485" s="279" t="s">
        <v>190</v>
      </c>
      <c r="P485" s="276">
        <v>191</v>
      </c>
      <c r="Q485" s="278">
        <v>44530</v>
      </c>
      <c r="R485" s="276">
        <f>Q485-N485</f>
      </c>
      <c r="S485" s="6"/>
      <c r="T485" s="6"/>
      <c r="U485" s="5">
        <f>+YEAR(D485)</f>
      </c>
      <c r="V485" s="5">
        <f>+MONTH(D485)</f>
      </c>
      <c r="W485" s="281">
        <f>+"W"&amp;IF(WEEKNUM(D485)&lt;10,"0"&amp;WEEKNUM(D485),WEEKNUM(D485))</f>
      </c>
      <c r="X485" s="5">
        <f>+IF(N485="",YEAR(L485),YEAR(N485))</f>
      </c>
      <c r="Y485" s="5">
        <f>+IF(N485="",MONTH(L485),MONTH(N485))</f>
      </c>
      <c r="Z485" s="282">
        <f>+IF(N485="","W"&amp;IF(WEEKNUM(L485)&lt;10,"0"&amp;WEEKNUM(L485),WEEKNUM(L485)),"W"&amp;IF(WEEKNUM(N485)&lt;10,"0"&amp;WEEKNUM(N485),WEEKNUM(N485)))</f>
      </c>
      <c r="AA485" s="281">
        <f>+IF(O485&lt;&gt;"",O485,IF(N485="","In Transit","Arrived"))</f>
      </c>
      <c r="AB485" s="281">
        <f>+"W"&amp;IF(WEEKNUM(Q485)&lt;10,"0"&amp;WEEKNUM(Q485),WEEKNUM(Q485))</f>
      </c>
      <c r="AC485" s="5">
        <f>+YEAR(Q485)</f>
      </c>
      <c r="AD485" s="281">
        <f>+AB485&amp;"-"&amp;AC485</f>
      </c>
      <c r="AE485" s="6"/>
      <c r="AF485" s="6"/>
      <c r="AG485" s="11"/>
    </row>
    <row x14ac:dyDescent="0.25" r="486" customHeight="1" ht="18.75">
      <c r="A486" s="276">
        <v>43</v>
      </c>
      <c r="B486" s="276">
        <v>1088426344</v>
      </c>
      <c r="C486" s="277" t="s">
        <v>940</v>
      </c>
      <c r="D486" s="278">
        <v>44488</v>
      </c>
      <c r="E486" s="279" t="s">
        <v>943</v>
      </c>
      <c r="F486" s="279" t="s">
        <v>262</v>
      </c>
      <c r="G486" s="283" t="s">
        <v>942</v>
      </c>
      <c r="H486" s="279" t="s">
        <v>189</v>
      </c>
      <c r="I486" s="278">
        <v>44497</v>
      </c>
      <c r="J486" s="278">
        <v>44500</v>
      </c>
      <c r="K486" s="276">
        <f>J486-D486</f>
      </c>
      <c r="L486" s="278">
        <v>44521</v>
      </c>
      <c r="M486" s="280">
        <v>19.4</v>
      </c>
      <c r="N486" s="278">
        <v>44522</v>
      </c>
      <c r="O486" s="279" t="s">
        <v>190</v>
      </c>
      <c r="P486" s="276">
        <v>191</v>
      </c>
      <c r="Q486" s="278">
        <v>44530</v>
      </c>
      <c r="R486" s="276">
        <f>Q486-N486</f>
      </c>
      <c r="S486" s="6"/>
      <c r="T486" s="6"/>
      <c r="U486" s="5">
        <f>+YEAR(D486)</f>
      </c>
      <c r="V486" s="5">
        <f>+MONTH(D486)</f>
      </c>
      <c r="W486" s="281">
        <f>+"W"&amp;IF(WEEKNUM(D486)&lt;10,"0"&amp;WEEKNUM(D486),WEEKNUM(D486))</f>
      </c>
      <c r="X486" s="5">
        <f>+IF(N486="",YEAR(L486),YEAR(N486))</f>
      </c>
      <c r="Y486" s="5">
        <f>+IF(N486="",MONTH(L486),MONTH(N486))</f>
      </c>
      <c r="Z486" s="282">
        <f>+IF(N486="","W"&amp;IF(WEEKNUM(L486)&lt;10,"0"&amp;WEEKNUM(L486),WEEKNUM(L486)),"W"&amp;IF(WEEKNUM(N486)&lt;10,"0"&amp;WEEKNUM(N486),WEEKNUM(N486)))</f>
      </c>
      <c r="AA486" s="281">
        <f>+IF(O486&lt;&gt;"",O486,IF(N486="","In Transit","Arrived"))</f>
      </c>
      <c r="AB486" s="281">
        <f>+"W"&amp;IF(WEEKNUM(Q486)&lt;10,"0"&amp;WEEKNUM(Q486),WEEKNUM(Q486))</f>
      </c>
      <c r="AC486" s="5">
        <f>+YEAR(Q486)</f>
      </c>
      <c r="AD486" s="281">
        <f>+AB486&amp;"-"&amp;AC486</f>
      </c>
      <c r="AE486" s="6"/>
      <c r="AF486" s="6"/>
      <c r="AG486" s="11"/>
    </row>
    <row x14ac:dyDescent="0.25" r="487" customHeight="1" ht="18.75">
      <c r="A487" s="276">
        <v>43</v>
      </c>
      <c r="B487" s="276">
        <v>1088426350</v>
      </c>
      <c r="C487" s="277" t="s">
        <v>940</v>
      </c>
      <c r="D487" s="278">
        <v>44488</v>
      </c>
      <c r="E487" s="279" t="s">
        <v>944</v>
      </c>
      <c r="F487" s="279" t="s">
        <v>262</v>
      </c>
      <c r="G487" s="283" t="s">
        <v>942</v>
      </c>
      <c r="H487" s="279" t="s">
        <v>189</v>
      </c>
      <c r="I487" s="278">
        <v>44497</v>
      </c>
      <c r="J487" s="278">
        <v>44500</v>
      </c>
      <c r="K487" s="276">
        <f>J487-D487</f>
      </c>
      <c r="L487" s="278">
        <v>44521</v>
      </c>
      <c r="M487" s="280">
        <v>19.4</v>
      </c>
      <c r="N487" s="278">
        <v>44522</v>
      </c>
      <c r="O487" s="279" t="s">
        <v>190</v>
      </c>
      <c r="P487" s="276">
        <v>191</v>
      </c>
      <c r="Q487" s="278">
        <v>44530</v>
      </c>
      <c r="R487" s="276">
        <f>Q487-N487</f>
      </c>
      <c r="S487" s="6"/>
      <c r="T487" s="6"/>
      <c r="U487" s="5">
        <f>+YEAR(D487)</f>
      </c>
      <c r="V487" s="5">
        <f>+MONTH(D487)</f>
      </c>
      <c r="W487" s="281">
        <f>+"W"&amp;IF(WEEKNUM(D487)&lt;10,"0"&amp;WEEKNUM(D487),WEEKNUM(D487))</f>
      </c>
      <c r="X487" s="5">
        <f>+IF(N487="",YEAR(L487),YEAR(N487))</f>
      </c>
      <c r="Y487" s="5">
        <f>+IF(N487="",MONTH(L487),MONTH(N487))</f>
      </c>
      <c r="Z487" s="282">
        <f>+IF(N487="","W"&amp;IF(WEEKNUM(L487)&lt;10,"0"&amp;WEEKNUM(L487),WEEKNUM(L487)),"W"&amp;IF(WEEKNUM(N487)&lt;10,"0"&amp;WEEKNUM(N487),WEEKNUM(N487)))</f>
      </c>
      <c r="AA487" s="281">
        <f>+IF(O487&lt;&gt;"",O487,IF(N487="","In Transit","Arrived"))</f>
      </c>
      <c r="AB487" s="281">
        <f>+"W"&amp;IF(WEEKNUM(Q487)&lt;10,"0"&amp;WEEKNUM(Q487),WEEKNUM(Q487))</f>
      </c>
      <c r="AC487" s="5">
        <f>+YEAR(Q487)</f>
      </c>
      <c r="AD487" s="281">
        <f>+AB487&amp;"-"&amp;AC487</f>
      </c>
      <c r="AE487" s="6"/>
      <c r="AF487" s="6"/>
      <c r="AG487" s="11"/>
    </row>
    <row x14ac:dyDescent="0.25" r="488" customHeight="1" ht="18.75">
      <c r="A488" s="276">
        <v>43</v>
      </c>
      <c r="B488" s="276">
        <v>1088426358</v>
      </c>
      <c r="C488" s="277" t="s">
        <v>940</v>
      </c>
      <c r="D488" s="278">
        <v>44488</v>
      </c>
      <c r="E488" s="279" t="s">
        <v>945</v>
      </c>
      <c r="F488" s="279" t="s">
        <v>262</v>
      </c>
      <c r="G488" s="283" t="s">
        <v>942</v>
      </c>
      <c r="H488" s="279" t="s">
        <v>189</v>
      </c>
      <c r="I488" s="278">
        <v>44497</v>
      </c>
      <c r="J488" s="278">
        <v>44500</v>
      </c>
      <c r="K488" s="276">
        <f>J488-D488</f>
      </c>
      <c r="L488" s="278">
        <v>44521</v>
      </c>
      <c r="M488" s="280">
        <v>19.4</v>
      </c>
      <c r="N488" s="278">
        <v>44522</v>
      </c>
      <c r="O488" s="279" t="s">
        <v>190</v>
      </c>
      <c r="P488" s="276">
        <v>191</v>
      </c>
      <c r="Q488" s="278">
        <v>44530</v>
      </c>
      <c r="R488" s="276">
        <f>Q488-N488</f>
      </c>
      <c r="S488" s="6"/>
      <c r="T488" s="6"/>
      <c r="U488" s="5">
        <f>+YEAR(D488)</f>
      </c>
      <c r="V488" s="5">
        <f>+MONTH(D488)</f>
      </c>
      <c r="W488" s="281">
        <f>+"W"&amp;IF(WEEKNUM(D488)&lt;10,"0"&amp;WEEKNUM(D488),WEEKNUM(D488))</f>
      </c>
      <c r="X488" s="5">
        <f>+IF(N488="",YEAR(L488),YEAR(N488))</f>
      </c>
      <c r="Y488" s="5">
        <f>+IF(N488="",MONTH(L488),MONTH(N488))</f>
      </c>
      <c r="Z488" s="282">
        <f>+IF(N488="","W"&amp;IF(WEEKNUM(L488)&lt;10,"0"&amp;WEEKNUM(L488),WEEKNUM(L488)),"W"&amp;IF(WEEKNUM(N488)&lt;10,"0"&amp;WEEKNUM(N488),WEEKNUM(N488)))</f>
      </c>
      <c r="AA488" s="281">
        <f>+IF(O488&lt;&gt;"",O488,IF(N488="","In Transit","Arrived"))</f>
      </c>
      <c r="AB488" s="281">
        <f>+"W"&amp;IF(WEEKNUM(Q488)&lt;10,"0"&amp;WEEKNUM(Q488),WEEKNUM(Q488))</f>
      </c>
      <c r="AC488" s="5">
        <f>+YEAR(Q488)</f>
      </c>
      <c r="AD488" s="281">
        <f>+AB488&amp;"-"&amp;AC488</f>
      </c>
      <c r="AE488" s="6"/>
      <c r="AF488" s="6"/>
      <c r="AG488" s="11"/>
    </row>
    <row x14ac:dyDescent="0.25" r="489" customHeight="1" ht="18.75">
      <c r="A489" s="276">
        <v>43</v>
      </c>
      <c r="B489" s="276">
        <v>1088426361</v>
      </c>
      <c r="C489" s="277" t="s">
        <v>940</v>
      </c>
      <c r="D489" s="278">
        <v>44489</v>
      </c>
      <c r="E489" s="279" t="s">
        <v>946</v>
      </c>
      <c r="F489" s="279" t="s">
        <v>262</v>
      </c>
      <c r="G489" s="283" t="s">
        <v>942</v>
      </c>
      <c r="H489" s="279" t="s">
        <v>189</v>
      </c>
      <c r="I489" s="278">
        <v>44497</v>
      </c>
      <c r="J489" s="278">
        <v>44500</v>
      </c>
      <c r="K489" s="276">
        <f>J489-D489</f>
      </c>
      <c r="L489" s="278">
        <v>44521</v>
      </c>
      <c r="M489" s="280">
        <v>19.4</v>
      </c>
      <c r="N489" s="278">
        <v>44522</v>
      </c>
      <c r="O489" s="279" t="s">
        <v>190</v>
      </c>
      <c r="P489" s="276">
        <v>191</v>
      </c>
      <c r="Q489" s="278">
        <v>44530</v>
      </c>
      <c r="R489" s="276">
        <f>Q489-N489</f>
      </c>
      <c r="S489" s="6"/>
      <c r="T489" s="6"/>
      <c r="U489" s="5">
        <f>+YEAR(D489)</f>
      </c>
      <c r="V489" s="5">
        <f>+MONTH(D489)</f>
      </c>
      <c r="W489" s="281">
        <f>+"W"&amp;IF(WEEKNUM(D489)&lt;10,"0"&amp;WEEKNUM(D489),WEEKNUM(D489))</f>
      </c>
      <c r="X489" s="5">
        <f>+IF(N489="",YEAR(L489),YEAR(N489))</f>
      </c>
      <c r="Y489" s="5">
        <f>+IF(N489="",MONTH(L489),MONTH(N489))</f>
      </c>
      <c r="Z489" s="282">
        <f>+IF(N489="","W"&amp;IF(WEEKNUM(L489)&lt;10,"0"&amp;WEEKNUM(L489),WEEKNUM(L489)),"W"&amp;IF(WEEKNUM(N489)&lt;10,"0"&amp;WEEKNUM(N489),WEEKNUM(N489)))</f>
      </c>
      <c r="AA489" s="281">
        <f>+IF(O489&lt;&gt;"",O489,IF(N489="","In Transit","Arrived"))</f>
      </c>
      <c r="AB489" s="281">
        <f>+"W"&amp;IF(WEEKNUM(Q489)&lt;10,"0"&amp;WEEKNUM(Q489),WEEKNUM(Q489))</f>
      </c>
      <c r="AC489" s="5">
        <f>+YEAR(Q489)</f>
      </c>
      <c r="AD489" s="281">
        <f>+AB489&amp;"-"&amp;AC489</f>
      </c>
      <c r="AE489" s="6"/>
      <c r="AF489" s="6"/>
      <c r="AG489" s="11"/>
    </row>
    <row x14ac:dyDescent="0.25" r="490" customHeight="1" ht="18.75">
      <c r="A490" s="276">
        <v>43</v>
      </c>
      <c r="B490" s="276">
        <v>1088426366</v>
      </c>
      <c r="C490" s="277" t="s">
        <v>940</v>
      </c>
      <c r="D490" s="278">
        <v>44489</v>
      </c>
      <c r="E490" s="279" t="s">
        <v>947</v>
      </c>
      <c r="F490" s="279" t="s">
        <v>262</v>
      </c>
      <c r="G490" s="283" t="s">
        <v>942</v>
      </c>
      <c r="H490" s="279" t="s">
        <v>189</v>
      </c>
      <c r="I490" s="278">
        <v>44497</v>
      </c>
      <c r="J490" s="278">
        <v>44500</v>
      </c>
      <c r="K490" s="276">
        <f>J490-D490</f>
      </c>
      <c r="L490" s="278">
        <v>44521</v>
      </c>
      <c r="M490" s="280">
        <v>19.4</v>
      </c>
      <c r="N490" s="278">
        <v>44522</v>
      </c>
      <c r="O490" s="279" t="s">
        <v>190</v>
      </c>
      <c r="P490" s="276">
        <v>191</v>
      </c>
      <c r="Q490" s="278">
        <v>44530</v>
      </c>
      <c r="R490" s="276">
        <f>Q490-N490</f>
      </c>
      <c r="S490" s="6"/>
      <c r="T490" s="6"/>
      <c r="U490" s="5">
        <f>+YEAR(D490)</f>
      </c>
      <c r="V490" s="5">
        <f>+MONTH(D490)</f>
      </c>
      <c r="W490" s="281">
        <f>+"W"&amp;IF(WEEKNUM(D490)&lt;10,"0"&amp;WEEKNUM(D490),WEEKNUM(D490))</f>
      </c>
      <c r="X490" s="5">
        <f>+IF(N490="",YEAR(L490),YEAR(N490))</f>
      </c>
      <c r="Y490" s="5">
        <f>+IF(N490="",MONTH(L490),MONTH(N490))</f>
      </c>
      <c r="Z490" s="282">
        <f>+IF(N490="","W"&amp;IF(WEEKNUM(L490)&lt;10,"0"&amp;WEEKNUM(L490),WEEKNUM(L490)),"W"&amp;IF(WEEKNUM(N490)&lt;10,"0"&amp;WEEKNUM(N490),WEEKNUM(N490)))</f>
      </c>
      <c r="AA490" s="281">
        <f>+IF(O490&lt;&gt;"",O490,IF(N490="","In Transit","Arrived"))</f>
      </c>
      <c r="AB490" s="281">
        <f>+"W"&amp;IF(WEEKNUM(Q490)&lt;10,"0"&amp;WEEKNUM(Q490),WEEKNUM(Q490))</f>
      </c>
      <c r="AC490" s="5">
        <f>+YEAR(Q490)</f>
      </c>
      <c r="AD490" s="281">
        <f>+AB490&amp;"-"&amp;AC490</f>
      </c>
      <c r="AE490" s="6"/>
      <c r="AF490" s="6"/>
      <c r="AG490" s="11"/>
    </row>
    <row x14ac:dyDescent="0.25" r="491" customHeight="1" ht="18.75">
      <c r="A491" s="276">
        <v>43</v>
      </c>
      <c r="B491" s="276">
        <v>1088426368</v>
      </c>
      <c r="C491" s="277" t="s">
        <v>940</v>
      </c>
      <c r="D491" s="278">
        <v>44489</v>
      </c>
      <c r="E491" s="279" t="s">
        <v>647</v>
      </c>
      <c r="F491" s="279" t="s">
        <v>262</v>
      </c>
      <c r="G491" s="283" t="s">
        <v>942</v>
      </c>
      <c r="H491" s="279" t="s">
        <v>189</v>
      </c>
      <c r="I491" s="278">
        <v>44497</v>
      </c>
      <c r="J491" s="278">
        <v>44500</v>
      </c>
      <c r="K491" s="276">
        <f>J491-D491</f>
      </c>
      <c r="L491" s="278">
        <v>44521</v>
      </c>
      <c r="M491" s="280">
        <v>19.4</v>
      </c>
      <c r="N491" s="278">
        <v>44522</v>
      </c>
      <c r="O491" s="279" t="s">
        <v>190</v>
      </c>
      <c r="P491" s="276">
        <v>191</v>
      </c>
      <c r="Q491" s="278">
        <v>44530</v>
      </c>
      <c r="R491" s="276">
        <f>Q491-N491</f>
      </c>
      <c r="S491" s="6"/>
      <c r="T491" s="6"/>
      <c r="U491" s="5">
        <f>+YEAR(D491)</f>
      </c>
      <c r="V491" s="5">
        <f>+MONTH(D491)</f>
      </c>
      <c r="W491" s="281">
        <f>+"W"&amp;IF(WEEKNUM(D491)&lt;10,"0"&amp;WEEKNUM(D491),WEEKNUM(D491))</f>
      </c>
      <c r="X491" s="5">
        <f>+IF(N491="",YEAR(L491),YEAR(N491))</f>
      </c>
      <c r="Y491" s="5">
        <f>+IF(N491="",MONTH(L491),MONTH(N491))</f>
      </c>
      <c r="Z491" s="282">
        <f>+IF(N491="","W"&amp;IF(WEEKNUM(L491)&lt;10,"0"&amp;WEEKNUM(L491),WEEKNUM(L491)),"W"&amp;IF(WEEKNUM(N491)&lt;10,"0"&amp;WEEKNUM(N491),WEEKNUM(N491)))</f>
      </c>
      <c r="AA491" s="281">
        <f>+IF(O491&lt;&gt;"",O491,IF(N491="","In Transit","Arrived"))</f>
      </c>
      <c r="AB491" s="281">
        <f>+"W"&amp;IF(WEEKNUM(Q491)&lt;10,"0"&amp;WEEKNUM(Q491),WEEKNUM(Q491))</f>
      </c>
      <c r="AC491" s="5">
        <f>+YEAR(Q491)</f>
      </c>
      <c r="AD491" s="281">
        <f>+AB491&amp;"-"&amp;AC491</f>
      </c>
      <c r="AE491" s="6"/>
      <c r="AF491" s="6"/>
      <c r="AG491" s="11"/>
    </row>
    <row x14ac:dyDescent="0.25" r="492" customHeight="1" ht="18.75">
      <c r="A492" s="276">
        <v>43</v>
      </c>
      <c r="B492" s="276">
        <v>1088427573</v>
      </c>
      <c r="C492" s="277" t="s">
        <v>940</v>
      </c>
      <c r="D492" s="278">
        <v>44490</v>
      </c>
      <c r="E492" s="279" t="s">
        <v>948</v>
      </c>
      <c r="F492" s="279" t="s">
        <v>262</v>
      </c>
      <c r="G492" s="283" t="s">
        <v>942</v>
      </c>
      <c r="H492" s="279" t="s">
        <v>189</v>
      </c>
      <c r="I492" s="278">
        <v>44497</v>
      </c>
      <c r="J492" s="278">
        <v>44500</v>
      </c>
      <c r="K492" s="276">
        <f>J492-D492</f>
      </c>
      <c r="L492" s="278">
        <v>44521</v>
      </c>
      <c r="M492" s="280">
        <v>19.4</v>
      </c>
      <c r="N492" s="278">
        <v>44522</v>
      </c>
      <c r="O492" s="279" t="s">
        <v>190</v>
      </c>
      <c r="P492" s="276">
        <v>191</v>
      </c>
      <c r="Q492" s="278">
        <v>44530</v>
      </c>
      <c r="R492" s="276">
        <f>Q492-N492</f>
      </c>
      <c r="S492" s="6"/>
      <c r="T492" s="6"/>
      <c r="U492" s="5">
        <f>+YEAR(D492)</f>
      </c>
      <c r="V492" s="5">
        <f>+MONTH(D492)</f>
      </c>
      <c r="W492" s="281">
        <f>+"W"&amp;IF(WEEKNUM(D492)&lt;10,"0"&amp;WEEKNUM(D492),WEEKNUM(D492))</f>
      </c>
      <c r="X492" s="5">
        <f>+IF(N492="",YEAR(L492),YEAR(N492))</f>
      </c>
      <c r="Y492" s="5">
        <f>+IF(N492="",MONTH(L492),MONTH(N492))</f>
      </c>
      <c r="Z492" s="282">
        <f>+IF(N492="","W"&amp;IF(WEEKNUM(L492)&lt;10,"0"&amp;WEEKNUM(L492),WEEKNUM(L492)),"W"&amp;IF(WEEKNUM(N492)&lt;10,"0"&amp;WEEKNUM(N492),WEEKNUM(N492)))</f>
      </c>
      <c r="AA492" s="281">
        <f>+IF(O492&lt;&gt;"",O492,IF(N492="","In Transit","Arrived"))</f>
      </c>
      <c r="AB492" s="281">
        <f>+"W"&amp;IF(WEEKNUM(Q492)&lt;10,"0"&amp;WEEKNUM(Q492),WEEKNUM(Q492))</f>
      </c>
      <c r="AC492" s="5">
        <f>+YEAR(Q492)</f>
      </c>
      <c r="AD492" s="281">
        <f>+AB492&amp;"-"&amp;AC492</f>
      </c>
      <c r="AE492" s="6"/>
      <c r="AF492" s="6"/>
      <c r="AG492" s="11"/>
    </row>
    <row x14ac:dyDescent="0.25" r="493" customHeight="1" ht="18.75">
      <c r="A493" s="276">
        <v>44</v>
      </c>
      <c r="B493" s="276">
        <v>1088427575</v>
      </c>
      <c r="C493" s="277">
        <v>784196</v>
      </c>
      <c r="D493" s="278">
        <v>44497</v>
      </c>
      <c r="E493" s="279" t="s">
        <v>949</v>
      </c>
      <c r="F493" s="279" t="s">
        <v>950</v>
      </c>
      <c r="G493" s="283" t="s">
        <v>951</v>
      </c>
      <c r="H493" s="279" t="s">
        <v>189</v>
      </c>
      <c r="I493" s="278">
        <v>44507</v>
      </c>
      <c r="J493" s="278">
        <v>44507</v>
      </c>
      <c r="K493" s="276">
        <f>J493-D493</f>
      </c>
      <c r="L493" s="278">
        <v>44533</v>
      </c>
      <c r="M493" s="280">
        <v>19.4</v>
      </c>
      <c r="N493" s="278">
        <v>44533</v>
      </c>
      <c r="O493" s="279" t="s">
        <v>190</v>
      </c>
      <c r="P493" s="276">
        <v>191</v>
      </c>
      <c r="Q493" s="278">
        <v>44540</v>
      </c>
      <c r="R493" s="276">
        <f>Q493-N493</f>
      </c>
      <c r="S493" s="6"/>
      <c r="T493" s="6"/>
      <c r="U493" s="5">
        <f>+YEAR(D493)</f>
      </c>
      <c r="V493" s="5">
        <f>+MONTH(D493)</f>
      </c>
      <c r="W493" s="281">
        <f>+"W"&amp;IF(WEEKNUM(D493)&lt;10,"0"&amp;WEEKNUM(D493),WEEKNUM(D493))</f>
      </c>
      <c r="X493" s="5">
        <f>+IF(N493="",YEAR(L493),YEAR(N493))</f>
      </c>
      <c r="Y493" s="5">
        <f>+IF(N493="",MONTH(L493),MONTH(N493))</f>
      </c>
      <c r="Z493" s="282">
        <f>+IF(N493="","W"&amp;IF(WEEKNUM(L493)&lt;10,"0"&amp;WEEKNUM(L493),WEEKNUM(L493)),"W"&amp;IF(WEEKNUM(N493)&lt;10,"0"&amp;WEEKNUM(N493),WEEKNUM(N493)))</f>
      </c>
      <c r="AA493" s="281">
        <f>+IF(O493&lt;&gt;"",O493,IF(N493="","In Transit","Arrived"))</f>
      </c>
      <c r="AB493" s="281">
        <f>+"W"&amp;IF(WEEKNUM(Q493)&lt;10,"0"&amp;WEEKNUM(Q493),WEEKNUM(Q493))</f>
      </c>
      <c r="AC493" s="5">
        <f>+YEAR(Q493)</f>
      </c>
      <c r="AD493" s="281">
        <f>+AB493&amp;"-"&amp;AC493</f>
      </c>
      <c r="AE493" s="6"/>
      <c r="AF493" s="6"/>
      <c r="AG493" s="11"/>
    </row>
    <row x14ac:dyDescent="0.25" r="494" customHeight="1" ht="18.75">
      <c r="A494" s="276">
        <v>44</v>
      </c>
      <c r="B494" s="276">
        <v>1088427581</v>
      </c>
      <c r="C494" s="277">
        <v>784196</v>
      </c>
      <c r="D494" s="278">
        <v>44497</v>
      </c>
      <c r="E494" s="279" t="s">
        <v>952</v>
      </c>
      <c r="F494" s="279" t="s">
        <v>950</v>
      </c>
      <c r="G494" s="283" t="s">
        <v>951</v>
      </c>
      <c r="H494" s="279" t="s">
        <v>189</v>
      </c>
      <c r="I494" s="278">
        <v>44507</v>
      </c>
      <c r="J494" s="278">
        <v>44507</v>
      </c>
      <c r="K494" s="276">
        <f>J494-D494</f>
      </c>
      <c r="L494" s="278">
        <v>44533</v>
      </c>
      <c r="M494" s="280">
        <v>19.4</v>
      </c>
      <c r="N494" s="278">
        <v>44533</v>
      </c>
      <c r="O494" s="279" t="s">
        <v>190</v>
      </c>
      <c r="P494" s="276">
        <v>191</v>
      </c>
      <c r="Q494" s="278">
        <v>44540</v>
      </c>
      <c r="R494" s="276">
        <f>Q494-N494</f>
      </c>
      <c r="S494" s="6"/>
      <c r="T494" s="6"/>
      <c r="U494" s="5">
        <f>+YEAR(D494)</f>
      </c>
      <c r="V494" s="5">
        <f>+MONTH(D494)</f>
      </c>
      <c r="W494" s="281">
        <f>+"W"&amp;IF(WEEKNUM(D494)&lt;10,"0"&amp;WEEKNUM(D494),WEEKNUM(D494))</f>
      </c>
      <c r="X494" s="5">
        <f>+IF(N494="",YEAR(L494),YEAR(N494))</f>
      </c>
      <c r="Y494" s="5">
        <f>+IF(N494="",MONTH(L494),MONTH(N494))</f>
      </c>
      <c r="Z494" s="282">
        <f>+IF(N494="","W"&amp;IF(WEEKNUM(L494)&lt;10,"0"&amp;WEEKNUM(L494),WEEKNUM(L494)),"W"&amp;IF(WEEKNUM(N494)&lt;10,"0"&amp;WEEKNUM(N494),WEEKNUM(N494)))</f>
      </c>
      <c r="AA494" s="281">
        <f>+IF(O494&lt;&gt;"",O494,IF(N494="","In Transit","Arrived"))</f>
      </c>
      <c r="AB494" s="281">
        <f>+"W"&amp;IF(WEEKNUM(Q494)&lt;10,"0"&amp;WEEKNUM(Q494),WEEKNUM(Q494))</f>
      </c>
      <c r="AC494" s="5">
        <f>+YEAR(Q494)</f>
      </c>
      <c r="AD494" s="281">
        <f>+AB494&amp;"-"&amp;AC494</f>
      </c>
      <c r="AE494" s="6"/>
      <c r="AF494" s="6"/>
      <c r="AG494" s="11"/>
    </row>
    <row x14ac:dyDescent="0.25" r="495" customHeight="1" ht="18.75">
      <c r="A495" s="276">
        <v>44</v>
      </c>
      <c r="B495" s="276">
        <v>1088427582</v>
      </c>
      <c r="C495" s="277">
        <v>784196</v>
      </c>
      <c r="D495" s="278">
        <v>44496</v>
      </c>
      <c r="E495" s="279" t="s">
        <v>953</v>
      </c>
      <c r="F495" s="279" t="s">
        <v>950</v>
      </c>
      <c r="G495" s="283" t="s">
        <v>951</v>
      </c>
      <c r="H495" s="279" t="s">
        <v>189</v>
      </c>
      <c r="I495" s="278">
        <v>44507</v>
      </c>
      <c r="J495" s="278">
        <v>44507</v>
      </c>
      <c r="K495" s="276">
        <f>J495-D495</f>
      </c>
      <c r="L495" s="278">
        <v>44533</v>
      </c>
      <c r="M495" s="280">
        <v>19.4</v>
      </c>
      <c r="N495" s="278">
        <v>44533</v>
      </c>
      <c r="O495" s="279" t="s">
        <v>190</v>
      </c>
      <c r="P495" s="276">
        <v>191</v>
      </c>
      <c r="Q495" s="278">
        <v>44540</v>
      </c>
      <c r="R495" s="276">
        <f>Q495-N495</f>
      </c>
      <c r="S495" s="6"/>
      <c r="T495" s="6"/>
      <c r="U495" s="5">
        <f>+YEAR(D495)</f>
      </c>
      <c r="V495" s="5">
        <f>+MONTH(D495)</f>
      </c>
      <c r="W495" s="281">
        <f>+"W"&amp;IF(WEEKNUM(D495)&lt;10,"0"&amp;WEEKNUM(D495),WEEKNUM(D495))</f>
      </c>
      <c r="X495" s="5">
        <f>+IF(N495="",YEAR(L495),YEAR(N495))</f>
      </c>
      <c r="Y495" s="5">
        <f>+IF(N495="",MONTH(L495),MONTH(N495))</f>
      </c>
      <c r="Z495" s="282">
        <f>+IF(N495="","W"&amp;IF(WEEKNUM(L495)&lt;10,"0"&amp;WEEKNUM(L495),WEEKNUM(L495)),"W"&amp;IF(WEEKNUM(N495)&lt;10,"0"&amp;WEEKNUM(N495),WEEKNUM(N495)))</f>
      </c>
      <c r="AA495" s="281">
        <f>+IF(O495&lt;&gt;"",O495,IF(N495="","In Transit","Arrived"))</f>
      </c>
      <c r="AB495" s="281">
        <f>+"W"&amp;IF(WEEKNUM(Q495)&lt;10,"0"&amp;WEEKNUM(Q495),WEEKNUM(Q495))</f>
      </c>
      <c r="AC495" s="5">
        <f>+YEAR(Q495)</f>
      </c>
      <c r="AD495" s="281">
        <f>+AB495&amp;"-"&amp;AC495</f>
      </c>
      <c r="AE495" s="6"/>
      <c r="AF495" s="6"/>
      <c r="AG495" s="11"/>
    </row>
    <row x14ac:dyDescent="0.25" r="496" customHeight="1" ht="18.75">
      <c r="A496" s="276">
        <v>44</v>
      </c>
      <c r="B496" s="276">
        <v>1088427584</v>
      </c>
      <c r="C496" s="277">
        <v>784196</v>
      </c>
      <c r="D496" s="278">
        <v>44496</v>
      </c>
      <c r="E496" s="279" t="s">
        <v>954</v>
      </c>
      <c r="F496" s="279" t="s">
        <v>950</v>
      </c>
      <c r="G496" s="283" t="s">
        <v>951</v>
      </c>
      <c r="H496" s="279" t="s">
        <v>189</v>
      </c>
      <c r="I496" s="278">
        <v>44507</v>
      </c>
      <c r="J496" s="278">
        <v>44507</v>
      </c>
      <c r="K496" s="276">
        <f>J496-D496</f>
      </c>
      <c r="L496" s="278">
        <v>44533</v>
      </c>
      <c r="M496" s="280">
        <v>19.4</v>
      </c>
      <c r="N496" s="278">
        <v>44533</v>
      </c>
      <c r="O496" s="279" t="s">
        <v>190</v>
      </c>
      <c r="P496" s="276">
        <v>191</v>
      </c>
      <c r="Q496" s="278">
        <v>44540</v>
      </c>
      <c r="R496" s="276">
        <f>Q496-N496</f>
      </c>
      <c r="S496" s="6"/>
      <c r="T496" s="6"/>
      <c r="U496" s="5">
        <f>+YEAR(D496)</f>
      </c>
      <c r="V496" s="5">
        <f>+MONTH(D496)</f>
      </c>
      <c r="W496" s="281">
        <f>+"W"&amp;IF(WEEKNUM(D496)&lt;10,"0"&amp;WEEKNUM(D496),WEEKNUM(D496))</f>
      </c>
      <c r="X496" s="5">
        <f>+IF(N496="",YEAR(L496),YEAR(N496))</f>
      </c>
      <c r="Y496" s="5">
        <f>+IF(N496="",MONTH(L496),MONTH(N496))</f>
      </c>
      <c r="Z496" s="282">
        <f>+IF(N496="","W"&amp;IF(WEEKNUM(L496)&lt;10,"0"&amp;WEEKNUM(L496),WEEKNUM(L496)),"W"&amp;IF(WEEKNUM(N496)&lt;10,"0"&amp;WEEKNUM(N496),WEEKNUM(N496)))</f>
      </c>
      <c r="AA496" s="281">
        <f>+IF(O496&lt;&gt;"",O496,IF(N496="","In Transit","Arrived"))</f>
      </c>
      <c r="AB496" s="281">
        <f>+"W"&amp;IF(WEEKNUM(Q496)&lt;10,"0"&amp;WEEKNUM(Q496),WEEKNUM(Q496))</f>
      </c>
      <c r="AC496" s="5">
        <f>+YEAR(Q496)</f>
      </c>
      <c r="AD496" s="281">
        <f>+AB496&amp;"-"&amp;AC496</f>
      </c>
      <c r="AE496" s="6"/>
      <c r="AF496" s="6"/>
      <c r="AG496" s="11"/>
    </row>
    <row x14ac:dyDescent="0.25" r="497" customHeight="1" ht="18.75">
      <c r="A497" s="276">
        <v>44</v>
      </c>
      <c r="B497" s="276">
        <v>1088427585</v>
      </c>
      <c r="C497" s="277">
        <v>784196</v>
      </c>
      <c r="D497" s="278">
        <v>44496</v>
      </c>
      <c r="E497" s="279" t="s">
        <v>955</v>
      </c>
      <c r="F497" s="279" t="s">
        <v>950</v>
      </c>
      <c r="G497" s="283" t="s">
        <v>951</v>
      </c>
      <c r="H497" s="279" t="s">
        <v>189</v>
      </c>
      <c r="I497" s="278">
        <v>44507</v>
      </c>
      <c r="J497" s="278">
        <v>44507</v>
      </c>
      <c r="K497" s="276">
        <f>J497-D497</f>
      </c>
      <c r="L497" s="278">
        <v>44533</v>
      </c>
      <c r="M497" s="280">
        <v>19.4</v>
      </c>
      <c r="N497" s="278">
        <v>44533</v>
      </c>
      <c r="O497" s="279" t="s">
        <v>190</v>
      </c>
      <c r="P497" s="276">
        <v>191</v>
      </c>
      <c r="Q497" s="278">
        <v>44540</v>
      </c>
      <c r="R497" s="276">
        <f>Q497-N497</f>
      </c>
      <c r="S497" s="6"/>
      <c r="T497" s="6"/>
      <c r="U497" s="5">
        <f>+YEAR(D497)</f>
      </c>
      <c r="V497" s="5">
        <f>+MONTH(D497)</f>
      </c>
      <c r="W497" s="281">
        <f>+"W"&amp;IF(WEEKNUM(D497)&lt;10,"0"&amp;WEEKNUM(D497),WEEKNUM(D497))</f>
      </c>
      <c r="X497" s="5">
        <f>+IF(N497="",YEAR(L497),YEAR(N497))</f>
      </c>
      <c r="Y497" s="5">
        <f>+IF(N497="",MONTH(L497),MONTH(N497))</f>
      </c>
      <c r="Z497" s="282">
        <f>+IF(N497="","W"&amp;IF(WEEKNUM(L497)&lt;10,"0"&amp;WEEKNUM(L497),WEEKNUM(L497)),"W"&amp;IF(WEEKNUM(N497)&lt;10,"0"&amp;WEEKNUM(N497),WEEKNUM(N497)))</f>
      </c>
      <c r="AA497" s="281">
        <f>+IF(O497&lt;&gt;"",O497,IF(N497="","In Transit","Arrived"))</f>
      </c>
      <c r="AB497" s="281">
        <f>+"W"&amp;IF(WEEKNUM(Q497)&lt;10,"0"&amp;WEEKNUM(Q497),WEEKNUM(Q497))</f>
      </c>
      <c r="AC497" s="5">
        <f>+YEAR(Q497)</f>
      </c>
      <c r="AD497" s="281">
        <f>+AB497&amp;"-"&amp;AC497</f>
      </c>
      <c r="AE497" s="6"/>
      <c r="AF497" s="6"/>
      <c r="AG497" s="11"/>
    </row>
    <row x14ac:dyDescent="0.25" r="498" customHeight="1" ht="18.75">
      <c r="A498" s="276">
        <v>44</v>
      </c>
      <c r="B498" s="276">
        <v>1088427587</v>
      </c>
      <c r="C498" s="277">
        <v>784196</v>
      </c>
      <c r="D498" s="278">
        <v>44496</v>
      </c>
      <c r="E498" s="279" t="s">
        <v>956</v>
      </c>
      <c r="F498" s="279" t="s">
        <v>950</v>
      </c>
      <c r="G498" s="283" t="s">
        <v>951</v>
      </c>
      <c r="H498" s="279" t="s">
        <v>189</v>
      </c>
      <c r="I498" s="278">
        <v>44507</v>
      </c>
      <c r="J498" s="278">
        <v>44507</v>
      </c>
      <c r="K498" s="276">
        <f>J498-D498</f>
      </c>
      <c r="L498" s="278">
        <v>44533</v>
      </c>
      <c r="M498" s="280">
        <v>19.4</v>
      </c>
      <c r="N498" s="278">
        <v>44533</v>
      </c>
      <c r="O498" s="279" t="s">
        <v>190</v>
      </c>
      <c r="P498" s="276">
        <v>191</v>
      </c>
      <c r="Q498" s="278">
        <v>44540</v>
      </c>
      <c r="R498" s="276">
        <f>Q498-N498</f>
      </c>
      <c r="S498" s="6"/>
      <c r="T498" s="6"/>
      <c r="U498" s="5">
        <f>+YEAR(D498)</f>
      </c>
      <c r="V498" s="5">
        <f>+MONTH(D498)</f>
      </c>
      <c r="W498" s="281">
        <f>+"W"&amp;IF(WEEKNUM(D498)&lt;10,"0"&amp;WEEKNUM(D498),WEEKNUM(D498))</f>
      </c>
      <c r="X498" s="5">
        <f>+IF(N498="",YEAR(L498),YEAR(N498))</f>
      </c>
      <c r="Y498" s="5">
        <f>+IF(N498="",MONTH(L498),MONTH(N498))</f>
      </c>
      <c r="Z498" s="282">
        <f>+IF(N498="","W"&amp;IF(WEEKNUM(L498)&lt;10,"0"&amp;WEEKNUM(L498),WEEKNUM(L498)),"W"&amp;IF(WEEKNUM(N498)&lt;10,"0"&amp;WEEKNUM(N498),WEEKNUM(N498)))</f>
      </c>
      <c r="AA498" s="281">
        <f>+IF(O498&lt;&gt;"",O498,IF(N498="","In Transit","Arrived"))</f>
      </c>
      <c r="AB498" s="281">
        <f>+"W"&amp;IF(WEEKNUM(Q498)&lt;10,"0"&amp;WEEKNUM(Q498),WEEKNUM(Q498))</f>
      </c>
      <c r="AC498" s="5">
        <f>+YEAR(Q498)</f>
      </c>
      <c r="AD498" s="281">
        <f>+AB498&amp;"-"&amp;AC498</f>
      </c>
      <c r="AE498" s="6"/>
      <c r="AF498" s="6"/>
      <c r="AG498" s="11"/>
    </row>
    <row x14ac:dyDescent="0.25" r="499" customHeight="1" ht="18.75">
      <c r="A499" s="276">
        <v>44</v>
      </c>
      <c r="B499" s="276">
        <v>1088427589</v>
      </c>
      <c r="C499" s="277">
        <v>784196</v>
      </c>
      <c r="D499" s="278">
        <v>44497</v>
      </c>
      <c r="E499" s="279" t="s">
        <v>957</v>
      </c>
      <c r="F499" s="279" t="s">
        <v>950</v>
      </c>
      <c r="G499" s="283" t="s">
        <v>951</v>
      </c>
      <c r="H499" s="279" t="s">
        <v>189</v>
      </c>
      <c r="I499" s="278">
        <v>44507</v>
      </c>
      <c r="J499" s="278">
        <v>44507</v>
      </c>
      <c r="K499" s="276">
        <f>J499-D499</f>
      </c>
      <c r="L499" s="278">
        <v>44533</v>
      </c>
      <c r="M499" s="280">
        <v>19.4</v>
      </c>
      <c r="N499" s="278">
        <v>44533</v>
      </c>
      <c r="O499" s="279" t="s">
        <v>190</v>
      </c>
      <c r="P499" s="276">
        <v>191</v>
      </c>
      <c r="Q499" s="278">
        <v>44540</v>
      </c>
      <c r="R499" s="276">
        <f>Q499-N499</f>
      </c>
      <c r="S499" s="6"/>
      <c r="T499" s="6"/>
      <c r="U499" s="5">
        <f>+YEAR(D499)</f>
      </c>
      <c r="V499" s="5">
        <f>+MONTH(D499)</f>
      </c>
      <c r="W499" s="281">
        <f>+"W"&amp;IF(WEEKNUM(D499)&lt;10,"0"&amp;WEEKNUM(D499),WEEKNUM(D499))</f>
      </c>
      <c r="X499" s="5">
        <f>+IF(N499="",YEAR(L499),YEAR(N499))</f>
      </c>
      <c r="Y499" s="5">
        <f>+IF(N499="",MONTH(L499),MONTH(N499))</f>
      </c>
      <c r="Z499" s="282">
        <f>+IF(N499="","W"&amp;IF(WEEKNUM(L499)&lt;10,"0"&amp;WEEKNUM(L499),WEEKNUM(L499)),"W"&amp;IF(WEEKNUM(N499)&lt;10,"0"&amp;WEEKNUM(N499),WEEKNUM(N499)))</f>
      </c>
      <c r="AA499" s="281">
        <f>+IF(O499&lt;&gt;"",O499,IF(N499="","In Transit","Arrived"))</f>
      </c>
      <c r="AB499" s="281">
        <f>+"W"&amp;IF(WEEKNUM(Q499)&lt;10,"0"&amp;WEEKNUM(Q499),WEEKNUM(Q499))</f>
      </c>
      <c r="AC499" s="5">
        <f>+YEAR(Q499)</f>
      </c>
      <c r="AD499" s="281">
        <f>+AB499&amp;"-"&amp;AC499</f>
      </c>
      <c r="AE499" s="6"/>
      <c r="AF499" s="6"/>
      <c r="AG499" s="11"/>
    </row>
    <row x14ac:dyDescent="0.25" r="500" customHeight="1" ht="18.75">
      <c r="A500" s="276">
        <v>44</v>
      </c>
      <c r="B500" s="276">
        <v>1088427590</v>
      </c>
      <c r="C500" s="277">
        <v>784205</v>
      </c>
      <c r="D500" s="278">
        <v>44497</v>
      </c>
      <c r="E500" s="279" t="s">
        <v>958</v>
      </c>
      <c r="F500" s="279" t="s">
        <v>950</v>
      </c>
      <c r="G500" s="283" t="s">
        <v>951</v>
      </c>
      <c r="H500" s="279" t="s">
        <v>189</v>
      </c>
      <c r="I500" s="278">
        <v>44507</v>
      </c>
      <c r="J500" s="278">
        <v>44507</v>
      </c>
      <c r="K500" s="276">
        <f>J500-D500</f>
      </c>
      <c r="L500" s="278">
        <v>44533</v>
      </c>
      <c r="M500" s="280">
        <v>19.4</v>
      </c>
      <c r="N500" s="278">
        <v>44533</v>
      </c>
      <c r="O500" s="279" t="s">
        <v>190</v>
      </c>
      <c r="P500" s="276">
        <v>191</v>
      </c>
      <c r="Q500" s="278">
        <v>44540</v>
      </c>
      <c r="R500" s="276">
        <f>Q500-N500</f>
      </c>
      <c r="S500" s="6"/>
      <c r="T500" s="6"/>
      <c r="U500" s="5">
        <f>+YEAR(D500)</f>
      </c>
      <c r="V500" s="5">
        <f>+MONTH(D500)</f>
      </c>
      <c r="W500" s="281">
        <f>+"W"&amp;IF(WEEKNUM(D500)&lt;10,"0"&amp;WEEKNUM(D500),WEEKNUM(D500))</f>
      </c>
      <c r="X500" s="5">
        <f>+IF(N500="",YEAR(L500),YEAR(N500))</f>
      </c>
      <c r="Y500" s="5">
        <f>+IF(N500="",MONTH(L500),MONTH(N500))</f>
      </c>
      <c r="Z500" s="282">
        <f>+IF(N500="","W"&amp;IF(WEEKNUM(L500)&lt;10,"0"&amp;WEEKNUM(L500),WEEKNUM(L500)),"W"&amp;IF(WEEKNUM(N500)&lt;10,"0"&amp;WEEKNUM(N500),WEEKNUM(N500)))</f>
      </c>
      <c r="AA500" s="281">
        <f>+IF(O500&lt;&gt;"",O500,IF(N500="","In Transit","Arrived"))</f>
      </c>
      <c r="AB500" s="281">
        <f>+"W"&amp;IF(WEEKNUM(Q500)&lt;10,"0"&amp;WEEKNUM(Q500),WEEKNUM(Q500))</f>
      </c>
      <c r="AC500" s="5">
        <f>+YEAR(Q500)</f>
      </c>
      <c r="AD500" s="281">
        <f>+AB500&amp;"-"&amp;AC500</f>
      </c>
      <c r="AE500" s="6"/>
      <c r="AF500" s="6"/>
      <c r="AG500" s="11"/>
    </row>
    <row x14ac:dyDescent="0.25" r="501" customHeight="1" ht="18.75">
      <c r="A501" s="276">
        <v>44</v>
      </c>
      <c r="B501" s="276">
        <v>1088639354</v>
      </c>
      <c r="C501" s="277">
        <v>784205</v>
      </c>
      <c r="D501" s="278">
        <v>44494</v>
      </c>
      <c r="E501" s="279" t="s">
        <v>959</v>
      </c>
      <c r="F501" s="279" t="s">
        <v>950</v>
      </c>
      <c r="G501" s="283" t="s">
        <v>951</v>
      </c>
      <c r="H501" s="279" t="s">
        <v>189</v>
      </c>
      <c r="I501" s="278">
        <v>44507</v>
      </c>
      <c r="J501" s="278">
        <v>44507</v>
      </c>
      <c r="K501" s="276">
        <f>J501-D501</f>
      </c>
      <c r="L501" s="278">
        <v>44533</v>
      </c>
      <c r="M501" s="280">
        <v>19.4</v>
      </c>
      <c r="N501" s="278">
        <v>44533</v>
      </c>
      <c r="O501" s="279" t="s">
        <v>190</v>
      </c>
      <c r="P501" s="276">
        <v>190</v>
      </c>
      <c r="Q501" s="278">
        <v>44551</v>
      </c>
      <c r="R501" s="276">
        <f>Q501-N501</f>
      </c>
      <c r="S501" s="6"/>
      <c r="T501" s="6"/>
      <c r="U501" s="5">
        <f>+YEAR(D501)</f>
      </c>
      <c r="V501" s="5">
        <f>+MONTH(D501)</f>
      </c>
      <c r="W501" s="281">
        <f>+"W"&amp;IF(WEEKNUM(D501)&lt;10,"0"&amp;WEEKNUM(D501),WEEKNUM(D501))</f>
      </c>
      <c r="X501" s="5">
        <f>+IF(N501="",YEAR(L501),YEAR(N501))</f>
      </c>
      <c r="Y501" s="5">
        <f>+IF(N501="",MONTH(L501),MONTH(N501))</f>
      </c>
      <c r="Z501" s="282">
        <f>+IF(N501="","W"&amp;IF(WEEKNUM(L501)&lt;10,"0"&amp;WEEKNUM(L501),WEEKNUM(L501)),"W"&amp;IF(WEEKNUM(N501)&lt;10,"0"&amp;WEEKNUM(N501),WEEKNUM(N501)))</f>
      </c>
      <c r="AA501" s="281">
        <f>+IF(O501&lt;&gt;"",O501,IF(N501="","In Transit","Arrived"))</f>
      </c>
      <c r="AB501" s="281">
        <f>+"W"&amp;IF(WEEKNUM(Q501)&lt;10,"0"&amp;WEEKNUM(Q501),WEEKNUM(Q501))</f>
      </c>
      <c r="AC501" s="5">
        <f>+YEAR(Q501)</f>
      </c>
      <c r="AD501" s="281">
        <f>+AB501&amp;"-"&amp;AC501</f>
      </c>
      <c r="AE501" s="6"/>
      <c r="AF501" s="6"/>
      <c r="AG501" s="11"/>
    </row>
    <row x14ac:dyDescent="0.25" r="502" customHeight="1" ht="18.75">
      <c r="A502" s="276">
        <v>44</v>
      </c>
      <c r="B502" s="276">
        <v>1088639363</v>
      </c>
      <c r="C502" s="277">
        <v>784205</v>
      </c>
      <c r="D502" s="278">
        <v>44494</v>
      </c>
      <c r="E502" s="279" t="s">
        <v>960</v>
      </c>
      <c r="F502" s="279" t="s">
        <v>950</v>
      </c>
      <c r="G502" s="283" t="s">
        <v>951</v>
      </c>
      <c r="H502" s="279" t="s">
        <v>189</v>
      </c>
      <c r="I502" s="278">
        <v>44507</v>
      </c>
      <c r="J502" s="278">
        <v>44507</v>
      </c>
      <c r="K502" s="276">
        <f>J502-D502</f>
      </c>
      <c r="L502" s="278">
        <v>44533</v>
      </c>
      <c r="M502" s="280">
        <v>19.4</v>
      </c>
      <c r="N502" s="278">
        <v>44533</v>
      </c>
      <c r="O502" s="279" t="s">
        <v>190</v>
      </c>
      <c r="P502" s="276">
        <v>190</v>
      </c>
      <c r="Q502" s="278">
        <v>44551</v>
      </c>
      <c r="R502" s="276">
        <f>Q502-N502</f>
      </c>
      <c r="S502" s="6"/>
      <c r="T502" s="6"/>
      <c r="U502" s="5">
        <f>+YEAR(D502)</f>
      </c>
      <c r="V502" s="5">
        <f>+MONTH(D502)</f>
      </c>
      <c r="W502" s="281">
        <f>+"W"&amp;IF(WEEKNUM(D502)&lt;10,"0"&amp;WEEKNUM(D502),WEEKNUM(D502))</f>
      </c>
      <c r="X502" s="5">
        <f>+IF(N502="",YEAR(L502),YEAR(N502))</f>
      </c>
      <c r="Y502" s="5">
        <f>+IF(N502="",MONTH(L502),MONTH(N502))</f>
      </c>
      <c r="Z502" s="282">
        <f>+IF(N502="","W"&amp;IF(WEEKNUM(L502)&lt;10,"0"&amp;WEEKNUM(L502),WEEKNUM(L502)),"W"&amp;IF(WEEKNUM(N502)&lt;10,"0"&amp;WEEKNUM(N502),WEEKNUM(N502)))</f>
      </c>
      <c r="AA502" s="281">
        <f>+IF(O502&lt;&gt;"",O502,IF(N502="","In Transit","Arrived"))</f>
      </c>
      <c r="AB502" s="281">
        <f>+"W"&amp;IF(WEEKNUM(Q502)&lt;10,"0"&amp;WEEKNUM(Q502),WEEKNUM(Q502))</f>
      </c>
      <c r="AC502" s="5">
        <f>+YEAR(Q502)</f>
      </c>
      <c r="AD502" s="281">
        <f>+AB502&amp;"-"&amp;AC502</f>
      </c>
      <c r="AE502" s="6"/>
      <c r="AF502" s="6"/>
      <c r="AG502" s="11"/>
    </row>
    <row x14ac:dyDescent="0.25" r="503" customHeight="1" ht="18.75">
      <c r="A503" s="276">
        <v>44</v>
      </c>
      <c r="B503" s="276">
        <v>1088639367</v>
      </c>
      <c r="C503" s="277">
        <v>784205</v>
      </c>
      <c r="D503" s="278">
        <v>44494</v>
      </c>
      <c r="E503" s="279" t="s">
        <v>961</v>
      </c>
      <c r="F503" s="279" t="s">
        <v>950</v>
      </c>
      <c r="G503" s="283" t="s">
        <v>951</v>
      </c>
      <c r="H503" s="279" t="s">
        <v>189</v>
      </c>
      <c r="I503" s="278">
        <v>44507</v>
      </c>
      <c r="J503" s="278">
        <v>44507</v>
      </c>
      <c r="K503" s="276">
        <f>J503-D503</f>
      </c>
      <c r="L503" s="278">
        <v>44533</v>
      </c>
      <c r="M503" s="280">
        <v>19.4</v>
      </c>
      <c r="N503" s="278">
        <v>44533</v>
      </c>
      <c r="O503" s="279" t="s">
        <v>190</v>
      </c>
      <c r="P503" s="276">
        <v>190</v>
      </c>
      <c r="Q503" s="278">
        <v>44551</v>
      </c>
      <c r="R503" s="276">
        <f>Q503-N503</f>
      </c>
      <c r="S503" s="6"/>
      <c r="T503" s="6"/>
      <c r="U503" s="5">
        <f>+YEAR(D503)</f>
      </c>
      <c r="V503" s="5">
        <f>+MONTH(D503)</f>
      </c>
      <c r="W503" s="281">
        <f>+"W"&amp;IF(WEEKNUM(D503)&lt;10,"0"&amp;WEEKNUM(D503),WEEKNUM(D503))</f>
      </c>
      <c r="X503" s="5">
        <f>+IF(N503="",YEAR(L503),YEAR(N503))</f>
      </c>
      <c r="Y503" s="5">
        <f>+IF(N503="",MONTH(L503),MONTH(N503))</f>
      </c>
      <c r="Z503" s="282">
        <f>+IF(N503="","W"&amp;IF(WEEKNUM(L503)&lt;10,"0"&amp;WEEKNUM(L503),WEEKNUM(L503)),"W"&amp;IF(WEEKNUM(N503)&lt;10,"0"&amp;WEEKNUM(N503),WEEKNUM(N503)))</f>
      </c>
      <c r="AA503" s="281">
        <f>+IF(O503&lt;&gt;"",O503,IF(N503="","In Transit","Arrived"))</f>
      </c>
      <c r="AB503" s="281">
        <f>+"W"&amp;IF(WEEKNUM(Q503)&lt;10,"0"&amp;WEEKNUM(Q503),WEEKNUM(Q503))</f>
      </c>
      <c r="AC503" s="5">
        <f>+YEAR(Q503)</f>
      </c>
      <c r="AD503" s="281">
        <f>+AB503&amp;"-"&amp;AC503</f>
      </c>
      <c r="AE503" s="6"/>
      <c r="AF503" s="6"/>
      <c r="AG503" s="11"/>
    </row>
    <row x14ac:dyDescent="0.25" r="504" customHeight="1" ht="18.75">
      <c r="A504" s="276">
        <v>44</v>
      </c>
      <c r="B504" s="276">
        <v>1088639368</v>
      </c>
      <c r="C504" s="277">
        <v>784205</v>
      </c>
      <c r="D504" s="278">
        <v>44494</v>
      </c>
      <c r="E504" s="279" t="s">
        <v>962</v>
      </c>
      <c r="F504" s="279" t="s">
        <v>950</v>
      </c>
      <c r="G504" s="283" t="s">
        <v>951</v>
      </c>
      <c r="H504" s="279" t="s">
        <v>189</v>
      </c>
      <c r="I504" s="278">
        <v>44507</v>
      </c>
      <c r="J504" s="278">
        <v>44507</v>
      </c>
      <c r="K504" s="276">
        <f>J504-D504</f>
      </c>
      <c r="L504" s="278">
        <v>44533</v>
      </c>
      <c r="M504" s="280">
        <v>19.4</v>
      </c>
      <c r="N504" s="278">
        <v>44533</v>
      </c>
      <c r="O504" s="279" t="s">
        <v>190</v>
      </c>
      <c r="P504" s="276">
        <v>190</v>
      </c>
      <c r="Q504" s="278">
        <v>44551</v>
      </c>
      <c r="R504" s="276">
        <f>Q504-N504</f>
      </c>
      <c r="S504" s="6"/>
      <c r="T504" s="6"/>
      <c r="U504" s="5">
        <f>+YEAR(D504)</f>
      </c>
      <c r="V504" s="5">
        <f>+MONTH(D504)</f>
      </c>
      <c r="W504" s="281">
        <f>+"W"&amp;IF(WEEKNUM(D504)&lt;10,"0"&amp;WEEKNUM(D504),WEEKNUM(D504))</f>
      </c>
      <c r="X504" s="5">
        <f>+IF(N504="",YEAR(L504),YEAR(N504))</f>
      </c>
      <c r="Y504" s="5">
        <f>+IF(N504="",MONTH(L504),MONTH(N504))</f>
      </c>
      <c r="Z504" s="282">
        <f>+IF(N504="","W"&amp;IF(WEEKNUM(L504)&lt;10,"0"&amp;WEEKNUM(L504),WEEKNUM(L504)),"W"&amp;IF(WEEKNUM(N504)&lt;10,"0"&amp;WEEKNUM(N504),WEEKNUM(N504)))</f>
      </c>
      <c r="AA504" s="281">
        <f>+IF(O504&lt;&gt;"",O504,IF(N504="","In Transit","Arrived"))</f>
      </c>
      <c r="AB504" s="281">
        <f>+"W"&amp;IF(WEEKNUM(Q504)&lt;10,"0"&amp;WEEKNUM(Q504),WEEKNUM(Q504))</f>
      </c>
      <c r="AC504" s="5">
        <f>+YEAR(Q504)</f>
      </c>
      <c r="AD504" s="281">
        <f>+AB504&amp;"-"&amp;AC504</f>
      </c>
      <c r="AE504" s="6"/>
      <c r="AF504" s="6"/>
      <c r="AG504" s="11"/>
    </row>
    <row x14ac:dyDescent="0.25" r="505" customHeight="1" ht="18.75">
      <c r="A505" s="276">
        <v>44</v>
      </c>
      <c r="B505" s="276">
        <v>1088639370</v>
      </c>
      <c r="C505" s="277">
        <v>784205</v>
      </c>
      <c r="D505" s="278">
        <v>44494</v>
      </c>
      <c r="E505" s="279" t="s">
        <v>963</v>
      </c>
      <c r="F505" s="279" t="s">
        <v>950</v>
      </c>
      <c r="G505" s="283" t="s">
        <v>951</v>
      </c>
      <c r="H505" s="279" t="s">
        <v>189</v>
      </c>
      <c r="I505" s="278">
        <v>44507</v>
      </c>
      <c r="J505" s="278">
        <v>44507</v>
      </c>
      <c r="K505" s="276">
        <f>J505-D505</f>
      </c>
      <c r="L505" s="278">
        <v>44533</v>
      </c>
      <c r="M505" s="280">
        <v>19.4</v>
      </c>
      <c r="N505" s="278">
        <v>44533</v>
      </c>
      <c r="O505" s="279" t="s">
        <v>190</v>
      </c>
      <c r="P505" s="276">
        <v>190</v>
      </c>
      <c r="Q505" s="278">
        <v>44551</v>
      </c>
      <c r="R505" s="276">
        <f>Q505-N505</f>
      </c>
      <c r="S505" s="6"/>
      <c r="T505" s="6"/>
      <c r="U505" s="5">
        <f>+YEAR(D505)</f>
      </c>
      <c r="V505" s="5">
        <f>+MONTH(D505)</f>
      </c>
      <c r="W505" s="281">
        <f>+"W"&amp;IF(WEEKNUM(D505)&lt;10,"0"&amp;WEEKNUM(D505),WEEKNUM(D505))</f>
      </c>
      <c r="X505" s="5">
        <f>+IF(N505="",YEAR(L505),YEAR(N505))</f>
      </c>
      <c r="Y505" s="5">
        <f>+IF(N505="",MONTH(L505),MONTH(N505))</f>
      </c>
      <c r="Z505" s="282">
        <f>+IF(N505="","W"&amp;IF(WEEKNUM(L505)&lt;10,"0"&amp;WEEKNUM(L505),WEEKNUM(L505)),"W"&amp;IF(WEEKNUM(N505)&lt;10,"0"&amp;WEEKNUM(N505),WEEKNUM(N505)))</f>
      </c>
      <c r="AA505" s="281">
        <f>+IF(O505&lt;&gt;"",O505,IF(N505="","In Transit","Arrived"))</f>
      </c>
      <c r="AB505" s="281">
        <f>+"W"&amp;IF(WEEKNUM(Q505)&lt;10,"0"&amp;WEEKNUM(Q505),WEEKNUM(Q505))</f>
      </c>
      <c r="AC505" s="5">
        <f>+YEAR(Q505)</f>
      </c>
      <c r="AD505" s="281">
        <f>+AB505&amp;"-"&amp;AC505</f>
      </c>
      <c r="AE505" s="6"/>
      <c r="AF505" s="6"/>
      <c r="AG505" s="11"/>
    </row>
    <row x14ac:dyDescent="0.25" r="506" customHeight="1" ht="18.75">
      <c r="A506" s="276">
        <v>44</v>
      </c>
      <c r="B506" s="276">
        <v>1088641571</v>
      </c>
      <c r="C506" s="277">
        <v>784205</v>
      </c>
      <c r="D506" s="278">
        <v>44495</v>
      </c>
      <c r="E506" s="279" t="s">
        <v>964</v>
      </c>
      <c r="F506" s="279" t="s">
        <v>950</v>
      </c>
      <c r="G506" s="283" t="s">
        <v>951</v>
      </c>
      <c r="H506" s="279" t="s">
        <v>189</v>
      </c>
      <c r="I506" s="278">
        <v>44507</v>
      </c>
      <c r="J506" s="278">
        <v>44507</v>
      </c>
      <c r="K506" s="276">
        <f>J506-D506</f>
      </c>
      <c r="L506" s="278">
        <v>44533</v>
      </c>
      <c r="M506" s="280">
        <v>19.4</v>
      </c>
      <c r="N506" s="278">
        <v>44533</v>
      </c>
      <c r="O506" s="279" t="s">
        <v>190</v>
      </c>
      <c r="P506" s="276">
        <v>190</v>
      </c>
      <c r="Q506" s="278">
        <v>44551</v>
      </c>
      <c r="R506" s="276">
        <f>Q506-N506</f>
      </c>
      <c r="S506" s="6"/>
      <c r="T506" s="6"/>
      <c r="U506" s="5">
        <f>+YEAR(D506)</f>
      </c>
      <c r="V506" s="5">
        <f>+MONTH(D506)</f>
      </c>
      <c r="W506" s="281">
        <f>+"W"&amp;IF(WEEKNUM(D506)&lt;10,"0"&amp;WEEKNUM(D506),WEEKNUM(D506))</f>
      </c>
      <c r="X506" s="5">
        <f>+IF(N506="",YEAR(L506),YEAR(N506))</f>
      </c>
      <c r="Y506" s="5">
        <f>+IF(N506="",MONTH(L506),MONTH(N506))</f>
      </c>
      <c r="Z506" s="282">
        <f>+IF(N506="","W"&amp;IF(WEEKNUM(L506)&lt;10,"0"&amp;WEEKNUM(L506),WEEKNUM(L506)),"W"&amp;IF(WEEKNUM(N506)&lt;10,"0"&amp;WEEKNUM(N506),WEEKNUM(N506)))</f>
      </c>
      <c r="AA506" s="281">
        <f>+IF(O506&lt;&gt;"",O506,IF(N506="","In Transit","Arrived"))</f>
      </c>
      <c r="AB506" s="281">
        <f>+"W"&amp;IF(WEEKNUM(Q506)&lt;10,"0"&amp;WEEKNUM(Q506),WEEKNUM(Q506))</f>
      </c>
      <c r="AC506" s="5">
        <f>+YEAR(Q506)</f>
      </c>
      <c r="AD506" s="281">
        <f>+AB506&amp;"-"&amp;AC506</f>
      </c>
      <c r="AE506" s="6"/>
      <c r="AF506" s="6"/>
      <c r="AG506" s="11"/>
    </row>
    <row x14ac:dyDescent="0.25" r="507" customHeight="1" ht="18.75">
      <c r="A507" s="276">
        <v>44</v>
      </c>
      <c r="B507" s="276">
        <v>1088641572</v>
      </c>
      <c r="C507" s="277">
        <v>784205</v>
      </c>
      <c r="D507" s="278">
        <v>44495</v>
      </c>
      <c r="E507" s="279" t="s">
        <v>965</v>
      </c>
      <c r="F507" s="279" t="s">
        <v>950</v>
      </c>
      <c r="G507" s="283" t="s">
        <v>951</v>
      </c>
      <c r="H507" s="279" t="s">
        <v>189</v>
      </c>
      <c r="I507" s="278">
        <v>44507</v>
      </c>
      <c r="J507" s="278">
        <v>44507</v>
      </c>
      <c r="K507" s="276">
        <f>J507-D507</f>
      </c>
      <c r="L507" s="278">
        <v>44533</v>
      </c>
      <c r="M507" s="280">
        <v>19.4</v>
      </c>
      <c r="N507" s="278">
        <v>44533</v>
      </c>
      <c r="O507" s="279" t="s">
        <v>190</v>
      </c>
      <c r="P507" s="276">
        <v>190</v>
      </c>
      <c r="Q507" s="278">
        <v>44551</v>
      </c>
      <c r="R507" s="276">
        <f>Q507-N507</f>
      </c>
      <c r="S507" s="6"/>
      <c r="T507" s="6"/>
      <c r="U507" s="5">
        <f>+YEAR(D507)</f>
      </c>
      <c r="V507" s="5">
        <f>+MONTH(D507)</f>
      </c>
      <c r="W507" s="281">
        <f>+"W"&amp;IF(WEEKNUM(D507)&lt;10,"0"&amp;WEEKNUM(D507),WEEKNUM(D507))</f>
      </c>
      <c r="X507" s="5">
        <f>+IF(N507="",YEAR(L507),YEAR(N507))</f>
      </c>
      <c r="Y507" s="5">
        <f>+IF(N507="",MONTH(L507),MONTH(N507))</f>
      </c>
      <c r="Z507" s="282">
        <f>+IF(N507="","W"&amp;IF(WEEKNUM(L507)&lt;10,"0"&amp;WEEKNUM(L507),WEEKNUM(L507)),"W"&amp;IF(WEEKNUM(N507)&lt;10,"0"&amp;WEEKNUM(N507),WEEKNUM(N507)))</f>
      </c>
      <c r="AA507" s="281">
        <f>+IF(O507&lt;&gt;"",O507,IF(N507="","In Transit","Arrived"))</f>
      </c>
      <c r="AB507" s="281">
        <f>+"W"&amp;IF(WEEKNUM(Q507)&lt;10,"0"&amp;WEEKNUM(Q507),WEEKNUM(Q507))</f>
      </c>
      <c r="AC507" s="5">
        <f>+YEAR(Q507)</f>
      </c>
      <c r="AD507" s="281">
        <f>+AB507&amp;"-"&amp;AC507</f>
      </c>
      <c r="AE507" s="6"/>
      <c r="AF507" s="6"/>
      <c r="AG507" s="11"/>
    </row>
    <row x14ac:dyDescent="0.25" r="508" customHeight="1" ht="18.75">
      <c r="A508" s="276">
        <v>44</v>
      </c>
      <c r="B508" s="276">
        <v>1088641573</v>
      </c>
      <c r="C508" s="277">
        <v>784205</v>
      </c>
      <c r="D508" s="278">
        <v>44495</v>
      </c>
      <c r="E508" s="279" t="s">
        <v>966</v>
      </c>
      <c r="F508" s="279" t="s">
        <v>950</v>
      </c>
      <c r="G508" s="283" t="s">
        <v>951</v>
      </c>
      <c r="H508" s="279" t="s">
        <v>189</v>
      </c>
      <c r="I508" s="278">
        <v>44507</v>
      </c>
      <c r="J508" s="278">
        <v>44507</v>
      </c>
      <c r="K508" s="276">
        <f>J508-D508</f>
      </c>
      <c r="L508" s="278">
        <v>44533</v>
      </c>
      <c r="M508" s="280">
        <v>19.4</v>
      </c>
      <c r="N508" s="278">
        <v>44533</v>
      </c>
      <c r="O508" s="279" t="s">
        <v>190</v>
      </c>
      <c r="P508" s="276">
        <v>191</v>
      </c>
      <c r="Q508" s="278">
        <v>44547</v>
      </c>
      <c r="R508" s="276">
        <f>Q508-N508</f>
      </c>
      <c r="S508" s="6"/>
      <c r="T508" s="6"/>
      <c r="U508" s="5">
        <f>+YEAR(D508)</f>
      </c>
      <c r="V508" s="5">
        <f>+MONTH(D508)</f>
      </c>
      <c r="W508" s="281">
        <f>+"W"&amp;IF(WEEKNUM(D508)&lt;10,"0"&amp;WEEKNUM(D508),WEEKNUM(D508))</f>
      </c>
      <c r="X508" s="5">
        <f>+IF(N508="",YEAR(L508),YEAR(N508))</f>
      </c>
      <c r="Y508" s="5">
        <f>+IF(N508="",MONTH(L508),MONTH(N508))</f>
      </c>
      <c r="Z508" s="282">
        <f>+IF(N508="","W"&amp;IF(WEEKNUM(L508)&lt;10,"0"&amp;WEEKNUM(L508),WEEKNUM(L508)),"W"&amp;IF(WEEKNUM(N508)&lt;10,"0"&amp;WEEKNUM(N508),WEEKNUM(N508)))</f>
      </c>
      <c r="AA508" s="281">
        <f>+IF(O508&lt;&gt;"",O508,IF(N508="","In Transit","Arrived"))</f>
      </c>
      <c r="AB508" s="281">
        <f>+"W"&amp;IF(WEEKNUM(Q508)&lt;10,"0"&amp;WEEKNUM(Q508),WEEKNUM(Q508))</f>
      </c>
      <c r="AC508" s="5">
        <f>+YEAR(Q508)</f>
      </c>
      <c r="AD508" s="281">
        <f>+AB508&amp;"-"&amp;AC508</f>
      </c>
      <c r="AE508" s="6"/>
      <c r="AF508" s="6"/>
      <c r="AG508" s="11"/>
    </row>
    <row x14ac:dyDescent="0.25" r="509" customHeight="1" ht="18.75">
      <c r="A509" s="276">
        <v>47</v>
      </c>
      <c r="B509" s="276">
        <v>1088806404</v>
      </c>
      <c r="C509" s="277" t="s">
        <v>967</v>
      </c>
      <c r="D509" s="278">
        <v>44515</v>
      </c>
      <c r="E509" s="279" t="s">
        <v>968</v>
      </c>
      <c r="F509" s="279" t="s">
        <v>235</v>
      </c>
      <c r="G509" s="283" t="s">
        <v>969</v>
      </c>
      <c r="H509" s="279" t="s">
        <v>189</v>
      </c>
      <c r="I509" s="278">
        <v>44526</v>
      </c>
      <c r="J509" s="278">
        <v>44526</v>
      </c>
      <c r="K509" s="276">
        <f>J509-D509</f>
      </c>
      <c r="L509" s="278">
        <v>44550</v>
      </c>
      <c r="M509" s="280">
        <v>19.4</v>
      </c>
      <c r="N509" s="278">
        <v>44550</v>
      </c>
      <c r="O509" s="279" t="s">
        <v>190</v>
      </c>
      <c r="P509" s="276">
        <v>190</v>
      </c>
      <c r="Q509" s="278">
        <v>44560</v>
      </c>
      <c r="R509" s="276">
        <f>Q509-N509</f>
      </c>
      <c r="S509" s="6"/>
      <c r="T509" s="6"/>
      <c r="U509" s="5">
        <f>+YEAR(D509)</f>
      </c>
      <c r="V509" s="5">
        <f>+MONTH(D509)</f>
      </c>
      <c r="W509" s="281">
        <f>+"W"&amp;IF(WEEKNUM(D509)&lt;10,"0"&amp;WEEKNUM(D509),WEEKNUM(D509))</f>
      </c>
      <c r="X509" s="5">
        <f>+IF(N509="",YEAR(L509),YEAR(N509))</f>
      </c>
      <c r="Y509" s="5">
        <f>+IF(N509="",MONTH(L509),MONTH(N509))</f>
      </c>
      <c r="Z509" s="282">
        <f>+IF(N509="","W"&amp;IF(WEEKNUM(L509)&lt;10,"0"&amp;WEEKNUM(L509),WEEKNUM(L509)),"W"&amp;IF(WEEKNUM(N509)&lt;10,"0"&amp;WEEKNUM(N509),WEEKNUM(N509)))</f>
      </c>
      <c r="AA509" s="281">
        <f>+IF(O509&lt;&gt;"",O509,IF(N509="","In Transit","Arrived"))</f>
      </c>
      <c r="AB509" s="281">
        <f>+"W"&amp;IF(WEEKNUM(Q509)&lt;10,"0"&amp;WEEKNUM(Q509),WEEKNUM(Q509))</f>
      </c>
      <c r="AC509" s="5">
        <f>+YEAR(Q509)</f>
      </c>
      <c r="AD509" s="281">
        <f>+AB509&amp;"-"&amp;AC509</f>
      </c>
      <c r="AE509" s="6"/>
      <c r="AF509" s="6"/>
      <c r="AG509" s="11"/>
    </row>
    <row x14ac:dyDescent="0.25" r="510" customHeight="1" ht="18.75">
      <c r="A510" s="276">
        <v>47</v>
      </c>
      <c r="B510" s="276">
        <v>1088806405</v>
      </c>
      <c r="C510" s="277" t="s">
        <v>967</v>
      </c>
      <c r="D510" s="278">
        <v>44515</v>
      </c>
      <c r="E510" s="279" t="s">
        <v>970</v>
      </c>
      <c r="F510" s="279" t="s">
        <v>235</v>
      </c>
      <c r="G510" s="283" t="s">
        <v>969</v>
      </c>
      <c r="H510" s="279" t="s">
        <v>189</v>
      </c>
      <c r="I510" s="278">
        <v>44526</v>
      </c>
      <c r="J510" s="278">
        <v>44526</v>
      </c>
      <c r="K510" s="276">
        <f>J510-D510</f>
      </c>
      <c r="L510" s="278">
        <v>44550</v>
      </c>
      <c r="M510" s="280">
        <v>19.4</v>
      </c>
      <c r="N510" s="278">
        <v>44550</v>
      </c>
      <c r="O510" s="279" t="s">
        <v>190</v>
      </c>
      <c r="P510" s="276">
        <v>190</v>
      </c>
      <c r="Q510" s="278">
        <v>44560</v>
      </c>
      <c r="R510" s="276">
        <f>Q510-N510</f>
      </c>
      <c r="S510" s="6"/>
      <c r="T510" s="6"/>
      <c r="U510" s="5">
        <f>+YEAR(D510)</f>
      </c>
      <c r="V510" s="5">
        <f>+MONTH(D510)</f>
      </c>
      <c r="W510" s="281">
        <f>+"W"&amp;IF(WEEKNUM(D510)&lt;10,"0"&amp;WEEKNUM(D510),WEEKNUM(D510))</f>
      </c>
      <c r="X510" s="5">
        <f>+IF(N510="",YEAR(L510),YEAR(N510))</f>
      </c>
      <c r="Y510" s="5">
        <f>+IF(N510="",MONTH(L510),MONTH(N510))</f>
      </c>
      <c r="Z510" s="282">
        <f>+IF(N510="","W"&amp;IF(WEEKNUM(L510)&lt;10,"0"&amp;WEEKNUM(L510),WEEKNUM(L510)),"W"&amp;IF(WEEKNUM(N510)&lt;10,"0"&amp;WEEKNUM(N510),WEEKNUM(N510)))</f>
      </c>
      <c r="AA510" s="281">
        <f>+IF(O510&lt;&gt;"",O510,IF(N510="","In Transit","Arrived"))</f>
      </c>
      <c r="AB510" s="281">
        <f>+"W"&amp;IF(WEEKNUM(Q510)&lt;10,"0"&amp;WEEKNUM(Q510),WEEKNUM(Q510))</f>
      </c>
      <c r="AC510" s="5">
        <f>+YEAR(Q510)</f>
      </c>
      <c r="AD510" s="281">
        <f>+AB510&amp;"-"&amp;AC510</f>
      </c>
      <c r="AE510" s="6"/>
      <c r="AF510" s="6"/>
      <c r="AG510" s="11"/>
    </row>
    <row x14ac:dyDescent="0.25" r="511" customHeight="1" ht="18.75">
      <c r="A511" s="276">
        <v>47</v>
      </c>
      <c r="B511" s="276">
        <v>1088806406</v>
      </c>
      <c r="C511" s="277" t="s">
        <v>967</v>
      </c>
      <c r="D511" s="278">
        <v>44515</v>
      </c>
      <c r="E511" s="279" t="s">
        <v>971</v>
      </c>
      <c r="F511" s="279" t="s">
        <v>235</v>
      </c>
      <c r="G511" s="283" t="s">
        <v>969</v>
      </c>
      <c r="H511" s="279" t="s">
        <v>189</v>
      </c>
      <c r="I511" s="278">
        <v>44526</v>
      </c>
      <c r="J511" s="278">
        <v>44526</v>
      </c>
      <c r="K511" s="276">
        <f>J511-D511</f>
      </c>
      <c r="L511" s="278">
        <v>44550</v>
      </c>
      <c r="M511" s="280">
        <v>19.4</v>
      </c>
      <c r="N511" s="278">
        <v>44550</v>
      </c>
      <c r="O511" s="279" t="s">
        <v>190</v>
      </c>
      <c r="P511" s="276">
        <v>190</v>
      </c>
      <c r="Q511" s="278">
        <v>44560</v>
      </c>
      <c r="R511" s="276">
        <f>Q511-N511</f>
      </c>
      <c r="S511" s="6"/>
      <c r="T511" s="6"/>
      <c r="U511" s="5">
        <f>+YEAR(D511)</f>
      </c>
      <c r="V511" s="5">
        <f>+MONTH(D511)</f>
      </c>
      <c r="W511" s="281">
        <f>+"W"&amp;IF(WEEKNUM(D511)&lt;10,"0"&amp;WEEKNUM(D511),WEEKNUM(D511))</f>
      </c>
      <c r="X511" s="5">
        <f>+IF(N511="",YEAR(L511),YEAR(N511))</f>
      </c>
      <c r="Y511" s="5">
        <f>+IF(N511="",MONTH(L511),MONTH(N511))</f>
      </c>
      <c r="Z511" s="282">
        <f>+IF(N511="","W"&amp;IF(WEEKNUM(L511)&lt;10,"0"&amp;WEEKNUM(L511),WEEKNUM(L511)),"W"&amp;IF(WEEKNUM(N511)&lt;10,"0"&amp;WEEKNUM(N511),WEEKNUM(N511)))</f>
      </c>
      <c r="AA511" s="281">
        <f>+IF(O511&lt;&gt;"",O511,IF(N511="","In Transit","Arrived"))</f>
      </c>
      <c r="AB511" s="281">
        <f>+"W"&amp;IF(WEEKNUM(Q511)&lt;10,"0"&amp;WEEKNUM(Q511),WEEKNUM(Q511))</f>
      </c>
      <c r="AC511" s="5">
        <f>+YEAR(Q511)</f>
      </c>
      <c r="AD511" s="281">
        <f>+AB511&amp;"-"&amp;AC511</f>
      </c>
      <c r="AE511" s="6"/>
      <c r="AF511" s="6"/>
      <c r="AG511" s="11"/>
    </row>
    <row x14ac:dyDescent="0.25" r="512" customHeight="1" ht="18.75">
      <c r="A512" s="276">
        <v>47</v>
      </c>
      <c r="B512" s="276">
        <v>1088806407</v>
      </c>
      <c r="C512" s="277" t="s">
        <v>967</v>
      </c>
      <c r="D512" s="278">
        <v>44515</v>
      </c>
      <c r="E512" s="279" t="s">
        <v>972</v>
      </c>
      <c r="F512" s="279" t="s">
        <v>235</v>
      </c>
      <c r="G512" s="283" t="s">
        <v>969</v>
      </c>
      <c r="H512" s="279" t="s">
        <v>189</v>
      </c>
      <c r="I512" s="278">
        <v>44526</v>
      </c>
      <c r="J512" s="278">
        <v>44526</v>
      </c>
      <c r="K512" s="276">
        <f>J512-D512</f>
      </c>
      <c r="L512" s="278">
        <v>44550</v>
      </c>
      <c r="M512" s="280">
        <v>19.4</v>
      </c>
      <c r="N512" s="278">
        <v>44550</v>
      </c>
      <c r="O512" s="279" t="s">
        <v>190</v>
      </c>
      <c r="P512" s="276">
        <v>191</v>
      </c>
      <c r="Q512" s="278">
        <v>44571</v>
      </c>
      <c r="R512" s="276">
        <f>Q512-N512</f>
      </c>
      <c r="S512" s="6"/>
      <c r="T512" s="6"/>
      <c r="U512" s="5">
        <f>+YEAR(D512)</f>
      </c>
      <c r="V512" s="5">
        <f>+MONTH(D512)</f>
      </c>
      <c r="W512" s="281">
        <f>+"W"&amp;IF(WEEKNUM(D512)&lt;10,"0"&amp;WEEKNUM(D512),WEEKNUM(D512))</f>
      </c>
      <c r="X512" s="5">
        <f>+IF(N512="",YEAR(L512),YEAR(N512))</f>
      </c>
      <c r="Y512" s="5">
        <f>+IF(N512="",MONTH(L512),MONTH(N512))</f>
      </c>
      <c r="Z512" s="282">
        <f>+IF(N512="","W"&amp;IF(WEEKNUM(L512)&lt;10,"0"&amp;WEEKNUM(L512),WEEKNUM(L512)),"W"&amp;IF(WEEKNUM(N512)&lt;10,"0"&amp;WEEKNUM(N512),WEEKNUM(N512)))</f>
      </c>
      <c r="AA512" s="281">
        <f>+IF(O512&lt;&gt;"",O512,IF(N512="","In Transit","Arrived"))</f>
      </c>
      <c r="AB512" s="281">
        <f>+"W"&amp;IF(WEEKNUM(Q512)&lt;10,"0"&amp;WEEKNUM(Q512),WEEKNUM(Q512))</f>
      </c>
      <c r="AC512" s="5">
        <f>+YEAR(Q512)</f>
      </c>
      <c r="AD512" s="281">
        <f>+AB512&amp;"-"&amp;AC512</f>
      </c>
      <c r="AE512" s="6"/>
      <c r="AF512" s="6"/>
      <c r="AG512" s="11"/>
    </row>
    <row x14ac:dyDescent="0.25" r="513" customHeight="1" ht="18.75">
      <c r="A513" s="276">
        <v>47</v>
      </c>
      <c r="B513" s="276">
        <v>1088806409</v>
      </c>
      <c r="C513" s="277" t="s">
        <v>967</v>
      </c>
      <c r="D513" s="278">
        <v>44515</v>
      </c>
      <c r="E513" s="279" t="s">
        <v>973</v>
      </c>
      <c r="F513" s="279" t="s">
        <v>235</v>
      </c>
      <c r="G513" s="283" t="s">
        <v>969</v>
      </c>
      <c r="H513" s="279" t="s">
        <v>189</v>
      </c>
      <c r="I513" s="278">
        <v>44526</v>
      </c>
      <c r="J513" s="278">
        <v>44526</v>
      </c>
      <c r="K513" s="276">
        <f>J513-D513</f>
      </c>
      <c r="L513" s="278">
        <v>44550</v>
      </c>
      <c r="M513" s="280">
        <v>19.4</v>
      </c>
      <c r="N513" s="278">
        <v>44550</v>
      </c>
      <c r="O513" s="279" t="s">
        <v>190</v>
      </c>
      <c r="P513" s="276">
        <v>191</v>
      </c>
      <c r="Q513" s="278">
        <v>44571</v>
      </c>
      <c r="R513" s="276">
        <f>Q513-N513</f>
      </c>
      <c r="S513" s="6"/>
      <c r="T513" s="6"/>
      <c r="U513" s="5">
        <f>+YEAR(D513)</f>
      </c>
      <c r="V513" s="5">
        <f>+MONTH(D513)</f>
      </c>
      <c r="W513" s="281">
        <f>+"W"&amp;IF(WEEKNUM(D513)&lt;10,"0"&amp;WEEKNUM(D513),WEEKNUM(D513))</f>
      </c>
      <c r="X513" s="5">
        <f>+IF(N513="",YEAR(L513),YEAR(N513))</f>
      </c>
      <c r="Y513" s="5">
        <f>+IF(N513="",MONTH(L513),MONTH(N513))</f>
      </c>
      <c r="Z513" s="282">
        <f>+IF(N513="","W"&amp;IF(WEEKNUM(L513)&lt;10,"0"&amp;WEEKNUM(L513),WEEKNUM(L513)),"W"&amp;IF(WEEKNUM(N513)&lt;10,"0"&amp;WEEKNUM(N513),WEEKNUM(N513)))</f>
      </c>
      <c r="AA513" s="281">
        <f>+IF(O513&lt;&gt;"",O513,IF(N513="","In Transit","Arrived"))</f>
      </c>
      <c r="AB513" s="281">
        <f>+"W"&amp;IF(WEEKNUM(Q513)&lt;10,"0"&amp;WEEKNUM(Q513),WEEKNUM(Q513))</f>
      </c>
      <c r="AC513" s="5">
        <f>+YEAR(Q513)</f>
      </c>
      <c r="AD513" s="281">
        <f>+AB513&amp;"-"&amp;AC513</f>
      </c>
      <c r="AE513" s="6"/>
      <c r="AF513" s="6"/>
      <c r="AG513" s="11"/>
    </row>
    <row x14ac:dyDescent="0.25" r="514" customHeight="1" ht="18.75">
      <c r="A514" s="276">
        <v>47</v>
      </c>
      <c r="B514" s="276">
        <v>1088806411</v>
      </c>
      <c r="C514" s="277" t="s">
        <v>967</v>
      </c>
      <c r="D514" s="278">
        <v>44515</v>
      </c>
      <c r="E514" s="279" t="s">
        <v>974</v>
      </c>
      <c r="F514" s="279" t="s">
        <v>235</v>
      </c>
      <c r="G514" s="283" t="s">
        <v>969</v>
      </c>
      <c r="H514" s="279" t="s">
        <v>189</v>
      </c>
      <c r="I514" s="278">
        <v>44526</v>
      </c>
      <c r="J514" s="278">
        <v>44526</v>
      </c>
      <c r="K514" s="276">
        <f>J514-D514</f>
      </c>
      <c r="L514" s="278">
        <v>44550</v>
      </c>
      <c r="M514" s="280">
        <v>19.4</v>
      </c>
      <c r="N514" s="278">
        <v>44550</v>
      </c>
      <c r="O514" s="279" t="s">
        <v>190</v>
      </c>
      <c r="P514" s="276">
        <v>191</v>
      </c>
      <c r="Q514" s="278">
        <v>44571</v>
      </c>
      <c r="R514" s="276">
        <f>Q514-N514</f>
      </c>
      <c r="S514" s="6"/>
      <c r="T514" s="6"/>
      <c r="U514" s="5">
        <f>+YEAR(D514)</f>
      </c>
      <c r="V514" s="5">
        <f>+MONTH(D514)</f>
      </c>
      <c r="W514" s="281">
        <f>+"W"&amp;IF(WEEKNUM(D514)&lt;10,"0"&amp;WEEKNUM(D514),WEEKNUM(D514))</f>
      </c>
      <c r="X514" s="5">
        <f>+IF(N514="",YEAR(L514),YEAR(N514))</f>
      </c>
      <c r="Y514" s="5">
        <f>+IF(N514="",MONTH(L514),MONTH(N514))</f>
      </c>
      <c r="Z514" s="282">
        <f>+IF(N514="","W"&amp;IF(WEEKNUM(L514)&lt;10,"0"&amp;WEEKNUM(L514),WEEKNUM(L514)),"W"&amp;IF(WEEKNUM(N514)&lt;10,"0"&amp;WEEKNUM(N514),WEEKNUM(N514)))</f>
      </c>
      <c r="AA514" s="281">
        <f>+IF(O514&lt;&gt;"",O514,IF(N514="","In Transit","Arrived"))</f>
      </c>
      <c r="AB514" s="281">
        <f>+"W"&amp;IF(WEEKNUM(Q514)&lt;10,"0"&amp;WEEKNUM(Q514),WEEKNUM(Q514))</f>
      </c>
      <c r="AC514" s="5">
        <f>+YEAR(Q514)</f>
      </c>
      <c r="AD514" s="281">
        <f>+AB514&amp;"-"&amp;AC514</f>
      </c>
      <c r="AE514" s="6"/>
      <c r="AF514" s="6"/>
      <c r="AG514" s="11"/>
    </row>
    <row x14ac:dyDescent="0.25" r="515" customHeight="1" ht="18.75">
      <c r="A515" s="276">
        <v>47</v>
      </c>
      <c r="B515" s="276">
        <v>1088806414</v>
      </c>
      <c r="C515" s="277" t="s">
        <v>975</v>
      </c>
      <c r="D515" s="278">
        <v>44515</v>
      </c>
      <c r="E515" s="279" t="s">
        <v>976</v>
      </c>
      <c r="F515" s="279" t="s">
        <v>235</v>
      </c>
      <c r="G515" s="283" t="s">
        <v>969</v>
      </c>
      <c r="H515" s="279" t="s">
        <v>189</v>
      </c>
      <c r="I515" s="278">
        <v>44526</v>
      </c>
      <c r="J515" s="278">
        <v>44526</v>
      </c>
      <c r="K515" s="276">
        <f>J515-D515</f>
      </c>
      <c r="L515" s="278">
        <v>44550</v>
      </c>
      <c r="M515" s="280">
        <v>19.4</v>
      </c>
      <c r="N515" s="278">
        <v>44550</v>
      </c>
      <c r="O515" s="279" t="s">
        <v>190</v>
      </c>
      <c r="P515" s="276">
        <v>191</v>
      </c>
      <c r="Q515" s="278">
        <v>44571</v>
      </c>
      <c r="R515" s="276">
        <f>Q515-N515</f>
      </c>
      <c r="S515" s="6"/>
      <c r="T515" s="6"/>
      <c r="U515" s="5">
        <f>+YEAR(D515)</f>
      </c>
      <c r="V515" s="5">
        <f>+MONTH(D515)</f>
      </c>
      <c r="W515" s="281">
        <f>+"W"&amp;IF(WEEKNUM(D515)&lt;10,"0"&amp;WEEKNUM(D515),WEEKNUM(D515))</f>
      </c>
      <c r="X515" s="5">
        <f>+IF(N515="",YEAR(L515),YEAR(N515))</f>
      </c>
      <c r="Y515" s="5">
        <f>+IF(N515="",MONTH(L515),MONTH(N515))</f>
      </c>
      <c r="Z515" s="282">
        <f>+IF(N515="","W"&amp;IF(WEEKNUM(L515)&lt;10,"0"&amp;WEEKNUM(L515),WEEKNUM(L515)),"W"&amp;IF(WEEKNUM(N515)&lt;10,"0"&amp;WEEKNUM(N515),WEEKNUM(N515)))</f>
      </c>
      <c r="AA515" s="281">
        <f>+IF(O515&lt;&gt;"",O515,IF(N515="","In Transit","Arrived"))</f>
      </c>
      <c r="AB515" s="281">
        <f>+"W"&amp;IF(WEEKNUM(Q515)&lt;10,"0"&amp;WEEKNUM(Q515),WEEKNUM(Q515))</f>
      </c>
      <c r="AC515" s="5">
        <f>+YEAR(Q515)</f>
      </c>
      <c r="AD515" s="281">
        <f>+AB515&amp;"-"&amp;AC515</f>
      </c>
      <c r="AE515" s="6"/>
      <c r="AF515" s="6"/>
      <c r="AG515" s="11"/>
    </row>
    <row x14ac:dyDescent="0.25" r="516" customHeight="1" ht="18.75">
      <c r="A516" s="276">
        <v>47</v>
      </c>
      <c r="B516" s="276">
        <v>1089127540</v>
      </c>
      <c r="C516" s="277" t="s">
        <v>977</v>
      </c>
      <c r="D516" s="278">
        <v>44516</v>
      </c>
      <c r="E516" s="279" t="s">
        <v>978</v>
      </c>
      <c r="F516" s="279" t="s">
        <v>235</v>
      </c>
      <c r="G516" s="283" t="s">
        <v>969</v>
      </c>
      <c r="H516" s="279" t="s">
        <v>189</v>
      </c>
      <c r="I516" s="278">
        <v>44526</v>
      </c>
      <c r="J516" s="278">
        <v>44526</v>
      </c>
      <c r="K516" s="276">
        <f>J516-D516</f>
      </c>
      <c r="L516" s="278">
        <v>44550</v>
      </c>
      <c r="M516" s="280">
        <v>19.4</v>
      </c>
      <c r="N516" s="278">
        <v>44550</v>
      </c>
      <c r="O516" s="279" t="s">
        <v>190</v>
      </c>
      <c r="P516" s="276">
        <v>191</v>
      </c>
      <c r="Q516" s="278">
        <v>44571</v>
      </c>
      <c r="R516" s="276">
        <f>Q516-N516</f>
      </c>
      <c r="S516" s="6"/>
      <c r="T516" s="6"/>
      <c r="U516" s="5">
        <f>+YEAR(D516)</f>
      </c>
      <c r="V516" s="5">
        <f>+MONTH(D516)</f>
      </c>
      <c r="W516" s="281">
        <f>+"W"&amp;IF(WEEKNUM(D516)&lt;10,"0"&amp;WEEKNUM(D516),WEEKNUM(D516))</f>
      </c>
      <c r="X516" s="5">
        <f>+IF(N516="",YEAR(L516),YEAR(N516))</f>
      </c>
      <c r="Y516" s="5">
        <f>+IF(N516="",MONTH(L516),MONTH(N516))</f>
      </c>
      <c r="Z516" s="282">
        <f>+IF(N516="","W"&amp;IF(WEEKNUM(L516)&lt;10,"0"&amp;WEEKNUM(L516),WEEKNUM(L516)),"W"&amp;IF(WEEKNUM(N516)&lt;10,"0"&amp;WEEKNUM(N516),WEEKNUM(N516)))</f>
      </c>
      <c r="AA516" s="281">
        <f>+IF(O516&lt;&gt;"",O516,IF(N516="","In Transit","Arrived"))</f>
      </c>
      <c r="AB516" s="281">
        <f>+"W"&amp;IF(WEEKNUM(Q516)&lt;10,"0"&amp;WEEKNUM(Q516),WEEKNUM(Q516))</f>
      </c>
      <c r="AC516" s="5">
        <f>+YEAR(Q516)</f>
      </c>
      <c r="AD516" s="281">
        <f>+AB516&amp;"-"&amp;AC516</f>
      </c>
      <c r="AE516" s="6"/>
      <c r="AF516" s="6"/>
      <c r="AG516" s="11"/>
    </row>
    <row x14ac:dyDescent="0.25" r="517" customHeight="1" ht="18.75">
      <c r="A517" s="276">
        <v>47</v>
      </c>
      <c r="B517" s="276">
        <v>1089127541</v>
      </c>
      <c r="C517" s="277" t="s">
        <v>977</v>
      </c>
      <c r="D517" s="278">
        <v>44516</v>
      </c>
      <c r="E517" s="279" t="s">
        <v>979</v>
      </c>
      <c r="F517" s="279" t="s">
        <v>235</v>
      </c>
      <c r="G517" s="283" t="s">
        <v>969</v>
      </c>
      <c r="H517" s="279" t="s">
        <v>189</v>
      </c>
      <c r="I517" s="278">
        <v>44526</v>
      </c>
      <c r="J517" s="278">
        <v>44526</v>
      </c>
      <c r="K517" s="276">
        <f>J517-D517</f>
      </c>
      <c r="L517" s="278">
        <v>44550</v>
      </c>
      <c r="M517" s="280">
        <v>19.4</v>
      </c>
      <c r="N517" s="278">
        <v>44550</v>
      </c>
      <c r="O517" s="279" t="s">
        <v>190</v>
      </c>
      <c r="P517" s="276">
        <v>191</v>
      </c>
      <c r="Q517" s="278">
        <v>44571</v>
      </c>
      <c r="R517" s="276">
        <f>Q517-N517</f>
      </c>
      <c r="S517" s="6"/>
      <c r="T517" s="6"/>
      <c r="U517" s="5">
        <f>+YEAR(D517)</f>
      </c>
      <c r="V517" s="5">
        <f>+MONTH(D517)</f>
      </c>
      <c r="W517" s="281">
        <f>+"W"&amp;IF(WEEKNUM(D517)&lt;10,"0"&amp;WEEKNUM(D517),WEEKNUM(D517))</f>
      </c>
      <c r="X517" s="5">
        <f>+IF(N517="",YEAR(L517),YEAR(N517))</f>
      </c>
      <c r="Y517" s="5">
        <f>+IF(N517="",MONTH(L517),MONTH(N517))</f>
      </c>
      <c r="Z517" s="282">
        <f>+IF(N517="","W"&amp;IF(WEEKNUM(L517)&lt;10,"0"&amp;WEEKNUM(L517),WEEKNUM(L517)),"W"&amp;IF(WEEKNUM(N517)&lt;10,"0"&amp;WEEKNUM(N517),WEEKNUM(N517)))</f>
      </c>
      <c r="AA517" s="281">
        <f>+IF(O517&lt;&gt;"",O517,IF(N517="","In Transit","Arrived"))</f>
      </c>
      <c r="AB517" s="281">
        <f>+"W"&amp;IF(WEEKNUM(Q517)&lt;10,"0"&amp;WEEKNUM(Q517),WEEKNUM(Q517))</f>
      </c>
      <c r="AC517" s="5">
        <f>+YEAR(Q517)</f>
      </c>
      <c r="AD517" s="281">
        <f>+AB517&amp;"-"&amp;AC517</f>
      </c>
      <c r="AE517" s="6"/>
      <c r="AF517" s="6"/>
      <c r="AG517" s="11"/>
    </row>
    <row x14ac:dyDescent="0.25" r="518" customHeight="1" ht="18.75">
      <c r="A518" s="276">
        <v>47</v>
      </c>
      <c r="B518" s="276">
        <v>1089127542</v>
      </c>
      <c r="C518" s="277" t="s">
        <v>977</v>
      </c>
      <c r="D518" s="278">
        <v>44516</v>
      </c>
      <c r="E518" s="279" t="s">
        <v>980</v>
      </c>
      <c r="F518" s="279" t="s">
        <v>235</v>
      </c>
      <c r="G518" s="283" t="s">
        <v>969</v>
      </c>
      <c r="H518" s="279" t="s">
        <v>189</v>
      </c>
      <c r="I518" s="278">
        <v>44526</v>
      </c>
      <c r="J518" s="278">
        <v>44526</v>
      </c>
      <c r="K518" s="276">
        <f>J518-D518</f>
      </c>
      <c r="L518" s="278">
        <v>44550</v>
      </c>
      <c r="M518" s="280">
        <v>19.4</v>
      </c>
      <c r="N518" s="278">
        <v>44550</v>
      </c>
      <c r="O518" s="279" t="s">
        <v>190</v>
      </c>
      <c r="P518" s="276">
        <v>191</v>
      </c>
      <c r="Q518" s="278">
        <v>44571</v>
      </c>
      <c r="R518" s="276">
        <f>Q518-N518</f>
      </c>
      <c r="S518" s="6"/>
      <c r="T518" s="6"/>
      <c r="U518" s="5">
        <f>+YEAR(D518)</f>
      </c>
      <c r="V518" s="5">
        <f>+MONTH(D518)</f>
      </c>
      <c r="W518" s="281">
        <f>+"W"&amp;IF(WEEKNUM(D518)&lt;10,"0"&amp;WEEKNUM(D518),WEEKNUM(D518))</f>
      </c>
      <c r="X518" s="5">
        <f>+IF(N518="",YEAR(L518),YEAR(N518))</f>
      </c>
      <c r="Y518" s="5">
        <f>+IF(N518="",MONTH(L518),MONTH(N518))</f>
      </c>
      <c r="Z518" s="282">
        <f>+IF(N518="","W"&amp;IF(WEEKNUM(L518)&lt;10,"0"&amp;WEEKNUM(L518),WEEKNUM(L518)),"W"&amp;IF(WEEKNUM(N518)&lt;10,"0"&amp;WEEKNUM(N518),WEEKNUM(N518)))</f>
      </c>
      <c r="AA518" s="281">
        <f>+IF(O518&lt;&gt;"",O518,IF(N518="","In Transit","Arrived"))</f>
      </c>
      <c r="AB518" s="281">
        <f>+"W"&amp;IF(WEEKNUM(Q518)&lt;10,"0"&amp;WEEKNUM(Q518),WEEKNUM(Q518))</f>
      </c>
      <c r="AC518" s="5">
        <f>+YEAR(Q518)</f>
      </c>
      <c r="AD518" s="281">
        <f>+AB518&amp;"-"&amp;AC518</f>
      </c>
      <c r="AE518" s="6"/>
      <c r="AF518" s="6"/>
      <c r="AG518" s="11"/>
    </row>
    <row x14ac:dyDescent="0.25" r="519" customHeight="1" ht="18.75">
      <c r="A519" s="276">
        <v>47</v>
      </c>
      <c r="B519" s="276">
        <v>1089127544</v>
      </c>
      <c r="C519" s="277" t="s">
        <v>977</v>
      </c>
      <c r="D519" s="278">
        <v>44516</v>
      </c>
      <c r="E519" s="279" t="s">
        <v>981</v>
      </c>
      <c r="F519" s="279" t="s">
        <v>235</v>
      </c>
      <c r="G519" s="283" t="s">
        <v>969</v>
      </c>
      <c r="H519" s="279" t="s">
        <v>189</v>
      </c>
      <c r="I519" s="278">
        <v>44526</v>
      </c>
      <c r="J519" s="278">
        <v>44526</v>
      </c>
      <c r="K519" s="276">
        <f>J519-D519</f>
      </c>
      <c r="L519" s="278">
        <v>44550</v>
      </c>
      <c r="M519" s="280">
        <v>19.4</v>
      </c>
      <c r="N519" s="278">
        <v>44550</v>
      </c>
      <c r="O519" s="279" t="s">
        <v>190</v>
      </c>
      <c r="P519" s="276">
        <v>191</v>
      </c>
      <c r="Q519" s="278">
        <v>44571</v>
      </c>
      <c r="R519" s="276">
        <f>Q519-N519</f>
      </c>
      <c r="S519" s="6"/>
      <c r="T519" s="6"/>
      <c r="U519" s="5">
        <f>+YEAR(D519)</f>
      </c>
      <c r="V519" s="5">
        <f>+MONTH(D519)</f>
      </c>
      <c r="W519" s="281">
        <f>+"W"&amp;IF(WEEKNUM(D519)&lt;10,"0"&amp;WEEKNUM(D519),WEEKNUM(D519))</f>
      </c>
      <c r="X519" s="5">
        <f>+IF(N519="",YEAR(L519),YEAR(N519))</f>
      </c>
      <c r="Y519" s="5">
        <f>+IF(N519="",MONTH(L519),MONTH(N519))</f>
      </c>
      <c r="Z519" s="282">
        <f>+IF(N519="","W"&amp;IF(WEEKNUM(L519)&lt;10,"0"&amp;WEEKNUM(L519),WEEKNUM(L519)),"W"&amp;IF(WEEKNUM(N519)&lt;10,"0"&amp;WEEKNUM(N519),WEEKNUM(N519)))</f>
      </c>
      <c r="AA519" s="281">
        <f>+IF(O519&lt;&gt;"",O519,IF(N519="","In Transit","Arrived"))</f>
      </c>
      <c r="AB519" s="281">
        <f>+"W"&amp;IF(WEEKNUM(Q519)&lt;10,"0"&amp;WEEKNUM(Q519),WEEKNUM(Q519))</f>
      </c>
      <c r="AC519" s="5">
        <f>+YEAR(Q519)</f>
      </c>
      <c r="AD519" s="281">
        <f>+AB519&amp;"-"&amp;AC519</f>
      </c>
      <c r="AE519" s="6"/>
      <c r="AF519" s="6"/>
      <c r="AG519" s="11"/>
    </row>
    <row x14ac:dyDescent="0.25" r="520" customHeight="1" ht="18.75">
      <c r="A520" s="276">
        <v>47</v>
      </c>
      <c r="B520" s="276">
        <v>1089127545</v>
      </c>
      <c r="C520" s="277" t="s">
        <v>977</v>
      </c>
      <c r="D520" s="278">
        <v>44516</v>
      </c>
      <c r="E520" s="279" t="s">
        <v>982</v>
      </c>
      <c r="F520" s="279" t="s">
        <v>235</v>
      </c>
      <c r="G520" s="283" t="s">
        <v>969</v>
      </c>
      <c r="H520" s="279" t="s">
        <v>189</v>
      </c>
      <c r="I520" s="278">
        <v>44526</v>
      </c>
      <c r="J520" s="278">
        <v>44526</v>
      </c>
      <c r="K520" s="276">
        <f>J520-D520</f>
      </c>
      <c r="L520" s="278">
        <v>44550</v>
      </c>
      <c r="M520" s="280">
        <v>19.4</v>
      </c>
      <c r="N520" s="278">
        <v>44550</v>
      </c>
      <c r="O520" s="279" t="s">
        <v>190</v>
      </c>
      <c r="P520" s="276">
        <v>191</v>
      </c>
      <c r="Q520" s="278">
        <v>44571</v>
      </c>
      <c r="R520" s="276">
        <f>Q520-N520</f>
      </c>
      <c r="S520" s="6"/>
      <c r="T520" s="6"/>
      <c r="U520" s="5">
        <f>+YEAR(D520)</f>
      </c>
      <c r="V520" s="5">
        <f>+MONTH(D520)</f>
      </c>
      <c r="W520" s="281">
        <f>+"W"&amp;IF(WEEKNUM(D520)&lt;10,"0"&amp;WEEKNUM(D520),WEEKNUM(D520))</f>
      </c>
      <c r="X520" s="5">
        <f>+IF(N520="",YEAR(L520),YEAR(N520))</f>
      </c>
      <c r="Y520" s="5">
        <f>+IF(N520="",MONTH(L520),MONTH(N520))</f>
      </c>
      <c r="Z520" s="282">
        <f>+IF(N520="","W"&amp;IF(WEEKNUM(L520)&lt;10,"0"&amp;WEEKNUM(L520),WEEKNUM(L520)),"W"&amp;IF(WEEKNUM(N520)&lt;10,"0"&amp;WEEKNUM(N520),WEEKNUM(N520)))</f>
      </c>
      <c r="AA520" s="281">
        <f>+IF(O520&lt;&gt;"",O520,IF(N520="","In Transit","Arrived"))</f>
      </c>
      <c r="AB520" s="281">
        <f>+"W"&amp;IF(WEEKNUM(Q520)&lt;10,"0"&amp;WEEKNUM(Q520),WEEKNUM(Q520))</f>
      </c>
      <c r="AC520" s="5">
        <f>+YEAR(Q520)</f>
      </c>
      <c r="AD520" s="281">
        <f>+AB520&amp;"-"&amp;AC520</f>
      </c>
      <c r="AE520" s="6"/>
      <c r="AF520" s="6"/>
      <c r="AG520" s="11"/>
    </row>
    <row x14ac:dyDescent="0.25" r="521" customHeight="1" ht="18.75">
      <c r="A521" s="276">
        <v>47</v>
      </c>
      <c r="B521" s="276">
        <v>1089127546</v>
      </c>
      <c r="C521" s="277" t="s">
        <v>977</v>
      </c>
      <c r="D521" s="278">
        <v>44516</v>
      </c>
      <c r="E521" s="279" t="s">
        <v>983</v>
      </c>
      <c r="F521" s="279" t="s">
        <v>235</v>
      </c>
      <c r="G521" s="283" t="s">
        <v>969</v>
      </c>
      <c r="H521" s="279" t="s">
        <v>189</v>
      </c>
      <c r="I521" s="278">
        <v>44526</v>
      </c>
      <c r="J521" s="278">
        <v>44526</v>
      </c>
      <c r="K521" s="276">
        <f>J521-D521</f>
      </c>
      <c r="L521" s="278">
        <v>44550</v>
      </c>
      <c r="M521" s="280">
        <v>19.4</v>
      </c>
      <c r="N521" s="278">
        <v>44550</v>
      </c>
      <c r="O521" s="279" t="s">
        <v>190</v>
      </c>
      <c r="P521" s="276">
        <v>191</v>
      </c>
      <c r="Q521" s="278">
        <v>44571</v>
      </c>
      <c r="R521" s="276">
        <f>Q521-N521</f>
      </c>
      <c r="S521" s="6"/>
      <c r="T521" s="6"/>
      <c r="U521" s="5">
        <f>+YEAR(D521)</f>
      </c>
      <c r="V521" s="5">
        <f>+MONTH(D521)</f>
      </c>
      <c r="W521" s="281">
        <f>+"W"&amp;IF(WEEKNUM(D521)&lt;10,"0"&amp;WEEKNUM(D521),WEEKNUM(D521))</f>
      </c>
      <c r="X521" s="5">
        <f>+IF(N521="",YEAR(L521),YEAR(N521))</f>
      </c>
      <c r="Y521" s="5">
        <f>+IF(N521="",MONTH(L521),MONTH(N521))</f>
      </c>
      <c r="Z521" s="282">
        <f>+IF(N521="","W"&amp;IF(WEEKNUM(L521)&lt;10,"0"&amp;WEEKNUM(L521),WEEKNUM(L521)),"W"&amp;IF(WEEKNUM(N521)&lt;10,"0"&amp;WEEKNUM(N521),WEEKNUM(N521)))</f>
      </c>
      <c r="AA521" s="281">
        <f>+IF(O521&lt;&gt;"",O521,IF(N521="","In Transit","Arrived"))</f>
      </c>
      <c r="AB521" s="281">
        <f>+"W"&amp;IF(WEEKNUM(Q521)&lt;10,"0"&amp;WEEKNUM(Q521),WEEKNUM(Q521))</f>
      </c>
      <c r="AC521" s="5">
        <f>+YEAR(Q521)</f>
      </c>
      <c r="AD521" s="281">
        <f>+AB521&amp;"-"&amp;AC521</f>
      </c>
      <c r="AE521" s="6"/>
      <c r="AF521" s="6"/>
      <c r="AG521" s="11"/>
    </row>
    <row x14ac:dyDescent="0.25" r="522" customHeight="1" ht="18.75">
      <c r="A522" s="276">
        <v>47</v>
      </c>
      <c r="B522" s="276">
        <v>1089127547</v>
      </c>
      <c r="C522" s="277" t="s">
        <v>977</v>
      </c>
      <c r="D522" s="278">
        <v>44516</v>
      </c>
      <c r="E522" s="279" t="s">
        <v>984</v>
      </c>
      <c r="F522" s="279" t="s">
        <v>235</v>
      </c>
      <c r="G522" s="283" t="s">
        <v>969</v>
      </c>
      <c r="H522" s="279" t="s">
        <v>189</v>
      </c>
      <c r="I522" s="278">
        <v>44526</v>
      </c>
      <c r="J522" s="278">
        <v>44526</v>
      </c>
      <c r="K522" s="276">
        <f>J522-D522</f>
      </c>
      <c r="L522" s="278">
        <v>44550</v>
      </c>
      <c r="M522" s="280">
        <v>19.4</v>
      </c>
      <c r="N522" s="278">
        <v>44550</v>
      </c>
      <c r="O522" s="279" t="s">
        <v>190</v>
      </c>
      <c r="P522" s="276">
        <v>191</v>
      </c>
      <c r="Q522" s="278">
        <v>44571</v>
      </c>
      <c r="R522" s="276">
        <f>Q522-N522</f>
      </c>
      <c r="S522" s="6"/>
      <c r="T522" s="6"/>
      <c r="U522" s="5">
        <f>+YEAR(D522)</f>
      </c>
      <c r="V522" s="5">
        <f>+MONTH(D522)</f>
      </c>
      <c r="W522" s="281">
        <f>+"W"&amp;IF(WEEKNUM(D522)&lt;10,"0"&amp;WEEKNUM(D522),WEEKNUM(D522))</f>
      </c>
      <c r="X522" s="5">
        <f>+IF(N522="",YEAR(L522),YEAR(N522))</f>
      </c>
      <c r="Y522" s="5">
        <f>+IF(N522="",MONTH(L522),MONTH(N522))</f>
      </c>
      <c r="Z522" s="282">
        <f>+IF(N522="","W"&amp;IF(WEEKNUM(L522)&lt;10,"0"&amp;WEEKNUM(L522),WEEKNUM(L522)),"W"&amp;IF(WEEKNUM(N522)&lt;10,"0"&amp;WEEKNUM(N522),WEEKNUM(N522)))</f>
      </c>
      <c r="AA522" s="281">
        <f>+IF(O522&lt;&gt;"",O522,IF(N522="","In Transit","Arrived"))</f>
      </c>
      <c r="AB522" s="281">
        <f>+"W"&amp;IF(WEEKNUM(Q522)&lt;10,"0"&amp;WEEKNUM(Q522),WEEKNUM(Q522))</f>
      </c>
      <c r="AC522" s="5">
        <f>+YEAR(Q522)</f>
      </c>
      <c r="AD522" s="281">
        <f>+AB522&amp;"-"&amp;AC522</f>
      </c>
      <c r="AE522" s="6"/>
      <c r="AF522" s="6"/>
      <c r="AG522" s="11"/>
    </row>
    <row x14ac:dyDescent="0.25" r="523" customHeight="1" ht="18.75">
      <c r="A523" s="276">
        <v>47</v>
      </c>
      <c r="B523" s="276">
        <v>1089277607</v>
      </c>
      <c r="C523" s="277" t="s">
        <v>985</v>
      </c>
      <c r="D523" s="278">
        <v>44515</v>
      </c>
      <c r="E523" s="279" t="s">
        <v>986</v>
      </c>
      <c r="F523" s="279" t="s">
        <v>235</v>
      </c>
      <c r="G523" s="283" t="s">
        <v>987</v>
      </c>
      <c r="H523" s="279" t="s">
        <v>189</v>
      </c>
      <c r="I523" s="278">
        <v>44526</v>
      </c>
      <c r="J523" s="278">
        <v>44526</v>
      </c>
      <c r="K523" s="276">
        <f>J523-D523</f>
      </c>
      <c r="L523" s="278">
        <v>44550</v>
      </c>
      <c r="M523" s="280">
        <v>19.4</v>
      </c>
      <c r="N523" s="278">
        <v>44550</v>
      </c>
      <c r="O523" s="279" t="s">
        <v>190</v>
      </c>
      <c r="P523" s="276">
        <v>190</v>
      </c>
      <c r="Q523" s="278">
        <v>44560</v>
      </c>
      <c r="R523" s="276">
        <f>Q523-N523</f>
      </c>
      <c r="S523" s="6"/>
      <c r="T523" s="6"/>
      <c r="U523" s="5">
        <f>+YEAR(D523)</f>
      </c>
      <c r="V523" s="5">
        <f>+MONTH(D523)</f>
      </c>
      <c r="W523" s="281">
        <f>+"W"&amp;IF(WEEKNUM(D523)&lt;10,"0"&amp;WEEKNUM(D523),WEEKNUM(D523))</f>
      </c>
      <c r="X523" s="5">
        <f>+IF(N523="",YEAR(L523),YEAR(N523))</f>
      </c>
      <c r="Y523" s="5">
        <f>+IF(N523="",MONTH(L523),MONTH(N523))</f>
      </c>
      <c r="Z523" s="282">
        <f>+IF(N523="","W"&amp;IF(WEEKNUM(L523)&lt;10,"0"&amp;WEEKNUM(L523),WEEKNUM(L523)),"W"&amp;IF(WEEKNUM(N523)&lt;10,"0"&amp;WEEKNUM(N523),WEEKNUM(N523)))</f>
      </c>
      <c r="AA523" s="281">
        <f>+IF(O523&lt;&gt;"",O523,IF(N523="","In Transit","Arrived"))</f>
      </c>
      <c r="AB523" s="281">
        <f>+"W"&amp;IF(WEEKNUM(Q523)&lt;10,"0"&amp;WEEKNUM(Q523),WEEKNUM(Q523))</f>
      </c>
      <c r="AC523" s="5">
        <f>+YEAR(Q523)</f>
      </c>
      <c r="AD523" s="281">
        <f>+AB523&amp;"-"&amp;AC523</f>
      </c>
      <c r="AE523" s="6"/>
      <c r="AF523" s="6"/>
      <c r="AG523" s="11"/>
    </row>
    <row x14ac:dyDescent="0.25" r="524" customHeight="1" ht="18.75">
      <c r="A524" s="276">
        <v>47</v>
      </c>
      <c r="B524" s="276">
        <v>1089277609</v>
      </c>
      <c r="C524" s="277" t="s">
        <v>985</v>
      </c>
      <c r="D524" s="278">
        <v>44515</v>
      </c>
      <c r="E524" s="279" t="s">
        <v>988</v>
      </c>
      <c r="F524" s="279" t="s">
        <v>235</v>
      </c>
      <c r="G524" s="283" t="s">
        <v>987</v>
      </c>
      <c r="H524" s="279" t="s">
        <v>189</v>
      </c>
      <c r="I524" s="278">
        <v>44526</v>
      </c>
      <c r="J524" s="278">
        <v>44526</v>
      </c>
      <c r="K524" s="276">
        <f>J524-D524</f>
      </c>
      <c r="L524" s="278">
        <v>44550</v>
      </c>
      <c r="M524" s="280">
        <v>19.4</v>
      </c>
      <c r="N524" s="278">
        <v>44550</v>
      </c>
      <c r="O524" s="279" t="s">
        <v>190</v>
      </c>
      <c r="P524" s="276">
        <v>190</v>
      </c>
      <c r="Q524" s="278">
        <v>44560</v>
      </c>
      <c r="R524" s="276">
        <f>Q524-N524</f>
      </c>
      <c r="S524" s="6"/>
      <c r="T524" s="6"/>
      <c r="U524" s="5">
        <f>+YEAR(D524)</f>
      </c>
      <c r="V524" s="5">
        <f>+MONTH(D524)</f>
      </c>
      <c r="W524" s="281">
        <f>+"W"&amp;IF(WEEKNUM(D524)&lt;10,"0"&amp;WEEKNUM(D524),WEEKNUM(D524))</f>
      </c>
      <c r="X524" s="5">
        <f>+IF(N524="",YEAR(L524),YEAR(N524))</f>
      </c>
      <c r="Y524" s="5">
        <f>+IF(N524="",MONTH(L524),MONTH(N524))</f>
      </c>
      <c r="Z524" s="282">
        <f>+IF(N524="","W"&amp;IF(WEEKNUM(L524)&lt;10,"0"&amp;WEEKNUM(L524),WEEKNUM(L524)),"W"&amp;IF(WEEKNUM(N524)&lt;10,"0"&amp;WEEKNUM(N524),WEEKNUM(N524)))</f>
      </c>
      <c r="AA524" s="281">
        <f>+IF(O524&lt;&gt;"",O524,IF(N524="","In Transit","Arrived"))</f>
      </c>
      <c r="AB524" s="281">
        <f>+"W"&amp;IF(WEEKNUM(Q524)&lt;10,"0"&amp;WEEKNUM(Q524),WEEKNUM(Q524))</f>
      </c>
      <c r="AC524" s="5">
        <f>+YEAR(Q524)</f>
      </c>
      <c r="AD524" s="281">
        <f>+AB524&amp;"-"&amp;AC524</f>
      </c>
      <c r="AE524" s="6"/>
      <c r="AF524" s="6"/>
      <c r="AG524" s="11"/>
    </row>
    <row x14ac:dyDescent="0.25" r="525" customHeight="1" ht="18.75">
      <c r="A525" s="276">
        <v>47</v>
      </c>
      <c r="B525" s="276">
        <v>1089277611</v>
      </c>
      <c r="C525" s="277" t="s">
        <v>985</v>
      </c>
      <c r="D525" s="278">
        <v>44515</v>
      </c>
      <c r="E525" s="279" t="s">
        <v>989</v>
      </c>
      <c r="F525" s="279" t="s">
        <v>235</v>
      </c>
      <c r="G525" s="283" t="s">
        <v>987</v>
      </c>
      <c r="H525" s="279" t="s">
        <v>189</v>
      </c>
      <c r="I525" s="278">
        <v>44526</v>
      </c>
      <c r="J525" s="278">
        <v>44526</v>
      </c>
      <c r="K525" s="276">
        <f>J525-D525</f>
      </c>
      <c r="L525" s="278">
        <v>44550</v>
      </c>
      <c r="M525" s="280">
        <v>19.4</v>
      </c>
      <c r="N525" s="278">
        <v>44550</v>
      </c>
      <c r="O525" s="279" t="s">
        <v>190</v>
      </c>
      <c r="P525" s="276">
        <v>190</v>
      </c>
      <c r="Q525" s="278">
        <v>44560</v>
      </c>
      <c r="R525" s="276">
        <f>Q525-N525</f>
      </c>
      <c r="S525" s="6"/>
      <c r="T525" s="6"/>
      <c r="U525" s="5">
        <f>+YEAR(D525)</f>
      </c>
      <c r="V525" s="5">
        <f>+MONTH(D525)</f>
      </c>
      <c r="W525" s="281">
        <f>+"W"&amp;IF(WEEKNUM(D525)&lt;10,"0"&amp;WEEKNUM(D525),WEEKNUM(D525))</f>
      </c>
      <c r="X525" s="5">
        <f>+IF(N525="",YEAR(L525),YEAR(N525))</f>
      </c>
      <c r="Y525" s="5">
        <f>+IF(N525="",MONTH(L525),MONTH(N525))</f>
      </c>
      <c r="Z525" s="282">
        <f>+IF(N525="","W"&amp;IF(WEEKNUM(L525)&lt;10,"0"&amp;WEEKNUM(L525),WEEKNUM(L525)),"W"&amp;IF(WEEKNUM(N525)&lt;10,"0"&amp;WEEKNUM(N525),WEEKNUM(N525)))</f>
      </c>
      <c r="AA525" s="281">
        <f>+IF(O525&lt;&gt;"",O525,IF(N525="","In Transit","Arrived"))</f>
      </c>
      <c r="AB525" s="281">
        <f>+"W"&amp;IF(WEEKNUM(Q525)&lt;10,"0"&amp;WEEKNUM(Q525),WEEKNUM(Q525))</f>
      </c>
      <c r="AC525" s="5">
        <f>+YEAR(Q525)</f>
      </c>
      <c r="AD525" s="281">
        <f>+AB525&amp;"-"&amp;AC525</f>
      </c>
      <c r="AE525" s="6"/>
      <c r="AF525" s="6"/>
      <c r="AG525" s="11"/>
    </row>
    <row x14ac:dyDescent="0.25" r="526" customHeight="1" ht="18.75">
      <c r="A526" s="276">
        <v>47</v>
      </c>
      <c r="B526" s="276">
        <v>1089277612</v>
      </c>
      <c r="C526" s="277" t="s">
        <v>985</v>
      </c>
      <c r="D526" s="278">
        <v>44515</v>
      </c>
      <c r="E526" s="279" t="s">
        <v>990</v>
      </c>
      <c r="F526" s="279" t="s">
        <v>235</v>
      </c>
      <c r="G526" s="283" t="s">
        <v>987</v>
      </c>
      <c r="H526" s="279" t="s">
        <v>189</v>
      </c>
      <c r="I526" s="278">
        <v>44526</v>
      </c>
      <c r="J526" s="278">
        <v>44526</v>
      </c>
      <c r="K526" s="276">
        <f>J526-D526</f>
      </c>
      <c r="L526" s="278">
        <v>44550</v>
      </c>
      <c r="M526" s="280">
        <v>19.4</v>
      </c>
      <c r="N526" s="278">
        <v>44550</v>
      </c>
      <c r="O526" s="279" t="s">
        <v>190</v>
      </c>
      <c r="P526" s="276">
        <v>190</v>
      </c>
      <c r="Q526" s="278">
        <v>44560</v>
      </c>
      <c r="R526" s="276">
        <f>Q526-N526</f>
      </c>
      <c r="S526" s="6"/>
      <c r="T526" s="6"/>
      <c r="U526" s="5">
        <f>+YEAR(D526)</f>
      </c>
      <c r="V526" s="5">
        <f>+MONTH(D526)</f>
      </c>
      <c r="W526" s="281">
        <f>+"W"&amp;IF(WEEKNUM(D526)&lt;10,"0"&amp;WEEKNUM(D526),WEEKNUM(D526))</f>
      </c>
      <c r="X526" s="5">
        <f>+IF(N526="",YEAR(L526),YEAR(N526))</f>
      </c>
      <c r="Y526" s="5">
        <f>+IF(N526="",MONTH(L526),MONTH(N526))</f>
      </c>
      <c r="Z526" s="282">
        <f>+IF(N526="","W"&amp;IF(WEEKNUM(L526)&lt;10,"0"&amp;WEEKNUM(L526),WEEKNUM(L526)),"W"&amp;IF(WEEKNUM(N526)&lt;10,"0"&amp;WEEKNUM(N526),WEEKNUM(N526)))</f>
      </c>
      <c r="AA526" s="281">
        <f>+IF(O526&lt;&gt;"",O526,IF(N526="","In Transit","Arrived"))</f>
      </c>
      <c r="AB526" s="281">
        <f>+"W"&amp;IF(WEEKNUM(Q526)&lt;10,"0"&amp;WEEKNUM(Q526),WEEKNUM(Q526))</f>
      </c>
      <c r="AC526" s="5">
        <f>+YEAR(Q526)</f>
      </c>
      <c r="AD526" s="281">
        <f>+AB526&amp;"-"&amp;AC526</f>
      </c>
      <c r="AE526" s="6"/>
      <c r="AF526" s="6"/>
      <c r="AG526" s="11"/>
    </row>
    <row x14ac:dyDescent="0.25" r="527" customHeight="1" ht="18.75">
      <c r="A527" s="276">
        <v>47</v>
      </c>
      <c r="B527" s="276">
        <v>1089277613</v>
      </c>
      <c r="C527" s="277" t="s">
        <v>985</v>
      </c>
      <c r="D527" s="278">
        <v>44515</v>
      </c>
      <c r="E527" s="279" t="s">
        <v>991</v>
      </c>
      <c r="F527" s="279" t="s">
        <v>235</v>
      </c>
      <c r="G527" s="283" t="s">
        <v>987</v>
      </c>
      <c r="H527" s="279" t="s">
        <v>189</v>
      </c>
      <c r="I527" s="278">
        <v>44526</v>
      </c>
      <c r="J527" s="278">
        <v>44526</v>
      </c>
      <c r="K527" s="276">
        <f>J527-D527</f>
      </c>
      <c r="L527" s="278">
        <v>44550</v>
      </c>
      <c r="M527" s="280">
        <v>19.4</v>
      </c>
      <c r="N527" s="278">
        <v>44550</v>
      </c>
      <c r="O527" s="279" t="s">
        <v>190</v>
      </c>
      <c r="P527" s="276">
        <v>190</v>
      </c>
      <c r="Q527" s="278">
        <v>44560</v>
      </c>
      <c r="R527" s="276">
        <f>Q527-N527</f>
      </c>
      <c r="S527" s="6"/>
      <c r="T527" s="6"/>
      <c r="U527" s="5">
        <f>+YEAR(D527)</f>
      </c>
      <c r="V527" s="5">
        <f>+MONTH(D527)</f>
      </c>
      <c r="W527" s="281">
        <f>+"W"&amp;IF(WEEKNUM(D527)&lt;10,"0"&amp;WEEKNUM(D527),WEEKNUM(D527))</f>
      </c>
      <c r="X527" s="5">
        <f>+IF(N527="",YEAR(L527),YEAR(N527))</f>
      </c>
      <c r="Y527" s="5">
        <f>+IF(N527="",MONTH(L527),MONTH(N527))</f>
      </c>
      <c r="Z527" s="282">
        <f>+IF(N527="","W"&amp;IF(WEEKNUM(L527)&lt;10,"0"&amp;WEEKNUM(L527),WEEKNUM(L527)),"W"&amp;IF(WEEKNUM(N527)&lt;10,"0"&amp;WEEKNUM(N527),WEEKNUM(N527)))</f>
      </c>
      <c r="AA527" s="281">
        <f>+IF(O527&lt;&gt;"",O527,IF(N527="","In Transit","Arrived"))</f>
      </c>
      <c r="AB527" s="281">
        <f>+"W"&amp;IF(WEEKNUM(Q527)&lt;10,"0"&amp;WEEKNUM(Q527),WEEKNUM(Q527))</f>
      </c>
      <c r="AC527" s="5">
        <f>+YEAR(Q527)</f>
      </c>
      <c r="AD527" s="281">
        <f>+AB527&amp;"-"&amp;AC527</f>
      </c>
      <c r="AE527" s="6"/>
      <c r="AF527" s="6"/>
      <c r="AG527" s="11"/>
    </row>
    <row x14ac:dyDescent="0.25" r="528" customHeight="1" ht="18.75">
      <c r="A528" s="276">
        <v>47</v>
      </c>
      <c r="B528" s="276">
        <v>1089277615</v>
      </c>
      <c r="C528" s="277" t="s">
        <v>985</v>
      </c>
      <c r="D528" s="278">
        <v>44515</v>
      </c>
      <c r="E528" s="279" t="s">
        <v>992</v>
      </c>
      <c r="F528" s="279" t="s">
        <v>235</v>
      </c>
      <c r="G528" s="283" t="s">
        <v>987</v>
      </c>
      <c r="H528" s="279" t="s">
        <v>189</v>
      </c>
      <c r="I528" s="278">
        <v>44526</v>
      </c>
      <c r="J528" s="278">
        <v>44526</v>
      </c>
      <c r="K528" s="276">
        <f>J528-D528</f>
      </c>
      <c r="L528" s="278">
        <v>44550</v>
      </c>
      <c r="M528" s="280">
        <v>19.4</v>
      </c>
      <c r="N528" s="278">
        <v>44550</v>
      </c>
      <c r="O528" s="279" t="s">
        <v>190</v>
      </c>
      <c r="P528" s="276">
        <v>190</v>
      </c>
      <c r="Q528" s="278">
        <v>44560</v>
      </c>
      <c r="R528" s="276">
        <f>Q528-N528</f>
      </c>
      <c r="S528" s="6"/>
      <c r="T528" s="6"/>
      <c r="U528" s="5">
        <f>+YEAR(D528)</f>
      </c>
      <c r="V528" s="5">
        <f>+MONTH(D528)</f>
      </c>
      <c r="W528" s="281">
        <f>+"W"&amp;IF(WEEKNUM(D528)&lt;10,"0"&amp;WEEKNUM(D528),WEEKNUM(D528))</f>
      </c>
      <c r="X528" s="5">
        <f>+IF(N528="",YEAR(L528),YEAR(N528))</f>
      </c>
      <c r="Y528" s="5">
        <f>+IF(N528="",MONTH(L528),MONTH(N528))</f>
      </c>
      <c r="Z528" s="282">
        <f>+IF(N528="","W"&amp;IF(WEEKNUM(L528)&lt;10,"0"&amp;WEEKNUM(L528),WEEKNUM(L528)),"W"&amp;IF(WEEKNUM(N528)&lt;10,"0"&amp;WEEKNUM(N528),WEEKNUM(N528)))</f>
      </c>
      <c r="AA528" s="281">
        <f>+IF(O528&lt;&gt;"",O528,IF(N528="","In Transit","Arrived"))</f>
      </c>
      <c r="AB528" s="281">
        <f>+"W"&amp;IF(WEEKNUM(Q528)&lt;10,"0"&amp;WEEKNUM(Q528),WEEKNUM(Q528))</f>
      </c>
      <c r="AC528" s="5">
        <f>+YEAR(Q528)</f>
      </c>
      <c r="AD528" s="281">
        <f>+AB528&amp;"-"&amp;AC528</f>
      </c>
      <c r="AE528" s="6"/>
      <c r="AF528" s="6"/>
      <c r="AG528" s="11"/>
    </row>
    <row x14ac:dyDescent="0.25" r="529" customHeight="1" ht="18.75">
      <c r="A529" s="276">
        <v>47</v>
      </c>
      <c r="B529" s="276">
        <v>1089277616</v>
      </c>
      <c r="C529" s="277" t="s">
        <v>985</v>
      </c>
      <c r="D529" s="278">
        <v>44515</v>
      </c>
      <c r="E529" s="279" t="s">
        <v>993</v>
      </c>
      <c r="F529" s="279" t="s">
        <v>235</v>
      </c>
      <c r="G529" s="283" t="s">
        <v>987</v>
      </c>
      <c r="H529" s="279" t="s">
        <v>189</v>
      </c>
      <c r="I529" s="278">
        <v>44526</v>
      </c>
      <c r="J529" s="278">
        <v>44526</v>
      </c>
      <c r="K529" s="276">
        <f>J529-D529</f>
      </c>
      <c r="L529" s="278">
        <v>44550</v>
      </c>
      <c r="M529" s="280">
        <v>19.4</v>
      </c>
      <c r="N529" s="278">
        <v>44550</v>
      </c>
      <c r="O529" s="279" t="s">
        <v>190</v>
      </c>
      <c r="P529" s="276">
        <v>190</v>
      </c>
      <c r="Q529" s="278">
        <v>44560</v>
      </c>
      <c r="R529" s="276">
        <f>Q529-N529</f>
      </c>
      <c r="S529" s="6"/>
      <c r="T529" s="6"/>
      <c r="U529" s="5">
        <f>+YEAR(D529)</f>
      </c>
      <c r="V529" s="5">
        <f>+MONTH(D529)</f>
      </c>
      <c r="W529" s="281">
        <f>+"W"&amp;IF(WEEKNUM(D529)&lt;10,"0"&amp;WEEKNUM(D529),WEEKNUM(D529))</f>
      </c>
      <c r="X529" s="5">
        <f>+IF(N529="",YEAR(L529),YEAR(N529))</f>
      </c>
      <c r="Y529" s="5">
        <f>+IF(N529="",MONTH(L529),MONTH(N529))</f>
      </c>
      <c r="Z529" s="282">
        <f>+IF(N529="","W"&amp;IF(WEEKNUM(L529)&lt;10,"0"&amp;WEEKNUM(L529),WEEKNUM(L529)),"W"&amp;IF(WEEKNUM(N529)&lt;10,"0"&amp;WEEKNUM(N529),WEEKNUM(N529)))</f>
      </c>
      <c r="AA529" s="281">
        <f>+IF(O529&lt;&gt;"",O529,IF(N529="","In Transit","Arrived"))</f>
      </c>
      <c r="AB529" s="281">
        <f>+"W"&amp;IF(WEEKNUM(Q529)&lt;10,"0"&amp;WEEKNUM(Q529),WEEKNUM(Q529))</f>
      </c>
      <c r="AC529" s="5">
        <f>+YEAR(Q529)</f>
      </c>
      <c r="AD529" s="281">
        <f>+AB529&amp;"-"&amp;AC529</f>
      </c>
      <c r="AE529" s="6"/>
      <c r="AF529" s="6"/>
      <c r="AG529" s="11"/>
    </row>
    <row x14ac:dyDescent="0.25" r="530" customHeight="1" ht="18.75">
      <c r="A530" s="276">
        <v>48</v>
      </c>
      <c r="B530" s="276">
        <v>1089502900</v>
      </c>
      <c r="C530" s="277" t="s">
        <v>994</v>
      </c>
      <c r="D530" s="278">
        <v>44524</v>
      </c>
      <c r="E530" s="279" t="s">
        <v>995</v>
      </c>
      <c r="F530" s="279" t="s">
        <v>211</v>
      </c>
      <c r="G530" s="283" t="s">
        <v>996</v>
      </c>
      <c r="H530" s="279" t="s">
        <v>189</v>
      </c>
      <c r="I530" s="278">
        <v>44533</v>
      </c>
      <c r="J530" s="278">
        <v>44535</v>
      </c>
      <c r="K530" s="276">
        <f>J530-D530</f>
      </c>
      <c r="L530" s="278">
        <v>44556</v>
      </c>
      <c r="M530" s="280">
        <v>19.4</v>
      </c>
      <c r="N530" s="278">
        <v>44553</v>
      </c>
      <c r="O530" s="279" t="s">
        <v>190</v>
      </c>
      <c r="P530" s="276">
        <v>191</v>
      </c>
      <c r="Q530" s="278">
        <v>44579</v>
      </c>
      <c r="R530" s="276">
        <f>Q530-N530</f>
      </c>
      <c r="S530" s="6"/>
      <c r="T530" s="6"/>
      <c r="U530" s="5">
        <f>+YEAR(D530)</f>
      </c>
      <c r="V530" s="5">
        <f>+MONTH(D530)</f>
      </c>
      <c r="W530" s="281">
        <f>+"W"&amp;IF(WEEKNUM(D530)&lt;10,"0"&amp;WEEKNUM(D530),WEEKNUM(D530))</f>
      </c>
      <c r="X530" s="5">
        <f>+IF(N530="",YEAR(L530),YEAR(N530))</f>
      </c>
      <c r="Y530" s="5">
        <f>+IF(N530="",MONTH(L530),MONTH(N530))</f>
      </c>
      <c r="Z530" s="282">
        <f>+IF(N530="","W"&amp;IF(WEEKNUM(L530)&lt;10,"0"&amp;WEEKNUM(L530),WEEKNUM(L530)),"W"&amp;IF(WEEKNUM(N530)&lt;10,"0"&amp;WEEKNUM(N530),WEEKNUM(N530)))</f>
      </c>
      <c r="AA530" s="281">
        <f>+IF(O530&lt;&gt;"",O530,IF(N530="","In Transit","Arrived"))</f>
      </c>
      <c r="AB530" s="281">
        <f>+"W"&amp;IF(WEEKNUM(Q530)&lt;10,"0"&amp;WEEKNUM(Q530),WEEKNUM(Q530))</f>
      </c>
      <c r="AC530" s="5">
        <f>+YEAR(Q530)</f>
      </c>
      <c r="AD530" s="281">
        <f>+AB530&amp;"-"&amp;AC530</f>
      </c>
      <c r="AE530" s="6"/>
      <c r="AF530" s="6"/>
      <c r="AG530" s="11"/>
    </row>
    <row x14ac:dyDescent="0.25" r="531" customHeight="1" ht="18.75">
      <c r="A531" s="276">
        <v>48</v>
      </c>
      <c r="B531" s="276">
        <v>1089502899</v>
      </c>
      <c r="C531" s="277" t="s">
        <v>994</v>
      </c>
      <c r="D531" s="278">
        <v>44523</v>
      </c>
      <c r="E531" s="279" t="s">
        <v>997</v>
      </c>
      <c r="F531" s="279" t="s">
        <v>211</v>
      </c>
      <c r="G531" s="283" t="s">
        <v>996</v>
      </c>
      <c r="H531" s="279" t="s">
        <v>189</v>
      </c>
      <c r="I531" s="278">
        <v>44533</v>
      </c>
      <c r="J531" s="278">
        <v>44535</v>
      </c>
      <c r="K531" s="276">
        <f>J531-D531</f>
      </c>
      <c r="L531" s="278">
        <v>44556</v>
      </c>
      <c r="M531" s="280">
        <v>19.4</v>
      </c>
      <c r="N531" s="278">
        <v>44553</v>
      </c>
      <c r="O531" s="279" t="s">
        <v>190</v>
      </c>
      <c r="P531" s="276">
        <v>191</v>
      </c>
      <c r="Q531" s="278">
        <v>44579</v>
      </c>
      <c r="R531" s="276">
        <f>Q531-N531</f>
      </c>
      <c r="S531" s="6"/>
      <c r="T531" s="6"/>
      <c r="U531" s="5">
        <f>+YEAR(D531)</f>
      </c>
      <c r="V531" s="5">
        <f>+MONTH(D531)</f>
      </c>
      <c r="W531" s="281">
        <f>+"W"&amp;IF(WEEKNUM(D531)&lt;10,"0"&amp;WEEKNUM(D531),WEEKNUM(D531))</f>
      </c>
      <c r="X531" s="5">
        <f>+IF(N531="",YEAR(L531),YEAR(N531))</f>
      </c>
      <c r="Y531" s="5">
        <f>+IF(N531="",MONTH(L531),MONTH(N531))</f>
      </c>
      <c r="Z531" s="282">
        <f>+IF(N531="","W"&amp;IF(WEEKNUM(L531)&lt;10,"0"&amp;WEEKNUM(L531),WEEKNUM(L531)),"W"&amp;IF(WEEKNUM(N531)&lt;10,"0"&amp;WEEKNUM(N531),WEEKNUM(N531)))</f>
      </c>
      <c r="AA531" s="281">
        <f>+IF(O531&lt;&gt;"",O531,IF(N531="","In Transit","Arrived"))</f>
      </c>
      <c r="AB531" s="281">
        <f>+"W"&amp;IF(WEEKNUM(Q531)&lt;10,"0"&amp;WEEKNUM(Q531),WEEKNUM(Q531))</f>
      </c>
      <c r="AC531" s="5">
        <f>+YEAR(Q531)</f>
      </c>
      <c r="AD531" s="281">
        <f>+AB531&amp;"-"&amp;AC531</f>
      </c>
      <c r="AE531" s="6"/>
      <c r="AF531" s="6"/>
      <c r="AG531" s="11"/>
    </row>
    <row x14ac:dyDescent="0.25" r="532" customHeight="1" ht="18.75">
      <c r="A532" s="276">
        <v>48</v>
      </c>
      <c r="B532" s="276">
        <v>1089502898</v>
      </c>
      <c r="C532" s="277" t="s">
        <v>994</v>
      </c>
      <c r="D532" s="278">
        <v>44523</v>
      </c>
      <c r="E532" s="279" t="s">
        <v>998</v>
      </c>
      <c r="F532" s="279" t="s">
        <v>211</v>
      </c>
      <c r="G532" s="283" t="s">
        <v>996</v>
      </c>
      <c r="H532" s="279" t="s">
        <v>189</v>
      </c>
      <c r="I532" s="278">
        <v>44533</v>
      </c>
      <c r="J532" s="278">
        <v>44535</v>
      </c>
      <c r="K532" s="276">
        <f>J532-D532</f>
      </c>
      <c r="L532" s="278">
        <v>44556</v>
      </c>
      <c r="M532" s="280">
        <v>19.4</v>
      </c>
      <c r="N532" s="278">
        <v>44553</v>
      </c>
      <c r="O532" s="279" t="s">
        <v>190</v>
      </c>
      <c r="P532" s="276">
        <v>191</v>
      </c>
      <c r="Q532" s="278">
        <v>44579</v>
      </c>
      <c r="R532" s="276">
        <f>Q532-N532</f>
      </c>
      <c r="S532" s="6"/>
      <c r="T532" s="6"/>
      <c r="U532" s="5">
        <f>+YEAR(D532)</f>
      </c>
      <c r="V532" s="5">
        <f>+MONTH(D532)</f>
      </c>
      <c r="W532" s="281">
        <f>+"W"&amp;IF(WEEKNUM(D532)&lt;10,"0"&amp;WEEKNUM(D532),WEEKNUM(D532))</f>
      </c>
      <c r="X532" s="5">
        <f>+IF(N532="",YEAR(L532),YEAR(N532))</f>
      </c>
      <c r="Y532" s="5">
        <f>+IF(N532="",MONTH(L532),MONTH(N532))</f>
      </c>
      <c r="Z532" s="282">
        <f>+IF(N532="","W"&amp;IF(WEEKNUM(L532)&lt;10,"0"&amp;WEEKNUM(L532),WEEKNUM(L532)),"W"&amp;IF(WEEKNUM(N532)&lt;10,"0"&amp;WEEKNUM(N532),WEEKNUM(N532)))</f>
      </c>
      <c r="AA532" s="281">
        <f>+IF(O532&lt;&gt;"",O532,IF(N532="","In Transit","Arrived"))</f>
      </c>
      <c r="AB532" s="281">
        <f>+"W"&amp;IF(WEEKNUM(Q532)&lt;10,"0"&amp;WEEKNUM(Q532),WEEKNUM(Q532))</f>
      </c>
      <c r="AC532" s="5">
        <f>+YEAR(Q532)</f>
      </c>
      <c r="AD532" s="281">
        <f>+AB532&amp;"-"&amp;AC532</f>
      </c>
      <c r="AE532" s="6"/>
      <c r="AF532" s="6"/>
      <c r="AG532" s="11"/>
    </row>
    <row x14ac:dyDescent="0.25" r="533" customHeight="1" ht="18.75">
      <c r="A533" s="276">
        <v>48</v>
      </c>
      <c r="B533" s="276">
        <v>1089502896</v>
      </c>
      <c r="C533" s="277" t="s">
        <v>994</v>
      </c>
      <c r="D533" s="278">
        <v>44523</v>
      </c>
      <c r="E533" s="279" t="s">
        <v>999</v>
      </c>
      <c r="F533" s="279" t="s">
        <v>211</v>
      </c>
      <c r="G533" s="283" t="s">
        <v>996</v>
      </c>
      <c r="H533" s="279" t="s">
        <v>189</v>
      </c>
      <c r="I533" s="278">
        <v>44533</v>
      </c>
      <c r="J533" s="278">
        <v>44535</v>
      </c>
      <c r="K533" s="276">
        <f>J533-D533</f>
      </c>
      <c r="L533" s="278">
        <v>44556</v>
      </c>
      <c r="M533" s="280">
        <v>19.4</v>
      </c>
      <c r="N533" s="278">
        <v>44553</v>
      </c>
      <c r="O533" s="279" t="s">
        <v>190</v>
      </c>
      <c r="P533" s="276">
        <v>191</v>
      </c>
      <c r="Q533" s="278">
        <v>44579</v>
      </c>
      <c r="R533" s="276">
        <f>Q533-N533</f>
      </c>
      <c r="S533" s="6"/>
      <c r="T533" s="6"/>
      <c r="U533" s="5">
        <f>+YEAR(D533)</f>
      </c>
      <c r="V533" s="5">
        <f>+MONTH(D533)</f>
      </c>
      <c r="W533" s="281">
        <f>+"W"&amp;IF(WEEKNUM(D533)&lt;10,"0"&amp;WEEKNUM(D533),WEEKNUM(D533))</f>
      </c>
      <c r="X533" s="5">
        <f>+IF(N533="",YEAR(L533),YEAR(N533))</f>
      </c>
      <c r="Y533" s="5">
        <f>+IF(N533="",MONTH(L533),MONTH(N533))</f>
      </c>
      <c r="Z533" s="282">
        <f>+IF(N533="","W"&amp;IF(WEEKNUM(L533)&lt;10,"0"&amp;WEEKNUM(L533),WEEKNUM(L533)),"W"&amp;IF(WEEKNUM(N533)&lt;10,"0"&amp;WEEKNUM(N533),WEEKNUM(N533)))</f>
      </c>
      <c r="AA533" s="281">
        <f>+IF(O533&lt;&gt;"",O533,IF(N533="","In Transit","Arrived"))</f>
      </c>
      <c r="AB533" s="281">
        <f>+"W"&amp;IF(WEEKNUM(Q533)&lt;10,"0"&amp;WEEKNUM(Q533),WEEKNUM(Q533))</f>
      </c>
      <c r="AC533" s="5">
        <f>+YEAR(Q533)</f>
      </c>
      <c r="AD533" s="281">
        <f>+AB533&amp;"-"&amp;AC533</f>
      </c>
      <c r="AE533" s="6"/>
      <c r="AF533" s="6"/>
      <c r="AG533" s="11"/>
    </row>
    <row x14ac:dyDescent="0.25" r="534" customHeight="1" ht="18.75">
      <c r="A534" s="276">
        <v>48</v>
      </c>
      <c r="B534" s="276">
        <v>1089502895</v>
      </c>
      <c r="C534" s="277" t="s">
        <v>994</v>
      </c>
      <c r="D534" s="278">
        <v>44523</v>
      </c>
      <c r="E534" s="279" t="s">
        <v>1000</v>
      </c>
      <c r="F534" s="279" t="s">
        <v>211</v>
      </c>
      <c r="G534" s="283" t="s">
        <v>996</v>
      </c>
      <c r="H534" s="279" t="s">
        <v>189</v>
      </c>
      <c r="I534" s="278">
        <v>44533</v>
      </c>
      <c r="J534" s="278">
        <v>44535</v>
      </c>
      <c r="K534" s="276">
        <f>J534-D534</f>
      </c>
      <c r="L534" s="278">
        <v>44556</v>
      </c>
      <c r="M534" s="280">
        <v>19.4</v>
      </c>
      <c r="N534" s="278">
        <v>44553</v>
      </c>
      <c r="O534" s="279" t="s">
        <v>190</v>
      </c>
      <c r="P534" s="276">
        <v>191</v>
      </c>
      <c r="Q534" s="278">
        <v>44579</v>
      </c>
      <c r="R534" s="276">
        <f>Q534-N534</f>
      </c>
      <c r="S534" s="6"/>
      <c r="T534" s="6"/>
      <c r="U534" s="5">
        <f>+YEAR(D534)</f>
      </c>
      <c r="V534" s="5">
        <f>+MONTH(D534)</f>
      </c>
      <c r="W534" s="281">
        <f>+"W"&amp;IF(WEEKNUM(D534)&lt;10,"0"&amp;WEEKNUM(D534),WEEKNUM(D534))</f>
      </c>
      <c r="X534" s="5">
        <f>+IF(N534="",YEAR(L534),YEAR(N534))</f>
      </c>
      <c r="Y534" s="5">
        <f>+IF(N534="",MONTH(L534),MONTH(N534))</f>
      </c>
      <c r="Z534" s="282">
        <f>+IF(N534="","W"&amp;IF(WEEKNUM(L534)&lt;10,"0"&amp;WEEKNUM(L534),WEEKNUM(L534)),"W"&amp;IF(WEEKNUM(N534)&lt;10,"0"&amp;WEEKNUM(N534),WEEKNUM(N534)))</f>
      </c>
      <c r="AA534" s="281">
        <f>+IF(O534&lt;&gt;"",O534,IF(N534="","In Transit","Arrived"))</f>
      </c>
      <c r="AB534" s="281">
        <f>+"W"&amp;IF(WEEKNUM(Q534)&lt;10,"0"&amp;WEEKNUM(Q534),WEEKNUM(Q534))</f>
      </c>
      <c r="AC534" s="5">
        <f>+YEAR(Q534)</f>
      </c>
      <c r="AD534" s="281">
        <f>+AB534&amp;"-"&amp;AC534</f>
      </c>
      <c r="AE534" s="6"/>
      <c r="AF534" s="6"/>
      <c r="AG534" s="11"/>
    </row>
    <row x14ac:dyDescent="0.25" r="535" customHeight="1" ht="18.75">
      <c r="A535" s="276">
        <v>48</v>
      </c>
      <c r="B535" s="276">
        <v>1089502901</v>
      </c>
      <c r="C535" s="277" t="s">
        <v>994</v>
      </c>
      <c r="D535" s="278">
        <v>44524</v>
      </c>
      <c r="E535" s="279" t="s">
        <v>1001</v>
      </c>
      <c r="F535" s="279" t="s">
        <v>211</v>
      </c>
      <c r="G535" s="283" t="s">
        <v>996</v>
      </c>
      <c r="H535" s="279" t="s">
        <v>189</v>
      </c>
      <c r="I535" s="278">
        <v>44533</v>
      </c>
      <c r="J535" s="278">
        <v>44535</v>
      </c>
      <c r="K535" s="276">
        <f>J535-D535</f>
      </c>
      <c r="L535" s="278">
        <v>44556</v>
      </c>
      <c r="M535" s="280">
        <v>19.4</v>
      </c>
      <c r="N535" s="278">
        <v>44553</v>
      </c>
      <c r="O535" s="279" t="s">
        <v>190</v>
      </c>
      <c r="P535" s="276">
        <v>191</v>
      </c>
      <c r="Q535" s="278">
        <v>44579</v>
      </c>
      <c r="R535" s="276">
        <f>Q535-N535</f>
      </c>
      <c r="S535" s="6"/>
      <c r="T535" s="6"/>
      <c r="U535" s="5">
        <f>+YEAR(D535)</f>
      </c>
      <c r="V535" s="5">
        <f>+MONTH(D535)</f>
      </c>
      <c r="W535" s="281">
        <f>+"W"&amp;IF(WEEKNUM(D535)&lt;10,"0"&amp;WEEKNUM(D535),WEEKNUM(D535))</f>
      </c>
      <c r="X535" s="5">
        <f>+IF(N535="",YEAR(L535),YEAR(N535))</f>
      </c>
      <c r="Y535" s="5">
        <f>+IF(N535="",MONTH(L535),MONTH(N535))</f>
      </c>
      <c r="Z535" s="282">
        <f>+IF(N535="","W"&amp;IF(WEEKNUM(L535)&lt;10,"0"&amp;WEEKNUM(L535),WEEKNUM(L535)),"W"&amp;IF(WEEKNUM(N535)&lt;10,"0"&amp;WEEKNUM(N535),WEEKNUM(N535)))</f>
      </c>
      <c r="AA535" s="281">
        <f>+IF(O535&lt;&gt;"",O535,IF(N535="","In Transit","Arrived"))</f>
      </c>
      <c r="AB535" s="281">
        <f>+"W"&amp;IF(WEEKNUM(Q535)&lt;10,"0"&amp;WEEKNUM(Q535),WEEKNUM(Q535))</f>
      </c>
      <c r="AC535" s="5">
        <f>+YEAR(Q535)</f>
      </c>
      <c r="AD535" s="281">
        <f>+AB535&amp;"-"&amp;AC535</f>
      </c>
      <c r="AE535" s="6"/>
      <c r="AF535" s="6"/>
      <c r="AG535" s="11"/>
    </row>
    <row x14ac:dyDescent="0.25" r="536" customHeight="1" ht="18.75">
      <c r="A536" s="276">
        <v>48</v>
      </c>
      <c r="B536" s="276">
        <v>1089502904</v>
      </c>
      <c r="C536" s="277" t="s">
        <v>994</v>
      </c>
      <c r="D536" s="278">
        <v>44525</v>
      </c>
      <c r="E536" s="279" t="s">
        <v>1002</v>
      </c>
      <c r="F536" s="279" t="s">
        <v>211</v>
      </c>
      <c r="G536" s="283" t="s">
        <v>996</v>
      </c>
      <c r="H536" s="279" t="s">
        <v>189</v>
      </c>
      <c r="I536" s="278">
        <v>44533</v>
      </c>
      <c r="J536" s="278">
        <v>44535</v>
      </c>
      <c r="K536" s="276">
        <f>J536-D536</f>
      </c>
      <c r="L536" s="278">
        <v>44556</v>
      </c>
      <c r="M536" s="280">
        <v>19.4</v>
      </c>
      <c r="N536" s="278">
        <v>44553</v>
      </c>
      <c r="O536" s="279" t="s">
        <v>190</v>
      </c>
      <c r="P536" s="276">
        <v>191</v>
      </c>
      <c r="Q536" s="278">
        <v>44579</v>
      </c>
      <c r="R536" s="276">
        <f>Q536-N536</f>
      </c>
      <c r="S536" s="6"/>
      <c r="T536" s="6"/>
      <c r="U536" s="5">
        <f>+YEAR(D536)</f>
      </c>
      <c r="V536" s="5">
        <f>+MONTH(D536)</f>
      </c>
      <c r="W536" s="281">
        <f>+"W"&amp;IF(WEEKNUM(D536)&lt;10,"0"&amp;WEEKNUM(D536),WEEKNUM(D536))</f>
      </c>
      <c r="X536" s="5">
        <f>+IF(N536="",YEAR(L536),YEAR(N536))</f>
      </c>
      <c r="Y536" s="5">
        <f>+IF(N536="",MONTH(L536),MONTH(N536))</f>
      </c>
      <c r="Z536" s="282">
        <f>+IF(N536="","W"&amp;IF(WEEKNUM(L536)&lt;10,"0"&amp;WEEKNUM(L536),WEEKNUM(L536)),"W"&amp;IF(WEEKNUM(N536)&lt;10,"0"&amp;WEEKNUM(N536),WEEKNUM(N536)))</f>
      </c>
      <c r="AA536" s="281">
        <f>+IF(O536&lt;&gt;"",O536,IF(N536="","In Transit","Arrived"))</f>
      </c>
      <c r="AB536" s="281">
        <f>+"W"&amp;IF(WEEKNUM(Q536)&lt;10,"0"&amp;WEEKNUM(Q536),WEEKNUM(Q536))</f>
      </c>
      <c r="AC536" s="5">
        <f>+YEAR(Q536)</f>
      </c>
      <c r="AD536" s="281">
        <f>+AB536&amp;"-"&amp;AC536</f>
      </c>
      <c r="AE536" s="6"/>
      <c r="AF536" s="6"/>
      <c r="AG536" s="11"/>
    </row>
    <row x14ac:dyDescent="0.25" r="537" customHeight="1" ht="18.75">
      <c r="A537" s="276">
        <v>50</v>
      </c>
      <c r="B537" s="276">
        <v>1089702868</v>
      </c>
      <c r="C537" s="277" t="s">
        <v>1003</v>
      </c>
      <c r="D537" s="278">
        <v>44538</v>
      </c>
      <c r="E537" s="279" t="s">
        <v>1004</v>
      </c>
      <c r="F537" s="279" t="s">
        <v>950</v>
      </c>
      <c r="G537" s="276"/>
      <c r="H537" s="279" t="s">
        <v>189</v>
      </c>
      <c r="I537" s="278"/>
      <c r="J537" s="278"/>
      <c r="K537" s="276">
        <f>J537-D537</f>
      </c>
      <c r="L537" s="278">
        <v>44577</v>
      </c>
      <c r="M537" s="280">
        <v>19.4</v>
      </c>
      <c r="N537" s="278">
        <v>44570</v>
      </c>
      <c r="O537" s="279" t="s">
        <v>190</v>
      </c>
      <c r="P537" s="276">
        <v>191</v>
      </c>
      <c r="Q537" s="278">
        <v>44593</v>
      </c>
      <c r="R537" s="276">
        <f>Q537-N537</f>
      </c>
      <c r="S537" s="6"/>
      <c r="T537" s="6"/>
      <c r="U537" s="5">
        <f>+YEAR(D537)</f>
      </c>
      <c r="V537" s="5">
        <f>+MONTH(D537)</f>
      </c>
      <c r="W537" s="281">
        <f>+"W"&amp;IF(WEEKNUM(D537)&lt;10,"0"&amp;WEEKNUM(D537),WEEKNUM(D537))</f>
      </c>
      <c r="X537" s="5">
        <f>+IF(N537="",YEAR(L537),YEAR(N537))</f>
      </c>
      <c r="Y537" s="5">
        <f>+IF(N537="",MONTH(L537),MONTH(N537))</f>
      </c>
      <c r="Z537" s="282">
        <f>+IF(N537="","W"&amp;IF(WEEKNUM(L537)&lt;10,"0"&amp;WEEKNUM(L537),WEEKNUM(L537)),"W"&amp;IF(WEEKNUM(N537)&lt;10,"0"&amp;WEEKNUM(N537),WEEKNUM(N537)))</f>
      </c>
      <c r="AA537" s="281">
        <f>+IF(O537&lt;&gt;"",O537,IF(N537="","In Transit","Arrived"))</f>
      </c>
      <c r="AB537" s="281">
        <f>+"W"&amp;IF(WEEKNUM(Q537)&lt;10,"0"&amp;WEEKNUM(Q537),WEEKNUM(Q537))</f>
      </c>
      <c r="AC537" s="5">
        <f>+YEAR(Q537)</f>
      </c>
      <c r="AD537" s="281">
        <f>+AB537&amp;"-"&amp;AC537</f>
      </c>
      <c r="AE537" s="6"/>
      <c r="AF537" s="6"/>
      <c r="AG537" s="11"/>
    </row>
    <row x14ac:dyDescent="0.25" r="538" customHeight="1" ht="18.75">
      <c r="A538" s="276">
        <v>50</v>
      </c>
      <c r="B538" s="276">
        <v>1089702870</v>
      </c>
      <c r="C538" s="277" t="s">
        <v>1003</v>
      </c>
      <c r="D538" s="278">
        <v>44538</v>
      </c>
      <c r="E538" s="279" t="s">
        <v>1005</v>
      </c>
      <c r="F538" s="279" t="s">
        <v>950</v>
      </c>
      <c r="G538" s="276"/>
      <c r="H538" s="279" t="s">
        <v>189</v>
      </c>
      <c r="I538" s="278"/>
      <c r="J538" s="278"/>
      <c r="K538" s="276">
        <f>J538-D538</f>
      </c>
      <c r="L538" s="278">
        <v>44577</v>
      </c>
      <c r="M538" s="280">
        <v>19.4</v>
      </c>
      <c r="N538" s="278">
        <v>44570</v>
      </c>
      <c r="O538" s="279" t="s">
        <v>190</v>
      </c>
      <c r="P538" s="276">
        <v>190</v>
      </c>
      <c r="Q538" s="278">
        <v>44593</v>
      </c>
      <c r="R538" s="276">
        <f>Q538-N538</f>
      </c>
      <c r="S538" s="6"/>
      <c r="T538" s="6"/>
      <c r="U538" s="5">
        <f>+YEAR(D538)</f>
      </c>
      <c r="V538" s="5">
        <f>+MONTH(D538)</f>
      </c>
      <c r="W538" s="281">
        <f>+"W"&amp;IF(WEEKNUM(D538)&lt;10,"0"&amp;WEEKNUM(D538),WEEKNUM(D538))</f>
      </c>
      <c r="X538" s="5">
        <f>+IF(N538="",YEAR(L538),YEAR(N538))</f>
      </c>
      <c r="Y538" s="5">
        <f>+IF(N538="",MONTH(L538),MONTH(N538))</f>
      </c>
      <c r="Z538" s="282">
        <f>+IF(N538="","W"&amp;IF(WEEKNUM(L538)&lt;10,"0"&amp;WEEKNUM(L538),WEEKNUM(L538)),"W"&amp;IF(WEEKNUM(N538)&lt;10,"0"&amp;WEEKNUM(N538),WEEKNUM(N538)))</f>
      </c>
      <c r="AA538" s="281">
        <f>+IF(O538&lt;&gt;"",O538,IF(N538="","In Transit","Arrived"))</f>
      </c>
      <c r="AB538" s="281">
        <f>+"W"&amp;IF(WEEKNUM(Q538)&lt;10,"0"&amp;WEEKNUM(Q538),WEEKNUM(Q538))</f>
      </c>
      <c r="AC538" s="5">
        <f>+YEAR(Q538)</f>
      </c>
      <c r="AD538" s="281">
        <f>+AB538&amp;"-"&amp;AC538</f>
      </c>
      <c r="AE538" s="6"/>
      <c r="AF538" s="6"/>
      <c r="AG538" s="11"/>
    </row>
    <row x14ac:dyDescent="0.25" r="539" customHeight="1" ht="18.75">
      <c r="A539" s="276">
        <v>50</v>
      </c>
      <c r="B539" s="276">
        <v>1089705572</v>
      </c>
      <c r="C539" s="277" t="s">
        <v>1003</v>
      </c>
      <c r="D539" s="278">
        <v>44539</v>
      </c>
      <c r="E539" s="279" t="s">
        <v>1006</v>
      </c>
      <c r="F539" s="279" t="s">
        <v>950</v>
      </c>
      <c r="G539" s="276"/>
      <c r="H539" s="279" t="s">
        <v>189</v>
      </c>
      <c r="I539" s="278"/>
      <c r="J539" s="278"/>
      <c r="K539" s="276">
        <f>J539-D539</f>
      </c>
      <c r="L539" s="278">
        <v>44577</v>
      </c>
      <c r="M539" s="280">
        <v>19.4</v>
      </c>
      <c r="N539" s="278">
        <v>44570</v>
      </c>
      <c r="O539" s="279" t="s">
        <v>190</v>
      </c>
      <c r="P539" s="276">
        <v>191</v>
      </c>
      <c r="Q539" s="278">
        <v>44593</v>
      </c>
      <c r="R539" s="276">
        <f>Q539-N539</f>
      </c>
      <c r="S539" s="6"/>
      <c r="T539" s="6"/>
      <c r="U539" s="5">
        <f>+YEAR(D539)</f>
      </c>
      <c r="V539" s="5">
        <f>+MONTH(D539)</f>
      </c>
      <c r="W539" s="281">
        <f>+"W"&amp;IF(WEEKNUM(D539)&lt;10,"0"&amp;WEEKNUM(D539),WEEKNUM(D539))</f>
      </c>
      <c r="X539" s="5">
        <f>+IF(N539="",YEAR(L539),YEAR(N539))</f>
      </c>
      <c r="Y539" s="5">
        <f>+IF(N539="",MONTH(L539),MONTH(N539))</f>
      </c>
      <c r="Z539" s="282">
        <f>+IF(N539="","W"&amp;IF(WEEKNUM(L539)&lt;10,"0"&amp;WEEKNUM(L539),WEEKNUM(L539)),"W"&amp;IF(WEEKNUM(N539)&lt;10,"0"&amp;WEEKNUM(N539),WEEKNUM(N539)))</f>
      </c>
      <c r="AA539" s="281">
        <f>+IF(O539&lt;&gt;"",O539,IF(N539="","In Transit","Arrived"))</f>
      </c>
      <c r="AB539" s="281">
        <f>+"W"&amp;IF(WEEKNUM(Q539)&lt;10,"0"&amp;WEEKNUM(Q539),WEEKNUM(Q539))</f>
      </c>
      <c r="AC539" s="5">
        <f>+YEAR(Q539)</f>
      </c>
      <c r="AD539" s="281">
        <f>+AB539&amp;"-"&amp;AC539</f>
      </c>
      <c r="AE539" s="6"/>
      <c r="AF539" s="6"/>
      <c r="AG539" s="11"/>
    </row>
    <row x14ac:dyDescent="0.25" r="540" customHeight="1" ht="18.75">
      <c r="A540" s="276">
        <v>50</v>
      </c>
      <c r="B540" s="276">
        <v>1089705575</v>
      </c>
      <c r="C540" s="277" t="s">
        <v>1003</v>
      </c>
      <c r="D540" s="278">
        <v>44539</v>
      </c>
      <c r="E540" s="279" t="s">
        <v>1007</v>
      </c>
      <c r="F540" s="279" t="s">
        <v>950</v>
      </c>
      <c r="G540" s="276"/>
      <c r="H540" s="279" t="s">
        <v>189</v>
      </c>
      <c r="I540" s="278"/>
      <c r="J540" s="278"/>
      <c r="K540" s="276">
        <f>J540-D540</f>
      </c>
      <c r="L540" s="278">
        <v>44577</v>
      </c>
      <c r="M540" s="280">
        <v>19.4</v>
      </c>
      <c r="N540" s="278">
        <v>44570</v>
      </c>
      <c r="O540" s="279" t="s">
        <v>190</v>
      </c>
      <c r="P540" s="276">
        <v>191</v>
      </c>
      <c r="Q540" s="278">
        <v>44586</v>
      </c>
      <c r="R540" s="276">
        <f>Q540-N540</f>
      </c>
      <c r="S540" s="6"/>
      <c r="T540" s="6"/>
      <c r="U540" s="5">
        <f>+YEAR(D540)</f>
      </c>
      <c r="V540" s="5">
        <f>+MONTH(D540)</f>
      </c>
      <c r="W540" s="281">
        <f>+"W"&amp;IF(WEEKNUM(D540)&lt;10,"0"&amp;WEEKNUM(D540),WEEKNUM(D540))</f>
      </c>
      <c r="X540" s="5">
        <f>+IF(N540="",YEAR(L540),YEAR(N540))</f>
      </c>
      <c r="Y540" s="5">
        <f>+IF(N540="",MONTH(L540),MONTH(N540))</f>
      </c>
      <c r="Z540" s="282">
        <f>+IF(N540="","W"&amp;IF(WEEKNUM(L540)&lt;10,"0"&amp;WEEKNUM(L540),WEEKNUM(L540)),"W"&amp;IF(WEEKNUM(N540)&lt;10,"0"&amp;WEEKNUM(N540),WEEKNUM(N540)))</f>
      </c>
      <c r="AA540" s="281">
        <f>+IF(O540&lt;&gt;"",O540,IF(N540="","In Transit","Arrived"))</f>
      </c>
      <c r="AB540" s="281">
        <f>+"W"&amp;IF(WEEKNUM(Q540)&lt;10,"0"&amp;WEEKNUM(Q540),WEEKNUM(Q540))</f>
      </c>
      <c r="AC540" s="5">
        <f>+YEAR(Q540)</f>
      </c>
      <c r="AD540" s="281">
        <f>+AB540&amp;"-"&amp;AC540</f>
      </c>
      <c r="AE540" s="6"/>
      <c r="AF540" s="6"/>
      <c r="AG540" s="11"/>
    </row>
    <row x14ac:dyDescent="0.25" r="541" customHeight="1" ht="18.75">
      <c r="A541" s="276">
        <v>50</v>
      </c>
      <c r="B541" s="276">
        <v>1089932651</v>
      </c>
      <c r="C541" s="277" t="s">
        <v>1008</v>
      </c>
      <c r="D541" s="278">
        <v>44536</v>
      </c>
      <c r="E541" s="279" t="s">
        <v>1009</v>
      </c>
      <c r="F541" s="279" t="s">
        <v>211</v>
      </c>
      <c r="G541" s="283" t="s">
        <v>1010</v>
      </c>
      <c r="H541" s="279" t="s">
        <v>189</v>
      </c>
      <c r="I541" s="278">
        <v>44547</v>
      </c>
      <c r="J541" s="278">
        <v>44547</v>
      </c>
      <c r="K541" s="276">
        <f>J541-D541</f>
      </c>
      <c r="L541" s="278">
        <v>44570</v>
      </c>
      <c r="M541" s="280">
        <v>19.4</v>
      </c>
      <c r="N541" s="278">
        <v>44571</v>
      </c>
      <c r="O541" s="279" t="s">
        <v>190</v>
      </c>
      <c r="P541" s="276">
        <v>191</v>
      </c>
      <c r="Q541" s="278">
        <v>44586</v>
      </c>
      <c r="R541" s="276">
        <f>Q541-N541</f>
      </c>
      <c r="S541" s="6"/>
      <c r="T541" s="6"/>
      <c r="U541" s="5">
        <f>+YEAR(D541)</f>
      </c>
      <c r="V541" s="5">
        <f>+MONTH(D541)</f>
      </c>
      <c r="W541" s="281">
        <f>+"W"&amp;IF(WEEKNUM(D541)&lt;10,"0"&amp;WEEKNUM(D541),WEEKNUM(D541))</f>
      </c>
      <c r="X541" s="5">
        <f>+IF(N541="",YEAR(L541),YEAR(N541))</f>
      </c>
      <c r="Y541" s="5">
        <f>+IF(N541="",MONTH(L541),MONTH(N541))</f>
      </c>
      <c r="Z541" s="282">
        <f>+IF(N541="","W"&amp;IF(WEEKNUM(L541)&lt;10,"0"&amp;WEEKNUM(L541),WEEKNUM(L541)),"W"&amp;IF(WEEKNUM(N541)&lt;10,"0"&amp;WEEKNUM(N541),WEEKNUM(N541)))</f>
      </c>
      <c r="AA541" s="281">
        <f>+IF(O541&lt;&gt;"",O541,IF(N541="","In Transit","Arrived"))</f>
      </c>
      <c r="AB541" s="281">
        <f>+"W"&amp;IF(WEEKNUM(Q541)&lt;10,"0"&amp;WEEKNUM(Q541),WEEKNUM(Q541))</f>
      </c>
      <c r="AC541" s="5">
        <f>+YEAR(Q541)</f>
      </c>
      <c r="AD541" s="281">
        <f>+AB541&amp;"-"&amp;AC541</f>
      </c>
      <c r="AE541" s="6"/>
      <c r="AF541" s="6"/>
      <c r="AG541" s="11"/>
    </row>
    <row x14ac:dyDescent="0.25" r="542" customHeight="1" ht="18.75">
      <c r="A542" s="276">
        <v>50</v>
      </c>
      <c r="B542" s="276">
        <v>1089932652</v>
      </c>
      <c r="C542" s="277" t="s">
        <v>1008</v>
      </c>
      <c r="D542" s="278">
        <v>44536</v>
      </c>
      <c r="E542" s="279" t="s">
        <v>1011</v>
      </c>
      <c r="F542" s="279" t="s">
        <v>211</v>
      </c>
      <c r="G542" s="283" t="s">
        <v>1010</v>
      </c>
      <c r="H542" s="279" t="s">
        <v>189</v>
      </c>
      <c r="I542" s="278">
        <v>44547</v>
      </c>
      <c r="J542" s="278">
        <v>44547</v>
      </c>
      <c r="K542" s="276">
        <f>J542-D542</f>
      </c>
      <c r="L542" s="278">
        <v>44570</v>
      </c>
      <c r="M542" s="280">
        <v>19.4</v>
      </c>
      <c r="N542" s="278">
        <v>44571</v>
      </c>
      <c r="O542" s="279" t="s">
        <v>190</v>
      </c>
      <c r="P542" s="276">
        <v>191</v>
      </c>
      <c r="Q542" s="278">
        <v>44586</v>
      </c>
      <c r="R542" s="276">
        <f>Q542-N542</f>
      </c>
      <c r="S542" s="6"/>
      <c r="T542" s="6"/>
      <c r="U542" s="5">
        <f>+YEAR(D542)</f>
      </c>
      <c r="V542" s="5">
        <f>+MONTH(D542)</f>
      </c>
      <c r="W542" s="281">
        <f>+"W"&amp;IF(WEEKNUM(D542)&lt;10,"0"&amp;WEEKNUM(D542),WEEKNUM(D542))</f>
      </c>
      <c r="X542" s="5">
        <f>+IF(N542="",YEAR(L542),YEAR(N542))</f>
      </c>
      <c r="Y542" s="5">
        <f>+IF(N542="",MONTH(L542),MONTH(N542))</f>
      </c>
      <c r="Z542" s="282">
        <f>+IF(N542="","W"&amp;IF(WEEKNUM(L542)&lt;10,"0"&amp;WEEKNUM(L542),WEEKNUM(L542)),"W"&amp;IF(WEEKNUM(N542)&lt;10,"0"&amp;WEEKNUM(N542),WEEKNUM(N542)))</f>
      </c>
      <c r="AA542" s="281">
        <f>+IF(O542&lt;&gt;"",O542,IF(N542="","In Transit","Arrived"))</f>
      </c>
      <c r="AB542" s="281">
        <f>+"W"&amp;IF(WEEKNUM(Q542)&lt;10,"0"&amp;WEEKNUM(Q542),WEEKNUM(Q542))</f>
      </c>
      <c r="AC542" s="5">
        <f>+YEAR(Q542)</f>
      </c>
      <c r="AD542" s="281">
        <f>+AB542&amp;"-"&amp;AC542</f>
      </c>
      <c r="AE542" s="6"/>
      <c r="AF542" s="6"/>
      <c r="AG542" s="11"/>
    </row>
    <row x14ac:dyDescent="0.25" r="543" customHeight="1" ht="18.75">
      <c r="A543" s="276">
        <v>50</v>
      </c>
      <c r="B543" s="276">
        <v>1089932653</v>
      </c>
      <c r="C543" s="277" t="s">
        <v>1008</v>
      </c>
      <c r="D543" s="278">
        <v>44537</v>
      </c>
      <c r="E543" s="279" t="s">
        <v>1012</v>
      </c>
      <c r="F543" s="279" t="s">
        <v>211</v>
      </c>
      <c r="G543" s="283" t="s">
        <v>1010</v>
      </c>
      <c r="H543" s="279" t="s">
        <v>189</v>
      </c>
      <c r="I543" s="278">
        <v>44547</v>
      </c>
      <c r="J543" s="278">
        <v>44547</v>
      </c>
      <c r="K543" s="276">
        <f>J543-D543</f>
      </c>
      <c r="L543" s="278">
        <v>44570</v>
      </c>
      <c r="M543" s="280">
        <v>19.4</v>
      </c>
      <c r="N543" s="278">
        <v>44571</v>
      </c>
      <c r="O543" s="279" t="s">
        <v>190</v>
      </c>
      <c r="P543" s="276">
        <v>191</v>
      </c>
      <c r="Q543" s="278">
        <v>44586</v>
      </c>
      <c r="R543" s="276">
        <f>Q543-N543</f>
      </c>
      <c r="S543" s="6"/>
      <c r="T543" s="6"/>
      <c r="U543" s="5">
        <f>+YEAR(D543)</f>
      </c>
      <c r="V543" s="5">
        <f>+MONTH(D543)</f>
      </c>
      <c r="W543" s="281">
        <f>+"W"&amp;IF(WEEKNUM(D543)&lt;10,"0"&amp;WEEKNUM(D543),WEEKNUM(D543))</f>
      </c>
      <c r="X543" s="5">
        <f>+IF(N543="",YEAR(L543),YEAR(N543))</f>
      </c>
      <c r="Y543" s="5">
        <f>+IF(N543="",MONTH(L543),MONTH(N543))</f>
      </c>
      <c r="Z543" s="282">
        <f>+IF(N543="","W"&amp;IF(WEEKNUM(L543)&lt;10,"0"&amp;WEEKNUM(L543),WEEKNUM(L543)),"W"&amp;IF(WEEKNUM(N543)&lt;10,"0"&amp;WEEKNUM(N543),WEEKNUM(N543)))</f>
      </c>
      <c r="AA543" s="281">
        <f>+IF(O543&lt;&gt;"",O543,IF(N543="","In Transit","Arrived"))</f>
      </c>
      <c r="AB543" s="281">
        <f>+"W"&amp;IF(WEEKNUM(Q543)&lt;10,"0"&amp;WEEKNUM(Q543),WEEKNUM(Q543))</f>
      </c>
      <c r="AC543" s="5">
        <f>+YEAR(Q543)</f>
      </c>
      <c r="AD543" s="281">
        <f>+AB543&amp;"-"&amp;AC543</f>
      </c>
      <c r="AE543" s="6"/>
      <c r="AF543" s="6"/>
      <c r="AG543" s="11"/>
    </row>
    <row x14ac:dyDescent="0.25" r="544" customHeight="1" ht="18.75">
      <c r="A544" s="276">
        <v>50</v>
      </c>
      <c r="B544" s="276">
        <v>1089932655</v>
      </c>
      <c r="C544" s="277" t="s">
        <v>1008</v>
      </c>
      <c r="D544" s="278">
        <v>44537</v>
      </c>
      <c r="E544" s="279" t="s">
        <v>1013</v>
      </c>
      <c r="F544" s="279" t="s">
        <v>211</v>
      </c>
      <c r="G544" s="283" t="s">
        <v>1010</v>
      </c>
      <c r="H544" s="279" t="s">
        <v>189</v>
      </c>
      <c r="I544" s="278">
        <v>44547</v>
      </c>
      <c r="J544" s="278">
        <v>44547</v>
      </c>
      <c r="K544" s="276">
        <f>J544-D544</f>
      </c>
      <c r="L544" s="278">
        <v>44570</v>
      </c>
      <c r="M544" s="280">
        <v>19.4</v>
      </c>
      <c r="N544" s="278">
        <v>44571</v>
      </c>
      <c r="O544" s="279" t="s">
        <v>190</v>
      </c>
      <c r="P544" s="276">
        <v>191</v>
      </c>
      <c r="Q544" s="278">
        <v>44586</v>
      </c>
      <c r="R544" s="276">
        <f>Q544-N544</f>
      </c>
      <c r="S544" s="6"/>
      <c r="T544" s="6"/>
      <c r="U544" s="5">
        <f>+YEAR(D544)</f>
      </c>
      <c r="V544" s="5">
        <f>+MONTH(D544)</f>
      </c>
      <c r="W544" s="281">
        <f>+"W"&amp;IF(WEEKNUM(D544)&lt;10,"0"&amp;WEEKNUM(D544),WEEKNUM(D544))</f>
      </c>
      <c r="X544" s="5">
        <f>+IF(N544="",YEAR(L544),YEAR(N544))</f>
      </c>
      <c r="Y544" s="5">
        <f>+IF(N544="",MONTH(L544),MONTH(N544))</f>
      </c>
      <c r="Z544" s="282">
        <f>+IF(N544="","W"&amp;IF(WEEKNUM(L544)&lt;10,"0"&amp;WEEKNUM(L544),WEEKNUM(L544)),"W"&amp;IF(WEEKNUM(N544)&lt;10,"0"&amp;WEEKNUM(N544),WEEKNUM(N544)))</f>
      </c>
      <c r="AA544" s="281">
        <f>+IF(O544&lt;&gt;"",O544,IF(N544="","In Transit","Arrived"))</f>
      </c>
      <c r="AB544" s="281">
        <f>+"W"&amp;IF(WEEKNUM(Q544)&lt;10,"0"&amp;WEEKNUM(Q544),WEEKNUM(Q544))</f>
      </c>
      <c r="AC544" s="5">
        <f>+YEAR(Q544)</f>
      </c>
      <c r="AD544" s="281">
        <f>+AB544&amp;"-"&amp;AC544</f>
      </c>
      <c r="AE544" s="6"/>
      <c r="AF544" s="6"/>
      <c r="AG544" s="11"/>
    </row>
    <row x14ac:dyDescent="0.25" r="545" customHeight="1" ht="18.75">
      <c r="A545" s="276">
        <v>50</v>
      </c>
      <c r="B545" s="276">
        <v>1089932657</v>
      </c>
      <c r="C545" s="277" t="s">
        <v>1008</v>
      </c>
      <c r="D545" s="278">
        <v>44537</v>
      </c>
      <c r="E545" s="279" t="s">
        <v>1014</v>
      </c>
      <c r="F545" s="279" t="s">
        <v>211</v>
      </c>
      <c r="G545" s="283" t="s">
        <v>1010</v>
      </c>
      <c r="H545" s="279" t="s">
        <v>189</v>
      </c>
      <c r="I545" s="278">
        <v>44547</v>
      </c>
      <c r="J545" s="278">
        <v>44547</v>
      </c>
      <c r="K545" s="276">
        <f>J545-D545</f>
      </c>
      <c r="L545" s="278">
        <v>44570</v>
      </c>
      <c r="M545" s="280">
        <v>19.4</v>
      </c>
      <c r="N545" s="278">
        <v>44571</v>
      </c>
      <c r="O545" s="279" t="s">
        <v>190</v>
      </c>
      <c r="P545" s="276">
        <v>191</v>
      </c>
      <c r="Q545" s="278">
        <v>44586</v>
      </c>
      <c r="R545" s="276">
        <f>Q545-N545</f>
      </c>
      <c r="S545" s="6"/>
      <c r="T545" s="6"/>
      <c r="U545" s="5">
        <f>+YEAR(D545)</f>
      </c>
      <c r="V545" s="5">
        <f>+MONTH(D545)</f>
      </c>
      <c r="W545" s="281">
        <f>+"W"&amp;IF(WEEKNUM(D545)&lt;10,"0"&amp;WEEKNUM(D545),WEEKNUM(D545))</f>
      </c>
      <c r="X545" s="5">
        <f>+IF(N545="",YEAR(L545),YEAR(N545))</f>
      </c>
      <c r="Y545" s="5">
        <f>+IF(N545="",MONTH(L545),MONTH(N545))</f>
      </c>
      <c r="Z545" s="282">
        <f>+IF(N545="","W"&amp;IF(WEEKNUM(L545)&lt;10,"0"&amp;WEEKNUM(L545),WEEKNUM(L545)),"W"&amp;IF(WEEKNUM(N545)&lt;10,"0"&amp;WEEKNUM(N545),WEEKNUM(N545)))</f>
      </c>
      <c r="AA545" s="281">
        <f>+IF(O545&lt;&gt;"",O545,IF(N545="","In Transit","Arrived"))</f>
      </c>
      <c r="AB545" s="281">
        <f>+"W"&amp;IF(WEEKNUM(Q545)&lt;10,"0"&amp;WEEKNUM(Q545),WEEKNUM(Q545))</f>
      </c>
      <c r="AC545" s="5">
        <f>+YEAR(Q545)</f>
      </c>
      <c r="AD545" s="281">
        <f>+AB545&amp;"-"&amp;AC545</f>
      </c>
      <c r="AE545" s="6"/>
      <c r="AF545" s="6"/>
      <c r="AG545" s="11"/>
    </row>
    <row x14ac:dyDescent="0.25" r="546" customHeight="1" ht="18.75">
      <c r="A546" s="276">
        <v>50</v>
      </c>
      <c r="B546" s="276">
        <v>1089934213</v>
      </c>
      <c r="C546" s="277" t="s">
        <v>1008</v>
      </c>
      <c r="D546" s="278">
        <v>44537</v>
      </c>
      <c r="E546" s="279" t="s">
        <v>1015</v>
      </c>
      <c r="F546" s="279" t="s">
        <v>211</v>
      </c>
      <c r="G546" s="283" t="s">
        <v>1010</v>
      </c>
      <c r="H546" s="279" t="s">
        <v>189</v>
      </c>
      <c r="I546" s="278">
        <v>44547</v>
      </c>
      <c r="J546" s="278">
        <v>44547</v>
      </c>
      <c r="K546" s="276">
        <f>J546-D546</f>
      </c>
      <c r="L546" s="278">
        <v>44570</v>
      </c>
      <c r="M546" s="280">
        <v>19.4</v>
      </c>
      <c r="N546" s="278">
        <v>44571</v>
      </c>
      <c r="O546" s="279" t="s">
        <v>190</v>
      </c>
      <c r="P546" s="276">
        <v>191</v>
      </c>
      <c r="Q546" s="278">
        <v>44586</v>
      </c>
      <c r="R546" s="276">
        <f>Q546-N546</f>
      </c>
      <c r="S546" s="6"/>
      <c r="T546" s="6"/>
      <c r="U546" s="5">
        <f>+YEAR(D546)</f>
      </c>
      <c r="V546" s="5">
        <f>+MONTH(D546)</f>
      </c>
      <c r="W546" s="281">
        <f>+"W"&amp;IF(WEEKNUM(D546)&lt;10,"0"&amp;WEEKNUM(D546),WEEKNUM(D546))</f>
      </c>
      <c r="X546" s="5">
        <f>+IF(N546="",YEAR(L546),YEAR(N546))</f>
      </c>
      <c r="Y546" s="5">
        <f>+IF(N546="",MONTH(L546),MONTH(N546))</f>
      </c>
      <c r="Z546" s="282">
        <f>+IF(N546="","W"&amp;IF(WEEKNUM(L546)&lt;10,"0"&amp;WEEKNUM(L546),WEEKNUM(L546)),"W"&amp;IF(WEEKNUM(N546)&lt;10,"0"&amp;WEEKNUM(N546),WEEKNUM(N546)))</f>
      </c>
      <c r="AA546" s="281">
        <f>+IF(O546&lt;&gt;"",O546,IF(N546="","In Transit","Arrived"))</f>
      </c>
      <c r="AB546" s="281">
        <f>+"W"&amp;IF(WEEKNUM(Q546)&lt;10,"0"&amp;WEEKNUM(Q546),WEEKNUM(Q546))</f>
      </c>
      <c r="AC546" s="5">
        <f>+YEAR(Q546)</f>
      </c>
      <c r="AD546" s="281">
        <f>+AB546&amp;"-"&amp;AC546</f>
      </c>
      <c r="AE546" s="6"/>
      <c r="AF546" s="6"/>
      <c r="AG546" s="11"/>
    </row>
    <row x14ac:dyDescent="0.25" r="547" customHeight="1" ht="18.75">
      <c r="A547" s="276">
        <v>50</v>
      </c>
      <c r="B547" s="276">
        <v>1089934215</v>
      </c>
      <c r="C547" s="277" t="s">
        <v>1008</v>
      </c>
      <c r="D547" s="278">
        <v>44538</v>
      </c>
      <c r="E547" s="279" t="s">
        <v>1016</v>
      </c>
      <c r="F547" s="279" t="s">
        <v>211</v>
      </c>
      <c r="G547" s="283" t="s">
        <v>1010</v>
      </c>
      <c r="H547" s="279" t="s">
        <v>189</v>
      </c>
      <c r="I547" s="278">
        <v>44547</v>
      </c>
      <c r="J547" s="278">
        <v>44547</v>
      </c>
      <c r="K547" s="276">
        <f>J547-D547</f>
      </c>
      <c r="L547" s="278">
        <v>44570</v>
      </c>
      <c r="M547" s="280">
        <v>19.4</v>
      </c>
      <c r="N547" s="278">
        <v>44571</v>
      </c>
      <c r="O547" s="279" t="s">
        <v>190</v>
      </c>
      <c r="P547" s="276">
        <v>191</v>
      </c>
      <c r="Q547" s="278">
        <v>44586</v>
      </c>
      <c r="R547" s="276">
        <f>Q547-N547</f>
      </c>
      <c r="S547" s="6"/>
      <c r="T547" s="6"/>
      <c r="U547" s="5">
        <f>+YEAR(D547)</f>
      </c>
      <c r="V547" s="5">
        <f>+MONTH(D547)</f>
      </c>
      <c r="W547" s="281">
        <f>+"W"&amp;IF(WEEKNUM(D547)&lt;10,"0"&amp;WEEKNUM(D547),WEEKNUM(D547))</f>
      </c>
      <c r="X547" s="5">
        <f>+IF(N547="",YEAR(L547),YEAR(N547))</f>
      </c>
      <c r="Y547" s="5">
        <f>+IF(N547="",MONTH(L547),MONTH(N547))</f>
      </c>
      <c r="Z547" s="282">
        <f>+IF(N547="","W"&amp;IF(WEEKNUM(L547)&lt;10,"0"&amp;WEEKNUM(L547),WEEKNUM(L547)),"W"&amp;IF(WEEKNUM(N547)&lt;10,"0"&amp;WEEKNUM(N547),WEEKNUM(N547)))</f>
      </c>
      <c r="AA547" s="281">
        <f>+IF(O547&lt;&gt;"",O547,IF(N547="","In Transit","Arrived"))</f>
      </c>
      <c r="AB547" s="281">
        <f>+"W"&amp;IF(WEEKNUM(Q547)&lt;10,"0"&amp;WEEKNUM(Q547),WEEKNUM(Q547))</f>
      </c>
      <c r="AC547" s="5">
        <f>+YEAR(Q547)</f>
      </c>
      <c r="AD547" s="281">
        <f>+AB547&amp;"-"&amp;AC547</f>
      </c>
      <c r="AE547" s="6"/>
      <c r="AF547" s="6"/>
      <c r="AG547" s="11"/>
    </row>
    <row x14ac:dyDescent="0.25" r="548" customHeight="1" ht="18.75">
      <c r="A548" s="276">
        <v>50</v>
      </c>
      <c r="B548" s="276">
        <v>1089934217</v>
      </c>
      <c r="C548" s="277" t="s">
        <v>1008</v>
      </c>
      <c r="D548" s="278">
        <v>44538</v>
      </c>
      <c r="E548" s="279" t="s">
        <v>1017</v>
      </c>
      <c r="F548" s="279" t="s">
        <v>211</v>
      </c>
      <c r="G548" s="283" t="s">
        <v>1010</v>
      </c>
      <c r="H548" s="279" t="s">
        <v>189</v>
      </c>
      <c r="I548" s="278">
        <v>44547</v>
      </c>
      <c r="J548" s="278">
        <v>44547</v>
      </c>
      <c r="K548" s="276">
        <f>J548-D548</f>
      </c>
      <c r="L548" s="278">
        <v>44570</v>
      </c>
      <c r="M548" s="280">
        <v>19.4</v>
      </c>
      <c r="N548" s="278">
        <v>44571</v>
      </c>
      <c r="O548" s="279" t="s">
        <v>190</v>
      </c>
      <c r="P548" s="276">
        <v>191</v>
      </c>
      <c r="Q548" s="278">
        <v>44586</v>
      </c>
      <c r="R548" s="276">
        <f>Q548-N548</f>
      </c>
      <c r="S548" s="6"/>
      <c r="T548" s="6"/>
      <c r="U548" s="5">
        <f>+YEAR(D548)</f>
      </c>
      <c r="V548" s="5">
        <f>+MONTH(D548)</f>
      </c>
      <c r="W548" s="281">
        <f>+"W"&amp;IF(WEEKNUM(D548)&lt;10,"0"&amp;WEEKNUM(D548),WEEKNUM(D548))</f>
      </c>
      <c r="X548" s="5">
        <f>+IF(N548="",YEAR(L548),YEAR(N548))</f>
      </c>
      <c r="Y548" s="5">
        <f>+IF(N548="",MONTH(L548),MONTH(N548))</f>
      </c>
      <c r="Z548" s="282">
        <f>+IF(N548="","W"&amp;IF(WEEKNUM(L548)&lt;10,"0"&amp;WEEKNUM(L548),WEEKNUM(L548)),"W"&amp;IF(WEEKNUM(N548)&lt;10,"0"&amp;WEEKNUM(N548),WEEKNUM(N548)))</f>
      </c>
      <c r="AA548" s="281">
        <f>+IF(O548&lt;&gt;"",O548,IF(N548="","In Transit","Arrived"))</f>
      </c>
      <c r="AB548" s="281">
        <f>+"W"&amp;IF(WEEKNUM(Q548)&lt;10,"0"&amp;WEEKNUM(Q548),WEEKNUM(Q548))</f>
      </c>
      <c r="AC548" s="5">
        <f>+YEAR(Q548)</f>
      </c>
      <c r="AD548" s="281">
        <f>+AB548&amp;"-"&amp;AC548</f>
      </c>
      <c r="AE548" s="6"/>
      <c r="AF548" s="6"/>
      <c r="AG548" s="11"/>
    </row>
    <row x14ac:dyDescent="0.25" r="549" customHeight="1" ht="18.75">
      <c r="A549" s="276">
        <v>50</v>
      </c>
      <c r="B549" s="276">
        <v>1089934218</v>
      </c>
      <c r="C549" s="277" t="s">
        <v>1008</v>
      </c>
      <c r="D549" s="278">
        <v>44539</v>
      </c>
      <c r="E549" s="279" t="s">
        <v>1018</v>
      </c>
      <c r="F549" s="279" t="s">
        <v>211</v>
      </c>
      <c r="G549" s="283" t="s">
        <v>1010</v>
      </c>
      <c r="H549" s="279" t="s">
        <v>189</v>
      </c>
      <c r="I549" s="278">
        <v>44547</v>
      </c>
      <c r="J549" s="278">
        <v>44547</v>
      </c>
      <c r="K549" s="276">
        <f>J549-D549</f>
      </c>
      <c r="L549" s="278">
        <v>44570</v>
      </c>
      <c r="M549" s="280">
        <v>19.4</v>
      </c>
      <c r="N549" s="278">
        <v>44571</v>
      </c>
      <c r="O549" s="279" t="s">
        <v>190</v>
      </c>
      <c r="P549" s="276">
        <v>191</v>
      </c>
      <c r="Q549" s="278">
        <v>44586</v>
      </c>
      <c r="R549" s="276">
        <f>Q549-N549</f>
      </c>
      <c r="S549" s="6"/>
      <c r="T549" s="6"/>
      <c r="U549" s="5">
        <f>+YEAR(D549)</f>
      </c>
      <c r="V549" s="5">
        <f>+MONTH(D549)</f>
      </c>
      <c r="W549" s="281">
        <f>+"W"&amp;IF(WEEKNUM(D549)&lt;10,"0"&amp;WEEKNUM(D549),WEEKNUM(D549))</f>
      </c>
      <c r="X549" s="5">
        <f>+IF(N549="",YEAR(L549),YEAR(N549))</f>
      </c>
      <c r="Y549" s="5">
        <f>+IF(N549="",MONTH(L549),MONTH(N549))</f>
      </c>
      <c r="Z549" s="282">
        <f>+IF(N549="","W"&amp;IF(WEEKNUM(L549)&lt;10,"0"&amp;WEEKNUM(L549),WEEKNUM(L549)),"W"&amp;IF(WEEKNUM(N549)&lt;10,"0"&amp;WEEKNUM(N549),WEEKNUM(N549)))</f>
      </c>
      <c r="AA549" s="281">
        <f>+IF(O549&lt;&gt;"",O549,IF(N549="","In Transit","Arrived"))</f>
      </c>
      <c r="AB549" s="281">
        <f>+"W"&amp;IF(WEEKNUM(Q549)&lt;10,"0"&amp;WEEKNUM(Q549),WEEKNUM(Q549))</f>
      </c>
      <c r="AC549" s="5">
        <f>+YEAR(Q549)</f>
      </c>
      <c r="AD549" s="281">
        <f>+AB549&amp;"-"&amp;AC549</f>
      </c>
      <c r="AE549" s="6"/>
      <c r="AF549" s="6"/>
      <c r="AG549" s="11"/>
    </row>
    <row x14ac:dyDescent="0.25" r="550" customHeight="1" ht="18.75">
      <c r="A550" s="276">
        <v>50</v>
      </c>
      <c r="B550" s="276">
        <v>1089934220</v>
      </c>
      <c r="C550" s="277" t="s">
        <v>1008</v>
      </c>
      <c r="D550" s="278">
        <v>44539</v>
      </c>
      <c r="E550" s="279" t="s">
        <v>1019</v>
      </c>
      <c r="F550" s="279" t="s">
        <v>211</v>
      </c>
      <c r="G550" s="283" t="s">
        <v>1010</v>
      </c>
      <c r="H550" s="279" t="s">
        <v>189</v>
      </c>
      <c r="I550" s="278">
        <v>44547</v>
      </c>
      <c r="J550" s="278">
        <v>44547</v>
      </c>
      <c r="K550" s="276">
        <f>J550-D550</f>
      </c>
      <c r="L550" s="278">
        <v>44570</v>
      </c>
      <c r="M550" s="280">
        <v>19.4</v>
      </c>
      <c r="N550" s="278">
        <v>44571</v>
      </c>
      <c r="O550" s="279" t="s">
        <v>190</v>
      </c>
      <c r="P550" s="276">
        <v>191</v>
      </c>
      <c r="Q550" s="278">
        <v>44586</v>
      </c>
      <c r="R550" s="276">
        <f>Q550-N550</f>
      </c>
      <c r="S550" s="6"/>
      <c r="T550" s="6"/>
      <c r="U550" s="5">
        <f>+YEAR(D550)</f>
      </c>
      <c r="V550" s="5">
        <f>+MONTH(D550)</f>
      </c>
      <c r="W550" s="281">
        <f>+"W"&amp;IF(WEEKNUM(D550)&lt;10,"0"&amp;WEEKNUM(D550),WEEKNUM(D550))</f>
      </c>
      <c r="X550" s="5">
        <f>+IF(N550="",YEAR(L550),YEAR(N550))</f>
      </c>
      <c r="Y550" s="5">
        <f>+IF(N550="",MONTH(L550),MONTH(N550))</f>
      </c>
      <c r="Z550" s="282">
        <f>+IF(N550="","W"&amp;IF(WEEKNUM(L550)&lt;10,"0"&amp;WEEKNUM(L550),WEEKNUM(L550)),"W"&amp;IF(WEEKNUM(N550)&lt;10,"0"&amp;WEEKNUM(N550),WEEKNUM(N550)))</f>
      </c>
      <c r="AA550" s="281">
        <f>+IF(O550&lt;&gt;"",O550,IF(N550="","In Transit","Arrived"))</f>
      </c>
      <c r="AB550" s="281">
        <f>+"W"&amp;IF(WEEKNUM(Q550)&lt;10,"0"&amp;WEEKNUM(Q550),WEEKNUM(Q550))</f>
      </c>
      <c r="AC550" s="5">
        <f>+YEAR(Q550)</f>
      </c>
      <c r="AD550" s="281">
        <f>+AB550&amp;"-"&amp;AC550</f>
      </c>
      <c r="AE550" s="6"/>
      <c r="AF550" s="6"/>
      <c r="AG550" s="11"/>
    </row>
    <row x14ac:dyDescent="0.25" r="551" customHeight="1" ht="18.75">
      <c r="A551" s="276">
        <v>51</v>
      </c>
      <c r="B551" s="276">
        <v>1090231082</v>
      </c>
      <c r="C551" s="277">
        <v>788510</v>
      </c>
      <c r="D551" s="278">
        <v>44544</v>
      </c>
      <c r="E551" s="279" t="s">
        <v>1020</v>
      </c>
      <c r="F551" s="279" t="s">
        <v>950</v>
      </c>
      <c r="G551" s="276">
        <v>60446181</v>
      </c>
      <c r="H551" s="279" t="s">
        <v>189</v>
      </c>
      <c r="I551" s="278">
        <v>44560</v>
      </c>
      <c r="J551" s="278">
        <v>44560</v>
      </c>
      <c r="K551" s="276">
        <f>J551-D551</f>
      </c>
      <c r="L551" s="278">
        <v>44605</v>
      </c>
      <c r="M551" s="280">
        <v>19.4</v>
      </c>
      <c r="N551" s="278">
        <v>44577</v>
      </c>
      <c r="O551" s="279" t="s">
        <v>190</v>
      </c>
      <c r="P551" s="276">
        <v>191</v>
      </c>
      <c r="Q551" s="278">
        <v>44593</v>
      </c>
      <c r="R551" s="276">
        <f>Q551-N551</f>
      </c>
      <c r="S551" s="6"/>
      <c r="T551" s="6"/>
      <c r="U551" s="5">
        <f>+YEAR(D551)</f>
      </c>
      <c r="V551" s="5">
        <f>+MONTH(D551)</f>
      </c>
      <c r="W551" s="281">
        <f>+"W"&amp;IF(WEEKNUM(D551)&lt;10,"0"&amp;WEEKNUM(D551),WEEKNUM(D551))</f>
      </c>
      <c r="X551" s="5">
        <f>+IF(N551="",YEAR(L551),YEAR(N551))</f>
      </c>
      <c r="Y551" s="5">
        <f>+IF(N551="",MONTH(L551),MONTH(N551))</f>
      </c>
      <c r="Z551" s="282">
        <f>+IF(N551="","W"&amp;IF(WEEKNUM(L551)&lt;10,"0"&amp;WEEKNUM(L551),WEEKNUM(L551)),"W"&amp;IF(WEEKNUM(N551)&lt;10,"0"&amp;WEEKNUM(N551),WEEKNUM(N551)))</f>
      </c>
      <c r="AA551" s="281">
        <f>+IF(O551&lt;&gt;"",O551,IF(N551="","In Transit","Arrived"))</f>
      </c>
      <c r="AB551" s="281">
        <f>+"W"&amp;IF(WEEKNUM(Q551)&lt;10,"0"&amp;WEEKNUM(Q551),WEEKNUM(Q551))</f>
      </c>
      <c r="AC551" s="5">
        <f>+YEAR(Q551)</f>
      </c>
      <c r="AD551" s="281">
        <f>+AB551&amp;"-"&amp;AC551</f>
      </c>
      <c r="AE551" s="6"/>
      <c r="AF551" s="6"/>
      <c r="AG551" s="11"/>
    </row>
    <row x14ac:dyDescent="0.25" r="552" customHeight="1" ht="18.75">
      <c r="A552" s="276">
        <v>51</v>
      </c>
      <c r="B552" s="276">
        <v>1090231084</v>
      </c>
      <c r="C552" s="277">
        <v>788510</v>
      </c>
      <c r="D552" s="278">
        <v>44544</v>
      </c>
      <c r="E552" s="279" t="s">
        <v>1021</v>
      </c>
      <c r="F552" s="279" t="s">
        <v>950</v>
      </c>
      <c r="G552" s="276">
        <v>60446181</v>
      </c>
      <c r="H552" s="279" t="s">
        <v>189</v>
      </c>
      <c r="I552" s="278">
        <v>44560</v>
      </c>
      <c r="J552" s="278">
        <v>44560</v>
      </c>
      <c r="K552" s="276">
        <f>J552-D552</f>
      </c>
      <c r="L552" s="278">
        <v>44605</v>
      </c>
      <c r="M552" s="280">
        <v>19.4</v>
      </c>
      <c r="N552" s="278">
        <v>44577</v>
      </c>
      <c r="O552" s="279" t="s">
        <v>190</v>
      </c>
      <c r="P552" s="276">
        <v>190</v>
      </c>
      <c r="Q552" s="278">
        <v>44593</v>
      </c>
      <c r="R552" s="276">
        <f>Q552-N552</f>
      </c>
      <c r="S552" s="6"/>
      <c r="T552" s="6"/>
      <c r="U552" s="5">
        <f>+YEAR(D552)</f>
      </c>
      <c r="V552" s="5">
        <f>+MONTH(D552)</f>
      </c>
      <c r="W552" s="281">
        <f>+"W"&amp;IF(WEEKNUM(D552)&lt;10,"0"&amp;WEEKNUM(D552),WEEKNUM(D552))</f>
      </c>
      <c r="X552" s="5">
        <f>+IF(N552="",YEAR(L552),YEAR(N552))</f>
      </c>
      <c r="Y552" s="5">
        <f>+IF(N552="",MONTH(L552),MONTH(N552))</f>
      </c>
      <c r="Z552" s="282">
        <f>+IF(N552="","W"&amp;IF(WEEKNUM(L552)&lt;10,"0"&amp;WEEKNUM(L552),WEEKNUM(L552)),"W"&amp;IF(WEEKNUM(N552)&lt;10,"0"&amp;WEEKNUM(N552),WEEKNUM(N552)))</f>
      </c>
      <c r="AA552" s="281">
        <f>+IF(O552&lt;&gt;"",O552,IF(N552="","In Transit","Arrived"))</f>
      </c>
      <c r="AB552" s="281">
        <f>+"W"&amp;IF(WEEKNUM(Q552)&lt;10,"0"&amp;WEEKNUM(Q552),WEEKNUM(Q552))</f>
      </c>
      <c r="AC552" s="5">
        <f>+YEAR(Q552)</f>
      </c>
      <c r="AD552" s="281">
        <f>+AB552&amp;"-"&amp;AC552</f>
      </c>
      <c r="AE552" s="6"/>
      <c r="AF552" s="6"/>
      <c r="AG552" s="11"/>
    </row>
    <row x14ac:dyDescent="0.25" r="553" customHeight="1" ht="18.75">
      <c r="A553" s="276">
        <v>51</v>
      </c>
      <c r="B553" s="276">
        <v>1090231085</v>
      </c>
      <c r="C553" s="277">
        <v>788510</v>
      </c>
      <c r="D553" s="278">
        <v>44544</v>
      </c>
      <c r="E553" s="279" t="s">
        <v>1022</v>
      </c>
      <c r="F553" s="279" t="s">
        <v>950</v>
      </c>
      <c r="G553" s="276">
        <v>60446181</v>
      </c>
      <c r="H553" s="279" t="s">
        <v>189</v>
      </c>
      <c r="I553" s="278">
        <v>44560</v>
      </c>
      <c r="J553" s="278">
        <v>44560</v>
      </c>
      <c r="K553" s="276">
        <f>J553-D553</f>
      </c>
      <c r="L553" s="278">
        <v>44605</v>
      </c>
      <c r="M553" s="280">
        <v>19.4</v>
      </c>
      <c r="N553" s="278">
        <v>44577</v>
      </c>
      <c r="O553" s="279" t="s">
        <v>190</v>
      </c>
      <c r="P553" s="276">
        <v>191</v>
      </c>
      <c r="Q553" s="278">
        <v>44593</v>
      </c>
      <c r="R553" s="276">
        <f>Q553-N553</f>
      </c>
      <c r="S553" s="6"/>
      <c r="T553" s="6"/>
      <c r="U553" s="5">
        <f>+YEAR(D553)</f>
      </c>
      <c r="V553" s="5">
        <f>+MONTH(D553)</f>
      </c>
      <c r="W553" s="281">
        <f>+"W"&amp;IF(WEEKNUM(D553)&lt;10,"0"&amp;WEEKNUM(D553),WEEKNUM(D553))</f>
      </c>
      <c r="X553" s="5">
        <f>+IF(N553="",YEAR(L553),YEAR(N553))</f>
      </c>
      <c r="Y553" s="5">
        <f>+IF(N553="",MONTH(L553),MONTH(N553))</f>
      </c>
      <c r="Z553" s="282">
        <f>+IF(N553="","W"&amp;IF(WEEKNUM(L553)&lt;10,"0"&amp;WEEKNUM(L553),WEEKNUM(L553)),"W"&amp;IF(WEEKNUM(N553)&lt;10,"0"&amp;WEEKNUM(N553),WEEKNUM(N553)))</f>
      </c>
      <c r="AA553" s="281">
        <f>+IF(O553&lt;&gt;"",O553,IF(N553="","In Transit","Arrived"))</f>
      </c>
      <c r="AB553" s="281">
        <f>+"W"&amp;IF(WEEKNUM(Q553)&lt;10,"0"&amp;WEEKNUM(Q553),WEEKNUM(Q553))</f>
      </c>
      <c r="AC553" s="5">
        <f>+YEAR(Q553)</f>
      </c>
      <c r="AD553" s="281">
        <f>+AB553&amp;"-"&amp;AC553</f>
      </c>
      <c r="AE553" s="6"/>
      <c r="AF553" s="6"/>
      <c r="AG553" s="11"/>
    </row>
    <row x14ac:dyDescent="0.25" r="554" customHeight="1" ht="18.75">
      <c r="A554" s="276">
        <v>51</v>
      </c>
      <c r="B554" s="276">
        <v>1090231086</v>
      </c>
      <c r="C554" s="277">
        <v>788510</v>
      </c>
      <c r="D554" s="278">
        <v>44544</v>
      </c>
      <c r="E554" s="279" t="s">
        <v>1023</v>
      </c>
      <c r="F554" s="279" t="s">
        <v>950</v>
      </c>
      <c r="G554" s="276">
        <v>60446181</v>
      </c>
      <c r="H554" s="279" t="s">
        <v>189</v>
      </c>
      <c r="I554" s="278">
        <v>44560</v>
      </c>
      <c r="J554" s="278">
        <v>44560</v>
      </c>
      <c r="K554" s="276">
        <f>J554-D554</f>
      </c>
      <c r="L554" s="278">
        <v>44605</v>
      </c>
      <c r="M554" s="280">
        <v>19.4</v>
      </c>
      <c r="N554" s="278">
        <v>44577</v>
      </c>
      <c r="O554" s="279" t="s">
        <v>190</v>
      </c>
      <c r="P554" s="276">
        <v>190</v>
      </c>
      <c r="Q554" s="278">
        <v>44593</v>
      </c>
      <c r="R554" s="276">
        <f>Q554-N554</f>
      </c>
      <c r="S554" s="6"/>
      <c r="T554" s="6"/>
      <c r="U554" s="5">
        <f>+YEAR(D554)</f>
      </c>
      <c r="V554" s="5">
        <f>+MONTH(D554)</f>
      </c>
      <c r="W554" s="281">
        <f>+"W"&amp;IF(WEEKNUM(D554)&lt;10,"0"&amp;WEEKNUM(D554),WEEKNUM(D554))</f>
      </c>
      <c r="X554" s="5">
        <f>+IF(N554="",YEAR(L554),YEAR(N554))</f>
      </c>
      <c r="Y554" s="5">
        <f>+IF(N554="",MONTH(L554),MONTH(N554))</f>
      </c>
      <c r="Z554" s="282">
        <f>+IF(N554="","W"&amp;IF(WEEKNUM(L554)&lt;10,"0"&amp;WEEKNUM(L554),WEEKNUM(L554)),"W"&amp;IF(WEEKNUM(N554)&lt;10,"0"&amp;WEEKNUM(N554),WEEKNUM(N554)))</f>
      </c>
      <c r="AA554" s="281">
        <f>+IF(O554&lt;&gt;"",O554,IF(N554="","In Transit","Arrived"))</f>
      </c>
      <c r="AB554" s="281">
        <f>+"W"&amp;IF(WEEKNUM(Q554)&lt;10,"0"&amp;WEEKNUM(Q554),WEEKNUM(Q554))</f>
      </c>
      <c r="AC554" s="5">
        <f>+YEAR(Q554)</f>
      </c>
      <c r="AD554" s="281">
        <f>+AB554&amp;"-"&amp;AC554</f>
      </c>
      <c r="AE554" s="6"/>
      <c r="AF554" s="6"/>
      <c r="AG554" s="11"/>
    </row>
    <row x14ac:dyDescent="0.25" r="555" customHeight="1" ht="18.75">
      <c r="A555" s="276">
        <v>51</v>
      </c>
      <c r="B555" s="276">
        <v>1090231088</v>
      </c>
      <c r="C555" s="277">
        <v>788510</v>
      </c>
      <c r="D555" s="278">
        <v>44545</v>
      </c>
      <c r="E555" s="279" t="s">
        <v>1024</v>
      </c>
      <c r="F555" s="279" t="s">
        <v>950</v>
      </c>
      <c r="G555" s="276">
        <v>62110458</v>
      </c>
      <c r="H555" s="279" t="s">
        <v>189</v>
      </c>
      <c r="I555" s="278">
        <v>44573</v>
      </c>
      <c r="J555" s="278">
        <v>44573</v>
      </c>
      <c r="K555" s="276">
        <f>J555-D555</f>
      </c>
      <c r="L555" s="278">
        <v>44605</v>
      </c>
      <c r="M555" s="280">
        <v>19.4</v>
      </c>
      <c r="N555" s="278">
        <v>44606</v>
      </c>
      <c r="O555" s="279" t="s">
        <v>190</v>
      </c>
      <c r="P555" s="276">
        <v>191</v>
      </c>
      <c r="Q555" s="278">
        <v>44628</v>
      </c>
      <c r="R555" s="276">
        <f>Q555-N555</f>
      </c>
      <c r="S555" s="6"/>
      <c r="T555" s="6"/>
      <c r="U555" s="5">
        <f>+YEAR(D555)</f>
      </c>
      <c r="V555" s="5">
        <f>+MONTH(D555)</f>
      </c>
      <c r="W555" s="281">
        <f>+"W"&amp;IF(WEEKNUM(D555)&lt;10,"0"&amp;WEEKNUM(D555),WEEKNUM(D555))</f>
      </c>
      <c r="X555" s="5">
        <f>+IF(N555="",YEAR(L555),YEAR(N555))</f>
      </c>
      <c r="Y555" s="5">
        <f>+IF(N555="",MONTH(L555),MONTH(N555))</f>
      </c>
      <c r="Z555" s="282">
        <f>+IF(N555="","W"&amp;IF(WEEKNUM(L555)&lt;10,"0"&amp;WEEKNUM(L555),WEEKNUM(L555)),"W"&amp;IF(WEEKNUM(N555)&lt;10,"0"&amp;WEEKNUM(N555),WEEKNUM(N555)))</f>
      </c>
      <c r="AA555" s="281">
        <f>+IF(O555&lt;&gt;"",O555,IF(N555="","In Transit","Arrived"))</f>
      </c>
      <c r="AB555" s="281">
        <f>+"W"&amp;IF(WEEKNUM(Q555)&lt;10,"0"&amp;WEEKNUM(Q555),WEEKNUM(Q555))</f>
      </c>
      <c r="AC555" s="5">
        <f>+YEAR(Q555)</f>
      </c>
      <c r="AD555" s="281">
        <f>+AB555&amp;"-"&amp;AC555</f>
      </c>
      <c r="AE555" s="6"/>
      <c r="AF555" s="6"/>
      <c r="AG555" s="11"/>
    </row>
    <row x14ac:dyDescent="0.25" r="556" customHeight="1" ht="18.75">
      <c r="A556" s="276">
        <v>51</v>
      </c>
      <c r="B556" s="276">
        <v>1090231089</v>
      </c>
      <c r="C556" s="277">
        <v>788510</v>
      </c>
      <c r="D556" s="278">
        <v>44545</v>
      </c>
      <c r="E556" s="279" t="s">
        <v>1025</v>
      </c>
      <c r="F556" s="279" t="s">
        <v>950</v>
      </c>
      <c r="G556" s="276">
        <v>62110458</v>
      </c>
      <c r="H556" s="279" t="s">
        <v>189</v>
      </c>
      <c r="I556" s="278">
        <v>44573</v>
      </c>
      <c r="J556" s="278">
        <v>44573</v>
      </c>
      <c r="K556" s="276">
        <f>J556-D556</f>
      </c>
      <c r="L556" s="278">
        <v>44605</v>
      </c>
      <c r="M556" s="280">
        <v>19.4</v>
      </c>
      <c r="N556" s="278">
        <v>44606</v>
      </c>
      <c r="O556" s="279" t="s">
        <v>190</v>
      </c>
      <c r="P556" s="276">
        <v>191</v>
      </c>
      <c r="Q556" s="278">
        <v>44628</v>
      </c>
      <c r="R556" s="276">
        <f>Q556-N556</f>
      </c>
      <c r="S556" s="6"/>
      <c r="T556" s="6"/>
      <c r="U556" s="5">
        <f>+YEAR(D556)</f>
      </c>
      <c r="V556" s="5">
        <f>+MONTH(D556)</f>
      </c>
      <c r="W556" s="281">
        <f>+"W"&amp;IF(WEEKNUM(D556)&lt;10,"0"&amp;WEEKNUM(D556),WEEKNUM(D556))</f>
      </c>
      <c r="X556" s="5">
        <f>+IF(N556="",YEAR(L556),YEAR(N556))</f>
      </c>
      <c r="Y556" s="5">
        <f>+IF(N556="",MONTH(L556),MONTH(N556))</f>
      </c>
      <c r="Z556" s="282">
        <f>+IF(N556="","W"&amp;IF(WEEKNUM(L556)&lt;10,"0"&amp;WEEKNUM(L556),WEEKNUM(L556)),"W"&amp;IF(WEEKNUM(N556)&lt;10,"0"&amp;WEEKNUM(N556),WEEKNUM(N556)))</f>
      </c>
      <c r="AA556" s="281">
        <f>+IF(O556&lt;&gt;"",O556,IF(N556="","In Transit","Arrived"))</f>
      </c>
      <c r="AB556" s="281">
        <f>+"W"&amp;IF(WEEKNUM(Q556)&lt;10,"0"&amp;WEEKNUM(Q556),WEEKNUM(Q556))</f>
      </c>
      <c r="AC556" s="5">
        <f>+YEAR(Q556)</f>
      </c>
      <c r="AD556" s="281">
        <f>+AB556&amp;"-"&amp;AC556</f>
      </c>
      <c r="AE556" s="6"/>
      <c r="AF556" s="6"/>
      <c r="AG556" s="11"/>
    </row>
    <row x14ac:dyDescent="0.25" r="557" customHeight="1" ht="18.75">
      <c r="A557" s="276">
        <v>52</v>
      </c>
      <c r="B557" s="276">
        <v>1090231090</v>
      </c>
      <c r="C557" s="277" t="s">
        <v>1026</v>
      </c>
      <c r="D557" s="278">
        <v>44551</v>
      </c>
      <c r="E557" s="279" t="s">
        <v>1027</v>
      </c>
      <c r="F557" s="279" t="s">
        <v>1028</v>
      </c>
      <c r="G557" s="283" t="s">
        <v>1029</v>
      </c>
      <c r="H557" s="279" t="s">
        <v>189</v>
      </c>
      <c r="I557" s="278">
        <v>44561</v>
      </c>
      <c r="J557" s="278">
        <v>44561</v>
      </c>
      <c r="K557" s="276">
        <f>J557-D557</f>
      </c>
      <c r="L557" s="278">
        <v>44598</v>
      </c>
      <c r="M557" s="280">
        <v>19.4</v>
      </c>
      <c r="N557" s="278">
        <v>44599</v>
      </c>
      <c r="O557" s="279" t="s">
        <v>190</v>
      </c>
      <c r="P557" s="276">
        <v>190</v>
      </c>
      <c r="Q557" s="278">
        <v>44608</v>
      </c>
      <c r="R557" s="276">
        <f>Q557-N557</f>
      </c>
      <c r="S557" s="6"/>
      <c r="T557" s="6"/>
      <c r="U557" s="5">
        <f>+YEAR(D557)</f>
      </c>
      <c r="V557" s="5">
        <f>+MONTH(D557)</f>
      </c>
      <c r="W557" s="281">
        <f>+"W"&amp;IF(WEEKNUM(D557)&lt;10,"0"&amp;WEEKNUM(D557),WEEKNUM(D557))</f>
      </c>
      <c r="X557" s="5">
        <f>+IF(N557="",YEAR(L557),YEAR(N557))</f>
      </c>
      <c r="Y557" s="5">
        <f>+IF(N557="",MONTH(L557),MONTH(N557))</f>
      </c>
      <c r="Z557" s="282">
        <f>+IF(N557="","W"&amp;IF(WEEKNUM(L557)&lt;10,"0"&amp;WEEKNUM(L557),WEEKNUM(L557)),"W"&amp;IF(WEEKNUM(N557)&lt;10,"0"&amp;WEEKNUM(N557),WEEKNUM(N557)))</f>
      </c>
      <c r="AA557" s="281">
        <f>+IF(O557&lt;&gt;"",O557,IF(N557="","In Transit","Arrived"))</f>
      </c>
      <c r="AB557" s="281">
        <f>+"W"&amp;IF(WEEKNUM(Q557)&lt;10,"0"&amp;WEEKNUM(Q557),WEEKNUM(Q557))</f>
      </c>
      <c r="AC557" s="5">
        <f>+YEAR(Q557)</f>
      </c>
      <c r="AD557" s="281">
        <f>+AB557&amp;"-"&amp;AC557</f>
      </c>
      <c r="AE557" s="6"/>
      <c r="AF557" s="6"/>
      <c r="AG557" s="11"/>
    </row>
    <row x14ac:dyDescent="0.25" r="558" customHeight="1" ht="18.75">
      <c r="A558" s="276">
        <v>52</v>
      </c>
      <c r="B558" s="276">
        <v>1090373423</v>
      </c>
      <c r="C558" s="277" t="s">
        <v>1026</v>
      </c>
      <c r="D558" s="278">
        <v>44550</v>
      </c>
      <c r="E558" s="279" t="s">
        <v>1030</v>
      </c>
      <c r="F558" s="279" t="s">
        <v>1028</v>
      </c>
      <c r="G558" s="283" t="s">
        <v>1029</v>
      </c>
      <c r="H558" s="279" t="s">
        <v>189</v>
      </c>
      <c r="I558" s="278">
        <v>44561</v>
      </c>
      <c r="J558" s="278">
        <v>44561</v>
      </c>
      <c r="K558" s="276">
        <f>J558-D558</f>
      </c>
      <c r="L558" s="278">
        <v>44598</v>
      </c>
      <c r="M558" s="280">
        <v>19.4</v>
      </c>
      <c r="N558" s="278">
        <v>44599</v>
      </c>
      <c r="O558" s="279" t="s">
        <v>190</v>
      </c>
      <c r="P558" s="276">
        <v>190</v>
      </c>
      <c r="Q558" s="278">
        <v>44607</v>
      </c>
      <c r="R558" s="276">
        <f>Q558-N558</f>
      </c>
      <c r="S558" s="6"/>
      <c r="T558" s="6"/>
      <c r="U558" s="5">
        <f>+YEAR(D558)</f>
      </c>
      <c r="V558" s="5">
        <f>+MONTH(D558)</f>
      </c>
      <c r="W558" s="281">
        <f>+"W"&amp;IF(WEEKNUM(D558)&lt;10,"0"&amp;WEEKNUM(D558),WEEKNUM(D558))</f>
      </c>
      <c r="X558" s="5">
        <f>+IF(N558="",YEAR(L558),YEAR(N558))</f>
      </c>
      <c r="Y558" s="5">
        <f>+IF(N558="",MONTH(L558),MONTH(N558))</f>
      </c>
      <c r="Z558" s="282">
        <f>+IF(N558="","W"&amp;IF(WEEKNUM(L558)&lt;10,"0"&amp;WEEKNUM(L558),WEEKNUM(L558)),"W"&amp;IF(WEEKNUM(N558)&lt;10,"0"&amp;WEEKNUM(N558),WEEKNUM(N558)))</f>
      </c>
      <c r="AA558" s="281">
        <f>+IF(O558&lt;&gt;"",O558,IF(N558="","In Transit","Arrived"))</f>
      </c>
      <c r="AB558" s="281">
        <f>+"W"&amp;IF(WEEKNUM(Q558)&lt;10,"0"&amp;WEEKNUM(Q558),WEEKNUM(Q558))</f>
      </c>
      <c r="AC558" s="5">
        <f>+YEAR(Q558)</f>
      </c>
      <c r="AD558" s="281">
        <f>+AB558&amp;"-"&amp;AC558</f>
      </c>
      <c r="AE558" s="6"/>
      <c r="AF558" s="6"/>
      <c r="AG558" s="11"/>
    </row>
    <row x14ac:dyDescent="0.25" r="559" customHeight="1" ht="18.75">
      <c r="A559" s="276">
        <v>52</v>
      </c>
      <c r="B559" s="276">
        <v>1090373425</v>
      </c>
      <c r="C559" s="277" t="s">
        <v>1026</v>
      </c>
      <c r="D559" s="278">
        <v>44550</v>
      </c>
      <c r="E559" s="279" t="s">
        <v>1031</v>
      </c>
      <c r="F559" s="279" t="s">
        <v>1028</v>
      </c>
      <c r="G559" s="283" t="s">
        <v>1029</v>
      </c>
      <c r="H559" s="279" t="s">
        <v>189</v>
      </c>
      <c r="I559" s="278">
        <v>44561</v>
      </c>
      <c r="J559" s="278">
        <v>44561</v>
      </c>
      <c r="K559" s="276">
        <f>J559-D559</f>
      </c>
      <c r="L559" s="278">
        <v>44598</v>
      </c>
      <c r="M559" s="280">
        <v>19.4</v>
      </c>
      <c r="N559" s="278">
        <v>44599</v>
      </c>
      <c r="O559" s="279" t="s">
        <v>190</v>
      </c>
      <c r="P559" s="276">
        <v>190</v>
      </c>
      <c r="Q559" s="278">
        <v>44607</v>
      </c>
      <c r="R559" s="276">
        <f>Q559-N559</f>
      </c>
      <c r="S559" s="6"/>
      <c r="T559" s="6"/>
      <c r="U559" s="5">
        <f>+YEAR(D559)</f>
      </c>
      <c r="V559" s="5">
        <f>+MONTH(D559)</f>
      </c>
      <c r="W559" s="281">
        <f>+"W"&amp;IF(WEEKNUM(D559)&lt;10,"0"&amp;WEEKNUM(D559),WEEKNUM(D559))</f>
      </c>
      <c r="X559" s="5">
        <f>+IF(N559="",YEAR(L559),YEAR(N559))</f>
      </c>
      <c r="Y559" s="5">
        <f>+IF(N559="",MONTH(L559),MONTH(N559))</f>
      </c>
      <c r="Z559" s="282">
        <f>+IF(N559="","W"&amp;IF(WEEKNUM(L559)&lt;10,"0"&amp;WEEKNUM(L559),WEEKNUM(L559)),"W"&amp;IF(WEEKNUM(N559)&lt;10,"0"&amp;WEEKNUM(N559),WEEKNUM(N559)))</f>
      </c>
      <c r="AA559" s="281">
        <f>+IF(O559&lt;&gt;"",O559,IF(N559="","In Transit","Arrived"))</f>
      </c>
      <c r="AB559" s="281">
        <f>+"W"&amp;IF(WEEKNUM(Q559)&lt;10,"0"&amp;WEEKNUM(Q559),WEEKNUM(Q559))</f>
      </c>
      <c r="AC559" s="5">
        <f>+YEAR(Q559)</f>
      </c>
      <c r="AD559" s="281">
        <f>+AB559&amp;"-"&amp;AC559</f>
      </c>
      <c r="AE559" s="6"/>
      <c r="AF559" s="6"/>
      <c r="AG559" s="11"/>
    </row>
    <row x14ac:dyDescent="0.25" r="560" customHeight="1" ht="18.75">
      <c r="A560" s="276">
        <v>52</v>
      </c>
      <c r="B560" s="276">
        <v>1090373426</v>
      </c>
      <c r="C560" s="277" t="s">
        <v>1026</v>
      </c>
      <c r="D560" s="278">
        <v>44550</v>
      </c>
      <c r="E560" s="279" t="s">
        <v>1032</v>
      </c>
      <c r="F560" s="279" t="s">
        <v>1028</v>
      </c>
      <c r="G560" s="283" t="s">
        <v>1029</v>
      </c>
      <c r="H560" s="279" t="s">
        <v>189</v>
      </c>
      <c r="I560" s="278">
        <v>44561</v>
      </c>
      <c r="J560" s="278">
        <v>44561</v>
      </c>
      <c r="K560" s="276">
        <f>J560-D560</f>
      </c>
      <c r="L560" s="278">
        <v>44598</v>
      </c>
      <c r="M560" s="280">
        <v>19.4</v>
      </c>
      <c r="N560" s="278">
        <v>44599</v>
      </c>
      <c r="O560" s="279" t="s">
        <v>190</v>
      </c>
      <c r="P560" s="276">
        <v>190</v>
      </c>
      <c r="Q560" s="278">
        <v>44608</v>
      </c>
      <c r="R560" s="276">
        <f>Q560-N560</f>
      </c>
      <c r="S560" s="6"/>
      <c r="T560" s="6"/>
      <c r="U560" s="5">
        <f>+YEAR(D560)</f>
      </c>
      <c r="V560" s="5">
        <f>+MONTH(D560)</f>
      </c>
      <c r="W560" s="281">
        <f>+"W"&amp;IF(WEEKNUM(D560)&lt;10,"0"&amp;WEEKNUM(D560),WEEKNUM(D560))</f>
      </c>
      <c r="X560" s="5">
        <f>+IF(N560="",YEAR(L560),YEAR(N560))</f>
      </c>
      <c r="Y560" s="5">
        <f>+IF(N560="",MONTH(L560),MONTH(N560))</f>
      </c>
      <c r="Z560" s="282">
        <f>+IF(N560="","W"&amp;IF(WEEKNUM(L560)&lt;10,"0"&amp;WEEKNUM(L560),WEEKNUM(L560)),"W"&amp;IF(WEEKNUM(N560)&lt;10,"0"&amp;WEEKNUM(N560),WEEKNUM(N560)))</f>
      </c>
      <c r="AA560" s="281">
        <f>+IF(O560&lt;&gt;"",O560,IF(N560="","In Transit","Arrived"))</f>
      </c>
      <c r="AB560" s="281">
        <f>+"W"&amp;IF(WEEKNUM(Q560)&lt;10,"0"&amp;WEEKNUM(Q560),WEEKNUM(Q560))</f>
      </c>
      <c r="AC560" s="5">
        <f>+YEAR(Q560)</f>
      </c>
      <c r="AD560" s="281">
        <f>+AB560&amp;"-"&amp;AC560</f>
      </c>
      <c r="AE560" s="6"/>
      <c r="AF560" s="6"/>
      <c r="AG560" s="11"/>
    </row>
    <row x14ac:dyDescent="0.25" r="561" customHeight="1" ht="18.75">
      <c r="A561" s="276">
        <v>52</v>
      </c>
      <c r="B561" s="276">
        <v>1090373427</v>
      </c>
      <c r="C561" s="277" t="s">
        <v>1026</v>
      </c>
      <c r="D561" s="278">
        <v>44550</v>
      </c>
      <c r="E561" s="279" t="s">
        <v>737</v>
      </c>
      <c r="F561" s="279" t="s">
        <v>1028</v>
      </c>
      <c r="G561" s="283" t="s">
        <v>1029</v>
      </c>
      <c r="H561" s="279" t="s">
        <v>189</v>
      </c>
      <c r="I561" s="278">
        <v>44561</v>
      </c>
      <c r="J561" s="278">
        <v>44561</v>
      </c>
      <c r="K561" s="276">
        <f>J561-D561</f>
      </c>
      <c r="L561" s="278">
        <v>44598</v>
      </c>
      <c r="M561" s="280">
        <v>19.4</v>
      </c>
      <c r="N561" s="278">
        <v>44599</v>
      </c>
      <c r="O561" s="279" t="s">
        <v>190</v>
      </c>
      <c r="P561" s="276">
        <v>190</v>
      </c>
      <c r="Q561" s="278">
        <v>44608</v>
      </c>
      <c r="R561" s="276">
        <f>Q561-N561</f>
      </c>
      <c r="S561" s="6"/>
      <c r="T561" s="6"/>
      <c r="U561" s="5">
        <f>+YEAR(D561)</f>
      </c>
      <c r="V561" s="5">
        <f>+MONTH(D561)</f>
      </c>
      <c r="W561" s="281">
        <f>+"W"&amp;IF(WEEKNUM(D561)&lt;10,"0"&amp;WEEKNUM(D561),WEEKNUM(D561))</f>
      </c>
      <c r="X561" s="5">
        <f>+IF(N561="",YEAR(L561),YEAR(N561))</f>
      </c>
      <c r="Y561" s="5">
        <f>+IF(N561="",MONTH(L561),MONTH(N561))</f>
      </c>
      <c r="Z561" s="282">
        <f>+IF(N561="","W"&amp;IF(WEEKNUM(L561)&lt;10,"0"&amp;WEEKNUM(L561),WEEKNUM(L561)),"W"&amp;IF(WEEKNUM(N561)&lt;10,"0"&amp;WEEKNUM(N561),WEEKNUM(N561)))</f>
      </c>
      <c r="AA561" s="281">
        <f>+IF(O561&lt;&gt;"",O561,IF(N561="","In Transit","Arrived"))</f>
      </c>
      <c r="AB561" s="281">
        <f>+"W"&amp;IF(WEEKNUM(Q561)&lt;10,"0"&amp;WEEKNUM(Q561),WEEKNUM(Q561))</f>
      </c>
      <c r="AC561" s="5">
        <f>+YEAR(Q561)</f>
      </c>
      <c r="AD561" s="281">
        <f>+AB561&amp;"-"&amp;AC561</f>
      </c>
      <c r="AE561" s="6"/>
      <c r="AF561" s="6"/>
      <c r="AG561" s="11"/>
    </row>
    <row x14ac:dyDescent="0.25" r="562" customHeight="1" ht="18.75">
      <c r="A562" s="276">
        <v>52</v>
      </c>
      <c r="B562" s="276">
        <v>1090373429</v>
      </c>
      <c r="C562" s="277" t="s">
        <v>1026</v>
      </c>
      <c r="D562" s="278">
        <v>44551</v>
      </c>
      <c r="E562" s="279" t="s">
        <v>1033</v>
      </c>
      <c r="F562" s="279" t="s">
        <v>1028</v>
      </c>
      <c r="G562" s="283" t="s">
        <v>1029</v>
      </c>
      <c r="H562" s="279" t="s">
        <v>189</v>
      </c>
      <c r="I562" s="278">
        <v>44561</v>
      </c>
      <c r="J562" s="278">
        <v>44561</v>
      </c>
      <c r="K562" s="276">
        <f>J562-D562</f>
      </c>
      <c r="L562" s="278">
        <v>44598</v>
      </c>
      <c r="M562" s="280">
        <v>19.4</v>
      </c>
      <c r="N562" s="278">
        <v>44599</v>
      </c>
      <c r="O562" s="279" t="s">
        <v>190</v>
      </c>
      <c r="P562" s="276">
        <v>190</v>
      </c>
      <c r="Q562" s="278">
        <v>44608</v>
      </c>
      <c r="R562" s="276">
        <f>Q562-N562</f>
      </c>
      <c r="S562" s="6"/>
      <c r="T562" s="6"/>
      <c r="U562" s="5">
        <f>+YEAR(D562)</f>
      </c>
      <c r="V562" s="5">
        <f>+MONTH(D562)</f>
      </c>
      <c r="W562" s="281">
        <f>+"W"&amp;IF(WEEKNUM(D562)&lt;10,"0"&amp;WEEKNUM(D562),WEEKNUM(D562))</f>
      </c>
      <c r="X562" s="5">
        <f>+IF(N562="",YEAR(L562),YEAR(N562))</f>
      </c>
      <c r="Y562" s="5">
        <f>+IF(N562="",MONTH(L562),MONTH(N562))</f>
      </c>
      <c r="Z562" s="282">
        <f>+IF(N562="","W"&amp;IF(WEEKNUM(L562)&lt;10,"0"&amp;WEEKNUM(L562),WEEKNUM(L562)),"W"&amp;IF(WEEKNUM(N562)&lt;10,"0"&amp;WEEKNUM(N562),WEEKNUM(N562)))</f>
      </c>
      <c r="AA562" s="281">
        <f>+IF(O562&lt;&gt;"",O562,IF(N562="","In Transit","Arrived"))</f>
      </c>
      <c r="AB562" s="281">
        <f>+"W"&amp;IF(WEEKNUM(Q562)&lt;10,"0"&amp;WEEKNUM(Q562),WEEKNUM(Q562))</f>
      </c>
      <c r="AC562" s="5">
        <f>+YEAR(Q562)</f>
      </c>
      <c r="AD562" s="281">
        <f>+AB562&amp;"-"&amp;AC562</f>
      </c>
      <c r="AE562" s="6"/>
      <c r="AF562" s="6"/>
      <c r="AG562" s="11"/>
    </row>
    <row x14ac:dyDescent="0.25" r="563" customHeight="1" ht="18.75">
      <c r="A563" s="276">
        <v>52</v>
      </c>
      <c r="B563" s="276">
        <v>1090373430</v>
      </c>
      <c r="C563" s="277" t="s">
        <v>1026</v>
      </c>
      <c r="D563" s="278">
        <v>44551</v>
      </c>
      <c r="E563" s="279" t="s">
        <v>1034</v>
      </c>
      <c r="F563" s="279" t="s">
        <v>1028</v>
      </c>
      <c r="G563" s="283" t="s">
        <v>1029</v>
      </c>
      <c r="H563" s="279" t="s">
        <v>189</v>
      </c>
      <c r="I563" s="278">
        <v>44561</v>
      </c>
      <c r="J563" s="278">
        <v>44561</v>
      </c>
      <c r="K563" s="276">
        <f>J563-D563</f>
      </c>
      <c r="L563" s="278">
        <v>44598</v>
      </c>
      <c r="M563" s="280">
        <v>19.4</v>
      </c>
      <c r="N563" s="278">
        <v>44599</v>
      </c>
      <c r="O563" s="279" t="s">
        <v>190</v>
      </c>
      <c r="P563" s="276">
        <v>190</v>
      </c>
      <c r="Q563" s="278">
        <v>44608</v>
      </c>
      <c r="R563" s="276">
        <f>Q563-N563</f>
      </c>
      <c r="S563" s="6"/>
      <c r="T563" s="6"/>
      <c r="U563" s="5">
        <f>+YEAR(D563)</f>
      </c>
      <c r="V563" s="5">
        <f>+MONTH(D563)</f>
      </c>
      <c r="W563" s="281">
        <f>+"W"&amp;IF(WEEKNUM(D563)&lt;10,"0"&amp;WEEKNUM(D563),WEEKNUM(D563))</f>
      </c>
      <c r="X563" s="5">
        <f>+IF(N563="",YEAR(L563),YEAR(N563))</f>
      </c>
      <c r="Y563" s="5">
        <f>+IF(N563="",MONTH(L563),MONTH(N563))</f>
      </c>
      <c r="Z563" s="282">
        <f>+IF(N563="","W"&amp;IF(WEEKNUM(L563)&lt;10,"0"&amp;WEEKNUM(L563),WEEKNUM(L563)),"W"&amp;IF(WEEKNUM(N563)&lt;10,"0"&amp;WEEKNUM(N563),WEEKNUM(N563)))</f>
      </c>
      <c r="AA563" s="281">
        <f>+IF(O563&lt;&gt;"",O563,IF(N563="","In Transit","Arrived"))</f>
      </c>
      <c r="AB563" s="281">
        <f>+"W"&amp;IF(WEEKNUM(Q563)&lt;10,"0"&amp;WEEKNUM(Q563),WEEKNUM(Q563))</f>
      </c>
      <c r="AC563" s="5">
        <f>+YEAR(Q563)</f>
      </c>
      <c r="AD563" s="281">
        <f>+AB563&amp;"-"&amp;AC563</f>
      </c>
      <c r="AE563" s="6"/>
      <c r="AF563" s="6"/>
      <c r="AG563" s="11"/>
    </row>
    <row x14ac:dyDescent="0.25" r="564" customHeight="1" ht="18.75">
      <c r="A564" s="276">
        <v>52</v>
      </c>
      <c r="B564" s="276">
        <v>1090373431</v>
      </c>
      <c r="C564" s="277" t="s">
        <v>1026</v>
      </c>
      <c r="D564" s="278">
        <v>44551</v>
      </c>
      <c r="E564" s="279" t="s">
        <v>1035</v>
      </c>
      <c r="F564" s="279" t="s">
        <v>1028</v>
      </c>
      <c r="G564" s="283" t="s">
        <v>1029</v>
      </c>
      <c r="H564" s="279" t="s">
        <v>189</v>
      </c>
      <c r="I564" s="278">
        <v>44561</v>
      </c>
      <c r="J564" s="278">
        <v>44561</v>
      </c>
      <c r="K564" s="276">
        <f>J564-D564</f>
      </c>
      <c r="L564" s="278">
        <v>44598</v>
      </c>
      <c r="M564" s="280">
        <v>19.4</v>
      </c>
      <c r="N564" s="278">
        <v>44599</v>
      </c>
      <c r="O564" s="279" t="s">
        <v>190</v>
      </c>
      <c r="P564" s="276">
        <v>190</v>
      </c>
      <c r="Q564" s="278">
        <v>44607</v>
      </c>
      <c r="R564" s="276">
        <f>Q564-N564</f>
      </c>
      <c r="S564" s="6"/>
      <c r="T564" s="6"/>
      <c r="U564" s="5">
        <f>+YEAR(D564)</f>
      </c>
      <c r="V564" s="5">
        <f>+MONTH(D564)</f>
      </c>
      <c r="W564" s="281">
        <f>+"W"&amp;IF(WEEKNUM(D564)&lt;10,"0"&amp;WEEKNUM(D564),WEEKNUM(D564))</f>
      </c>
      <c r="X564" s="5">
        <f>+IF(N564="",YEAR(L564),YEAR(N564))</f>
      </c>
      <c r="Y564" s="5">
        <f>+IF(N564="",MONTH(L564),MONTH(N564))</f>
      </c>
      <c r="Z564" s="282">
        <f>+IF(N564="","W"&amp;IF(WEEKNUM(L564)&lt;10,"0"&amp;WEEKNUM(L564),WEEKNUM(L564)),"W"&amp;IF(WEEKNUM(N564)&lt;10,"0"&amp;WEEKNUM(N564),WEEKNUM(N564)))</f>
      </c>
      <c r="AA564" s="281">
        <f>+IF(O564&lt;&gt;"",O564,IF(N564="","In Transit","Arrived"))</f>
      </c>
      <c r="AB564" s="281">
        <f>+"W"&amp;IF(WEEKNUM(Q564)&lt;10,"0"&amp;WEEKNUM(Q564),WEEKNUM(Q564))</f>
      </c>
      <c r="AC564" s="5">
        <f>+YEAR(Q564)</f>
      </c>
      <c r="AD564" s="281">
        <f>+AB564&amp;"-"&amp;AC564</f>
      </c>
      <c r="AE564" s="6"/>
      <c r="AF564" s="6"/>
      <c r="AG564" s="11"/>
    </row>
    <row x14ac:dyDescent="0.25" r="565" customHeight="1" ht="18.75">
      <c r="A565" s="276">
        <v>52</v>
      </c>
      <c r="B565" s="276">
        <v>1090373440</v>
      </c>
      <c r="C565" s="277" t="s">
        <v>1026</v>
      </c>
      <c r="D565" s="278">
        <v>44552</v>
      </c>
      <c r="E565" s="279" t="s">
        <v>1036</v>
      </c>
      <c r="F565" s="279" t="s">
        <v>1028</v>
      </c>
      <c r="G565" s="283" t="s">
        <v>1029</v>
      </c>
      <c r="H565" s="279" t="s">
        <v>189</v>
      </c>
      <c r="I565" s="278">
        <v>44561</v>
      </c>
      <c r="J565" s="278">
        <v>44561</v>
      </c>
      <c r="K565" s="276">
        <f>J565-D565</f>
      </c>
      <c r="L565" s="278">
        <v>44598</v>
      </c>
      <c r="M565" s="280">
        <v>19.4</v>
      </c>
      <c r="N565" s="278">
        <v>44599</v>
      </c>
      <c r="O565" s="279" t="s">
        <v>190</v>
      </c>
      <c r="P565" s="276">
        <v>190</v>
      </c>
      <c r="Q565" s="278">
        <v>44608</v>
      </c>
      <c r="R565" s="276">
        <f>Q565-N565</f>
      </c>
      <c r="S565" s="6"/>
      <c r="T565" s="6"/>
      <c r="U565" s="5">
        <f>+YEAR(D565)</f>
      </c>
      <c r="V565" s="5">
        <f>+MONTH(D565)</f>
      </c>
      <c r="W565" s="281">
        <f>+"W"&amp;IF(WEEKNUM(D565)&lt;10,"0"&amp;WEEKNUM(D565),WEEKNUM(D565))</f>
      </c>
      <c r="X565" s="5">
        <f>+IF(N565="",YEAR(L565),YEAR(N565))</f>
      </c>
      <c r="Y565" s="5">
        <f>+IF(N565="",MONTH(L565),MONTH(N565))</f>
      </c>
      <c r="Z565" s="282">
        <f>+IF(N565="","W"&amp;IF(WEEKNUM(L565)&lt;10,"0"&amp;WEEKNUM(L565),WEEKNUM(L565)),"W"&amp;IF(WEEKNUM(N565)&lt;10,"0"&amp;WEEKNUM(N565),WEEKNUM(N565)))</f>
      </c>
      <c r="AA565" s="281">
        <f>+IF(O565&lt;&gt;"",O565,IF(N565="","In Transit","Arrived"))</f>
      </c>
      <c r="AB565" s="281">
        <f>+"W"&amp;IF(WEEKNUM(Q565)&lt;10,"0"&amp;WEEKNUM(Q565),WEEKNUM(Q565))</f>
      </c>
      <c r="AC565" s="5">
        <f>+YEAR(Q565)</f>
      </c>
      <c r="AD565" s="281">
        <f>+AB565&amp;"-"&amp;AC565</f>
      </c>
      <c r="AE565" s="6"/>
      <c r="AF565" s="6"/>
      <c r="AG565" s="11"/>
    </row>
    <row x14ac:dyDescent="0.25" r="566" customHeight="1" ht="18.75">
      <c r="A566" s="276">
        <v>52</v>
      </c>
      <c r="B566" s="276">
        <v>1090373441</v>
      </c>
      <c r="C566" s="277" t="s">
        <v>1026</v>
      </c>
      <c r="D566" s="278">
        <v>44552</v>
      </c>
      <c r="E566" s="279" t="s">
        <v>1037</v>
      </c>
      <c r="F566" s="279" t="s">
        <v>1028</v>
      </c>
      <c r="G566" s="283" t="s">
        <v>1029</v>
      </c>
      <c r="H566" s="279" t="s">
        <v>189</v>
      </c>
      <c r="I566" s="278">
        <v>44561</v>
      </c>
      <c r="J566" s="278">
        <v>44561</v>
      </c>
      <c r="K566" s="276">
        <f>J566-D566</f>
      </c>
      <c r="L566" s="278">
        <v>44598</v>
      </c>
      <c r="M566" s="280">
        <v>19.4</v>
      </c>
      <c r="N566" s="278">
        <v>44599</v>
      </c>
      <c r="O566" s="279" t="s">
        <v>190</v>
      </c>
      <c r="P566" s="276">
        <v>190</v>
      </c>
      <c r="Q566" s="278">
        <v>44615</v>
      </c>
      <c r="R566" s="276">
        <f>Q566-N566</f>
      </c>
      <c r="S566" s="6"/>
      <c r="T566" s="6"/>
      <c r="U566" s="5">
        <f>+YEAR(D566)</f>
      </c>
      <c r="V566" s="5">
        <f>+MONTH(D566)</f>
      </c>
      <c r="W566" s="281">
        <f>+"W"&amp;IF(WEEKNUM(D566)&lt;10,"0"&amp;WEEKNUM(D566),WEEKNUM(D566))</f>
      </c>
      <c r="X566" s="5">
        <f>+IF(N566="",YEAR(L566),YEAR(N566))</f>
      </c>
      <c r="Y566" s="5">
        <f>+IF(N566="",MONTH(L566),MONTH(N566))</f>
      </c>
      <c r="Z566" s="282">
        <f>+IF(N566="","W"&amp;IF(WEEKNUM(L566)&lt;10,"0"&amp;WEEKNUM(L566),WEEKNUM(L566)),"W"&amp;IF(WEEKNUM(N566)&lt;10,"0"&amp;WEEKNUM(N566),WEEKNUM(N566)))</f>
      </c>
      <c r="AA566" s="281">
        <f>+IF(O566&lt;&gt;"",O566,IF(N566="","In Transit","Arrived"))</f>
      </c>
      <c r="AB566" s="281">
        <f>+"W"&amp;IF(WEEKNUM(Q566)&lt;10,"0"&amp;WEEKNUM(Q566),WEEKNUM(Q566))</f>
      </c>
      <c r="AC566" s="5">
        <f>+YEAR(Q566)</f>
      </c>
      <c r="AD566" s="281">
        <f>+AB566&amp;"-"&amp;AC566</f>
      </c>
      <c r="AE566" s="6"/>
      <c r="AF566" s="6"/>
      <c r="AG566" s="11"/>
    </row>
    <row x14ac:dyDescent="0.25" r="567" customHeight="1" ht="18.75">
      <c r="A567" s="276">
        <v>52</v>
      </c>
      <c r="B567" s="276">
        <v>1090373442</v>
      </c>
      <c r="C567" s="277" t="s">
        <v>1026</v>
      </c>
      <c r="D567" s="278">
        <v>44552</v>
      </c>
      <c r="E567" s="279" t="s">
        <v>1038</v>
      </c>
      <c r="F567" s="279" t="s">
        <v>1028</v>
      </c>
      <c r="G567" s="283" t="s">
        <v>1029</v>
      </c>
      <c r="H567" s="279" t="s">
        <v>189</v>
      </c>
      <c r="I567" s="278">
        <v>44561</v>
      </c>
      <c r="J567" s="278">
        <v>44561</v>
      </c>
      <c r="K567" s="276">
        <f>J567-D567</f>
      </c>
      <c r="L567" s="278">
        <v>44598</v>
      </c>
      <c r="M567" s="280">
        <v>19.4</v>
      </c>
      <c r="N567" s="278">
        <v>44599</v>
      </c>
      <c r="O567" s="279" t="s">
        <v>190</v>
      </c>
      <c r="P567" s="276">
        <v>190</v>
      </c>
      <c r="Q567" s="278">
        <v>44607</v>
      </c>
      <c r="R567" s="276">
        <f>Q567-N567</f>
      </c>
      <c r="S567" s="6"/>
      <c r="T567" s="6"/>
      <c r="U567" s="5">
        <f>+YEAR(D567)</f>
      </c>
      <c r="V567" s="5">
        <f>+MONTH(D567)</f>
      </c>
      <c r="W567" s="281">
        <f>+"W"&amp;IF(WEEKNUM(D567)&lt;10,"0"&amp;WEEKNUM(D567),WEEKNUM(D567))</f>
      </c>
      <c r="X567" s="5">
        <f>+IF(N567="",YEAR(L567),YEAR(N567))</f>
      </c>
      <c r="Y567" s="5">
        <f>+IF(N567="",MONTH(L567),MONTH(N567))</f>
      </c>
      <c r="Z567" s="282">
        <f>+IF(N567="","W"&amp;IF(WEEKNUM(L567)&lt;10,"0"&amp;WEEKNUM(L567),WEEKNUM(L567)),"W"&amp;IF(WEEKNUM(N567)&lt;10,"0"&amp;WEEKNUM(N567),WEEKNUM(N567)))</f>
      </c>
      <c r="AA567" s="281">
        <f>+IF(O567&lt;&gt;"",O567,IF(N567="","In Transit","Arrived"))</f>
      </c>
      <c r="AB567" s="281">
        <f>+"W"&amp;IF(WEEKNUM(Q567)&lt;10,"0"&amp;WEEKNUM(Q567),WEEKNUM(Q567))</f>
      </c>
      <c r="AC567" s="5">
        <f>+YEAR(Q567)</f>
      </c>
      <c r="AD567" s="281">
        <f>+AB567&amp;"-"&amp;AC567</f>
      </c>
      <c r="AE567" s="6"/>
      <c r="AF567" s="6"/>
      <c r="AG567" s="11"/>
    </row>
    <row x14ac:dyDescent="0.25" r="568" customHeight="1" ht="18.75">
      <c r="A568" s="276">
        <v>52</v>
      </c>
      <c r="B568" s="276">
        <v>1090373443</v>
      </c>
      <c r="C568" s="277" t="s">
        <v>1026</v>
      </c>
      <c r="D568" s="278">
        <v>44552</v>
      </c>
      <c r="E568" s="279" t="s">
        <v>739</v>
      </c>
      <c r="F568" s="279" t="s">
        <v>1028</v>
      </c>
      <c r="G568" s="283" t="s">
        <v>1029</v>
      </c>
      <c r="H568" s="279" t="s">
        <v>189</v>
      </c>
      <c r="I568" s="278">
        <v>44561</v>
      </c>
      <c r="J568" s="278">
        <v>44561</v>
      </c>
      <c r="K568" s="276">
        <f>J568-D568</f>
      </c>
      <c r="L568" s="278">
        <v>44598</v>
      </c>
      <c r="M568" s="280">
        <v>19.4</v>
      </c>
      <c r="N568" s="278">
        <v>44599</v>
      </c>
      <c r="O568" s="279" t="s">
        <v>190</v>
      </c>
      <c r="P568" s="276">
        <v>190</v>
      </c>
      <c r="Q568" s="278">
        <v>44615</v>
      </c>
      <c r="R568" s="276">
        <f>Q568-N568</f>
      </c>
      <c r="S568" s="6"/>
      <c r="T568" s="6"/>
      <c r="U568" s="5">
        <f>+YEAR(D568)</f>
      </c>
      <c r="V568" s="5">
        <f>+MONTH(D568)</f>
      </c>
      <c r="W568" s="281">
        <f>+"W"&amp;IF(WEEKNUM(D568)&lt;10,"0"&amp;WEEKNUM(D568),WEEKNUM(D568))</f>
      </c>
      <c r="X568" s="5">
        <f>+IF(N568="",YEAR(L568),YEAR(N568))</f>
      </c>
      <c r="Y568" s="5">
        <f>+IF(N568="",MONTH(L568),MONTH(N568))</f>
      </c>
      <c r="Z568" s="282">
        <f>+IF(N568="","W"&amp;IF(WEEKNUM(L568)&lt;10,"0"&amp;WEEKNUM(L568),WEEKNUM(L568)),"W"&amp;IF(WEEKNUM(N568)&lt;10,"0"&amp;WEEKNUM(N568),WEEKNUM(N568)))</f>
      </c>
      <c r="AA568" s="281">
        <f>+IF(O568&lt;&gt;"",O568,IF(N568="","In Transit","Arrived"))</f>
      </c>
      <c r="AB568" s="281">
        <f>+"W"&amp;IF(WEEKNUM(Q568)&lt;10,"0"&amp;WEEKNUM(Q568),WEEKNUM(Q568))</f>
      </c>
      <c r="AC568" s="5">
        <f>+YEAR(Q568)</f>
      </c>
      <c r="AD568" s="281">
        <f>+AB568&amp;"-"&amp;AC568</f>
      </c>
      <c r="AE568" s="6"/>
      <c r="AF568" s="6"/>
      <c r="AG568" s="11"/>
    </row>
    <row x14ac:dyDescent="0.25" r="569" customHeight="1" ht="18.75">
      <c r="A569" s="276">
        <v>2</v>
      </c>
      <c r="B569" s="276">
        <v>1090457120</v>
      </c>
      <c r="C569" s="277" t="s">
        <v>1039</v>
      </c>
      <c r="D569" s="278">
        <v>44566</v>
      </c>
      <c r="E569" s="279" t="s">
        <v>744</v>
      </c>
      <c r="F569" s="279" t="s">
        <v>211</v>
      </c>
      <c r="G569" s="283" t="s">
        <v>1040</v>
      </c>
      <c r="H569" s="279" t="s">
        <v>189</v>
      </c>
      <c r="I569" s="278">
        <v>44582</v>
      </c>
      <c r="J569" s="278">
        <v>44582</v>
      </c>
      <c r="K569" s="276">
        <f>J569-D569</f>
      </c>
      <c r="L569" s="278">
        <v>44605</v>
      </c>
      <c r="M569" s="280">
        <v>19.4</v>
      </c>
      <c r="N569" s="278">
        <v>44606</v>
      </c>
      <c r="O569" s="279" t="s">
        <v>190</v>
      </c>
      <c r="P569" s="276">
        <v>190</v>
      </c>
      <c r="Q569" s="278">
        <v>44614</v>
      </c>
      <c r="R569" s="276">
        <f>Q569-N569</f>
      </c>
      <c r="S569" s="6"/>
      <c r="T569" s="6"/>
      <c r="U569" s="5">
        <f>+YEAR(D569)</f>
      </c>
      <c r="V569" s="5">
        <f>+MONTH(D569)</f>
      </c>
      <c r="W569" s="281">
        <f>+"W"&amp;IF(WEEKNUM(D569)&lt;10,"0"&amp;WEEKNUM(D569),WEEKNUM(D569))</f>
      </c>
      <c r="X569" s="5">
        <f>+IF(N569="",YEAR(L569),YEAR(N569))</f>
      </c>
      <c r="Y569" s="5">
        <f>+IF(N569="",MONTH(L569),MONTH(N569))</f>
      </c>
      <c r="Z569" s="282">
        <f>+IF(N569="","W"&amp;IF(WEEKNUM(L569)&lt;10,"0"&amp;WEEKNUM(L569),WEEKNUM(L569)),"W"&amp;IF(WEEKNUM(N569)&lt;10,"0"&amp;WEEKNUM(N569),WEEKNUM(N569)))</f>
      </c>
      <c r="AA569" s="281">
        <f>+IF(O569&lt;&gt;"",O569,IF(N569="","In Transit","Arrived"))</f>
      </c>
      <c r="AB569" s="281">
        <f>+"W"&amp;IF(WEEKNUM(Q569)&lt;10,"0"&amp;WEEKNUM(Q569),WEEKNUM(Q569))</f>
      </c>
      <c r="AC569" s="5">
        <f>+YEAR(Q569)</f>
      </c>
      <c r="AD569" s="281">
        <f>+AB569&amp;"-"&amp;AC569</f>
      </c>
      <c r="AE569" s="6"/>
      <c r="AF569" s="6"/>
      <c r="AG569" s="11"/>
    </row>
    <row x14ac:dyDescent="0.25" r="570" customHeight="1" ht="18.75">
      <c r="A570" s="276">
        <v>2</v>
      </c>
      <c r="B570" s="276">
        <v>1090457122</v>
      </c>
      <c r="C570" s="277" t="s">
        <v>1039</v>
      </c>
      <c r="D570" s="278">
        <v>44566</v>
      </c>
      <c r="E570" s="279" t="s">
        <v>1041</v>
      </c>
      <c r="F570" s="279" t="s">
        <v>211</v>
      </c>
      <c r="G570" s="283" t="s">
        <v>1040</v>
      </c>
      <c r="H570" s="279" t="s">
        <v>189</v>
      </c>
      <c r="I570" s="278">
        <v>44582</v>
      </c>
      <c r="J570" s="278">
        <v>44582</v>
      </c>
      <c r="K570" s="276">
        <f>J570-D570</f>
      </c>
      <c r="L570" s="278">
        <v>44605</v>
      </c>
      <c r="M570" s="280">
        <v>19.4</v>
      </c>
      <c r="N570" s="278">
        <v>44606</v>
      </c>
      <c r="O570" s="279" t="s">
        <v>190</v>
      </c>
      <c r="P570" s="276">
        <v>191</v>
      </c>
      <c r="Q570" s="278">
        <v>44621</v>
      </c>
      <c r="R570" s="276">
        <f>Q570-N570</f>
      </c>
      <c r="S570" s="6"/>
      <c r="T570" s="6"/>
      <c r="U570" s="5">
        <f>+YEAR(D570)</f>
      </c>
      <c r="V570" s="5">
        <f>+MONTH(D570)</f>
      </c>
      <c r="W570" s="281">
        <f>+"W"&amp;IF(WEEKNUM(D570)&lt;10,"0"&amp;WEEKNUM(D570),WEEKNUM(D570))</f>
      </c>
      <c r="X570" s="5">
        <f>+IF(N570="",YEAR(L570),YEAR(N570))</f>
      </c>
      <c r="Y570" s="5">
        <f>+IF(N570="",MONTH(L570),MONTH(N570))</f>
      </c>
      <c r="Z570" s="282">
        <f>+IF(N570="","W"&amp;IF(WEEKNUM(L570)&lt;10,"0"&amp;WEEKNUM(L570),WEEKNUM(L570)),"W"&amp;IF(WEEKNUM(N570)&lt;10,"0"&amp;WEEKNUM(N570),WEEKNUM(N570)))</f>
      </c>
      <c r="AA570" s="281">
        <f>+IF(O570&lt;&gt;"",O570,IF(N570="","In Transit","Arrived"))</f>
      </c>
      <c r="AB570" s="281">
        <f>+"W"&amp;IF(WEEKNUM(Q570)&lt;10,"0"&amp;WEEKNUM(Q570),WEEKNUM(Q570))</f>
      </c>
      <c r="AC570" s="5">
        <f>+YEAR(Q570)</f>
      </c>
      <c r="AD570" s="281">
        <f>+AB570&amp;"-"&amp;AC570</f>
      </c>
      <c r="AE570" s="6"/>
      <c r="AF570" s="6"/>
      <c r="AG570" s="11"/>
    </row>
    <row x14ac:dyDescent="0.25" r="571" customHeight="1" ht="18.75">
      <c r="A571" s="276">
        <v>2</v>
      </c>
      <c r="B571" s="276">
        <v>1090457124</v>
      </c>
      <c r="C571" s="277" t="s">
        <v>1039</v>
      </c>
      <c r="D571" s="278">
        <v>44566</v>
      </c>
      <c r="E571" s="279" t="s">
        <v>1042</v>
      </c>
      <c r="F571" s="279" t="s">
        <v>211</v>
      </c>
      <c r="G571" s="283" t="s">
        <v>1040</v>
      </c>
      <c r="H571" s="279" t="s">
        <v>189</v>
      </c>
      <c r="I571" s="278">
        <v>44582</v>
      </c>
      <c r="J571" s="278">
        <v>44582</v>
      </c>
      <c r="K571" s="276">
        <f>J571-D571</f>
      </c>
      <c r="L571" s="278">
        <v>44605</v>
      </c>
      <c r="M571" s="280">
        <v>19.4</v>
      </c>
      <c r="N571" s="278">
        <v>44606</v>
      </c>
      <c r="O571" s="279" t="s">
        <v>190</v>
      </c>
      <c r="P571" s="276">
        <v>190</v>
      </c>
      <c r="Q571" s="278">
        <v>44615</v>
      </c>
      <c r="R571" s="276">
        <f>Q571-N571</f>
      </c>
      <c r="S571" s="6"/>
      <c r="T571" s="6"/>
      <c r="U571" s="5">
        <f>+YEAR(D571)</f>
      </c>
      <c r="V571" s="5">
        <f>+MONTH(D571)</f>
      </c>
      <c r="W571" s="281">
        <f>+"W"&amp;IF(WEEKNUM(D571)&lt;10,"0"&amp;WEEKNUM(D571),WEEKNUM(D571))</f>
      </c>
      <c r="X571" s="5">
        <f>+IF(N571="",YEAR(L571),YEAR(N571))</f>
      </c>
      <c r="Y571" s="5">
        <f>+IF(N571="",MONTH(L571),MONTH(N571))</f>
      </c>
      <c r="Z571" s="282">
        <f>+IF(N571="","W"&amp;IF(WEEKNUM(L571)&lt;10,"0"&amp;WEEKNUM(L571),WEEKNUM(L571)),"W"&amp;IF(WEEKNUM(N571)&lt;10,"0"&amp;WEEKNUM(N571),WEEKNUM(N571)))</f>
      </c>
      <c r="AA571" s="281">
        <f>+IF(O571&lt;&gt;"",O571,IF(N571="","In Transit","Arrived"))</f>
      </c>
      <c r="AB571" s="281">
        <f>+"W"&amp;IF(WEEKNUM(Q571)&lt;10,"0"&amp;WEEKNUM(Q571),WEEKNUM(Q571))</f>
      </c>
      <c r="AC571" s="5">
        <f>+YEAR(Q571)</f>
      </c>
      <c r="AD571" s="281">
        <f>+AB571&amp;"-"&amp;AC571</f>
      </c>
      <c r="AE571" s="6"/>
      <c r="AF571" s="6"/>
      <c r="AG571" s="11"/>
    </row>
    <row x14ac:dyDescent="0.25" r="572" customHeight="1" ht="18.75">
      <c r="A572" s="276">
        <v>2</v>
      </c>
      <c r="B572" s="276">
        <v>1090457126</v>
      </c>
      <c r="C572" s="277" t="s">
        <v>1039</v>
      </c>
      <c r="D572" s="278">
        <v>44566</v>
      </c>
      <c r="E572" s="279" t="s">
        <v>1043</v>
      </c>
      <c r="F572" s="279" t="s">
        <v>211</v>
      </c>
      <c r="G572" s="283" t="s">
        <v>1040</v>
      </c>
      <c r="H572" s="279" t="s">
        <v>189</v>
      </c>
      <c r="I572" s="278">
        <v>44582</v>
      </c>
      <c r="J572" s="278">
        <v>44582</v>
      </c>
      <c r="K572" s="276">
        <f>J572-D572</f>
      </c>
      <c r="L572" s="278">
        <v>44605</v>
      </c>
      <c r="M572" s="280">
        <v>19.4</v>
      </c>
      <c r="N572" s="278">
        <v>44606</v>
      </c>
      <c r="O572" s="279" t="s">
        <v>190</v>
      </c>
      <c r="P572" s="276">
        <v>190</v>
      </c>
      <c r="Q572" s="278">
        <v>44614</v>
      </c>
      <c r="R572" s="276">
        <f>Q572-N572</f>
      </c>
      <c r="S572" s="6"/>
      <c r="T572" s="6"/>
      <c r="U572" s="5">
        <f>+YEAR(D572)</f>
      </c>
      <c r="V572" s="5">
        <f>+MONTH(D572)</f>
      </c>
      <c r="W572" s="281">
        <f>+"W"&amp;IF(WEEKNUM(D572)&lt;10,"0"&amp;WEEKNUM(D572),WEEKNUM(D572))</f>
      </c>
      <c r="X572" s="5">
        <f>+IF(N572="",YEAR(L572),YEAR(N572))</f>
      </c>
      <c r="Y572" s="5">
        <f>+IF(N572="",MONTH(L572),MONTH(N572))</f>
      </c>
      <c r="Z572" s="282">
        <f>+IF(N572="","W"&amp;IF(WEEKNUM(L572)&lt;10,"0"&amp;WEEKNUM(L572),WEEKNUM(L572)),"W"&amp;IF(WEEKNUM(N572)&lt;10,"0"&amp;WEEKNUM(N572),WEEKNUM(N572)))</f>
      </c>
      <c r="AA572" s="281">
        <f>+IF(O572&lt;&gt;"",O572,IF(N572="","In Transit","Arrived"))</f>
      </c>
      <c r="AB572" s="281">
        <f>+"W"&amp;IF(WEEKNUM(Q572)&lt;10,"0"&amp;WEEKNUM(Q572),WEEKNUM(Q572))</f>
      </c>
      <c r="AC572" s="5">
        <f>+YEAR(Q572)</f>
      </c>
      <c r="AD572" s="281">
        <f>+AB572&amp;"-"&amp;AC572</f>
      </c>
      <c r="AE572" s="6"/>
      <c r="AF572" s="6"/>
      <c r="AG572" s="11"/>
    </row>
    <row x14ac:dyDescent="0.25" r="573" customHeight="1" ht="18.75">
      <c r="A573" s="276">
        <v>2</v>
      </c>
      <c r="B573" s="276">
        <v>1090457128</v>
      </c>
      <c r="C573" s="277" t="s">
        <v>1039</v>
      </c>
      <c r="D573" s="278">
        <v>44567</v>
      </c>
      <c r="E573" s="279" t="s">
        <v>1044</v>
      </c>
      <c r="F573" s="279" t="s">
        <v>211</v>
      </c>
      <c r="G573" s="283" t="s">
        <v>1040</v>
      </c>
      <c r="H573" s="279" t="s">
        <v>189</v>
      </c>
      <c r="I573" s="278">
        <v>44582</v>
      </c>
      <c r="J573" s="278">
        <v>44582</v>
      </c>
      <c r="K573" s="276">
        <f>J573-D573</f>
      </c>
      <c r="L573" s="278">
        <v>44605</v>
      </c>
      <c r="M573" s="280">
        <v>19.4</v>
      </c>
      <c r="N573" s="278">
        <v>44606</v>
      </c>
      <c r="O573" s="279" t="s">
        <v>190</v>
      </c>
      <c r="P573" s="276">
        <v>190</v>
      </c>
      <c r="Q573" s="278">
        <v>44614</v>
      </c>
      <c r="R573" s="276">
        <f>Q573-N573</f>
      </c>
      <c r="S573" s="6"/>
      <c r="T573" s="6"/>
      <c r="U573" s="5">
        <f>+YEAR(D573)</f>
      </c>
      <c r="V573" s="5">
        <f>+MONTH(D573)</f>
      </c>
      <c r="W573" s="281">
        <f>+"W"&amp;IF(WEEKNUM(D573)&lt;10,"0"&amp;WEEKNUM(D573),WEEKNUM(D573))</f>
      </c>
      <c r="X573" s="5">
        <f>+IF(N573="",YEAR(L573),YEAR(N573))</f>
      </c>
      <c r="Y573" s="5">
        <f>+IF(N573="",MONTH(L573),MONTH(N573))</f>
      </c>
      <c r="Z573" s="282">
        <f>+IF(N573="","W"&amp;IF(WEEKNUM(L573)&lt;10,"0"&amp;WEEKNUM(L573),WEEKNUM(L573)),"W"&amp;IF(WEEKNUM(N573)&lt;10,"0"&amp;WEEKNUM(N573),WEEKNUM(N573)))</f>
      </c>
      <c r="AA573" s="281">
        <f>+IF(O573&lt;&gt;"",O573,IF(N573="","In Transit","Arrived"))</f>
      </c>
      <c r="AB573" s="281">
        <f>+"W"&amp;IF(WEEKNUM(Q573)&lt;10,"0"&amp;WEEKNUM(Q573),WEEKNUM(Q573))</f>
      </c>
      <c r="AC573" s="5">
        <f>+YEAR(Q573)</f>
      </c>
      <c r="AD573" s="281">
        <f>+AB573&amp;"-"&amp;AC573</f>
      </c>
      <c r="AE573" s="6"/>
      <c r="AF573" s="6"/>
      <c r="AG573" s="11"/>
    </row>
    <row x14ac:dyDescent="0.25" r="574" customHeight="1" ht="18.75">
      <c r="A574" s="276">
        <v>2</v>
      </c>
      <c r="B574" s="276">
        <v>1090457129</v>
      </c>
      <c r="C574" s="277" t="s">
        <v>1039</v>
      </c>
      <c r="D574" s="278">
        <v>44567</v>
      </c>
      <c r="E574" s="279" t="s">
        <v>1045</v>
      </c>
      <c r="F574" s="279" t="s">
        <v>211</v>
      </c>
      <c r="G574" s="283" t="s">
        <v>1040</v>
      </c>
      <c r="H574" s="279" t="s">
        <v>189</v>
      </c>
      <c r="I574" s="278">
        <v>44582</v>
      </c>
      <c r="J574" s="278">
        <v>44582</v>
      </c>
      <c r="K574" s="276">
        <f>J574-D574</f>
      </c>
      <c r="L574" s="278">
        <v>44605</v>
      </c>
      <c r="M574" s="280">
        <v>19.4</v>
      </c>
      <c r="N574" s="278">
        <v>44606</v>
      </c>
      <c r="O574" s="279" t="s">
        <v>190</v>
      </c>
      <c r="P574" s="276">
        <v>190</v>
      </c>
      <c r="Q574" s="278">
        <v>44614</v>
      </c>
      <c r="R574" s="276">
        <f>Q574-N574</f>
      </c>
      <c r="S574" s="6"/>
      <c r="T574" s="6"/>
      <c r="U574" s="5">
        <f>+YEAR(D574)</f>
      </c>
      <c r="V574" s="5">
        <f>+MONTH(D574)</f>
      </c>
      <c r="W574" s="281">
        <f>+"W"&amp;IF(WEEKNUM(D574)&lt;10,"0"&amp;WEEKNUM(D574),WEEKNUM(D574))</f>
      </c>
      <c r="X574" s="5">
        <f>+IF(N574="",YEAR(L574),YEAR(N574))</f>
      </c>
      <c r="Y574" s="5">
        <f>+IF(N574="",MONTH(L574),MONTH(N574))</f>
      </c>
      <c r="Z574" s="282">
        <f>+IF(N574="","W"&amp;IF(WEEKNUM(L574)&lt;10,"0"&amp;WEEKNUM(L574),WEEKNUM(L574)),"W"&amp;IF(WEEKNUM(N574)&lt;10,"0"&amp;WEEKNUM(N574),WEEKNUM(N574)))</f>
      </c>
      <c r="AA574" s="281">
        <f>+IF(O574&lt;&gt;"",O574,IF(N574="","In Transit","Arrived"))</f>
      </c>
      <c r="AB574" s="281">
        <f>+"W"&amp;IF(WEEKNUM(Q574)&lt;10,"0"&amp;WEEKNUM(Q574),WEEKNUM(Q574))</f>
      </c>
      <c r="AC574" s="5">
        <f>+YEAR(Q574)</f>
      </c>
      <c r="AD574" s="281">
        <f>+AB574&amp;"-"&amp;AC574</f>
      </c>
      <c r="AE574" s="6"/>
      <c r="AF574" s="6"/>
      <c r="AG574" s="11"/>
    </row>
    <row x14ac:dyDescent="0.25" r="575" customHeight="1" ht="18.75">
      <c r="A575" s="276">
        <v>2</v>
      </c>
      <c r="B575" s="276">
        <v>1090457130</v>
      </c>
      <c r="C575" s="277" t="s">
        <v>1039</v>
      </c>
      <c r="D575" s="278">
        <v>44568</v>
      </c>
      <c r="E575" s="279" t="s">
        <v>1046</v>
      </c>
      <c r="F575" s="279" t="s">
        <v>211</v>
      </c>
      <c r="G575" s="283" t="s">
        <v>1040</v>
      </c>
      <c r="H575" s="279" t="s">
        <v>189</v>
      </c>
      <c r="I575" s="278">
        <v>44582</v>
      </c>
      <c r="J575" s="278">
        <v>44582</v>
      </c>
      <c r="K575" s="276">
        <f>J575-D575</f>
      </c>
      <c r="L575" s="278">
        <v>44605</v>
      </c>
      <c r="M575" s="280">
        <v>19.4</v>
      </c>
      <c r="N575" s="278">
        <v>44606</v>
      </c>
      <c r="O575" s="279" t="s">
        <v>190</v>
      </c>
      <c r="P575" s="276">
        <v>190</v>
      </c>
      <c r="Q575" s="278">
        <v>44614</v>
      </c>
      <c r="R575" s="276">
        <f>Q575-N575</f>
      </c>
      <c r="S575" s="6"/>
      <c r="T575" s="6"/>
      <c r="U575" s="5">
        <f>+YEAR(D575)</f>
      </c>
      <c r="V575" s="5">
        <f>+MONTH(D575)</f>
      </c>
      <c r="W575" s="281">
        <f>+"W"&amp;IF(WEEKNUM(D575)&lt;10,"0"&amp;WEEKNUM(D575),WEEKNUM(D575))</f>
      </c>
      <c r="X575" s="5">
        <f>+IF(N575="",YEAR(L575),YEAR(N575))</f>
      </c>
      <c r="Y575" s="5">
        <f>+IF(N575="",MONTH(L575),MONTH(N575))</f>
      </c>
      <c r="Z575" s="282">
        <f>+IF(N575="","W"&amp;IF(WEEKNUM(L575)&lt;10,"0"&amp;WEEKNUM(L575),WEEKNUM(L575)),"W"&amp;IF(WEEKNUM(N575)&lt;10,"0"&amp;WEEKNUM(N575),WEEKNUM(N575)))</f>
      </c>
      <c r="AA575" s="281">
        <f>+IF(O575&lt;&gt;"",O575,IF(N575="","In Transit","Arrived"))</f>
      </c>
      <c r="AB575" s="281">
        <f>+"W"&amp;IF(WEEKNUM(Q575)&lt;10,"0"&amp;WEEKNUM(Q575),WEEKNUM(Q575))</f>
      </c>
      <c r="AC575" s="5">
        <f>+YEAR(Q575)</f>
      </c>
      <c r="AD575" s="281">
        <f>+AB575&amp;"-"&amp;AC575</f>
      </c>
      <c r="AE575" s="6"/>
      <c r="AF575" s="6"/>
      <c r="AG575" s="11"/>
    </row>
    <row x14ac:dyDescent="0.25" r="576" customHeight="1" ht="18.75">
      <c r="A576" s="276">
        <v>4</v>
      </c>
      <c r="B576" s="276">
        <v>1091082057</v>
      </c>
      <c r="C576" s="277" t="s">
        <v>1047</v>
      </c>
      <c r="D576" s="278">
        <v>44579</v>
      </c>
      <c r="E576" s="279" t="s">
        <v>1048</v>
      </c>
      <c r="F576" s="279" t="s">
        <v>274</v>
      </c>
      <c r="G576" s="283" t="s">
        <v>1049</v>
      </c>
      <c r="H576" s="279" t="s">
        <v>189</v>
      </c>
      <c r="I576" s="278">
        <v>44589</v>
      </c>
      <c r="J576" s="278">
        <v>44591</v>
      </c>
      <c r="K576" s="276">
        <f>J576-D576</f>
      </c>
      <c r="L576" s="278">
        <v>44612</v>
      </c>
      <c r="M576" s="280">
        <v>19.4</v>
      </c>
      <c r="N576" s="278">
        <v>44612</v>
      </c>
      <c r="O576" s="279" t="s">
        <v>190</v>
      </c>
      <c r="P576" s="276">
        <v>191</v>
      </c>
      <c r="Q576" s="278">
        <v>44621</v>
      </c>
      <c r="R576" s="276">
        <f>Q576-N576</f>
      </c>
      <c r="S576" s="6"/>
      <c r="T576" s="6"/>
      <c r="U576" s="5">
        <f>+YEAR(D576)</f>
      </c>
      <c r="V576" s="5">
        <f>+MONTH(D576)</f>
      </c>
      <c r="W576" s="281">
        <f>+"W"&amp;IF(WEEKNUM(D576)&lt;10,"0"&amp;WEEKNUM(D576),WEEKNUM(D576))</f>
      </c>
      <c r="X576" s="5">
        <f>+IF(N576="",YEAR(L576),YEAR(N576))</f>
      </c>
      <c r="Y576" s="5">
        <f>+IF(N576="",MONTH(L576),MONTH(N576))</f>
      </c>
      <c r="Z576" s="282">
        <f>+IF(N576="","W"&amp;IF(WEEKNUM(L576)&lt;10,"0"&amp;WEEKNUM(L576),WEEKNUM(L576)),"W"&amp;IF(WEEKNUM(N576)&lt;10,"0"&amp;WEEKNUM(N576),WEEKNUM(N576)))</f>
      </c>
      <c r="AA576" s="281">
        <f>+IF(O576&lt;&gt;"",O576,IF(N576="","In Transit","Arrived"))</f>
      </c>
      <c r="AB576" s="281">
        <f>+"W"&amp;IF(WEEKNUM(Q576)&lt;10,"0"&amp;WEEKNUM(Q576),WEEKNUM(Q576))</f>
      </c>
      <c r="AC576" s="5">
        <f>+YEAR(Q576)</f>
      </c>
      <c r="AD576" s="281">
        <f>+AB576&amp;"-"&amp;AC576</f>
      </c>
      <c r="AE576" s="6"/>
      <c r="AF576" s="6"/>
      <c r="AG576" s="11"/>
    </row>
    <row x14ac:dyDescent="0.25" r="577" customHeight="1" ht="18.75">
      <c r="A577" s="276">
        <v>4</v>
      </c>
      <c r="B577" s="276">
        <v>1091082058</v>
      </c>
      <c r="C577" s="277" t="s">
        <v>1047</v>
      </c>
      <c r="D577" s="278">
        <v>44579</v>
      </c>
      <c r="E577" s="279" t="s">
        <v>1050</v>
      </c>
      <c r="F577" s="279" t="s">
        <v>274</v>
      </c>
      <c r="G577" s="283" t="s">
        <v>1049</v>
      </c>
      <c r="H577" s="279" t="s">
        <v>189</v>
      </c>
      <c r="I577" s="278">
        <v>44589</v>
      </c>
      <c r="J577" s="278">
        <v>44591</v>
      </c>
      <c r="K577" s="276">
        <f>J577-D577</f>
      </c>
      <c r="L577" s="278">
        <v>44612</v>
      </c>
      <c r="M577" s="280">
        <v>19.4</v>
      </c>
      <c r="N577" s="278">
        <v>44612</v>
      </c>
      <c r="O577" s="279" t="s">
        <v>190</v>
      </c>
      <c r="P577" s="276">
        <v>191</v>
      </c>
      <c r="Q577" s="278">
        <v>44621</v>
      </c>
      <c r="R577" s="276">
        <f>Q577-N577</f>
      </c>
      <c r="S577" s="6"/>
      <c r="T577" s="6"/>
      <c r="U577" s="5">
        <f>+YEAR(D577)</f>
      </c>
      <c r="V577" s="5">
        <f>+MONTH(D577)</f>
      </c>
      <c r="W577" s="281">
        <f>+"W"&amp;IF(WEEKNUM(D577)&lt;10,"0"&amp;WEEKNUM(D577),WEEKNUM(D577))</f>
      </c>
      <c r="X577" s="5">
        <f>+IF(N577="",YEAR(L577),YEAR(N577))</f>
      </c>
      <c r="Y577" s="5">
        <f>+IF(N577="",MONTH(L577),MONTH(N577))</f>
      </c>
      <c r="Z577" s="282">
        <f>+IF(N577="","W"&amp;IF(WEEKNUM(L577)&lt;10,"0"&amp;WEEKNUM(L577),WEEKNUM(L577)),"W"&amp;IF(WEEKNUM(N577)&lt;10,"0"&amp;WEEKNUM(N577),WEEKNUM(N577)))</f>
      </c>
      <c r="AA577" s="281">
        <f>+IF(O577&lt;&gt;"",O577,IF(N577="","In Transit","Arrived"))</f>
      </c>
      <c r="AB577" s="281">
        <f>+"W"&amp;IF(WEEKNUM(Q577)&lt;10,"0"&amp;WEEKNUM(Q577),WEEKNUM(Q577))</f>
      </c>
      <c r="AC577" s="5">
        <f>+YEAR(Q577)</f>
      </c>
      <c r="AD577" s="281">
        <f>+AB577&amp;"-"&amp;AC577</f>
      </c>
      <c r="AE577" s="6"/>
      <c r="AF577" s="6"/>
      <c r="AG577" s="11"/>
    </row>
    <row x14ac:dyDescent="0.25" r="578" customHeight="1" ht="18.75">
      <c r="A578" s="276">
        <v>4</v>
      </c>
      <c r="B578" s="276">
        <v>1091082059</v>
      </c>
      <c r="C578" s="277" t="s">
        <v>1047</v>
      </c>
      <c r="D578" s="278">
        <v>44580</v>
      </c>
      <c r="E578" s="279" t="s">
        <v>1051</v>
      </c>
      <c r="F578" s="279" t="s">
        <v>274</v>
      </c>
      <c r="G578" s="283" t="s">
        <v>1049</v>
      </c>
      <c r="H578" s="279" t="s">
        <v>189</v>
      </c>
      <c r="I578" s="278">
        <v>44589</v>
      </c>
      <c r="J578" s="278">
        <v>44591</v>
      </c>
      <c r="K578" s="276">
        <f>J578-D578</f>
      </c>
      <c r="L578" s="278">
        <v>44612</v>
      </c>
      <c r="M578" s="280">
        <v>19.4</v>
      </c>
      <c r="N578" s="278">
        <v>44612</v>
      </c>
      <c r="O578" s="279" t="s">
        <v>190</v>
      </c>
      <c r="P578" s="276">
        <v>191</v>
      </c>
      <c r="Q578" s="278">
        <v>44621</v>
      </c>
      <c r="R578" s="276">
        <f>Q578-N578</f>
      </c>
      <c r="S578" s="6"/>
      <c r="T578" s="6"/>
      <c r="U578" s="5">
        <f>+YEAR(D578)</f>
      </c>
      <c r="V578" s="5">
        <f>+MONTH(D578)</f>
      </c>
      <c r="W578" s="281">
        <f>+"W"&amp;IF(WEEKNUM(D578)&lt;10,"0"&amp;WEEKNUM(D578),WEEKNUM(D578))</f>
      </c>
      <c r="X578" s="5">
        <f>+IF(N578="",YEAR(L578),YEAR(N578))</f>
      </c>
      <c r="Y578" s="5">
        <f>+IF(N578="",MONTH(L578),MONTH(N578))</f>
      </c>
      <c r="Z578" s="282">
        <f>+IF(N578="","W"&amp;IF(WEEKNUM(L578)&lt;10,"0"&amp;WEEKNUM(L578),WEEKNUM(L578)),"W"&amp;IF(WEEKNUM(N578)&lt;10,"0"&amp;WEEKNUM(N578),WEEKNUM(N578)))</f>
      </c>
      <c r="AA578" s="281">
        <f>+IF(O578&lt;&gt;"",O578,IF(N578="","In Transit","Arrived"))</f>
      </c>
      <c r="AB578" s="281">
        <f>+"W"&amp;IF(WEEKNUM(Q578)&lt;10,"0"&amp;WEEKNUM(Q578),WEEKNUM(Q578))</f>
      </c>
      <c r="AC578" s="5">
        <f>+YEAR(Q578)</f>
      </c>
      <c r="AD578" s="281">
        <f>+AB578&amp;"-"&amp;AC578</f>
      </c>
      <c r="AE578" s="6"/>
      <c r="AF578" s="6"/>
      <c r="AG578" s="11"/>
    </row>
    <row x14ac:dyDescent="0.25" r="579" customHeight="1" ht="18.75">
      <c r="A579" s="276">
        <v>4</v>
      </c>
      <c r="B579" s="276">
        <v>1091082060</v>
      </c>
      <c r="C579" s="277" t="s">
        <v>1047</v>
      </c>
      <c r="D579" s="278">
        <v>44580</v>
      </c>
      <c r="E579" s="279" t="s">
        <v>1052</v>
      </c>
      <c r="F579" s="279" t="s">
        <v>274</v>
      </c>
      <c r="G579" s="283" t="s">
        <v>1049</v>
      </c>
      <c r="H579" s="279" t="s">
        <v>189</v>
      </c>
      <c r="I579" s="278">
        <v>44589</v>
      </c>
      <c r="J579" s="278">
        <v>44591</v>
      </c>
      <c r="K579" s="276">
        <f>J579-D579</f>
      </c>
      <c r="L579" s="278">
        <v>44612</v>
      </c>
      <c r="M579" s="280">
        <v>19.4</v>
      </c>
      <c r="N579" s="278">
        <v>44612</v>
      </c>
      <c r="O579" s="279" t="s">
        <v>190</v>
      </c>
      <c r="P579" s="276">
        <v>191</v>
      </c>
      <c r="Q579" s="278">
        <v>44621</v>
      </c>
      <c r="R579" s="276">
        <f>Q579-N579</f>
      </c>
      <c r="S579" s="6"/>
      <c r="T579" s="6"/>
      <c r="U579" s="5">
        <f>+YEAR(D579)</f>
      </c>
      <c r="V579" s="5">
        <f>+MONTH(D579)</f>
      </c>
      <c r="W579" s="281">
        <f>+"W"&amp;IF(WEEKNUM(D579)&lt;10,"0"&amp;WEEKNUM(D579),WEEKNUM(D579))</f>
      </c>
      <c r="X579" s="5">
        <f>+IF(N579="",YEAR(L579),YEAR(N579))</f>
      </c>
      <c r="Y579" s="5">
        <f>+IF(N579="",MONTH(L579),MONTH(N579))</f>
      </c>
      <c r="Z579" s="282">
        <f>+IF(N579="","W"&amp;IF(WEEKNUM(L579)&lt;10,"0"&amp;WEEKNUM(L579),WEEKNUM(L579)),"W"&amp;IF(WEEKNUM(N579)&lt;10,"0"&amp;WEEKNUM(N579),WEEKNUM(N579)))</f>
      </c>
      <c r="AA579" s="281">
        <f>+IF(O579&lt;&gt;"",O579,IF(N579="","In Transit","Arrived"))</f>
      </c>
      <c r="AB579" s="281">
        <f>+"W"&amp;IF(WEEKNUM(Q579)&lt;10,"0"&amp;WEEKNUM(Q579),WEEKNUM(Q579))</f>
      </c>
      <c r="AC579" s="5">
        <f>+YEAR(Q579)</f>
      </c>
      <c r="AD579" s="281">
        <f>+AB579&amp;"-"&amp;AC579</f>
      </c>
      <c r="AE579" s="6"/>
      <c r="AF579" s="6"/>
      <c r="AG579" s="11"/>
    </row>
    <row x14ac:dyDescent="0.25" r="580" customHeight="1" ht="18.75">
      <c r="A580" s="276">
        <v>4</v>
      </c>
      <c r="B580" s="276">
        <v>1091082055</v>
      </c>
      <c r="C580" s="277" t="s">
        <v>1047</v>
      </c>
      <c r="D580" s="278">
        <v>44581</v>
      </c>
      <c r="E580" s="279" t="s">
        <v>1053</v>
      </c>
      <c r="F580" s="279" t="s">
        <v>274</v>
      </c>
      <c r="G580" s="283" t="s">
        <v>1049</v>
      </c>
      <c r="H580" s="279" t="s">
        <v>189</v>
      </c>
      <c r="I580" s="278">
        <v>44589</v>
      </c>
      <c r="J580" s="278">
        <v>44591</v>
      </c>
      <c r="K580" s="276">
        <f>J580-D580</f>
      </c>
      <c r="L580" s="278">
        <v>44612</v>
      </c>
      <c r="M580" s="280">
        <v>19.4</v>
      </c>
      <c r="N580" s="278">
        <v>44612</v>
      </c>
      <c r="O580" s="279" t="s">
        <v>190</v>
      </c>
      <c r="P580" s="276">
        <v>191</v>
      </c>
      <c r="Q580" s="278">
        <v>44621</v>
      </c>
      <c r="R580" s="276">
        <f>Q580-N580</f>
      </c>
      <c r="S580" s="6"/>
      <c r="T580" s="6"/>
      <c r="U580" s="5">
        <f>+YEAR(D580)</f>
      </c>
      <c r="V580" s="5">
        <f>+MONTH(D580)</f>
      </c>
      <c r="W580" s="281">
        <f>+"W"&amp;IF(WEEKNUM(D580)&lt;10,"0"&amp;WEEKNUM(D580),WEEKNUM(D580))</f>
      </c>
      <c r="X580" s="5">
        <f>+IF(N580="",YEAR(L580),YEAR(N580))</f>
      </c>
      <c r="Y580" s="5">
        <f>+IF(N580="",MONTH(L580),MONTH(N580))</f>
      </c>
      <c r="Z580" s="282">
        <f>+IF(N580="","W"&amp;IF(WEEKNUM(L580)&lt;10,"0"&amp;WEEKNUM(L580),WEEKNUM(L580)),"W"&amp;IF(WEEKNUM(N580)&lt;10,"0"&amp;WEEKNUM(N580),WEEKNUM(N580)))</f>
      </c>
      <c r="AA580" s="281">
        <f>+IF(O580&lt;&gt;"",O580,IF(N580="","In Transit","Arrived"))</f>
      </c>
      <c r="AB580" s="281">
        <f>+"W"&amp;IF(WEEKNUM(Q580)&lt;10,"0"&amp;WEEKNUM(Q580),WEEKNUM(Q580))</f>
      </c>
      <c r="AC580" s="5">
        <f>+YEAR(Q580)</f>
      </c>
      <c r="AD580" s="281">
        <f>+AB580&amp;"-"&amp;AC580</f>
      </c>
      <c r="AE580" s="6"/>
      <c r="AF580" s="6"/>
      <c r="AG580" s="11"/>
    </row>
    <row x14ac:dyDescent="0.25" r="581" customHeight="1" ht="18.75">
      <c r="A581" s="276">
        <v>4</v>
      </c>
      <c r="B581" s="276">
        <v>1091082063</v>
      </c>
      <c r="C581" s="277" t="s">
        <v>1047</v>
      </c>
      <c r="D581" s="278">
        <v>44580</v>
      </c>
      <c r="E581" s="279" t="s">
        <v>1054</v>
      </c>
      <c r="F581" s="279" t="s">
        <v>274</v>
      </c>
      <c r="G581" s="283" t="s">
        <v>1049</v>
      </c>
      <c r="H581" s="279" t="s">
        <v>189</v>
      </c>
      <c r="I581" s="278">
        <v>44589</v>
      </c>
      <c r="J581" s="278">
        <v>44591</v>
      </c>
      <c r="K581" s="276">
        <f>J581-D581</f>
      </c>
      <c r="L581" s="278">
        <v>44612</v>
      </c>
      <c r="M581" s="280">
        <v>19.4</v>
      </c>
      <c r="N581" s="278">
        <v>44612</v>
      </c>
      <c r="O581" s="279" t="s">
        <v>190</v>
      </c>
      <c r="P581" s="276">
        <v>191</v>
      </c>
      <c r="Q581" s="278">
        <v>44628</v>
      </c>
      <c r="R581" s="276">
        <f>Q581-N581</f>
      </c>
      <c r="S581" s="6"/>
      <c r="T581" s="6"/>
      <c r="U581" s="5">
        <f>+YEAR(D581)</f>
      </c>
      <c r="V581" s="5">
        <f>+MONTH(D581)</f>
      </c>
      <c r="W581" s="281">
        <f>+"W"&amp;IF(WEEKNUM(D581)&lt;10,"0"&amp;WEEKNUM(D581),WEEKNUM(D581))</f>
      </c>
      <c r="X581" s="5">
        <f>+IF(N581="",YEAR(L581),YEAR(N581))</f>
      </c>
      <c r="Y581" s="5">
        <f>+IF(N581="",MONTH(L581),MONTH(N581))</f>
      </c>
      <c r="Z581" s="282">
        <f>+IF(N581="","W"&amp;IF(WEEKNUM(L581)&lt;10,"0"&amp;WEEKNUM(L581),WEEKNUM(L581)),"W"&amp;IF(WEEKNUM(N581)&lt;10,"0"&amp;WEEKNUM(N581),WEEKNUM(N581)))</f>
      </c>
      <c r="AA581" s="281">
        <f>+IF(O581&lt;&gt;"",O581,IF(N581="","In Transit","Arrived"))</f>
      </c>
      <c r="AB581" s="281">
        <f>+"W"&amp;IF(WEEKNUM(Q581)&lt;10,"0"&amp;WEEKNUM(Q581),WEEKNUM(Q581))</f>
      </c>
      <c r="AC581" s="5">
        <f>+YEAR(Q581)</f>
      </c>
      <c r="AD581" s="281">
        <f>+AB581&amp;"-"&amp;AC581</f>
      </c>
      <c r="AE581" s="6"/>
      <c r="AF581" s="6"/>
      <c r="AG581" s="11"/>
    </row>
    <row x14ac:dyDescent="0.25" r="582" customHeight="1" ht="18.75">
      <c r="A582" s="276">
        <v>4</v>
      </c>
      <c r="B582" s="276">
        <v>1091082064</v>
      </c>
      <c r="C582" s="277" t="s">
        <v>1047</v>
      </c>
      <c r="D582" s="278">
        <v>44580</v>
      </c>
      <c r="E582" s="279" t="s">
        <v>1055</v>
      </c>
      <c r="F582" s="279" t="s">
        <v>274</v>
      </c>
      <c r="G582" s="283" t="s">
        <v>1049</v>
      </c>
      <c r="H582" s="279" t="s">
        <v>189</v>
      </c>
      <c r="I582" s="278">
        <v>44589</v>
      </c>
      <c r="J582" s="278">
        <v>44591</v>
      </c>
      <c r="K582" s="276">
        <f>J582-D582</f>
      </c>
      <c r="L582" s="278">
        <v>44612</v>
      </c>
      <c r="M582" s="280">
        <v>19.4</v>
      </c>
      <c r="N582" s="278">
        <v>44612</v>
      </c>
      <c r="O582" s="279" t="s">
        <v>190</v>
      </c>
      <c r="P582" s="276">
        <v>191</v>
      </c>
      <c r="Q582" s="278">
        <v>44628</v>
      </c>
      <c r="R582" s="276">
        <f>Q582-N582</f>
      </c>
      <c r="S582" s="6"/>
      <c r="T582" s="6"/>
      <c r="U582" s="5">
        <f>+YEAR(D582)</f>
      </c>
      <c r="V582" s="5">
        <f>+MONTH(D582)</f>
      </c>
      <c r="W582" s="281">
        <f>+"W"&amp;IF(WEEKNUM(D582)&lt;10,"0"&amp;WEEKNUM(D582),WEEKNUM(D582))</f>
      </c>
      <c r="X582" s="5">
        <f>+IF(N582="",YEAR(L582),YEAR(N582))</f>
      </c>
      <c r="Y582" s="5">
        <f>+IF(N582="",MONTH(L582),MONTH(N582))</f>
      </c>
      <c r="Z582" s="282">
        <f>+IF(N582="","W"&amp;IF(WEEKNUM(L582)&lt;10,"0"&amp;WEEKNUM(L582),WEEKNUM(L582)),"W"&amp;IF(WEEKNUM(N582)&lt;10,"0"&amp;WEEKNUM(N582),WEEKNUM(N582)))</f>
      </c>
      <c r="AA582" s="281">
        <f>+IF(O582&lt;&gt;"",O582,IF(N582="","In Transit","Arrived"))</f>
      </c>
      <c r="AB582" s="281">
        <f>+"W"&amp;IF(WEEKNUM(Q582)&lt;10,"0"&amp;WEEKNUM(Q582),WEEKNUM(Q582))</f>
      </c>
      <c r="AC582" s="5">
        <f>+YEAR(Q582)</f>
      </c>
      <c r="AD582" s="281">
        <f>+AB582&amp;"-"&amp;AC582</f>
      </c>
      <c r="AE582" s="6"/>
      <c r="AF582" s="6"/>
      <c r="AG582" s="11"/>
    </row>
    <row x14ac:dyDescent="0.25" r="583" customHeight="1" ht="18.75">
      <c r="A583" s="276">
        <v>4</v>
      </c>
      <c r="B583" s="276">
        <v>1091082066</v>
      </c>
      <c r="C583" s="277" t="s">
        <v>1047</v>
      </c>
      <c r="D583" s="278">
        <v>44580</v>
      </c>
      <c r="E583" s="279" t="s">
        <v>1056</v>
      </c>
      <c r="F583" s="279" t="s">
        <v>274</v>
      </c>
      <c r="G583" s="283" t="s">
        <v>1049</v>
      </c>
      <c r="H583" s="279" t="s">
        <v>189</v>
      </c>
      <c r="I583" s="278">
        <v>44589</v>
      </c>
      <c r="J583" s="278">
        <v>44591</v>
      </c>
      <c r="K583" s="276">
        <f>J583-D583</f>
      </c>
      <c r="L583" s="278">
        <v>44612</v>
      </c>
      <c r="M583" s="280">
        <v>19.4</v>
      </c>
      <c r="N583" s="278">
        <v>44612</v>
      </c>
      <c r="O583" s="279" t="s">
        <v>190</v>
      </c>
      <c r="P583" s="276">
        <v>191</v>
      </c>
      <c r="Q583" s="278">
        <v>44621</v>
      </c>
      <c r="R583" s="276">
        <f>Q583-N583</f>
      </c>
      <c r="S583" s="6"/>
      <c r="T583" s="6"/>
      <c r="U583" s="5">
        <f>+YEAR(D583)</f>
      </c>
      <c r="V583" s="5">
        <f>+MONTH(D583)</f>
      </c>
      <c r="W583" s="281">
        <f>+"W"&amp;IF(WEEKNUM(D583)&lt;10,"0"&amp;WEEKNUM(D583),WEEKNUM(D583))</f>
      </c>
      <c r="X583" s="5">
        <f>+IF(N583="",YEAR(L583),YEAR(N583))</f>
      </c>
      <c r="Y583" s="5">
        <f>+IF(N583="",MONTH(L583),MONTH(N583))</f>
      </c>
      <c r="Z583" s="282">
        <f>+IF(N583="","W"&amp;IF(WEEKNUM(L583)&lt;10,"0"&amp;WEEKNUM(L583),WEEKNUM(L583)),"W"&amp;IF(WEEKNUM(N583)&lt;10,"0"&amp;WEEKNUM(N583),WEEKNUM(N583)))</f>
      </c>
      <c r="AA583" s="281">
        <f>+IF(O583&lt;&gt;"",O583,IF(N583="","In Transit","Arrived"))</f>
      </c>
      <c r="AB583" s="281">
        <f>+"W"&amp;IF(WEEKNUM(Q583)&lt;10,"0"&amp;WEEKNUM(Q583),WEEKNUM(Q583))</f>
      </c>
      <c r="AC583" s="5">
        <f>+YEAR(Q583)</f>
      </c>
      <c r="AD583" s="281">
        <f>+AB583&amp;"-"&amp;AC583</f>
      </c>
      <c r="AE583" s="6"/>
      <c r="AF583" s="6"/>
      <c r="AG583" s="11"/>
    </row>
    <row x14ac:dyDescent="0.25" r="584" customHeight="1" ht="18.75">
      <c r="A584" s="276">
        <v>4</v>
      </c>
      <c r="B584" s="276">
        <v>1091082053</v>
      </c>
      <c r="C584" s="277" t="s">
        <v>1057</v>
      </c>
      <c r="D584" s="278">
        <v>44581</v>
      </c>
      <c r="E584" s="279" t="s">
        <v>1058</v>
      </c>
      <c r="F584" s="279" t="s">
        <v>274</v>
      </c>
      <c r="G584" s="283" t="s">
        <v>1049</v>
      </c>
      <c r="H584" s="279" t="s">
        <v>189</v>
      </c>
      <c r="I584" s="278">
        <v>44589</v>
      </c>
      <c r="J584" s="278">
        <v>44599</v>
      </c>
      <c r="K584" s="276">
        <f>J584-D584</f>
      </c>
      <c r="L584" s="278">
        <v>44619</v>
      </c>
      <c r="M584" s="280">
        <v>19.4</v>
      </c>
      <c r="N584" s="278">
        <v>44619</v>
      </c>
      <c r="O584" s="279" t="s">
        <v>190</v>
      </c>
      <c r="P584" s="276">
        <v>191</v>
      </c>
      <c r="Q584" s="278">
        <v>44628</v>
      </c>
      <c r="R584" s="276">
        <f>Q584-N584</f>
      </c>
      <c r="S584" s="6"/>
      <c r="T584" s="6"/>
      <c r="U584" s="5">
        <f>+YEAR(D584)</f>
      </c>
      <c r="V584" s="5">
        <f>+MONTH(D584)</f>
      </c>
      <c r="W584" s="281">
        <f>+"W"&amp;IF(WEEKNUM(D584)&lt;10,"0"&amp;WEEKNUM(D584),WEEKNUM(D584))</f>
      </c>
      <c r="X584" s="5">
        <f>+IF(N584="",YEAR(L584),YEAR(N584))</f>
      </c>
      <c r="Y584" s="5">
        <f>+IF(N584="",MONTH(L584),MONTH(N584))</f>
      </c>
      <c r="Z584" s="282">
        <f>+IF(N584="","W"&amp;IF(WEEKNUM(L584)&lt;10,"0"&amp;WEEKNUM(L584),WEEKNUM(L584)),"W"&amp;IF(WEEKNUM(N584)&lt;10,"0"&amp;WEEKNUM(N584),WEEKNUM(N584)))</f>
      </c>
      <c r="AA584" s="281">
        <f>+IF(O584&lt;&gt;"",O584,IF(N584="","In Transit","Arrived"))</f>
      </c>
      <c r="AB584" s="281">
        <f>+"W"&amp;IF(WEEKNUM(Q584)&lt;10,"0"&amp;WEEKNUM(Q584),WEEKNUM(Q584))</f>
      </c>
      <c r="AC584" s="5">
        <f>+YEAR(Q584)</f>
      </c>
      <c r="AD584" s="281">
        <f>+AB584&amp;"-"&amp;AC584</f>
      </c>
      <c r="AE584" s="6"/>
      <c r="AF584" s="6"/>
      <c r="AG584" s="11"/>
    </row>
    <row x14ac:dyDescent="0.25" r="585" customHeight="1" ht="18.75">
      <c r="A585" s="276">
        <v>4</v>
      </c>
      <c r="B585" s="276">
        <v>1091082056</v>
      </c>
      <c r="C585" s="277" t="s">
        <v>1057</v>
      </c>
      <c r="D585" s="278">
        <v>44582</v>
      </c>
      <c r="E585" s="279" t="s">
        <v>1059</v>
      </c>
      <c r="F585" s="279" t="s">
        <v>274</v>
      </c>
      <c r="G585" s="283" t="s">
        <v>1049</v>
      </c>
      <c r="H585" s="279" t="s">
        <v>189</v>
      </c>
      <c r="I585" s="278">
        <v>44589</v>
      </c>
      <c r="J585" s="278">
        <v>44599</v>
      </c>
      <c r="K585" s="276">
        <f>J585-D585</f>
      </c>
      <c r="L585" s="278">
        <v>44619</v>
      </c>
      <c r="M585" s="280">
        <v>19.4</v>
      </c>
      <c r="N585" s="278">
        <v>44619</v>
      </c>
      <c r="O585" s="279" t="s">
        <v>190</v>
      </c>
      <c r="P585" s="276">
        <v>191</v>
      </c>
      <c r="Q585" s="278">
        <v>44628</v>
      </c>
      <c r="R585" s="276">
        <f>Q585-N585</f>
      </c>
      <c r="S585" s="6"/>
      <c r="T585" s="6"/>
      <c r="U585" s="5">
        <f>+YEAR(D585)</f>
      </c>
      <c r="V585" s="5">
        <f>+MONTH(D585)</f>
      </c>
      <c r="W585" s="281">
        <f>+"W"&amp;IF(WEEKNUM(D585)&lt;10,"0"&amp;WEEKNUM(D585),WEEKNUM(D585))</f>
      </c>
      <c r="X585" s="5">
        <f>+IF(N585="",YEAR(L585),YEAR(N585))</f>
      </c>
      <c r="Y585" s="5">
        <f>+IF(N585="",MONTH(L585),MONTH(N585))</f>
      </c>
      <c r="Z585" s="282">
        <f>+IF(N585="","W"&amp;IF(WEEKNUM(L585)&lt;10,"0"&amp;WEEKNUM(L585),WEEKNUM(L585)),"W"&amp;IF(WEEKNUM(N585)&lt;10,"0"&amp;WEEKNUM(N585),WEEKNUM(N585)))</f>
      </c>
      <c r="AA585" s="281">
        <f>+IF(O585&lt;&gt;"",O585,IF(N585="","In Transit","Arrived"))</f>
      </c>
      <c r="AB585" s="281">
        <f>+"W"&amp;IF(WEEKNUM(Q585)&lt;10,"0"&amp;WEEKNUM(Q585),WEEKNUM(Q585))</f>
      </c>
      <c r="AC585" s="5">
        <f>+YEAR(Q585)</f>
      </c>
      <c r="AD585" s="281">
        <f>+AB585&amp;"-"&amp;AC585</f>
      </c>
      <c r="AE585" s="6"/>
      <c r="AF585" s="6"/>
      <c r="AG585" s="11"/>
    </row>
    <row x14ac:dyDescent="0.25" r="586" customHeight="1" ht="18.75">
      <c r="A586" s="276">
        <v>4</v>
      </c>
      <c r="B586" s="276">
        <v>1091082068</v>
      </c>
      <c r="C586" s="277" t="s">
        <v>1057</v>
      </c>
      <c r="D586" s="278">
        <v>44581</v>
      </c>
      <c r="E586" s="279" t="s">
        <v>1060</v>
      </c>
      <c r="F586" s="279" t="s">
        <v>274</v>
      </c>
      <c r="G586" s="283" t="s">
        <v>1049</v>
      </c>
      <c r="H586" s="279" t="s">
        <v>189</v>
      </c>
      <c r="I586" s="278">
        <v>44589</v>
      </c>
      <c r="J586" s="278">
        <v>44599</v>
      </c>
      <c r="K586" s="276">
        <f>J586-D586</f>
      </c>
      <c r="L586" s="278">
        <v>44619</v>
      </c>
      <c r="M586" s="280">
        <v>19.4</v>
      </c>
      <c r="N586" s="278">
        <v>44619</v>
      </c>
      <c r="O586" s="279" t="s">
        <v>190</v>
      </c>
      <c r="P586" s="276">
        <v>191</v>
      </c>
      <c r="Q586" s="278">
        <v>44621</v>
      </c>
      <c r="R586" s="276">
        <f>Q586-N586</f>
      </c>
      <c r="S586" s="6"/>
      <c r="T586" s="6"/>
      <c r="U586" s="5">
        <f>+YEAR(D586)</f>
      </c>
      <c r="V586" s="5">
        <f>+MONTH(D586)</f>
      </c>
      <c r="W586" s="281">
        <f>+"W"&amp;IF(WEEKNUM(D586)&lt;10,"0"&amp;WEEKNUM(D586),WEEKNUM(D586))</f>
      </c>
      <c r="X586" s="5">
        <f>+IF(N586="",YEAR(L586),YEAR(N586))</f>
      </c>
      <c r="Y586" s="5">
        <f>+IF(N586="",MONTH(L586),MONTH(N586))</f>
      </c>
      <c r="Z586" s="282">
        <f>+IF(N586="","W"&amp;IF(WEEKNUM(L586)&lt;10,"0"&amp;WEEKNUM(L586),WEEKNUM(L586)),"W"&amp;IF(WEEKNUM(N586)&lt;10,"0"&amp;WEEKNUM(N586),WEEKNUM(N586)))</f>
      </c>
      <c r="AA586" s="281">
        <f>+IF(O586&lt;&gt;"",O586,IF(N586="","In Transit","Arrived"))</f>
      </c>
      <c r="AB586" s="281">
        <f>+"W"&amp;IF(WEEKNUM(Q586)&lt;10,"0"&amp;WEEKNUM(Q586),WEEKNUM(Q586))</f>
      </c>
      <c r="AC586" s="5">
        <f>+YEAR(Q586)</f>
      </c>
      <c r="AD586" s="281">
        <f>+AB586&amp;"-"&amp;AC586</f>
      </c>
      <c r="AE586" s="6"/>
      <c r="AF586" s="6"/>
      <c r="AG586" s="11"/>
    </row>
    <row x14ac:dyDescent="0.25" r="587" customHeight="1" ht="18.75">
      <c r="A587" s="276">
        <v>4</v>
      </c>
      <c r="B587" s="276">
        <v>1091082069</v>
      </c>
      <c r="C587" s="277" t="s">
        <v>1057</v>
      </c>
      <c r="D587" s="278">
        <v>44581</v>
      </c>
      <c r="E587" s="279" t="s">
        <v>1061</v>
      </c>
      <c r="F587" s="279" t="s">
        <v>274</v>
      </c>
      <c r="G587" s="283" t="s">
        <v>1049</v>
      </c>
      <c r="H587" s="279" t="s">
        <v>189</v>
      </c>
      <c r="I587" s="278">
        <v>44589</v>
      </c>
      <c r="J587" s="278">
        <v>44599</v>
      </c>
      <c r="K587" s="276">
        <f>J587-D587</f>
      </c>
      <c r="L587" s="278">
        <v>44619</v>
      </c>
      <c r="M587" s="280">
        <v>19.4</v>
      </c>
      <c r="N587" s="278">
        <v>44619</v>
      </c>
      <c r="O587" s="279" t="s">
        <v>190</v>
      </c>
      <c r="P587" s="276">
        <v>191</v>
      </c>
      <c r="Q587" s="278">
        <v>44621</v>
      </c>
      <c r="R587" s="276">
        <f>Q587-N587</f>
      </c>
      <c r="S587" s="6"/>
      <c r="T587" s="6"/>
      <c r="U587" s="5">
        <f>+YEAR(D587)</f>
      </c>
      <c r="V587" s="5">
        <f>+MONTH(D587)</f>
      </c>
      <c r="W587" s="281">
        <f>+"W"&amp;IF(WEEKNUM(D587)&lt;10,"0"&amp;WEEKNUM(D587),WEEKNUM(D587))</f>
      </c>
      <c r="X587" s="5">
        <f>+IF(N587="",YEAR(L587),YEAR(N587))</f>
      </c>
      <c r="Y587" s="5">
        <f>+IF(N587="",MONTH(L587),MONTH(N587))</f>
      </c>
      <c r="Z587" s="282">
        <f>+IF(N587="","W"&amp;IF(WEEKNUM(L587)&lt;10,"0"&amp;WEEKNUM(L587),WEEKNUM(L587)),"W"&amp;IF(WEEKNUM(N587)&lt;10,"0"&amp;WEEKNUM(N587),WEEKNUM(N587)))</f>
      </c>
      <c r="AA587" s="281">
        <f>+IF(O587&lt;&gt;"",O587,IF(N587="","In Transit","Arrived"))</f>
      </c>
      <c r="AB587" s="281">
        <f>+"W"&amp;IF(WEEKNUM(Q587)&lt;10,"0"&amp;WEEKNUM(Q587),WEEKNUM(Q587))</f>
      </c>
      <c r="AC587" s="5">
        <f>+YEAR(Q587)</f>
      </c>
      <c r="AD587" s="281">
        <f>+AB587&amp;"-"&amp;AC587</f>
      </c>
      <c r="AE587" s="6"/>
      <c r="AF587" s="6"/>
      <c r="AG587" s="11"/>
    </row>
    <row x14ac:dyDescent="0.25" r="588" customHeight="1" ht="18.75">
      <c r="A588" s="276">
        <v>5</v>
      </c>
      <c r="B588" s="276">
        <v>1091236413</v>
      </c>
      <c r="C588" s="277" t="s">
        <v>1062</v>
      </c>
      <c r="D588" s="278">
        <v>44587</v>
      </c>
      <c r="E588" s="279" t="s">
        <v>1063</v>
      </c>
      <c r="F588" s="279" t="s">
        <v>262</v>
      </c>
      <c r="G588" s="283" t="s">
        <v>1064</v>
      </c>
      <c r="H588" s="279" t="s">
        <v>189</v>
      </c>
      <c r="I588" s="278">
        <v>44596</v>
      </c>
      <c r="J588" s="278">
        <v>44606</v>
      </c>
      <c r="K588" s="276">
        <f>J588-D588</f>
      </c>
      <c r="L588" s="278">
        <v>44629</v>
      </c>
      <c r="M588" s="280">
        <v>19.4</v>
      </c>
      <c r="N588" s="278">
        <v>44629</v>
      </c>
      <c r="O588" s="279" t="s">
        <v>190</v>
      </c>
      <c r="P588" s="276">
        <v>191</v>
      </c>
      <c r="Q588" s="278">
        <v>44635</v>
      </c>
      <c r="R588" s="276">
        <f>Q588-N588</f>
      </c>
      <c r="S588" s="6"/>
      <c r="T588" s="6"/>
      <c r="U588" s="5">
        <f>+YEAR(D588)</f>
      </c>
      <c r="V588" s="5">
        <f>+MONTH(D588)</f>
      </c>
      <c r="W588" s="281">
        <f>+"W"&amp;IF(WEEKNUM(D588)&lt;10,"0"&amp;WEEKNUM(D588),WEEKNUM(D588))</f>
      </c>
      <c r="X588" s="5">
        <f>+IF(N588="",YEAR(L588),YEAR(N588))</f>
      </c>
      <c r="Y588" s="5">
        <f>+IF(N588="",MONTH(L588),MONTH(N588))</f>
      </c>
      <c r="Z588" s="282">
        <f>+IF(N588="","W"&amp;IF(WEEKNUM(L588)&lt;10,"0"&amp;WEEKNUM(L588),WEEKNUM(L588)),"W"&amp;IF(WEEKNUM(N588)&lt;10,"0"&amp;WEEKNUM(N588),WEEKNUM(N588)))</f>
      </c>
      <c r="AA588" s="281">
        <f>+IF(O588&lt;&gt;"",O588,IF(N588="","In Transit","Arrived"))</f>
      </c>
      <c r="AB588" s="281">
        <f>+"W"&amp;IF(WEEKNUM(Q588)&lt;10,"0"&amp;WEEKNUM(Q588),WEEKNUM(Q588))</f>
      </c>
      <c r="AC588" s="5">
        <f>+YEAR(Q588)</f>
      </c>
      <c r="AD588" s="281">
        <f>+AB588&amp;"-"&amp;AC588</f>
      </c>
      <c r="AE588" s="6"/>
      <c r="AF588" s="6"/>
      <c r="AG588" s="11"/>
    </row>
    <row x14ac:dyDescent="0.25" r="589" customHeight="1" ht="18.75">
      <c r="A589" s="276">
        <v>5</v>
      </c>
      <c r="B589" s="276">
        <v>1091236416</v>
      </c>
      <c r="C589" s="277" t="s">
        <v>1062</v>
      </c>
      <c r="D589" s="278">
        <v>44587</v>
      </c>
      <c r="E589" s="279" t="s">
        <v>1065</v>
      </c>
      <c r="F589" s="279" t="s">
        <v>262</v>
      </c>
      <c r="G589" s="283" t="s">
        <v>1064</v>
      </c>
      <c r="H589" s="279" t="s">
        <v>189</v>
      </c>
      <c r="I589" s="278">
        <v>44596</v>
      </c>
      <c r="J589" s="278">
        <v>44606</v>
      </c>
      <c r="K589" s="276">
        <f>J589-D589</f>
      </c>
      <c r="L589" s="278">
        <v>44629</v>
      </c>
      <c r="M589" s="280">
        <v>19.4</v>
      </c>
      <c r="N589" s="278">
        <v>44629</v>
      </c>
      <c r="O589" s="279" t="s">
        <v>190</v>
      </c>
      <c r="P589" s="276">
        <v>191</v>
      </c>
      <c r="Q589" s="278">
        <v>44635</v>
      </c>
      <c r="R589" s="276">
        <f>Q589-N589</f>
      </c>
      <c r="S589" s="6"/>
      <c r="T589" s="6"/>
      <c r="U589" s="5">
        <f>+YEAR(D589)</f>
      </c>
      <c r="V589" s="5">
        <f>+MONTH(D589)</f>
      </c>
      <c r="W589" s="281">
        <f>+"W"&amp;IF(WEEKNUM(D589)&lt;10,"0"&amp;WEEKNUM(D589),WEEKNUM(D589))</f>
      </c>
      <c r="X589" s="5">
        <f>+IF(N589="",YEAR(L589),YEAR(N589))</f>
      </c>
      <c r="Y589" s="5">
        <f>+IF(N589="",MONTH(L589),MONTH(N589))</f>
      </c>
      <c r="Z589" s="282">
        <f>+IF(N589="","W"&amp;IF(WEEKNUM(L589)&lt;10,"0"&amp;WEEKNUM(L589),WEEKNUM(L589)),"W"&amp;IF(WEEKNUM(N589)&lt;10,"0"&amp;WEEKNUM(N589),WEEKNUM(N589)))</f>
      </c>
      <c r="AA589" s="281">
        <f>+IF(O589&lt;&gt;"",O589,IF(N589="","In Transit","Arrived"))</f>
      </c>
      <c r="AB589" s="281">
        <f>+"W"&amp;IF(WEEKNUM(Q589)&lt;10,"0"&amp;WEEKNUM(Q589),WEEKNUM(Q589))</f>
      </c>
      <c r="AC589" s="5">
        <f>+YEAR(Q589)</f>
      </c>
      <c r="AD589" s="281">
        <f>+AB589&amp;"-"&amp;AC589</f>
      </c>
      <c r="AE589" s="6"/>
      <c r="AF589" s="6"/>
      <c r="AG589" s="11"/>
    </row>
    <row x14ac:dyDescent="0.25" r="590" customHeight="1" ht="18.75">
      <c r="A590" s="276">
        <v>5</v>
      </c>
      <c r="B590" s="276">
        <v>1091236418</v>
      </c>
      <c r="C590" s="277" t="s">
        <v>1062</v>
      </c>
      <c r="D590" s="278">
        <v>44587</v>
      </c>
      <c r="E590" s="279" t="s">
        <v>1066</v>
      </c>
      <c r="F590" s="279" t="s">
        <v>262</v>
      </c>
      <c r="G590" s="283" t="s">
        <v>1064</v>
      </c>
      <c r="H590" s="279" t="s">
        <v>189</v>
      </c>
      <c r="I590" s="278">
        <v>44596</v>
      </c>
      <c r="J590" s="278">
        <v>44606</v>
      </c>
      <c r="K590" s="276">
        <f>J590-D590</f>
      </c>
      <c r="L590" s="278">
        <v>44629</v>
      </c>
      <c r="M590" s="280">
        <v>19.4</v>
      </c>
      <c r="N590" s="278">
        <v>44629</v>
      </c>
      <c r="O590" s="279" t="s">
        <v>190</v>
      </c>
      <c r="P590" s="276">
        <v>191</v>
      </c>
      <c r="Q590" s="278">
        <v>44635</v>
      </c>
      <c r="R590" s="276">
        <f>Q590-N590</f>
      </c>
      <c r="S590" s="6"/>
      <c r="T590" s="6"/>
      <c r="U590" s="5">
        <f>+YEAR(D590)</f>
      </c>
      <c r="V590" s="5">
        <f>+MONTH(D590)</f>
      </c>
      <c r="W590" s="281">
        <f>+"W"&amp;IF(WEEKNUM(D590)&lt;10,"0"&amp;WEEKNUM(D590),WEEKNUM(D590))</f>
      </c>
      <c r="X590" s="5">
        <f>+IF(N590="",YEAR(L590),YEAR(N590))</f>
      </c>
      <c r="Y590" s="5">
        <f>+IF(N590="",MONTH(L590),MONTH(N590))</f>
      </c>
      <c r="Z590" s="282">
        <f>+IF(N590="","W"&amp;IF(WEEKNUM(L590)&lt;10,"0"&amp;WEEKNUM(L590),WEEKNUM(L590)),"W"&amp;IF(WEEKNUM(N590)&lt;10,"0"&amp;WEEKNUM(N590),WEEKNUM(N590)))</f>
      </c>
      <c r="AA590" s="281">
        <f>+IF(O590&lt;&gt;"",O590,IF(N590="","In Transit","Arrived"))</f>
      </c>
      <c r="AB590" s="281">
        <f>+"W"&amp;IF(WEEKNUM(Q590)&lt;10,"0"&amp;WEEKNUM(Q590),WEEKNUM(Q590))</f>
      </c>
      <c r="AC590" s="5">
        <f>+YEAR(Q590)</f>
      </c>
      <c r="AD590" s="281">
        <f>+AB590&amp;"-"&amp;AC590</f>
      </c>
      <c r="AE590" s="6"/>
      <c r="AF590" s="6"/>
      <c r="AG590" s="11"/>
    </row>
    <row x14ac:dyDescent="0.25" r="591" customHeight="1" ht="18.75">
      <c r="A591" s="276">
        <v>5</v>
      </c>
      <c r="B591" s="276">
        <v>1091236419</v>
      </c>
      <c r="C591" s="277" t="s">
        <v>1062</v>
      </c>
      <c r="D591" s="278">
        <v>44588</v>
      </c>
      <c r="E591" s="279" t="s">
        <v>1067</v>
      </c>
      <c r="F591" s="279" t="s">
        <v>262</v>
      </c>
      <c r="G591" s="283" t="s">
        <v>1064</v>
      </c>
      <c r="H591" s="279" t="s">
        <v>189</v>
      </c>
      <c r="I591" s="278">
        <v>44596</v>
      </c>
      <c r="J591" s="278">
        <v>44606</v>
      </c>
      <c r="K591" s="276">
        <f>J591-D591</f>
      </c>
      <c r="L591" s="278">
        <v>44629</v>
      </c>
      <c r="M591" s="280">
        <v>19.4</v>
      </c>
      <c r="N591" s="278">
        <v>44629</v>
      </c>
      <c r="O591" s="279" t="s">
        <v>190</v>
      </c>
      <c r="P591" s="276">
        <v>191</v>
      </c>
      <c r="Q591" s="278">
        <v>44635</v>
      </c>
      <c r="R591" s="276">
        <f>Q591-N591</f>
      </c>
      <c r="S591" s="6"/>
      <c r="T591" s="6"/>
      <c r="U591" s="5">
        <f>+YEAR(D591)</f>
      </c>
      <c r="V591" s="5">
        <f>+MONTH(D591)</f>
      </c>
      <c r="W591" s="281">
        <f>+"W"&amp;IF(WEEKNUM(D591)&lt;10,"0"&amp;WEEKNUM(D591),WEEKNUM(D591))</f>
      </c>
      <c r="X591" s="5">
        <f>+IF(N591="",YEAR(L591),YEAR(N591))</f>
      </c>
      <c r="Y591" s="5">
        <f>+IF(N591="",MONTH(L591),MONTH(N591))</f>
      </c>
      <c r="Z591" s="282">
        <f>+IF(N591="","W"&amp;IF(WEEKNUM(L591)&lt;10,"0"&amp;WEEKNUM(L591),WEEKNUM(L591)),"W"&amp;IF(WEEKNUM(N591)&lt;10,"0"&amp;WEEKNUM(N591),WEEKNUM(N591)))</f>
      </c>
      <c r="AA591" s="281">
        <f>+IF(O591&lt;&gt;"",O591,IF(N591="","In Transit","Arrived"))</f>
      </c>
      <c r="AB591" s="281">
        <f>+"W"&amp;IF(WEEKNUM(Q591)&lt;10,"0"&amp;WEEKNUM(Q591),WEEKNUM(Q591))</f>
      </c>
      <c r="AC591" s="5">
        <f>+YEAR(Q591)</f>
      </c>
      <c r="AD591" s="281">
        <f>+AB591&amp;"-"&amp;AC591</f>
      </c>
      <c r="AE591" s="6"/>
      <c r="AF591" s="6"/>
      <c r="AG591" s="11"/>
    </row>
    <row x14ac:dyDescent="0.25" r="592" customHeight="1" ht="18.75">
      <c r="A592" s="276">
        <v>5</v>
      </c>
      <c r="B592" s="276">
        <v>1091236421</v>
      </c>
      <c r="C592" s="277" t="s">
        <v>1062</v>
      </c>
      <c r="D592" s="278">
        <v>44588</v>
      </c>
      <c r="E592" s="279" t="s">
        <v>1068</v>
      </c>
      <c r="F592" s="279" t="s">
        <v>262</v>
      </c>
      <c r="G592" s="283" t="s">
        <v>1064</v>
      </c>
      <c r="H592" s="279" t="s">
        <v>189</v>
      </c>
      <c r="I592" s="278">
        <v>44596</v>
      </c>
      <c r="J592" s="278">
        <v>44606</v>
      </c>
      <c r="K592" s="276">
        <f>J592-D592</f>
      </c>
      <c r="L592" s="278">
        <v>44629</v>
      </c>
      <c r="M592" s="280">
        <v>19.4</v>
      </c>
      <c r="N592" s="278">
        <v>44629</v>
      </c>
      <c r="O592" s="279" t="s">
        <v>190</v>
      </c>
      <c r="P592" s="276">
        <v>191</v>
      </c>
      <c r="Q592" s="278">
        <v>44635</v>
      </c>
      <c r="R592" s="276">
        <f>Q592-N592</f>
      </c>
      <c r="S592" s="6"/>
      <c r="T592" s="6"/>
      <c r="U592" s="5">
        <f>+YEAR(D592)</f>
      </c>
      <c r="V592" s="5">
        <f>+MONTH(D592)</f>
      </c>
      <c r="W592" s="281">
        <f>+"W"&amp;IF(WEEKNUM(D592)&lt;10,"0"&amp;WEEKNUM(D592),WEEKNUM(D592))</f>
      </c>
      <c r="X592" s="5">
        <f>+IF(N592="",YEAR(L592),YEAR(N592))</f>
      </c>
      <c r="Y592" s="5">
        <f>+IF(N592="",MONTH(L592),MONTH(N592))</f>
      </c>
      <c r="Z592" s="282">
        <f>+IF(N592="","W"&amp;IF(WEEKNUM(L592)&lt;10,"0"&amp;WEEKNUM(L592),WEEKNUM(L592)),"W"&amp;IF(WEEKNUM(N592)&lt;10,"0"&amp;WEEKNUM(N592),WEEKNUM(N592)))</f>
      </c>
      <c r="AA592" s="281">
        <f>+IF(O592&lt;&gt;"",O592,IF(N592="","In Transit","Arrived"))</f>
      </c>
      <c r="AB592" s="281">
        <f>+"W"&amp;IF(WEEKNUM(Q592)&lt;10,"0"&amp;WEEKNUM(Q592),WEEKNUM(Q592))</f>
      </c>
      <c r="AC592" s="5">
        <f>+YEAR(Q592)</f>
      </c>
      <c r="AD592" s="281">
        <f>+AB592&amp;"-"&amp;AC592</f>
      </c>
      <c r="AE592" s="6"/>
      <c r="AF592" s="6"/>
      <c r="AG592" s="11"/>
    </row>
    <row x14ac:dyDescent="0.25" r="593" customHeight="1" ht="18.75">
      <c r="A593" s="276">
        <v>5</v>
      </c>
      <c r="B593" s="276">
        <v>1091236422</v>
      </c>
      <c r="C593" s="277" t="s">
        <v>1062</v>
      </c>
      <c r="D593" s="278">
        <v>44588</v>
      </c>
      <c r="E593" s="279" t="s">
        <v>1069</v>
      </c>
      <c r="F593" s="279" t="s">
        <v>262</v>
      </c>
      <c r="G593" s="283" t="s">
        <v>1064</v>
      </c>
      <c r="H593" s="279" t="s">
        <v>189</v>
      </c>
      <c r="I593" s="278">
        <v>44596</v>
      </c>
      <c r="J593" s="278">
        <v>44606</v>
      </c>
      <c r="K593" s="276">
        <f>J593-D593</f>
      </c>
      <c r="L593" s="278">
        <v>44629</v>
      </c>
      <c r="M593" s="280">
        <v>19.4</v>
      </c>
      <c r="N593" s="278">
        <v>44629</v>
      </c>
      <c r="O593" s="279" t="s">
        <v>190</v>
      </c>
      <c r="P593" s="276">
        <v>191</v>
      </c>
      <c r="Q593" s="278">
        <v>44635</v>
      </c>
      <c r="R593" s="276">
        <f>Q593-N593</f>
      </c>
      <c r="S593" s="6"/>
      <c r="T593" s="6"/>
      <c r="U593" s="5">
        <f>+YEAR(D593)</f>
      </c>
      <c r="V593" s="5">
        <f>+MONTH(D593)</f>
      </c>
      <c r="W593" s="281">
        <f>+"W"&amp;IF(WEEKNUM(D593)&lt;10,"0"&amp;WEEKNUM(D593),WEEKNUM(D593))</f>
      </c>
      <c r="X593" s="5">
        <f>+IF(N593="",YEAR(L593),YEAR(N593))</f>
      </c>
      <c r="Y593" s="5">
        <f>+IF(N593="",MONTH(L593),MONTH(N593))</f>
      </c>
      <c r="Z593" s="282">
        <f>+IF(N593="","W"&amp;IF(WEEKNUM(L593)&lt;10,"0"&amp;WEEKNUM(L593),WEEKNUM(L593)),"W"&amp;IF(WEEKNUM(N593)&lt;10,"0"&amp;WEEKNUM(N593),WEEKNUM(N593)))</f>
      </c>
      <c r="AA593" s="281">
        <f>+IF(O593&lt;&gt;"",O593,IF(N593="","In Transit","Arrived"))</f>
      </c>
      <c r="AB593" s="281">
        <f>+"W"&amp;IF(WEEKNUM(Q593)&lt;10,"0"&amp;WEEKNUM(Q593),WEEKNUM(Q593))</f>
      </c>
      <c r="AC593" s="5">
        <f>+YEAR(Q593)</f>
      </c>
      <c r="AD593" s="281">
        <f>+AB593&amp;"-"&amp;AC593</f>
      </c>
      <c r="AE593" s="6"/>
      <c r="AF593" s="6"/>
      <c r="AG593" s="11"/>
    </row>
    <row x14ac:dyDescent="0.25" r="594" customHeight="1" ht="18.75">
      <c r="A594" s="276">
        <v>5</v>
      </c>
      <c r="B594" s="276">
        <v>1091236423</v>
      </c>
      <c r="C594" s="277" t="s">
        <v>1062</v>
      </c>
      <c r="D594" s="278">
        <v>44588</v>
      </c>
      <c r="E594" s="279" t="s">
        <v>1070</v>
      </c>
      <c r="F594" s="279" t="s">
        <v>262</v>
      </c>
      <c r="G594" s="283" t="s">
        <v>1064</v>
      </c>
      <c r="H594" s="279" t="s">
        <v>189</v>
      </c>
      <c r="I594" s="278">
        <v>44596</v>
      </c>
      <c r="J594" s="278">
        <v>44606</v>
      </c>
      <c r="K594" s="276">
        <f>J594-D594</f>
      </c>
      <c r="L594" s="278">
        <v>44629</v>
      </c>
      <c r="M594" s="280">
        <v>19.4</v>
      </c>
      <c r="N594" s="278">
        <v>44629</v>
      </c>
      <c r="O594" s="279" t="s">
        <v>190</v>
      </c>
      <c r="P594" s="276">
        <v>191</v>
      </c>
      <c r="Q594" s="278">
        <v>44635</v>
      </c>
      <c r="R594" s="276">
        <f>Q594-N594</f>
      </c>
      <c r="S594" s="6"/>
      <c r="T594" s="6"/>
      <c r="U594" s="5">
        <f>+YEAR(D594)</f>
      </c>
      <c r="V594" s="5">
        <f>+MONTH(D594)</f>
      </c>
      <c r="W594" s="281">
        <f>+"W"&amp;IF(WEEKNUM(D594)&lt;10,"0"&amp;WEEKNUM(D594),WEEKNUM(D594))</f>
      </c>
      <c r="X594" s="5">
        <f>+IF(N594="",YEAR(L594),YEAR(N594))</f>
      </c>
      <c r="Y594" s="5">
        <f>+IF(N594="",MONTH(L594),MONTH(N594))</f>
      </c>
      <c r="Z594" s="282">
        <f>+IF(N594="","W"&amp;IF(WEEKNUM(L594)&lt;10,"0"&amp;WEEKNUM(L594),WEEKNUM(L594)),"W"&amp;IF(WEEKNUM(N594)&lt;10,"0"&amp;WEEKNUM(N594),WEEKNUM(N594)))</f>
      </c>
      <c r="AA594" s="281">
        <f>+IF(O594&lt;&gt;"",O594,IF(N594="","In Transit","Arrived"))</f>
      </c>
      <c r="AB594" s="281">
        <f>+"W"&amp;IF(WEEKNUM(Q594)&lt;10,"0"&amp;WEEKNUM(Q594),WEEKNUM(Q594))</f>
      </c>
      <c r="AC594" s="5">
        <f>+YEAR(Q594)</f>
      </c>
      <c r="AD594" s="281">
        <f>+AB594&amp;"-"&amp;AC594</f>
      </c>
      <c r="AE594" s="6"/>
      <c r="AF594" s="6"/>
      <c r="AG594" s="11"/>
    </row>
    <row x14ac:dyDescent="0.25" r="595" customHeight="1" ht="18.75">
      <c r="A595" s="276">
        <v>3</v>
      </c>
      <c r="B595" s="276">
        <v>1090859472</v>
      </c>
      <c r="C595" s="277">
        <v>794978</v>
      </c>
      <c r="D595" s="278">
        <v>44574</v>
      </c>
      <c r="E595" s="279" t="s">
        <v>1071</v>
      </c>
      <c r="F595" s="279" t="s">
        <v>950</v>
      </c>
      <c r="G595" s="283" t="s">
        <v>1003</v>
      </c>
      <c r="H595" s="279" t="s">
        <v>189</v>
      </c>
      <c r="I595" s="278">
        <v>44589</v>
      </c>
      <c r="J595" s="278">
        <v>44596</v>
      </c>
      <c r="K595" s="276">
        <f>J595-D595</f>
      </c>
      <c r="L595" s="278">
        <v>44633</v>
      </c>
      <c r="M595" s="280">
        <v>19.4</v>
      </c>
      <c r="N595" s="278">
        <v>44633</v>
      </c>
      <c r="O595" s="279" t="s">
        <v>190</v>
      </c>
      <c r="P595" s="276">
        <v>190</v>
      </c>
      <c r="Q595" s="278">
        <v>44657</v>
      </c>
      <c r="R595" s="276">
        <f>Q595-N595</f>
      </c>
      <c r="S595" s="6"/>
      <c r="T595" s="6"/>
      <c r="U595" s="5">
        <f>+YEAR(D595)</f>
      </c>
      <c r="V595" s="5">
        <f>+MONTH(D595)</f>
      </c>
      <c r="W595" s="281">
        <f>+"W"&amp;IF(WEEKNUM(D595)&lt;10,"0"&amp;WEEKNUM(D595),WEEKNUM(D595))</f>
      </c>
      <c r="X595" s="5">
        <f>+IF(N595="",YEAR(L595),YEAR(N595))</f>
      </c>
      <c r="Y595" s="5">
        <f>+IF(N595="",MONTH(L595),MONTH(N595))</f>
      </c>
      <c r="Z595" s="282">
        <f>+IF(N595="","W"&amp;IF(WEEKNUM(L595)&lt;10,"0"&amp;WEEKNUM(L595),WEEKNUM(L595)),"W"&amp;IF(WEEKNUM(N595)&lt;10,"0"&amp;WEEKNUM(N595),WEEKNUM(N595)))</f>
      </c>
      <c r="AA595" s="281">
        <f>+IF(O595&lt;&gt;"",O595,IF(N595="","In Transit","Arrived"))</f>
      </c>
      <c r="AB595" s="281">
        <f>+"W"&amp;IF(WEEKNUM(Q595)&lt;10,"0"&amp;WEEKNUM(Q595),WEEKNUM(Q595))</f>
      </c>
      <c r="AC595" s="5">
        <f>+YEAR(Q595)</f>
      </c>
      <c r="AD595" s="281">
        <f>+AB595&amp;"-"&amp;AC595</f>
      </c>
      <c r="AE595" s="6"/>
      <c r="AF595" s="6"/>
      <c r="AG595" s="11"/>
    </row>
    <row x14ac:dyDescent="0.25" r="596" customHeight="1" ht="18.75">
      <c r="A596" s="276">
        <v>3</v>
      </c>
      <c r="B596" s="276">
        <v>1090859473</v>
      </c>
      <c r="C596" s="277">
        <v>794978</v>
      </c>
      <c r="D596" s="278">
        <v>44574</v>
      </c>
      <c r="E596" s="279" t="s">
        <v>1072</v>
      </c>
      <c r="F596" s="279" t="s">
        <v>950</v>
      </c>
      <c r="G596" s="283" t="s">
        <v>1003</v>
      </c>
      <c r="H596" s="279" t="s">
        <v>189</v>
      </c>
      <c r="I596" s="278">
        <v>44589</v>
      </c>
      <c r="J596" s="278">
        <v>44596</v>
      </c>
      <c r="K596" s="276">
        <f>J596-D596</f>
      </c>
      <c r="L596" s="278">
        <v>44633</v>
      </c>
      <c r="M596" s="280">
        <v>19.4</v>
      </c>
      <c r="N596" s="278">
        <v>44633</v>
      </c>
      <c r="O596" s="279" t="s">
        <v>190</v>
      </c>
      <c r="P596" s="276">
        <v>190</v>
      </c>
      <c r="Q596" s="278">
        <v>44657</v>
      </c>
      <c r="R596" s="276">
        <f>Q596-N596</f>
      </c>
      <c r="S596" s="6"/>
      <c r="T596" s="6"/>
      <c r="U596" s="5">
        <f>+YEAR(D596)</f>
      </c>
      <c r="V596" s="5">
        <f>+MONTH(D596)</f>
      </c>
      <c r="W596" s="281">
        <f>+"W"&amp;IF(WEEKNUM(D596)&lt;10,"0"&amp;WEEKNUM(D596),WEEKNUM(D596))</f>
      </c>
      <c r="X596" s="5">
        <f>+IF(N596="",YEAR(L596),YEAR(N596))</f>
      </c>
      <c r="Y596" s="5">
        <f>+IF(N596="",MONTH(L596),MONTH(N596))</f>
      </c>
      <c r="Z596" s="282">
        <f>+IF(N596="","W"&amp;IF(WEEKNUM(L596)&lt;10,"0"&amp;WEEKNUM(L596),WEEKNUM(L596)),"W"&amp;IF(WEEKNUM(N596)&lt;10,"0"&amp;WEEKNUM(N596),WEEKNUM(N596)))</f>
      </c>
      <c r="AA596" s="281">
        <f>+IF(O596&lt;&gt;"",O596,IF(N596="","In Transit","Arrived"))</f>
      </c>
      <c r="AB596" s="281">
        <f>+"W"&amp;IF(WEEKNUM(Q596)&lt;10,"0"&amp;WEEKNUM(Q596),WEEKNUM(Q596))</f>
      </c>
      <c r="AC596" s="5">
        <f>+YEAR(Q596)</f>
      </c>
      <c r="AD596" s="281">
        <f>+AB596&amp;"-"&amp;AC596</f>
      </c>
      <c r="AE596" s="6"/>
      <c r="AF596" s="6"/>
      <c r="AG596" s="11"/>
    </row>
    <row x14ac:dyDescent="0.25" r="597" customHeight="1" ht="18.75">
      <c r="A597" s="276">
        <v>3</v>
      </c>
      <c r="B597" s="276">
        <v>1090859475</v>
      </c>
      <c r="C597" s="277">
        <v>794978</v>
      </c>
      <c r="D597" s="278">
        <v>44574</v>
      </c>
      <c r="E597" s="279" t="s">
        <v>1073</v>
      </c>
      <c r="F597" s="279" t="s">
        <v>950</v>
      </c>
      <c r="G597" s="283" t="s">
        <v>1003</v>
      </c>
      <c r="H597" s="279" t="s">
        <v>189</v>
      </c>
      <c r="I597" s="278">
        <v>44589</v>
      </c>
      <c r="J597" s="278">
        <v>44596</v>
      </c>
      <c r="K597" s="276">
        <f>J597-D597</f>
      </c>
      <c r="L597" s="278">
        <v>44633</v>
      </c>
      <c r="M597" s="280">
        <v>19.4</v>
      </c>
      <c r="N597" s="278">
        <v>44633</v>
      </c>
      <c r="O597" s="279" t="s">
        <v>190</v>
      </c>
      <c r="P597" s="276">
        <v>190</v>
      </c>
      <c r="Q597" s="278">
        <v>44657</v>
      </c>
      <c r="R597" s="276">
        <f>Q597-N597</f>
      </c>
      <c r="S597" s="6"/>
      <c r="T597" s="6"/>
      <c r="U597" s="5">
        <f>+YEAR(D597)</f>
      </c>
      <c r="V597" s="5">
        <f>+MONTH(D597)</f>
      </c>
      <c r="W597" s="281">
        <f>+"W"&amp;IF(WEEKNUM(D597)&lt;10,"0"&amp;WEEKNUM(D597),WEEKNUM(D597))</f>
      </c>
      <c r="X597" s="5">
        <f>+IF(N597="",YEAR(L597),YEAR(N597))</f>
      </c>
      <c r="Y597" s="5">
        <f>+IF(N597="",MONTH(L597),MONTH(N597))</f>
      </c>
      <c r="Z597" s="282">
        <f>+IF(N597="","W"&amp;IF(WEEKNUM(L597)&lt;10,"0"&amp;WEEKNUM(L597),WEEKNUM(L597)),"W"&amp;IF(WEEKNUM(N597)&lt;10,"0"&amp;WEEKNUM(N597),WEEKNUM(N597)))</f>
      </c>
      <c r="AA597" s="281">
        <f>+IF(O597&lt;&gt;"",O597,IF(N597="","In Transit","Arrived"))</f>
      </c>
      <c r="AB597" s="281">
        <f>+"W"&amp;IF(WEEKNUM(Q597)&lt;10,"0"&amp;WEEKNUM(Q597),WEEKNUM(Q597))</f>
      </c>
      <c r="AC597" s="5">
        <f>+YEAR(Q597)</f>
      </c>
      <c r="AD597" s="281">
        <f>+AB597&amp;"-"&amp;AC597</f>
      </c>
      <c r="AE597" s="6"/>
      <c r="AF597" s="6"/>
      <c r="AG597" s="11"/>
    </row>
    <row x14ac:dyDescent="0.25" r="598" customHeight="1" ht="18.75">
      <c r="A598" s="276">
        <v>3</v>
      </c>
      <c r="B598" s="276">
        <v>1090859476</v>
      </c>
      <c r="C598" s="277">
        <v>794978</v>
      </c>
      <c r="D598" s="278">
        <v>44574</v>
      </c>
      <c r="E598" s="279" t="s">
        <v>1074</v>
      </c>
      <c r="F598" s="279" t="s">
        <v>950</v>
      </c>
      <c r="G598" s="283" t="s">
        <v>1003</v>
      </c>
      <c r="H598" s="279" t="s">
        <v>189</v>
      </c>
      <c r="I598" s="278">
        <v>44589</v>
      </c>
      <c r="J598" s="278">
        <v>44596</v>
      </c>
      <c r="K598" s="276">
        <f>J598-D598</f>
      </c>
      <c r="L598" s="278">
        <v>44647</v>
      </c>
      <c r="M598" s="280">
        <v>19.4</v>
      </c>
      <c r="N598" s="278">
        <v>44647</v>
      </c>
      <c r="O598" s="279" t="s">
        <v>190</v>
      </c>
      <c r="P598" s="276">
        <v>190</v>
      </c>
      <c r="Q598" s="278">
        <v>44657</v>
      </c>
      <c r="R598" s="276">
        <f>Q598-N598</f>
      </c>
      <c r="S598" s="6"/>
      <c r="T598" s="6"/>
      <c r="U598" s="5">
        <f>+YEAR(D598)</f>
      </c>
      <c r="V598" s="5">
        <f>+MONTH(D598)</f>
      </c>
      <c r="W598" s="281">
        <f>+"W"&amp;IF(WEEKNUM(D598)&lt;10,"0"&amp;WEEKNUM(D598),WEEKNUM(D598))</f>
      </c>
      <c r="X598" s="5">
        <f>+IF(N598="",YEAR(L598),YEAR(N598))</f>
      </c>
      <c r="Y598" s="5">
        <f>+IF(N598="",MONTH(L598),MONTH(N598))</f>
      </c>
      <c r="Z598" s="282">
        <f>+IF(N598="","W"&amp;IF(WEEKNUM(L598)&lt;10,"0"&amp;WEEKNUM(L598),WEEKNUM(L598)),"W"&amp;IF(WEEKNUM(N598)&lt;10,"0"&amp;WEEKNUM(N598),WEEKNUM(N598)))</f>
      </c>
      <c r="AA598" s="281">
        <f>+IF(O598&lt;&gt;"",O598,IF(N598="","In Transit","Arrived"))</f>
      </c>
      <c r="AB598" s="281">
        <f>+"W"&amp;IF(WEEKNUM(Q598)&lt;10,"0"&amp;WEEKNUM(Q598),WEEKNUM(Q598))</f>
      </c>
      <c r="AC598" s="5">
        <f>+YEAR(Q598)</f>
      </c>
      <c r="AD598" s="281">
        <f>+AB598&amp;"-"&amp;AC598</f>
      </c>
      <c r="AE598" s="6"/>
      <c r="AF598" s="6"/>
      <c r="AG598" s="11"/>
    </row>
    <row x14ac:dyDescent="0.25" r="599" customHeight="1" ht="18.75">
      <c r="A599" s="276">
        <v>3</v>
      </c>
      <c r="B599" s="276">
        <v>1090859477</v>
      </c>
      <c r="C599" s="277">
        <v>794978</v>
      </c>
      <c r="D599" s="278">
        <v>44574</v>
      </c>
      <c r="E599" s="279" t="s">
        <v>1075</v>
      </c>
      <c r="F599" s="279" t="s">
        <v>950</v>
      </c>
      <c r="G599" s="283" t="s">
        <v>1003</v>
      </c>
      <c r="H599" s="279" t="s">
        <v>189</v>
      </c>
      <c r="I599" s="278">
        <v>44589</v>
      </c>
      <c r="J599" s="278">
        <v>44596</v>
      </c>
      <c r="K599" s="276">
        <f>J599-D599</f>
      </c>
      <c r="L599" s="278">
        <v>44647</v>
      </c>
      <c r="M599" s="280">
        <v>19.4</v>
      </c>
      <c r="N599" s="278">
        <v>44647</v>
      </c>
      <c r="O599" s="279" t="s">
        <v>190</v>
      </c>
      <c r="P599" s="276">
        <v>190</v>
      </c>
      <c r="Q599" s="278">
        <v>44649</v>
      </c>
      <c r="R599" s="276">
        <f>Q599-N599</f>
      </c>
      <c r="S599" s="6"/>
      <c r="T599" s="6"/>
      <c r="U599" s="5">
        <f>+YEAR(D599)</f>
      </c>
      <c r="V599" s="5">
        <f>+MONTH(D599)</f>
      </c>
      <c r="W599" s="281">
        <f>+"W"&amp;IF(WEEKNUM(D599)&lt;10,"0"&amp;WEEKNUM(D599),WEEKNUM(D599))</f>
      </c>
      <c r="X599" s="5">
        <f>+IF(N599="",YEAR(L599),YEAR(N599))</f>
      </c>
      <c r="Y599" s="5">
        <f>+IF(N599="",MONTH(L599),MONTH(N599))</f>
      </c>
      <c r="Z599" s="282">
        <f>+IF(N599="","W"&amp;IF(WEEKNUM(L599)&lt;10,"0"&amp;WEEKNUM(L599),WEEKNUM(L599)),"W"&amp;IF(WEEKNUM(N599)&lt;10,"0"&amp;WEEKNUM(N599),WEEKNUM(N599)))</f>
      </c>
      <c r="AA599" s="281">
        <f>+IF(O599&lt;&gt;"",O599,IF(N599="","In Transit","Arrived"))</f>
      </c>
      <c r="AB599" s="281">
        <f>+"W"&amp;IF(WEEKNUM(Q599)&lt;10,"0"&amp;WEEKNUM(Q599),WEEKNUM(Q599))</f>
      </c>
      <c r="AC599" s="5">
        <f>+YEAR(Q599)</f>
      </c>
      <c r="AD599" s="281">
        <f>+AB599&amp;"-"&amp;AC599</f>
      </c>
      <c r="AE599" s="6"/>
      <c r="AF599" s="6"/>
      <c r="AG599" s="11"/>
    </row>
    <row x14ac:dyDescent="0.25" r="600" customHeight="1" ht="18.75">
      <c r="A600" s="276">
        <v>3</v>
      </c>
      <c r="B600" s="276">
        <v>1090859478</v>
      </c>
      <c r="C600" s="277">
        <v>794978</v>
      </c>
      <c r="D600" s="278">
        <v>44574</v>
      </c>
      <c r="E600" s="279" t="s">
        <v>1076</v>
      </c>
      <c r="F600" s="279" t="s">
        <v>950</v>
      </c>
      <c r="G600" s="283" t="s">
        <v>1003</v>
      </c>
      <c r="H600" s="279" t="s">
        <v>189</v>
      </c>
      <c r="I600" s="278">
        <v>44589</v>
      </c>
      <c r="J600" s="278">
        <v>44596</v>
      </c>
      <c r="K600" s="276">
        <f>J600-D600</f>
      </c>
      <c r="L600" s="278">
        <v>44647</v>
      </c>
      <c r="M600" s="280">
        <v>19.4</v>
      </c>
      <c r="N600" s="278">
        <v>44647</v>
      </c>
      <c r="O600" s="279" t="s">
        <v>190</v>
      </c>
      <c r="P600" s="276">
        <v>190</v>
      </c>
      <c r="Q600" s="278">
        <v>44649</v>
      </c>
      <c r="R600" s="276">
        <f>Q600-N600</f>
      </c>
      <c r="S600" s="6"/>
      <c r="T600" s="6"/>
      <c r="U600" s="5">
        <f>+YEAR(D600)</f>
      </c>
      <c r="V600" s="5">
        <f>+MONTH(D600)</f>
      </c>
      <c r="W600" s="281">
        <f>+"W"&amp;IF(WEEKNUM(D600)&lt;10,"0"&amp;WEEKNUM(D600),WEEKNUM(D600))</f>
      </c>
      <c r="X600" s="5">
        <f>+IF(N600="",YEAR(L600),YEAR(N600))</f>
      </c>
      <c r="Y600" s="5">
        <f>+IF(N600="",MONTH(L600),MONTH(N600))</f>
      </c>
      <c r="Z600" s="282">
        <f>+IF(N600="","W"&amp;IF(WEEKNUM(L600)&lt;10,"0"&amp;WEEKNUM(L600),WEEKNUM(L600)),"W"&amp;IF(WEEKNUM(N600)&lt;10,"0"&amp;WEEKNUM(N600),WEEKNUM(N600)))</f>
      </c>
      <c r="AA600" s="281">
        <f>+IF(O600&lt;&gt;"",O600,IF(N600="","In Transit","Arrived"))</f>
      </c>
      <c r="AB600" s="281">
        <f>+"W"&amp;IF(WEEKNUM(Q600)&lt;10,"0"&amp;WEEKNUM(Q600),WEEKNUM(Q600))</f>
      </c>
      <c r="AC600" s="5">
        <f>+YEAR(Q600)</f>
      </c>
      <c r="AD600" s="281">
        <f>+AB600&amp;"-"&amp;AC600</f>
      </c>
      <c r="AE600" s="6"/>
      <c r="AF600" s="6"/>
      <c r="AG600" s="11"/>
    </row>
    <row x14ac:dyDescent="0.25" r="601" customHeight="1" ht="18.75">
      <c r="A601" s="276">
        <v>3</v>
      </c>
      <c r="B601" s="276">
        <v>1090859480</v>
      </c>
      <c r="C601" s="277">
        <v>794978</v>
      </c>
      <c r="D601" s="278">
        <v>44574</v>
      </c>
      <c r="E601" s="279" t="s">
        <v>1077</v>
      </c>
      <c r="F601" s="279" t="s">
        <v>950</v>
      </c>
      <c r="G601" s="283" t="s">
        <v>1003</v>
      </c>
      <c r="H601" s="279" t="s">
        <v>189</v>
      </c>
      <c r="I601" s="278">
        <v>44589</v>
      </c>
      <c r="J601" s="278">
        <v>44596</v>
      </c>
      <c r="K601" s="276">
        <f>J601-D601</f>
      </c>
      <c r="L601" s="278">
        <v>44647</v>
      </c>
      <c r="M601" s="280">
        <v>19.4</v>
      </c>
      <c r="N601" s="278">
        <v>44647</v>
      </c>
      <c r="O601" s="279" t="s">
        <v>190</v>
      </c>
      <c r="P601" s="276">
        <v>190</v>
      </c>
      <c r="Q601" s="278">
        <v>44649</v>
      </c>
      <c r="R601" s="276">
        <f>Q601-N601</f>
      </c>
      <c r="S601" s="6"/>
      <c r="T601" s="6"/>
      <c r="U601" s="5">
        <f>+YEAR(D601)</f>
      </c>
      <c r="V601" s="5">
        <f>+MONTH(D601)</f>
      </c>
      <c r="W601" s="281">
        <f>+"W"&amp;IF(WEEKNUM(D601)&lt;10,"0"&amp;WEEKNUM(D601),WEEKNUM(D601))</f>
      </c>
      <c r="X601" s="5">
        <f>+IF(N601="",YEAR(L601),YEAR(N601))</f>
      </c>
      <c r="Y601" s="5">
        <f>+IF(N601="",MONTH(L601),MONTH(N601))</f>
      </c>
      <c r="Z601" s="282">
        <f>+IF(N601="","W"&amp;IF(WEEKNUM(L601)&lt;10,"0"&amp;WEEKNUM(L601),WEEKNUM(L601)),"W"&amp;IF(WEEKNUM(N601)&lt;10,"0"&amp;WEEKNUM(N601),WEEKNUM(N601)))</f>
      </c>
      <c r="AA601" s="281">
        <f>+IF(O601&lt;&gt;"",O601,IF(N601="","In Transit","Arrived"))</f>
      </c>
      <c r="AB601" s="281">
        <f>+"W"&amp;IF(WEEKNUM(Q601)&lt;10,"0"&amp;WEEKNUM(Q601),WEEKNUM(Q601))</f>
      </c>
      <c r="AC601" s="5">
        <f>+YEAR(Q601)</f>
      </c>
      <c r="AD601" s="281">
        <f>+AB601&amp;"-"&amp;AC601</f>
      </c>
      <c r="AE601" s="6"/>
      <c r="AF601" s="6"/>
      <c r="AG601" s="11"/>
    </row>
    <row x14ac:dyDescent="0.25" r="602" customHeight="1" ht="18.75">
      <c r="A602" s="276">
        <v>7</v>
      </c>
      <c r="B602" s="276">
        <v>1091725002</v>
      </c>
      <c r="C602" s="277" t="s">
        <v>1078</v>
      </c>
      <c r="D602" s="278">
        <v>44600</v>
      </c>
      <c r="E602" s="279" t="s">
        <v>1079</v>
      </c>
      <c r="F602" s="279" t="s">
        <v>188</v>
      </c>
      <c r="G602" s="283" t="s">
        <v>1080</v>
      </c>
      <c r="H602" s="279" t="s">
        <v>189</v>
      </c>
      <c r="I602" s="278">
        <v>44599</v>
      </c>
      <c r="J602" s="278">
        <v>44618</v>
      </c>
      <c r="K602" s="276">
        <f>J602-D602</f>
      </c>
      <c r="L602" s="278">
        <v>44636</v>
      </c>
      <c r="M602" s="280">
        <v>19.4</v>
      </c>
      <c r="N602" s="278">
        <v>44636</v>
      </c>
      <c r="O602" s="279" t="s">
        <v>190</v>
      </c>
      <c r="P602" s="276">
        <v>190</v>
      </c>
      <c r="Q602" s="278">
        <v>44643</v>
      </c>
      <c r="R602" s="276">
        <f>Q602-N602</f>
      </c>
      <c r="S602" s="6"/>
      <c r="T602" s="6"/>
      <c r="U602" s="5">
        <f>+YEAR(D602)</f>
      </c>
      <c r="V602" s="5">
        <f>+MONTH(D602)</f>
      </c>
      <c r="W602" s="281">
        <f>+"W"&amp;IF(WEEKNUM(D602)&lt;10,"0"&amp;WEEKNUM(D602),WEEKNUM(D602))</f>
      </c>
      <c r="X602" s="5">
        <f>+IF(N602="",YEAR(L602),YEAR(N602))</f>
      </c>
      <c r="Y602" s="5">
        <f>+IF(N602="",MONTH(L602),MONTH(N602))</f>
      </c>
      <c r="Z602" s="282">
        <f>+IF(N602="","W"&amp;IF(WEEKNUM(L602)&lt;10,"0"&amp;WEEKNUM(L602),WEEKNUM(L602)),"W"&amp;IF(WEEKNUM(N602)&lt;10,"0"&amp;WEEKNUM(N602),WEEKNUM(N602)))</f>
      </c>
      <c r="AA602" s="281">
        <f>+IF(O602&lt;&gt;"",O602,IF(N602="","In Transit","Arrived"))</f>
      </c>
      <c r="AB602" s="281">
        <f>+"W"&amp;IF(WEEKNUM(Q602)&lt;10,"0"&amp;WEEKNUM(Q602),WEEKNUM(Q602))</f>
      </c>
      <c r="AC602" s="5">
        <f>+YEAR(Q602)</f>
      </c>
      <c r="AD602" s="281">
        <f>+AB602&amp;"-"&amp;AC602</f>
      </c>
      <c r="AE602" s="6"/>
      <c r="AF602" s="6"/>
      <c r="AG602" s="11"/>
    </row>
    <row x14ac:dyDescent="0.25" r="603" customHeight="1" ht="18.75">
      <c r="A603" s="276">
        <v>7</v>
      </c>
      <c r="B603" s="276">
        <v>1091725003</v>
      </c>
      <c r="C603" s="277" t="s">
        <v>1078</v>
      </c>
      <c r="D603" s="278">
        <v>44600</v>
      </c>
      <c r="E603" s="279" t="s">
        <v>1081</v>
      </c>
      <c r="F603" s="279" t="s">
        <v>188</v>
      </c>
      <c r="G603" s="283" t="s">
        <v>1080</v>
      </c>
      <c r="H603" s="279" t="s">
        <v>189</v>
      </c>
      <c r="I603" s="278">
        <v>44599</v>
      </c>
      <c r="J603" s="278">
        <v>44618</v>
      </c>
      <c r="K603" s="276">
        <f>J603-D603</f>
      </c>
      <c r="L603" s="278">
        <v>44636</v>
      </c>
      <c r="M603" s="280">
        <v>19.4</v>
      </c>
      <c r="N603" s="278">
        <v>44636</v>
      </c>
      <c r="O603" s="279" t="s">
        <v>190</v>
      </c>
      <c r="P603" s="276">
        <v>190</v>
      </c>
      <c r="Q603" s="278">
        <v>44643</v>
      </c>
      <c r="R603" s="276">
        <f>Q603-N603</f>
      </c>
      <c r="S603" s="6"/>
      <c r="T603" s="6"/>
      <c r="U603" s="5">
        <f>+YEAR(D603)</f>
      </c>
      <c r="V603" s="5">
        <f>+MONTH(D603)</f>
      </c>
      <c r="W603" s="281">
        <f>+"W"&amp;IF(WEEKNUM(D603)&lt;10,"0"&amp;WEEKNUM(D603),WEEKNUM(D603))</f>
      </c>
      <c r="X603" s="5">
        <f>+IF(N603="",YEAR(L603),YEAR(N603))</f>
      </c>
      <c r="Y603" s="5">
        <f>+IF(N603="",MONTH(L603),MONTH(N603))</f>
      </c>
      <c r="Z603" s="282">
        <f>+IF(N603="","W"&amp;IF(WEEKNUM(L603)&lt;10,"0"&amp;WEEKNUM(L603),WEEKNUM(L603)),"W"&amp;IF(WEEKNUM(N603)&lt;10,"0"&amp;WEEKNUM(N603),WEEKNUM(N603)))</f>
      </c>
      <c r="AA603" s="281">
        <f>+IF(O603&lt;&gt;"",O603,IF(N603="","In Transit","Arrived"))</f>
      </c>
      <c r="AB603" s="281">
        <f>+"W"&amp;IF(WEEKNUM(Q603)&lt;10,"0"&amp;WEEKNUM(Q603),WEEKNUM(Q603))</f>
      </c>
      <c r="AC603" s="5">
        <f>+YEAR(Q603)</f>
      </c>
      <c r="AD603" s="281">
        <f>+AB603&amp;"-"&amp;AC603</f>
      </c>
      <c r="AE603" s="6"/>
      <c r="AF603" s="6"/>
      <c r="AG603" s="11"/>
    </row>
    <row x14ac:dyDescent="0.25" r="604" customHeight="1" ht="18.75">
      <c r="A604" s="276">
        <v>7</v>
      </c>
      <c r="B604" s="276">
        <v>1091725006</v>
      </c>
      <c r="C604" s="277" t="s">
        <v>1078</v>
      </c>
      <c r="D604" s="278">
        <v>44600</v>
      </c>
      <c r="E604" s="279" t="s">
        <v>1082</v>
      </c>
      <c r="F604" s="279" t="s">
        <v>188</v>
      </c>
      <c r="G604" s="283" t="s">
        <v>1080</v>
      </c>
      <c r="H604" s="279" t="s">
        <v>189</v>
      </c>
      <c r="I604" s="278">
        <v>44599</v>
      </c>
      <c r="J604" s="278">
        <v>44618</v>
      </c>
      <c r="K604" s="276">
        <f>J604-D604</f>
      </c>
      <c r="L604" s="278">
        <v>44636</v>
      </c>
      <c r="M604" s="280">
        <v>19.4</v>
      </c>
      <c r="N604" s="278">
        <v>44636</v>
      </c>
      <c r="O604" s="279" t="s">
        <v>190</v>
      </c>
      <c r="P604" s="276">
        <v>190</v>
      </c>
      <c r="Q604" s="278">
        <v>44643</v>
      </c>
      <c r="R604" s="276">
        <f>Q604-N604</f>
      </c>
      <c r="S604" s="6"/>
      <c r="T604" s="6"/>
      <c r="U604" s="5">
        <f>+YEAR(D604)</f>
      </c>
      <c r="V604" s="5">
        <f>+MONTH(D604)</f>
      </c>
      <c r="W604" s="281">
        <f>+"W"&amp;IF(WEEKNUM(D604)&lt;10,"0"&amp;WEEKNUM(D604),WEEKNUM(D604))</f>
      </c>
      <c r="X604" s="5">
        <f>+IF(N604="",YEAR(L604),YEAR(N604))</f>
      </c>
      <c r="Y604" s="5">
        <f>+IF(N604="",MONTH(L604),MONTH(N604))</f>
      </c>
      <c r="Z604" s="282">
        <f>+IF(N604="","W"&amp;IF(WEEKNUM(L604)&lt;10,"0"&amp;WEEKNUM(L604),WEEKNUM(L604)),"W"&amp;IF(WEEKNUM(N604)&lt;10,"0"&amp;WEEKNUM(N604),WEEKNUM(N604)))</f>
      </c>
      <c r="AA604" s="281">
        <f>+IF(O604&lt;&gt;"",O604,IF(N604="","In Transit","Arrived"))</f>
      </c>
      <c r="AB604" s="281">
        <f>+"W"&amp;IF(WEEKNUM(Q604)&lt;10,"0"&amp;WEEKNUM(Q604),WEEKNUM(Q604))</f>
      </c>
      <c r="AC604" s="5">
        <f>+YEAR(Q604)</f>
      </c>
      <c r="AD604" s="281">
        <f>+AB604&amp;"-"&amp;AC604</f>
      </c>
      <c r="AE604" s="6"/>
      <c r="AF604" s="6"/>
      <c r="AG604" s="11"/>
    </row>
    <row x14ac:dyDescent="0.25" r="605" customHeight="1" ht="18.75">
      <c r="A605" s="276">
        <v>7</v>
      </c>
      <c r="B605" s="276">
        <v>1091725007</v>
      </c>
      <c r="C605" s="277" t="s">
        <v>1078</v>
      </c>
      <c r="D605" s="278">
        <v>44601</v>
      </c>
      <c r="E605" s="279" t="s">
        <v>1083</v>
      </c>
      <c r="F605" s="279" t="s">
        <v>188</v>
      </c>
      <c r="G605" s="283" t="s">
        <v>1080</v>
      </c>
      <c r="H605" s="279" t="s">
        <v>189</v>
      </c>
      <c r="I605" s="278">
        <v>44599</v>
      </c>
      <c r="J605" s="278">
        <v>44618</v>
      </c>
      <c r="K605" s="276">
        <f>J605-D605</f>
      </c>
      <c r="L605" s="278">
        <v>44636</v>
      </c>
      <c r="M605" s="280">
        <v>19.4</v>
      </c>
      <c r="N605" s="278">
        <v>44636</v>
      </c>
      <c r="O605" s="279" t="s">
        <v>190</v>
      </c>
      <c r="P605" s="276">
        <v>190</v>
      </c>
      <c r="Q605" s="278">
        <v>44643</v>
      </c>
      <c r="R605" s="276">
        <f>Q605-N605</f>
      </c>
      <c r="S605" s="6"/>
      <c r="T605" s="6"/>
      <c r="U605" s="5">
        <f>+YEAR(D605)</f>
      </c>
      <c r="V605" s="5">
        <f>+MONTH(D605)</f>
      </c>
      <c r="W605" s="281">
        <f>+"W"&amp;IF(WEEKNUM(D605)&lt;10,"0"&amp;WEEKNUM(D605),WEEKNUM(D605))</f>
      </c>
      <c r="X605" s="5">
        <f>+IF(N605="",YEAR(L605),YEAR(N605))</f>
      </c>
      <c r="Y605" s="5">
        <f>+IF(N605="",MONTH(L605),MONTH(N605))</f>
      </c>
      <c r="Z605" s="282">
        <f>+IF(N605="","W"&amp;IF(WEEKNUM(L605)&lt;10,"0"&amp;WEEKNUM(L605),WEEKNUM(L605)),"W"&amp;IF(WEEKNUM(N605)&lt;10,"0"&amp;WEEKNUM(N605),WEEKNUM(N605)))</f>
      </c>
      <c r="AA605" s="281">
        <f>+IF(O605&lt;&gt;"",O605,IF(N605="","In Transit","Arrived"))</f>
      </c>
      <c r="AB605" s="281">
        <f>+"W"&amp;IF(WEEKNUM(Q605)&lt;10,"0"&amp;WEEKNUM(Q605),WEEKNUM(Q605))</f>
      </c>
      <c r="AC605" s="5">
        <f>+YEAR(Q605)</f>
      </c>
      <c r="AD605" s="281">
        <f>+AB605&amp;"-"&amp;AC605</f>
      </c>
      <c r="AE605" s="6"/>
      <c r="AF605" s="6"/>
      <c r="AG605" s="11"/>
    </row>
    <row x14ac:dyDescent="0.25" r="606" customHeight="1" ht="18.75">
      <c r="A606" s="276">
        <v>7</v>
      </c>
      <c r="B606" s="276">
        <v>1091725008</v>
      </c>
      <c r="C606" s="277" t="s">
        <v>1078</v>
      </c>
      <c r="D606" s="278">
        <v>44601</v>
      </c>
      <c r="E606" s="279" t="s">
        <v>1084</v>
      </c>
      <c r="F606" s="279" t="s">
        <v>188</v>
      </c>
      <c r="G606" s="283" t="s">
        <v>1080</v>
      </c>
      <c r="H606" s="279" t="s">
        <v>189</v>
      </c>
      <c r="I606" s="278">
        <v>44599</v>
      </c>
      <c r="J606" s="278">
        <v>44618</v>
      </c>
      <c r="K606" s="276">
        <f>J606-D606</f>
      </c>
      <c r="L606" s="278">
        <v>44636</v>
      </c>
      <c r="M606" s="280">
        <v>19.4</v>
      </c>
      <c r="N606" s="278">
        <v>44636</v>
      </c>
      <c r="O606" s="279" t="s">
        <v>190</v>
      </c>
      <c r="P606" s="276">
        <v>190</v>
      </c>
      <c r="Q606" s="278">
        <v>44643</v>
      </c>
      <c r="R606" s="276">
        <f>Q606-N606</f>
      </c>
      <c r="S606" s="6"/>
      <c r="T606" s="6"/>
      <c r="U606" s="5">
        <f>+YEAR(D606)</f>
      </c>
      <c r="V606" s="5">
        <f>+MONTH(D606)</f>
      </c>
      <c r="W606" s="281">
        <f>+"W"&amp;IF(WEEKNUM(D606)&lt;10,"0"&amp;WEEKNUM(D606),WEEKNUM(D606))</f>
      </c>
      <c r="X606" s="5">
        <f>+IF(N606="",YEAR(L606),YEAR(N606))</f>
      </c>
      <c r="Y606" s="5">
        <f>+IF(N606="",MONTH(L606),MONTH(N606))</f>
      </c>
      <c r="Z606" s="282">
        <f>+IF(N606="","W"&amp;IF(WEEKNUM(L606)&lt;10,"0"&amp;WEEKNUM(L606),WEEKNUM(L606)),"W"&amp;IF(WEEKNUM(N606)&lt;10,"0"&amp;WEEKNUM(N606),WEEKNUM(N606)))</f>
      </c>
      <c r="AA606" s="281">
        <f>+IF(O606&lt;&gt;"",O606,IF(N606="","In Transit","Arrived"))</f>
      </c>
      <c r="AB606" s="281">
        <f>+"W"&amp;IF(WEEKNUM(Q606)&lt;10,"0"&amp;WEEKNUM(Q606),WEEKNUM(Q606))</f>
      </c>
      <c r="AC606" s="5">
        <f>+YEAR(Q606)</f>
      </c>
      <c r="AD606" s="281">
        <f>+AB606&amp;"-"&amp;AC606</f>
      </c>
      <c r="AE606" s="6"/>
      <c r="AF606" s="6"/>
      <c r="AG606" s="11"/>
    </row>
    <row x14ac:dyDescent="0.25" r="607" customHeight="1" ht="18.75">
      <c r="A607" s="276">
        <v>7</v>
      </c>
      <c r="B607" s="276">
        <v>1091808581</v>
      </c>
      <c r="C607" s="277" t="s">
        <v>1078</v>
      </c>
      <c r="D607" s="278">
        <v>44601</v>
      </c>
      <c r="E607" s="279" t="s">
        <v>1085</v>
      </c>
      <c r="F607" s="279" t="s">
        <v>188</v>
      </c>
      <c r="G607" s="283" t="s">
        <v>1080</v>
      </c>
      <c r="H607" s="279" t="s">
        <v>189</v>
      </c>
      <c r="I607" s="278">
        <v>44599</v>
      </c>
      <c r="J607" s="278">
        <v>44618</v>
      </c>
      <c r="K607" s="276">
        <f>J607-D607</f>
      </c>
      <c r="L607" s="278">
        <v>44636</v>
      </c>
      <c r="M607" s="280">
        <v>19.4</v>
      </c>
      <c r="N607" s="278">
        <v>44636</v>
      </c>
      <c r="O607" s="279" t="s">
        <v>190</v>
      </c>
      <c r="P607" s="276">
        <v>190</v>
      </c>
      <c r="Q607" s="278">
        <v>44643</v>
      </c>
      <c r="R607" s="276">
        <f>Q607-N607</f>
      </c>
      <c r="S607" s="6"/>
      <c r="T607" s="6"/>
      <c r="U607" s="5">
        <f>+YEAR(D607)</f>
      </c>
      <c r="V607" s="5">
        <f>+MONTH(D607)</f>
      </c>
      <c r="W607" s="281">
        <f>+"W"&amp;IF(WEEKNUM(D607)&lt;10,"0"&amp;WEEKNUM(D607),WEEKNUM(D607))</f>
      </c>
      <c r="X607" s="5">
        <f>+IF(N607="",YEAR(L607),YEAR(N607))</f>
      </c>
      <c r="Y607" s="5">
        <f>+IF(N607="",MONTH(L607),MONTH(N607))</f>
      </c>
      <c r="Z607" s="282">
        <f>+IF(N607="","W"&amp;IF(WEEKNUM(L607)&lt;10,"0"&amp;WEEKNUM(L607),WEEKNUM(L607)),"W"&amp;IF(WEEKNUM(N607)&lt;10,"0"&amp;WEEKNUM(N607),WEEKNUM(N607)))</f>
      </c>
      <c r="AA607" s="281">
        <f>+IF(O607&lt;&gt;"",O607,IF(N607="","In Transit","Arrived"))</f>
      </c>
      <c r="AB607" s="281">
        <f>+"W"&amp;IF(WEEKNUM(Q607)&lt;10,"0"&amp;WEEKNUM(Q607),WEEKNUM(Q607))</f>
      </c>
      <c r="AC607" s="5">
        <f>+YEAR(Q607)</f>
      </c>
      <c r="AD607" s="281">
        <f>+AB607&amp;"-"&amp;AC607</f>
      </c>
      <c r="AE607" s="6"/>
      <c r="AF607" s="6"/>
      <c r="AG607" s="11"/>
    </row>
    <row x14ac:dyDescent="0.25" r="608" customHeight="1" ht="18.75">
      <c r="A608" s="276">
        <v>7</v>
      </c>
      <c r="B608" s="276">
        <v>1091808582</v>
      </c>
      <c r="C608" s="277" t="s">
        <v>1078</v>
      </c>
      <c r="D608" s="278">
        <v>44601</v>
      </c>
      <c r="E608" s="279" t="s">
        <v>1086</v>
      </c>
      <c r="F608" s="279" t="s">
        <v>188</v>
      </c>
      <c r="G608" s="283" t="s">
        <v>1080</v>
      </c>
      <c r="H608" s="279" t="s">
        <v>189</v>
      </c>
      <c r="I608" s="278">
        <v>44599</v>
      </c>
      <c r="J608" s="278">
        <v>44618</v>
      </c>
      <c r="K608" s="276">
        <f>J608-D608</f>
      </c>
      <c r="L608" s="278">
        <v>44636</v>
      </c>
      <c r="M608" s="280">
        <v>19.4</v>
      </c>
      <c r="N608" s="278">
        <v>44636</v>
      </c>
      <c r="O608" s="279" t="s">
        <v>190</v>
      </c>
      <c r="P608" s="276">
        <v>190</v>
      </c>
      <c r="Q608" s="278">
        <v>44643</v>
      </c>
      <c r="R608" s="276">
        <f>Q608-N608</f>
      </c>
      <c r="S608" s="6"/>
      <c r="T608" s="6"/>
      <c r="U608" s="5">
        <f>+YEAR(D608)</f>
      </c>
      <c r="V608" s="5">
        <f>+MONTH(D608)</f>
      </c>
      <c r="W608" s="281">
        <f>+"W"&amp;IF(WEEKNUM(D608)&lt;10,"0"&amp;WEEKNUM(D608),WEEKNUM(D608))</f>
      </c>
      <c r="X608" s="5">
        <f>+IF(N608="",YEAR(L608),YEAR(N608))</f>
      </c>
      <c r="Y608" s="5">
        <f>+IF(N608="",MONTH(L608),MONTH(N608))</f>
      </c>
      <c r="Z608" s="282">
        <f>+IF(N608="","W"&amp;IF(WEEKNUM(L608)&lt;10,"0"&amp;WEEKNUM(L608),WEEKNUM(L608)),"W"&amp;IF(WEEKNUM(N608)&lt;10,"0"&amp;WEEKNUM(N608),WEEKNUM(N608)))</f>
      </c>
      <c r="AA608" s="281">
        <f>+IF(O608&lt;&gt;"",O608,IF(N608="","In Transit","Arrived"))</f>
      </c>
      <c r="AB608" s="281">
        <f>+"W"&amp;IF(WEEKNUM(Q608)&lt;10,"0"&amp;WEEKNUM(Q608),WEEKNUM(Q608))</f>
      </c>
      <c r="AC608" s="5">
        <f>+YEAR(Q608)</f>
      </c>
      <c r="AD608" s="281">
        <f>+AB608&amp;"-"&amp;AC608</f>
      </c>
      <c r="AE608" s="6"/>
      <c r="AF608" s="6"/>
      <c r="AG608" s="11"/>
    </row>
    <row x14ac:dyDescent="0.25" r="609" customHeight="1" ht="18.75">
      <c r="A609" s="276">
        <v>7</v>
      </c>
      <c r="B609" s="276">
        <v>1091808583</v>
      </c>
      <c r="C609" s="277" t="s">
        <v>1078</v>
      </c>
      <c r="D609" s="278">
        <v>44601</v>
      </c>
      <c r="E609" s="279" t="s">
        <v>1087</v>
      </c>
      <c r="F609" s="279" t="s">
        <v>188</v>
      </c>
      <c r="G609" s="283" t="s">
        <v>1080</v>
      </c>
      <c r="H609" s="279" t="s">
        <v>189</v>
      </c>
      <c r="I609" s="278">
        <v>44599</v>
      </c>
      <c r="J609" s="278">
        <v>44618</v>
      </c>
      <c r="K609" s="276">
        <f>J609-D609</f>
      </c>
      <c r="L609" s="278">
        <v>44636</v>
      </c>
      <c r="M609" s="280">
        <v>19.4</v>
      </c>
      <c r="N609" s="278">
        <v>44636</v>
      </c>
      <c r="O609" s="279" t="s">
        <v>190</v>
      </c>
      <c r="P609" s="276">
        <v>190</v>
      </c>
      <c r="Q609" s="278">
        <v>44643</v>
      </c>
      <c r="R609" s="276">
        <f>Q609-N609</f>
      </c>
      <c r="S609" s="6"/>
      <c r="T609" s="6"/>
      <c r="U609" s="5">
        <f>+YEAR(D609)</f>
      </c>
      <c r="V609" s="5">
        <f>+MONTH(D609)</f>
      </c>
      <c r="W609" s="281">
        <f>+"W"&amp;IF(WEEKNUM(D609)&lt;10,"0"&amp;WEEKNUM(D609),WEEKNUM(D609))</f>
      </c>
      <c r="X609" s="5">
        <f>+IF(N609="",YEAR(L609),YEAR(N609))</f>
      </c>
      <c r="Y609" s="5">
        <f>+IF(N609="",MONTH(L609),MONTH(N609))</f>
      </c>
      <c r="Z609" s="282">
        <f>+IF(N609="","W"&amp;IF(WEEKNUM(L609)&lt;10,"0"&amp;WEEKNUM(L609),WEEKNUM(L609)),"W"&amp;IF(WEEKNUM(N609)&lt;10,"0"&amp;WEEKNUM(N609),WEEKNUM(N609)))</f>
      </c>
      <c r="AA609" s="281">
        <f>+IF(O609&lt;&gt;"",O609,IF(N609="","In Transit","Arrived"))</f>
      </c>
      <c r="AB609" s="281">
        <f>+"W"&amp;IF(WEEKNUM(Q609)&lt;10,"0"&amp;WEEKNUM(Q609),WEEKNUM(Q609))</f>
      </c>
      <c r="AC609" s="5">
        <f>+YEAR(Q609)</f>
      </c>
      <c r="AD609" s="281">
        <f>+AB609&amp;"-"&amp;AC609</f>
      </c>
      <c r="AE609" s="6"/>
      <c r="AF609" s="6"/>
      <c r="AG609" s="11"/>
    </row>
    <row x14ac:dyDescent="0.25" r="610" customHeight="1" ht="18.75">
      <c r="A610" s="276">
        <v>7</v>
      </c>
      <c r="B610" s="276">
        <v>1091808584</v>
      </c>
      <c r="C610" s="277" t="s">
        <v>1088</v>
      </c>
      <c r="D610" s="278">
        <v>44601</v>
      </c>
      <c r="E610" s="279" t="s">
        <v>1089</v>
      </c>
      <c r="F610" s="279" t="s">
        <v>188</v>
      </c>
      <c r="G610" s="283" t="s">
        <v>1090</v>
      </c>
      <c r="H610" s="279" t="s">
        <v>189</v>
      </c>
      <c r="I610" s="278">
        <v>44599</v>
      </c>
      <c r="J610" s="278">
        <v>44615</v>
      </c>
      <c r="K610" s="276">
        <f>J610-D610</f>
      </c>
      <c r="L610" s="278">
        <v>44636</v>
      </c>
      <c r="M610" s="280">
        <v>19.4</v>
      </c>
      <c r="N610" s="278">
        <v>44636</v>
      </c>
      <c r="O610" s="279" t="s">
        <v>190</v>
      </c>
      <c r="P610" s="276">
        <v>190</v>
      </c>
      <c r="Q610" s="278">
        <v>44649</v>
      </c>
      <c r="R610" s="276">
        <f>Q610-N610</f>
      </c>
      <c r="S610" s="6"/>
      <c r="T610" s="6"/>
      <c r="U610" s="5">
        <f>+YEAR(D610)</f>
      </c>
      <c r="V610" s="5">
        <f>+MONTH(D610)</f>
      </c>
      <c r="W610" s="281">
        <f>+"W"&amp;IF(WEEKNUM(D610)&lt;10,"0"&amp;WEEKNUM(D610),WEEKNUM(D610))</f>
      </c>
      <c r="X610" s="5">
        <f>+IF(N610="",YEAR(L610),YEAR(N610))</f>
      </c>
      <c r="Y610" s="5">
        <f>+IF(N610="",MONTH(L610),MONTH(N610))</f>
      </c>
      <c r="Z610" s="282">
        <f>+IF(N610="","W"&amp;IF(WEEKNUM(L610)&lt;10,"0"&amp;WEEKNUM(L610),WEEKNUM(L610)),"W"&amp;IF(WEEKNUM(N610)&lt;10,"0"&amp;WEEKNUM(N610),WEEKNUM(N610)))</f>
      </c>
      <c r="AA610" s="281">
        <f>+IF(O610&lt;&gt;"",O610,IF(N610="","In Transit","Arrived"))</f>
      </c>
      <c r="AB610" s="281">
        <f>+"W"&amp;IF(WEEKNUM(Q610)&lt;10,"0"&amp;WEEKNUM(Q610),WEEKNUM(Q610))</f>
      </c>
      <c r="AC610" s="5">
        <f>+YEAR(Q610)</f>
      </c>
      <c r="AD610" s="281">
        <f>+AB610&amp;"-"&amp;AC610</f>
      </c>
      <c r="AE610" s="6"/>
      <c r="AF610" s="6"/>
      <c r="AG610" s="11"/>
    </row>
    <row x14ac:dyDescent="0.25" r="611" customHeight="1" ht="18.75">
      <c r="A611" s="276">
        <v>9</v>
      </c>
      <c r="B611" s="276">
        <v>1092174001</v>
      </c>
      <c r="C611" s="277" t="s">
        <v>1091</v>
      </c>
      <c r="D611" s="278">
        <v>44615</v>
      </c>
      <c r="E611" s="279" t="s">
        <v>1092</v>
      </c>
      <c r="F611" s="279" t="s">
        <v>235</v>
      </c>
      <c r="G611" s="283" t="s">
        <v>1093</v>
      </c>
      <c r="H611" s="279" t="s">
        <v>189</v>
      </c>
      <c r="I611" s="278">
        <v>44624</v>
      </c>
      <c r="J611" s="278">
        <v>44627</v>
      </c>
      <c r="K611" s="276">
        <f>J611-D611</f>
      </c>
      <c r="L611" s="278">
        <v>44650</v>
      </c>
      <c r="M611" s="280">
        <v>19.4</v>
      </c>
      <c r="N611" s="278">
        <v>44650</v>
      </c>
      <c r="O611" s="279" t="s">
        <v>190</v>
      </c>
      <c r="P611" s="276">
        <v>190</v>
      </c>
      <c r="Q611" s="278">
        <v>44657</v>
      </c>
      <c r="R611" s="276">
        <f>Q611-N611</f>
      </c>
      <c r="S611" s="6"/>
      <c r="T611" s="6"/>
      <c r="U611" s="5">
        <f>+YEAR(D611)</f>
      </c>
      <c r="V611" s="5">
        <f>+MONTH(D611)</f>
      </c>
      <c r="W611" s="281">
        <f>+"W"&amp;IF(WEEKNUM(D611)&lt;10,"0"&amp;WEEKNUM(D611),WEEKNUM(D611))</f>
      </c>
      <c r="X611" s="5">
        <f>+IF(N611="",YEAR(L611),YEAR(N611))</f>
      </c>
      <c r="Y611" s="5">
        <f>+IF(N611="",MONTH(L611),MONTH(N611))</f>
      </c>
      <c r="Z611" s="282">
        <f>+IF(N611="","W"&amp;IF(WEEKNUM(L611)&lt;10,"0"&amp;WEEKNUM(L611),WEEKNUM(L611)),"W"&amp;IF(WEEKNUM(N611)&lt;10,"0"&amp;WEEKNUM(N611),WEEKNUM(N611)))</f>
      </c>
      <c r="AA611" s="281">
        <f>+IF(O611&lt;&gt;"",O611,IF(N611="","In Transit","Arrived"))</f>
      </c>
      <c r="AB611" s="281">
        <f>+"W"&amp;IF(WEEKNUM(Q611)&lt;10,"0"&amp;WEEKNUM(Q611),WEEKNUM(Q611))</f>
      </c>
      <c r="AC611" s="5">
        <f>+YEAR(Q611)</f>
      </c>
      <c r="AD611" s="281">
        <f>+AB611&amp;"-"&amp;AC611</f>
      </c>
      <c r="AE611" s="6"/>
      <c r="AF611" s="6"/>
      <c r="AG611" s="11"/>
    </row>
    <row x14ac:dyDescent="0.25" r="612" customHeight="1" ht="18.75">
      <c r="A612" s="276">
        <v>9</v>
      </c>
      <c r="B612" s="276">
        <v>1092174010</v>
      </c>
      <c r="C612" s="277" t="s">
        <v>1091</v>
      </c>
      <c r="D612" s="278">
        <v>44617</v>
      </c>
      <c r="E612" s="279" t="s">
        <v>1094</v>
      </c>
      <c r="F612" s="279" t="s">
        <v>235</v>
      </c>
      <c r="G612" s="283" t="s">
        <v>1093</v>
      </c>
      <c r="H612" s="279" t="s">
        <v>189</v>
      </c>
      <c r="I612" s="278">
        <v>44624</v>
      </c>
      <c r="J612" s="278">
        <v>44627</v>
      </c>
      <c r="K612" s="276">
        <f>J612-D612</f>
      </c>
      <c r="L612" s="278">
        <v>44650</v>
      </c>
      <c r="M612" s="280">
        <v>19.4</v>
      </c>
      <c r="N612" s="278">
        <v>44650</v>
      </c>
      <c r="O612" s="279" t="s">
        <v>190</v>
      </c>
      <c r="P612" s="276">
        <v>190</v>
      </c>
      <c r="Q612" s="278">
        <v>44657</v>
      </c>
      <c r="R612" s="276">
        <f>Q612-N612</f>
      </c>
      <c r="S612" s="6"/>
      <c r="T612" s="6"/>
      <c r="U612" s="5">
        <f>+YEAR(D612)</f>
      </c>
      <c r="V612" s="5">
        <f>+MONTH(D612)</f>
      </c>
      <c r="W612" s="281">
        <f>+"W"&amp;IF(WEEKNUM(D612)&lt;10,"0"&amp;WEEKNUM(D612),WEEKNUM(D612))</f>
      </c>
      <c r="X612" s="5">
        <f>+IF(N612="",YEAR(L612),YEAR(N612))</f>
      </c>
      <c r="Y612" s="5">
        <f>+IF(N612="",MONTH(L612),MONTH(N612))</f>
      </c>
      <c r="Z612" s="282">
        <f>+IF(N612="","W"&amp;IF(WEEKNUM(L612)&lt;10,"0"&amp;WEEKNUM(L612),WEEKNUM(L612)),"W"&amp;IF(WEEKNUM(N612)&lt;10,"0"&amp;WEEKNUM(N612),WEEKNUM(N612)))</f>
      </c>
      <c r="AA612" s="281">
        <f>+IF(O612&lt;&gt;"",O612,IF(N612="","In Transit","Arrived"))</f>
      </c>
      <c r="AB612" s="281">
        <f>+"W"&amp;IF(WEEKNUM(Q612)&lt;10,"0"&amp;WEEKNUM(Q612),WEEKNUM(Q612))</f>
      </c>
      <c r="AC612" s="5">
        <f>+YEAR(Q612)</f>
      </c>
      <c r="AD612" s="281">
        <f>+AB612&amp;"-"&amp;AC612</f>
      </c>
      <c r="AE612" s="6"/>
      <c r="AF612" s="6"/>
      <c r="AG612" s="11"/>
    </row>
    <row x14ac:dyDescent="0.25" r="613" customHeight="1" ht="18.75">
      <c r="A613" s="276">
        <v>9</v>
      </c>
      <c r="B613" s="276">
        <v>1092174009</v>
      </c>
      <c r="C613" s="277" t="s">
        <v>1091</v>
      </c>
      <c r="D613" s="278">
        <v>44616</v>
      </c>
      <c r="E613" s="279" t="s">
        <v>1095</v>
      </c>
      <c r="F613" s="279" t="s">
        <v>235</v>
      </c>
      <c r="G613" s="283" t="s">
        <v>1093</v>
      </c>
      <c r="H613" s="279" t="s">
        <v>189</v>
      </c>
      <c r="I613" s="278">
        <v>44624</v>
      </c>
      <c r="J613" s="278">
        <v>44627</v>
      </c>
      <c r="K613" s="276">
        <f>J613-D613</f>
      </c>
      <c r="L613" s="278">
        <v>44650</v>
      </c>
      <c r="M613" s="280">
        <v>19.4</v>
      </c>
      <c r="N613" s="278">
        <v>44650</v>
      </c>
      <c r="O613" s="279" t="s">
        <v>190</v>
      </c>
      <c r="P613" s="276">
        <v>190</v>
      </c>
      <c r="Q613" s="278">
        <v>44657</v>
      </c>
      <c r="R613" s="276">
        <f>Q613-N613</f>
      </c>
      <c r="S613" s="6"/>
      <c r="T613" s="6"/>
      <c r="U613" s="5">
        <f>+YEAR(D613)</f>
      </c>
      <c r="V613" s="5">
        <f>+MONTH(D613)</f>
      </c>
      <c r="W613" s="281">
        <f>+"W"&amp;IF(WEEKNUM(D613)&lt;10,"0"&amp;WEEKNUM(D613),WEEKNUM(D613))</f>
      </c>
      <c r="X613" s="5">
        <f>+IF(N613="",YEAR(L613),YEAR(N613))</f>
      </c>
      <c r="Y613" s="5">
        <f>+IF(N613="",MONTH(L613),MONTH(N613))</f>
      </c>
      <c r="Z613" s="282">
        <f>+IF(N613="","W"&amp;IF(WEEKNUM(L613)&lt;10,"0"&amp;WEEKNUM(L613),WEEKNUM(L613)),"W"&amp;IF(WEEKNUM(N613)&lt;10,"0"&amp;WEEKNUM(N613),WEEKNUM(N613)))</f>
      </c>
      <c r="AA613" s="281">
        <f>+IF(O613&lt;&gt;"",O613,IF(N613="","In Transit","Arrived"))</f>
      </c>
      <c r="AB613" s="281">
        <f>+"W"&amp;IF(WEEKNUM(Q613)&lt;10,"0"&amp;WEEKNUM(Q613),WEEKNUM(Q613))</f>
      </c>
      <c r="AC613" s="5">
        <f>+YEAR(Q613)</f>
      </c>
      <c r="AD613" s="281">
        <f>+AB613&amp;"-"&amp;AC613</f>
      </c>
      <c r="AE613" s="6"/>
      <c r="AF613" s="6"/>
      <c r="AG613" s="11"/>
    </row>
    <row x14ac:dyDescent="0.25" r="614" customHeight="1" ht="18.75">
      <c r="A614" s="276">
        <v>9</v>
      </c>
      <c r="B614" s="276">
        <v>1092174006</v>
      </c>
      <c r="C614" s="277" t="s">
        <v>1091</v>
      </c>
      <c r="D614" s="278">
        <v>44616</v>
      </c>
      <c r="E614" s="279" t="s">
        <v>1096</v>
      </c>
      <c r="F614" s="279" t="s">
        <v>235</v>
      </c>
      <c r="G614" s="283" t="s">
        <v>1093</v>
      </c>
      <c r="H614" s="279" t="s">
        <v>189</v>
      </c>
      <c r="I614" s="278">
        <v>44624</v>
      </c>
      <c r="J614" s="278">
        <v>44627</v>
      </c>
      <c r="K614" s="276">
        <f>J614-D614</f>
      </c>
      <c r="L614" s="278">
        <v>44650</v>
      </c>
      <c r="M614" s="280">
        <v>19.4</v>
      </c>
      <c r="N614" s="278">
        <v>44650</v>
      </c>
      <c r="O614" s="279" t="s">
        <v>190</v>
      </c>
      <c r="P614" s="276">
        <v>190</v>
      </c>
      <c r="Q614" s="278">
        <v>44657</v>
      </c>
      <c r="R614" s="276">
        <f>Q614-N614</f>
      </c>
      <c r="S614" s="6"/>
      <c r="T614" s="6"/>
      <c r="U614" s="5">
        <f>+YEAR(D614)</f>
      </c>
      <c r="V614" s="5">
        <f>+MONTH(D614)</f>
      </c>
      <c r="W614" s="281">
        <f>+"W"&amp;IF(WEEKNUM(D614)&lt;10,"0"&amp;WEEKNUM(D614),WEEKNUM(D614))</f>
      </c>
      <c r="X614" s="5">
        <f>+IF(N614="",YEAR(L614),YEAR(N614))</f>
      </c>
      <c r="Y614" s="5">
        <f>+IF(N614="",MONTH(L614),MONTH(N614))</f>
      </c>
      <c r="Z614" s="282">
        <f>+IF(N614="","W"&amp;IF(WEEKNUM(L614)&lt;10,"0"&amp;WEEKNUM(L614),WEEKNUM(L614)),"W"&amp;IF(WEEKNUM(N614)&lt;10,"0"&amp;WEEKNUM(N614),WEEKNUM(N614)))</f>
      </c>
      <c r="AA614" s="281">
        <f>+IF(O614&lt;&gt;"",O614,IF(N614="","In Transit","Arrived"))</f>
      </c>
      <c r="AB614" s="281">
        <f>+"W"&amp;IF(WEEKNUM(Q614)&lt;10,"0"&amp;WEEKNUM(Q614),WEEKNUM(Q614))</f>
      </c>
      <c r="AC614" s="5">
        <f>+YEAR(Q614)</f>
      </c>
      <c r="AD614" s="281">
        <f>+AB614&amp;"-"&amp;AC614</f>
      </c>
      <c r="AE614" s="6"/>
      <c r="AF614" s="6"/>
      <c r="AG614" s="11"/>
    </row>
    <row x14ac:dyDescent="0.25" r="615" customHeight="1" ht="18.75">
      <c r="A615" s="276">
        <v>9</v>
      </c>
      <c r="B615" s="276">
        <v>1092174004</v>
      </c>
      <c r="C615" s="277" t="s">
        <v>1091</v>
      </c>
      <c r="D615" s="278">
        <v>44616</v>
      </c>
      <c r="E615" s="279" t="s">
        <v>1097</v>
      </c>
      <c r="F615" s="279" t="s">
        <v>235</v>
      </c>
      <c r="G615" s="283" t="s">
        <v>1093</v>
      </c>
      <c r="H615" s="279" t="s">
        <v>189</v>
      </c>
      <c r="I615" s="278">
        <v>44624</v>
      </c>
      <c r="J615" s="278">
        <v>44627</v>
      </c>
      <c r="K615" s="276">
        <f>J615-D615</f>
      </c>
      <c r="L615" s="278">
        <v>44650</v>
      </c>
      <c r="M615" s="280">
        <v>19.4</v>
      </c>
      <c r="N615" s="278">
        <v>44650</v>
      </c>
      <c r="O615" s="279" t="s">
        <v>190</v>
      </c>
      <c r="P615" s="276">
        <v>190</v>
      </c>
      <c r="Q615" s="278">
        <v>44657</v>
      </c>
      <c r="R615" s="276">
        <f>Q615-N615</f>
      </c>
      <c r="S615" s="6"/>
      <c r="T615" s="6"/>
      <c r="U615" s="5">
        <f>+YEAR(D615)</f>
      </c>
      <c r="V615" s="5">
        <f>+MONTH(D615)</f>
      </c>
      <c r="W615" s="281">
        <f>+"W"&amp;IF(WEEKNUM(D615)&lt;10,"0"&amp;WEEKNUM(D615),WEEKNUM(D615))</f>
      </c>
      <c r="X615" s="5">
        <f>+IF(N615="",YEAR(L615),YEAR(N615))</f>
      </c>
      <c r="Y615" s="5">
        <f>+IF(N615="",MONTH(L615),MONTH(N615))</f>
      </c>
      <c r="Z615" s="282">
        <f>+IF(N615="","W"&amp;IF(WEEKNUM(L615)&lt;10,"0"&amp;WEEKNUM(L615),WEEKNUM(L615)),"W"&amp;IF(WEEKNUM(N615)&lt;10,"0"&amp;WEEKNUM(N615),WEEKNUM(N615)))</f>
      </c>
      <c r="AA615" s="281">
        <f>+IF(O615&lt;&gt;"",O615,IF(N615="","In Transit","Arrived"))</f>
      </c>
      <c r="AB615" s="281">
        <f>+"W"&amp;IF(WEEKNUM(Q615)&lt;10,"0"&amp;WEEKNUM(Q615),WEEKNUM(Q615))</f>
      </c>
      <c r="AC615" s="5">
        <f>+YEAR(Q615)</f>
      </c>
      <c r="AD615" s="281">
        <f>+AB615&amp;"-"&amp;AC615</f>
      </c>
      <c r="AE615" s="6"/>
      <c r="AF615" s="6"/>
      <c r="AG615" s="11"/>
    </row>
    <row x14ac:dyDescent="0.25" r="616" customHeight="1" ht="18.75">
      <c r="A616" s="276">
        <v>9</v>
      </c>
      <c r="B616" s="276">
        <v>1092174003</v>
      </c>
      <c r="C616" s="277" t="s">
        <v>1091</v>
      </c>
      <c r="D616" s="278">
        <v>44615</v>
      </c>
      <c r="E616" s="279" t="s">
        <v>1098</v>
      </c>
      <c r="F616" s="279" t="s">
        <v>235</v>
      </c>
      <c r="G616" s="283" t="s">
        <v>1093</v>
      </c>
      <c r="H616" s="279" t="s">
        <v>189</v>
      </c>
      <c r="I616" s="278">
        <v>44624</v>
      </c>
      <c r="J616" s="278">
        <v>44627</v>
      </c>
      <c r="K616" s="276">
        <f>J616-D616</f>
      </c>
      <c r="L616" s="278">
        <v>44650</v>
      </c>
      <c r="M616" s="280">
        <v>19.4</v>
      </c>
      <c r="N616" s="278">
        <v>44650</v>
      </c>
      <c r="O616" s="279" t="s">
        <v>190</v>
      </c>
      <c r="P616" s="276">
        <v>191</v>
      </c>
      <c r="Q616" s="278">
        <v>44664</v>
      </c>
      <c r="R616" s="276">
        <f>Q616-N616</f>
      </c>
      <c r="S616" s="6"/>
      <c r="T616" s="6"/>
      <c r="U616" s="5">
        <f>+YEAR(D616)</f>
      </c>
      <c r="V616" s="5">
        <f>+MONTH(D616)</f>
      </c>
      <c r="W616" s="281">
        <f>+"W"&amp;IF(WEEKNUM(D616)&lt;10,"0"&amp;WEEKNUM(D616),WEEKNUM(D616))</f>
      </c>
      <c r="X616" s="5">
        <f>+IF(N616="",YEAR(L616),YEAR(N616))</f>
      </c>
      <c r="Y616" s="5">
        <f>+IF(N616="",MONTH(L616),MONTH(N616))</f>
      </c>
      <c r="Z616" s="282">
        <f>+IF(N616="","W"&amp;IF(WEEKNUM(L616)&lt;10,"0"&amp;WEEKNUM(L616),WEEKNUM(L616)),"W"&amp;IF(WEEKNUM(N616)&lt;10,"0"&amp;WEEKNUM(N616),WEEKNUM(N616)))</f>
      </c>
      <c r="AA616" s="281">
        <f>+IF(O616&lt;&gt;"",O616,IF(N616="","In Transit","Arrived"))</f>
      </c>
      <c r="AB616" s="281">
        <f>+"W"&amp;IF(WEEKNUM(Q616)&lt;10,"0"&amp;WEEKNUM(Q616),WEEKNUM(Q616))</f>
      </c>
      <c r="AC616" s="5">
        <f>+YEAR(Q616)</f>
      </c>
      <c r="AD616" s="281">
        <f>+AB616&amp;"-"&amp;AC616</f>
      </c>
      <c r="AE616" s="6"/>
      <c r="AF616" s="6"/>
      <c r="AG616" s="11"/>
    </row>
    <row x14ac:dyDescent="0.25" r="617" customHeight="1" ht="18.75">
      <c r="A617" s="276">
        <v>9</v>
      </c>
      <c r="B617" s="276">
        <v>1092174002</v>
      </c>
      <c r="C617" s="277" t="s">
        <v>1091</v>
      </c>
      <c r="D617" s="278">
        <v>44615</v>
      </c>
      <c r="E617" s="279" t="s">
        <v>1099</v>
      </c>
      <c r="F617" s="279" t="s">
        <v>235</v>
      </c>
      <c r="G617" s="283" t="s">
        <v>1093</v>
      </c>
      <c r="H617" s="279" t="s">
        <v>189</v>
      </c>
      <c r="I617" s="278">
        <v>44624</v>
      </c>
      <c r="J617" s="278">
        <v>44627</v>
      </c>
      <c r="K617" s="276">
        <f>J617-D617</f>
      </c>
      <c r="L617" s="278">
        <v>44650</v>
      </c>
      <c r="M617" s="280">
        <v>19.4</v>
      </c>
      <c r="N617" s="278">
        <v>44650</v>
      </c>
      <c r="O617" s="279" t="s">
        <v>190</v>
      </c>
      <c r="P617" s="276">
        <v>190</v>
      </c>
      <c r="Q617" s="278">
        <v>44657</v>
      </c>
      <c r="R617" s="276">
        <f>Q617-N617</f>
      </c>
      <c r="S617" s="6"/>
      <c r="T617" s="6"/>
      <c r="U617" s="5">
        <f>+YEAR(D617)</f>
      </c>
      <c r="V617" s="5">
        <f>+MONTH(D617)</f>
      </c>
      <c r="W617" s="281">
        <f>+"W"&amp;IF(WEEKNUM(D617)&lt;10,"0"&amp;WEEKNUM(D617),WEEKNUM(D617))</f>
      </c>
      <c r="X617" s="5">
        <f>+IF(N617="",YEAR(L617),YEAR(N617))</f>
      </c>
      <c r="Y617" s="5">
        <f>+IF(N617="",MONTH(L617),MONTH(N617))</f>
      </c>
      <c r="Z617" s="282">
        <f>+IF(N617="","W"&amp;IF(WEEKNUM(L617)&lt;10,"0"&amp;WEEKNUM(L617),WEEKNUM(L617)),"W"&amp;IF(WEEKNUM(N617)&lt;10,"0"&amp;WEEKNUM(N617),WEEKNUM(N617)))</f>
      </c>
      <c r="AA617" s="281">
        <f>+IF(O617&lt;&gt;"",O617,IF(N617="","In Transit","Arrived"))</f>
      </c>
      <c r="AB617" s="281">
        <f>+"W"&amp;IF(WEEKNUM(Q617)&lt;10,"0"&amp;WEEKNUM(Q617),WEEKNUM(Q617))</f>
      </c>
      <c r="AC617" s="5">
        <f>+YEAR(Q617)</f>
      </c>
      <c r="AD617" s="281">
        <f>+AB617&amp;"-"&amp;AC617</f>
      </c>
      <c r="AE617" s="6"/>
      <c r="AF617" s="6"/>
      <c r="AG617" s="11"/>
    </row>
    <row x14ac:dyDescent="0.25" r="618" customHeight="1" ht="18.75">
      <c r="A618" s="276">
        <v>10</v>
      </c>
      <c r="B618" s="276">
        <v>1092464929</v>
      </c>
      <c r="C618" s="277" t="s">
        <v>1100</v>
      </c>
      <c r="D618" s="278">
        <v>44620</v>
      </c>
      <c r="E618" s="279" t="s">
        <v>1101</v>
      </c>
      <c r="F618" s="279" t="s">
        <v>211</v>
      </c>
      <c r="G618" s="283" t="s">
        <v>1102</v>
      </c>
      <c r="H618" s="279" t="s">
        <v>189</v>
      </c>
      <c r="I618" s="278">
        <v>44631</v>
      </c>
      <c r="J618" s="278">
        <v>44633</v>
      </c>
      <c r="K618" s="276">
        <f>J618-D618</f>
      </c>
      <c r="L618" s="278">
        <v>44654</v>
      </c>
      <c r="M618" s="280">
        <v>19.4</v>
      </c>
      <c r="N618" s="278">
        <v>44655</v>
      </c>
      <c r="O618" s="279" t="s">
        <v>190</v>
      </c>
      <c r="P618" s="276">
        <v>191</v>
      </c>
      <c r="Q618" s="278">
        <v>44664</v>
      </c>
      <c r="R618" s="276">
        <f>Q618-N618</f>
      </c>
      <c r="S618" s="6"/>
      <c r="T618" s="6"/>
      <c r="U618" s="5">
        <f>+YEAR(D618)</f>
      </c>
      <c r="V618" s="5">
        <f>+MONTH(D618)</f>
      </c>
      <c r="W618" s="281">
        <f>+"W"&amp;IF(WEEKNUM(D618)&lt;10,"0"&amp;WEEKNUM(D618),WEEKNUM(D618))</f>
      </c>
      <c r="X618" s="5">
        <f>+IF(N618="",YEAR(L618),YEAR(N618))</f>
      </c>
      <c r="Y618" s="5">
        <f>+IF(N618="",MONTH(L618),MONTH(N618))</f>
      </c>
      <c r="Z618" s="282">
        <f>+IF(N618="","W"&amp;IF(WEEKNUM(L618)&lt;10,"0"&amp;WEEKNUM(L618),WEEKNUM(L618)),"W"&amp;IF(WEEKNUM(N618)&lt;10,"0"&amp;WEEKNUM(N618),WEEKNUM(N618)))</f>
      </c>
      <c r="AA618" s="281">
        <f>+IF(O618&lt;&gt;"",O618,IF(N618="","In Transit","Arrived"))</f>
      </c>
      <c r="AB618" s="281">
        <f>+"W"&amp;IF(WEEKNUM(Q618)&lt;10,"0"&amp;WEEKNUM(Q618),WEEKNUM(Q618))</f>
      </c>
      <c r="AC618" s="5">
        <f>+YEAR(Q618)</f>
      </c>
      <c r="AD618" s="281">
        <f>+AB618&amp;"-"&amp;AC618</f>
      </c>
      <c r="AE618" s="6"/>
      <c r="AF618" s="6"/>
      <c r="AG618" s="11"/>
    </row>
    <row x14ac:dyDescent="0.25" r="619" customHeight="1" ht="18.75">
      <c r="A619" s="276">
        <v>10</v>
      </c>
      <c r="B619" s="276">
        <v>1092464932</v>
      </c>
      <c r="C619" s="277" t="s">
        <v>1100</v>
      </c>
      <c r="D619" s="278">
        <v>44621</v>
      </c>
      <c r="E619" s="279" t="s">
        <v>1103</v>
      </c>
      <c r="F619" s="279" t="s">
        <v>211</v>
      </c>
      <c r="G619" s="283" t="s">
        <v>1102</v>
      </c>
      <c r="H619" s="279" t="s">
        <v>189</v>
      </c>
      <c r="I619" s="278">
        <v>44631</v>
      </c>
      <c r="J619" s="278">
        <v>44633</v>
      </c>
      <c r="K619" s="276">
        <f>J619-D619</f>
      </c>
      <c r="L619" s="278">
        <v>44654</v>
      </c>
      <c r="M619" s="280">
        <v>19.4</v>
      </c>
      <c r="N619" s="278">
        <v>44655</v>
      </c>
      <c r="O619" s="279" t="s">
        <v>190</v>
      </c>
      <c r="P619" s="276">
        <v>191</v>
      </c>
      <c r="Q619" s="278">
        <v>44664</v>
      </c>
      <c r="R619" s="276">
        <f>Q619-N619</f>
      </c>
      <c r="S619" s="6"/>
      <c r="T619" s="6"/>
      <c r="U619" s="5">
        <f>+YEAR(D619)</f>
      </c>
      <c r="V619" s="5">
        <f>+MONTH(D619)</f>
      </c>
      <c r="W619" s="281">
        <f>+"W"&amp;IF(WEEKNUM(D619)&lt;10,"0"&amp;WEEKNUM(D619),WEEKNUM(D619))</f>
      </c>
      <c r="X619" s="5">
        <f>+IF(N619="",YEAR(L619),YEAR(N619))</f>
      </c>
      <c r="Y619" s="5">
        <f>+IF(N619="",MONTH(L619),MONTH(N619))</f>
      </c>
      <c r="Z619" s="282">
        <f>+IF(N619="","W"&amp;IF(WEEKNUM(L619)&lt;10,"0"&amp;WEEKNUM(L619),WEEKNUM(L619)),"W"&amp;IF(WEEKNUM(N619)&lt;10,"0"&amp;WEEKNUM(N619),WEEKNUM(N619)))</f>
      </c>
      <c r="AA619" s="281">
        <f>+IF(O619&lt;&gt;"",O619,IF(N619="","In Transit","Arrived"))</f>
      </c>
      <c r="AB619" s="281">
        <f>+"W"&amp;IF(WEEKNUM(Q619)&lt;10,"0"&amp;WEEKNUM(Q619),WEEKNUM(Q619))</f>
      </c>
      <c r="AC619" s="5">
        <f>+YEAR(Q619)</f>
      </c>
      <c r="AD619" s="281">
        <f>+AB619&amp;"-"&amp;AC619</f>
      </c>
      <c r="AE619" s="6"/>
      <c r="AF619" s="6"/>
      <c r="AG619" s="11"/>
    </row>
    <row x14ac:dyDescent="0.25" r="620" customHeight="1" ht="18.75">
      <c r="A620" s="276">
        <v>10</v>
      </c>
      <c r="B620" s="276">
        <v>1092464933</v>
      </c>
      <c r="C620" s="277" t="s">
        <v>1100</v>
      </c>
      <c r="D620" s="278">
        <v>44621</v>
      </c>
      <c r="E620" s="279" t="s">
        <v>1104</v>
      </c>
      <c r="F620" s="279" t="s">
        <v>211</v>
      </c>
      <c r="G620" s="283" t="s">
        <v>1102</v>
      </c>
      <c r="H620" s="279" t="s">
        <v>189</v>
      </c>
      <c r="I620" s="278">
        <v>44631</v>
      </c>
      <c r="J620" s="278">
        <v>44633</v>
      </c>
      <c r="K620" s="276">
        <f>J620-D620</f>
      </c>
      <c r="L620" s="278">
        <v>44654</v>
      </c>
      <c r="M620" s="280">
        <v>19.4</v>
      </c>
      <c r="N620" s="278">
        <v>44655</v>
      </c>
      <c r="O620" s="279" t="s">
        <v>190</v>
      </c>
      <c r="P620" s="276">
        <v>191</v>
      </c>
      <c r="Q620" s="278">
        <v>44664</v>
      </c>
      <c r="R620" s="276">
        <f>Q620-N620</f>
      </c>
      <c r="S620" s="6"/>
      <c r="T620" s="6"/>
      <c r="U620" s="5">
        <f>+YEAR(D620)</f>
      </c>
      <c r="V620" s="5">
        <f>+MONTH(D620)</f>
      </c>
      <c r="W620" s="281">
        <f>+"W"&amp;IF(WEEKNUM(D620)&lt;10,"0"&amp;WEEKNUM(D620),WEEKNUM(D620))</f>
      </c>
      <c r="X620" s="5">
        <f>+IF(N620="",YEAR(L620),YEAR(N620))</f>
      </c>
      <c r="Y620" s="5">
        <f>+IF(N620="",MONTH(L620),MONTH(N620))</f>
      </c>
      <c r="Z620" s="282">
        <f>+IF(N620="","W"&amp;IF(WEEKNUM(L620)&lt;10,"0"&amp;WEEKNUM(L620),WEEKNUM(L620)),"W"&amp;IF(WEEKNUM(N620)&lt;10,"0"&amp;WEEKNUM(N620),WEEKNUM(N620)))</f>
      </c>
      <c r="AA620" s="281">
        <f>+IF(O620&lt;&gt;"",O620,IF(N620="","In Transit","Arrived"))</f>
      </c>
      <c r="AB620" s="281">
        <f>+"W"&amp;IF(WEEKNUM(Q620)&lt;10,"0"&amp;WEEKNUM(Q620),WEEKNUM(Q620))</f>
      </c>
      <c r="AC620" s="5">
        <f>+YEAR(Q620)</f>
      </c>
      <c r="AD620" s="281">
        <f>+AB620&amp;"-"&amp;AC620</f>
      </c>
      <c r="AE620" s="6"/>
      <c r="AF620" s="6"/>
      <c r="AG620" s="11"/>
    </row>
    <row x14ac:dyDescent="0.25" r="621" customHeight="1" ht="18.75">
      <c r="A621" s="276">
        <v>10</v>
      </c>
      <c r="B621" s="276">
        <v>1092464934</v>
      </c>
      <c r="C621" s="277" t="s">
        <v>1100</v>
      </c>
      <c r="D621" s="278">
        <v>44621</v>
      </c>
      <c r="E621" s="279" t="s">
        <v>1105</v>
      </c>
      <c r="F621" s="279" t="s">
        <v>211</v>
      </c>
      <c r="G621" s="283" t="s">
        <v>1102</v>
      </c>
      <c r="H621" s="279" t="s">
        <v>189</v>
      </c>
      <c r="I621" s="278">
        <v>44631</v>
      </c>
      <c r="J621" s="278">
        <v>44633</v>
      </c>
      <c r="K621" s="276">
        <f>J621-D621</f>
      </c>
      <c r="L621" s="278">
        <v>44654</v>
      </c>
      <c r="M621" s="280">
        <v>19.4</v>
      </c>
      <c r="N621" s="278">
        <v>44655</v>
      </c>
      <c r="O621" s="279" t="s">
        <v>190</v>
      </c>
      <c r="P621" s="276">
        <v>191</v>
      </c>
      <c r="Q621" s="278">
        <v>44664</v>
      </c>
      <c r="R621" s="276">
        <f>Q621-N621</f>
      </c>
      <c r="S621" s="6"/>
      <c r="T621" s="6"/>
      <c r="U621" s="5">
        <f>+YEAR(D621)</f>
      </c>
      <c r="V621" s="5">
        <f>+MONTH(D621)</f>
      </c>
      <c r="W621" s="281">
        <f>+"W"&amp;IF(WEEKNUM(D621)&lt;10,"0"&amp;WEEKNUM(D621),WEEKNUM(D621))</f>
      </c>
      <c r="X621" s="5">
        <f>+IF(N621="",YEAR(L621),YEAR(N621))</f>
      </c>
      <c r="Y621" s="5">
        <f>+IF(N621="",MONTH(L621),MONTH(N621))</f>
      </c>
      <c r="Z621" s="282">
        <f>+IF(N621="","W"&amp;IF(WEEKNUM(L621)&lt;10,"0"&amp;WEEKNUM(L621),WEEKNUM(L621)),"W"&amp;IF(WEEKNUM(N621)&lt;10,"0"&amp;WEEKNUM(N621),WEEKNUM(N621)))</f>
      </c>
      <c r="AA621" s="281">
        <f>+IF(O621&lt;&gt;"",O621,IF(N621="","In Transit","Arrived"))</f>
      </c>
      <c r="AB621" s="281">
        <f>+"W"&amp;IF(WEEKNUM(Q621)&lt;10,"0"&amp;WEEKNUM(Q621),WEEKNUM(Q621))</f>
      </c>
      <c r="AC621" s="5">
        <f>+YEAR(Q621)</f>
      </c>
      <c r="AD621" s="281">
        <f>+AB621&amp;"-"&amp;AC621</f>
      </c>
      <c r="AE621" s="6"/>
      <c r="AF621" s="6"/>
      <c r="AG621" s="11"/>
    </row>
    <row x14ac:dyDescent="0.25" r="622" customHeight="1" ht="18.75">
      <c r="A622" s="276">
        <v>10</v>
      </c>
      <c r="B622" s="276">
        <v>1092464936</v>
      </c>
      <c r="C622" s="277" t="s">
        <v>1100</v>
      </c>
      <c r="D622" s="278">
        <v>44621</v>
      </c>
      <c r="E622" s="279" t="s">
        <v>1106</v>
      </c>
      <c r="F622" s="279" t="s">
        <v>211</v>
      </c>
      <c r="G622" s="283" t="s">
        <v>1102</v>
      </c>
      <c r="H622" s="279" t="s">
        <v>189</v>
      </c>
      <c r="I622" s="278">
        <v>44631</v>
      </c>
      <c r="J622" s="278">
        <v>44633</v>
      </c>
      <c r="K622" s="276">
        <f>J622-D622</f>
      </c>
      <c r="L622" s="278">
        <v>44654</v>
      </c>
      <c r="M622" s="280">
        <v>19.4</v>
      </c>
      <c r="N622" s="278">
        <v>44655</v>
      </c>
      <c r="O622" s="279" t="s">
        <v>190</v>
      </c>
      <c r="P622" s="276">
        <v>191</v>
      </c>
      <c r="Q622" s="278">
        <v>44664</v>
      </c>
      <c r="R622" s="276">
        <f>Q622-N622</f>
      </c>
      <c r="S622" s="6"/>
      <c r="T622" s="6"/>
      <c r="U622" s="5">
        <f>+YEAR(D622)</f>
      </c>
      <c r="V622" s="5">
        <f>+MONTH(D622)</f>
      </c>
      <c r="W622" s="281">
        <f>+"W"&amp;IF(WEEKNUM(D622)&lt;10,"0"&amp;WEEKNUM(D622),WEEKNUM(D622))</f>
      </c>
      <c r="X622" s="5">
        <f>+IF(N622="",YEAR(L622),YEAR(N622))</f>
      </c>
      <c r="Y622" s="5">
        <f>+IF(N622="",MONTH(L622),MONTH(N622))</f>
      </c>
      <c r="Z622" s="282">
        <f>+IF(N622="","W"&amp;IF(WEEKNUM(L622)&lt;10,"0"&amp;WEEKNUM(L622),WEEKNUM(L622)),"W"&amp;IF(WEEKNUM(N622)&lt;10,"0"&amp;WEEKNUM(N622),WEEKNUM(N622)))</f>
      </c>
      <c r="AA622" s="281">
        <f>+IF(O622&lt;&gt;"",O622,IF(N622="","In Transit","Arrived"))</f>
      </c>
      <c r="AB622" s="281">
        <f>+"W"&amp;IF(WEEKNUM(Q622)&lt;10,"0"&amp;WEEKNUM(Q622),WEEKNUM(Q622))</f>
      </c>
      <c r="AC622" s="5">
        <f>+YEAR(Q622)</f>
      </c>
      <c r="AD622" s="281">
        <f>+AB622&amp;"-"&amp;AC622</f>
      </c>
      <c r="AE622" s="6"/>
      <c r="AF622" s="6"/>
      <c r="AG622" s="11"/>
    </row>
    <row x14ac:dyDescent="0.25" r="623" customHeight="1" ht="18.75">
      <c r="A623" s="276">
        <v>10</v>
      </c>
      <c r="B623" s="276">
        <v>1092464937</v>
      </c>
      <c r="C623" s="277" t="s">
        <v>1100</v>
      </c>
      <c r="D623" s="278">
        <v>44622</v>
      </c>
      <c r="E623" s="279" t="s">
        <v>1107</v>
      </c>
      <c r="F623" s="279" t="s">
        <v>211</v>
      </c>
      <c r="G623" s="283" t="s">
        <v>1102</v>
      </c>
      <c r="H623" s="279" t="s">
        <v>189</v>
      </c>
      <c r="I623" s="278">
        <v>44631</v>
      </c>
      <c r="J623" s="278">
        <v>44633</v>
      </c>
      <c r="K623" s="276">
        <f>J623-D623</f>
      </c>
      <c r="L623" s="278">
        <v>44654</v>
      </c>
      <c r="M623" s="280">
        <v>19.4</v>
      </c>
      <c r="N623" s="278">
        <v>44655</v>
      </c>
      <c r="O623" s="279" t="s">
        <v>190</v>
      </c>
      <c r="P623" s="276">
        <v>191</v>
      </c>
      <c r="Q623" s="278">
        <v>44664</v>
      </c>
      <c r="R623" s="276">
        <f>Q623-N623</f>
      </c>
      <c r="S623" s="6"/>
      <c r="T623" s="6"/>
      <c r="U623" s="5">
        <f>+YEAR(D623)</f>
      </c>
      <c r="V623" s="5">
        <f>+MONTH(D623)</f>
      </c>
      <c r="W623" s="281">
        <f>+"W"&amp;IF(WEEKNUM(D623)&lt;10,"0"&amp;WEEKNUM(D623),WEEKNUM(D623))</f>
      </c>
      <c r="X623" s="5">
        <f>+IF(N623="",YEAR(L623),YEAR(N623))</f>
      </c>
      <c r="Y623" s="5">
        <f>+IF(N623="",MONTH(L623),MONTH(N623))</f>
      </c>
      <c r="Z623" s="282">
        <f>+IF(N623="","W"&amp;IF(WEEKNUM(L623)&lt;10,"0"&amp;WEEKNUM(L623),WEEKNUM(L623)),"W"&amp;IF(WEEKNUM(N623)&lt;10,"0"&amp;WEEKNUM(N623),WEEKNUM(N623)))</f>
      </c>
      <c r="AA623" s="281">
        <f>+IF(O623&lt;&gt;"",O623,IF(N623="","In Transit","Arrived"))</f>
      </c>
      <c r="AB623" s="281">
        <f>+"W"&amp;IF(WEEKNUM(Q623)&lt;10,"0"&amp;WEEKNUM(Q623),WEEKNUM(Q623))</f>
      </c>
      <c r="AC623" s="5">
        <f>+YEAR(Q623)</f>
      </c>
      <c r="AD623" s="281">
        <f>+AB623&amp;"-"&amp;AC623</f>
      </c>
      <c r="AE623" s="6"/>
      <c r="AF623" s="6"/>
      <c r="AG623" s="11"/>
    </row>
    <row x14ac:dyDescent="0.25" r="624" customHeight="1" ht="18.75">
      <c r="A624" s="276">
        <v>10</v>
      </c>
      <c r="B624" s="276">
        <v>1092546314</v>
      </c>
      <c r="C624" s="277" t="s">
        <v>1100</v>
      </c>
      <c r="D624" s="278">
        <v>44622</v>
      </c>
      <c r="E624" s="279" t="s">
        <v>1108</v>
      </c>
      <c r="F624" s="279" t="s">
        <v>211</v>
      </c>
      <c r="G624" s="283" t="s">
        <v>1102</v>
      </c>
      <c r="H624" s="279" t="s">
        <v>189</v>
      </c>
      <c r="I624" s="278">
        <v>44631</v>
      </c>
      <c r="J624" s="278">
        <v>44633</v>
      </c>
      <c r="K624" s="276">
        <f>J624-D624</f>
      </c>
      <c r="L624" s="278">
        <v>44654</v>
      </c>
      <c r="M624" s="280">
        <v>19.4</v>
      </c>
      <c r="N624" s="278">
        <v>44655</v>
      </c>
      <c r="O624" s="279" t="s">
        <v>190</v>
      </c>
      <c r="P624" s="276">
        <v>191</v>
      </c>
      <c r="Q624" s="278">
        <v>44664</v>
      </c>
      <c r="R624" s="276">
        <f>Q624-N624</f>
      </c>
      <c r="S624" s="6"/>
      <c r="T624" s="6"/>
      <c r="U624" s="5">
        <f>+YEAR(D624)</f>
      </c>
      <c r="V624" s="5">
        <f>+MONTH(D624)</f>
      </c>
      <c r="W624" s="281">
        <f>+"W"&amp;IF(WEEKNUM(D624)&lt;10,"0"&amp;WEEKNUM(D624),WEEKNUM(D624))</f>
      </c>
      <c r="X624" s="5">
        <f>+IF(N624="",YEAR(L624),YEAR(N624))</f>
      </c>
      <c r="Y624" s="5">
        <f>+IF(N624="",MONTH(L624),MONTH(N624))</f>
      </c>
      <c r="Z624" s="282">
        <f>+IF(N624="","W"&amp;IF(WEEKNUM(L624)&lt;10,"0"&amp;WEEKNUM(L624),WEEKNUM(L624)),"W"&amp;IF(WEEKNUM(N624)&lt;10,"0"&amp;WEEKNUM(N624),WEEKNUM(N624)))</f>
      </c>
      <c r="AA624" s="281">
        <f>+IF(O624&lt;&gt;"",O624,IF(N624="","In Transit","Arrived"))</f>
      </c>
      <c r="AB624" s="281">
        <f>+"W"&amp;IF(WEEKNUM(Q624)&lt;10,"0"&amp;WEEKNUM(Q624),WEEKNUM(Q624))</f>
      </c>
      <c r="AC624" s="5">
        <f>+YEAR(Q624)</f>
      </c>
      <c r="AD624" s="281">
        <f>+AB624&amp;"-"&amp;AC624</f>
      </c>
      <c r="AE624" s="6"/>
      <c r="AF624" s="6"/>
      <c r="AG624" s="11"/>
    </row>
    <row x14ac:dyDescent="0.25" r="625" customHeight="1" ht="18.75">
      <c r="A625" s="276">
        <v>10</v>
      </c>
      <c r="B625" s="276">
        <v>1092546315</v>
      </c>
      <c r="C625" s="277" t="s">
        <v>1109</v>
      </c>
      <c r="D625" s="278">
        <v>44622</v>
      </c>
      <c r="E625" s="279" t="s">
        <v>1110</v>
      </c>
      <c r="F625" s="279" t="s">
        <v>211</v>
      </c>
      <c r="G625" s="283" t="s">
        <v>1102</v>
      </c>
      <c r="H625" s="279" t="s">
        <v>189</v>
      </c>
      <c r="I625" s="278">
        <v>44631</v>
      </c>
      <c r="J625" s="278">
        <v>44633</v>
      </c>
      <c r="K625" s="276">
        <f>J625-D625</f>
      </c>
      <c r="L625" s="278">
        <v>44654</v>
      </c>
      <c r="M625" s="280">
        <v>19.4</v>
      </c>
      <c r="N625" s="278">
        <v>44655</v>
      </c>
      <c r="O625" s="279" t="s">
        <v>190</v>
      </c>
      <c r="P625" s="276">
        <v>191</v>
      </c>
      <c r="Q625" s="278">
        <v>44664</v>
      </c>
      <c r="R625" s="276">
        <f>Q625-N625</f>
      </c>
      <c r="S625" s="6"/>
      <c r="T625" s="6"/>
      <c r="U625" s="5">
        <f>+YEAR(D625)</f>
      </c>
      <c r="V625" s="5">
        <f>+MONTH(D625)</f>
      </c>
      <c r="W625" s="281">
        <f>+"W"&amp;IF(WEEKNUM(D625)&lt;10,"0"&amp;WEEKNUM(D625),WEEKNUM(D625))</f>
      </c>
      <c r="X625" s="5">
        <f>+IF(N625="",YEAR(L625),YEAR(N625))</f>
      </c>
      <c r="Y625" s="5">
        <f>+IF(N625="",MONTH(L625),MONTH(N625))</f>
      </c>
      <c r="Z625" s="282">
        <f>+IF(N625="","W"&amp;IF(WEEKNUM(L625)&lt;10,"0"&amp;WEEKNUM(L625),WEEKNUM(L625)),"W"&amp;IF(WEEKNUM(N625)&lt;10,"0"&amp;WEEKNUM(N625),WEEKNUM(N625)))</f>
      </c>
      <c r="AA625" s="281">
        <f>+IF(O625&lt;&gt;"",O625,IF(N625="","In Transit","Arrived"))</f>
      </c>
      <c r="AB625" s="281">
        <f>+"W"&amp;IF(WEEKNUM(Q625)&lt;10,"0"&amp;WEEKNUM(Q625),WEEKNUM(Q625))</f>
      </c>
      <c r="AC625" s="5">
        <f>+YEAR(Q625)</f>
      </c>
      <c r="AD625" s="281">
        <f>+AB625&amp;"-"&amp;AC625</f>
      </c>
      <c r="AE625" s="6"/>
      <c r="AF625" s="6"/>
      <c r="AG625" s="11"/>
    </row>
    <row x14ac:dyDescent="0.25" r="626" customHeight="1" ht="18.75">
      <c r="A626" s="276">
        <v>10</v>
      </c>
      <c r="B626" s="276">
        <v>1092546316</v>
      </c>
      <c r="C626" s="277" t="s">
        <v>1109</v>
      </c>
      <c r="D626" s="278">
        <v>44622</v>
      </c>
      <c r="E626" s="279" t="s">
        <v>1111</v>
      </c>
      <c r="F626" s="279" t="s">
        <v>211</v>
      </c>
      <c r="G626" s="283" t="s">
        <v>1102</v>
      </c>
      <c r="H626" s="279" t="s">
        <v>189</v>
      </c>
      <c r="I626" s="278">
        <v>44631</v>
      </c>
      <c r="J626" s="278">
        <v>44633</v>
      </c>
      <c r="K626" s="276">
        <f>J626-D626</f>
      </c>
      <c r="L626" s="278">
        <v>44654</v>
      </c>
      <c r="M626" s="280">
        <v>19.4</v>
      </c>
      <c r="N626" s="278">
        <v>44655</v>
      </c>
      <c r="O626" s="279" t="s">
        <v>190</v>
      </c>
      <c r="P626" s="276">
        <v>191</v>
      </c>
      <c r="Q626" s="278">
        <v>44664</v>
      </c>
      <c r="R626" s="276">
        <f>Q626-N626</f>
      </c>
      <c r="S626" s="6"/>
      <c r="T626" s="6"/>
      <c r="U626" s="5">
        <f>+YEAR(D626)</f>
      </c>
      <c r="V626" s="5">
        <f>+MONTH(D626)</f>
      </c>
      <c r="W626" s="281">
        <f>+"W"&amp;IF(WEEKNUM(D626)&lt;10,"0"&amp;WEEKNUM(D626),WEEKNUM(D626))</f>
      </c>
      <c r="X626" s="5">
        <f>+IF(N626="",YEAR(L626),YEAR(N626))</f>
      </c>
      <c r="Y626" s="5">
        <f>+IF(N626="",MONTH(L626),MONTH(N626))</f>
      </c>
      <c r="Z626" s="282">
        <f>+IF(N626="","W"&amp;IF(WEEKNUM(L626)&lt;10,"0"&amp;WEEKNUM(L626),WEEKNUM(L626)),"W"&amp;IF(WEEKNUM(N626)&lt;10,"0"&amp;WEEKNUM(N626),WEEKNUM(N626)))</f>
      </c>
      <c r="AA626" s="281">
        <f>+IF(O626&lt;&gt;"",O626,IF(N626="","In Transit","Arrived"))</f>
      </c>
      <c r="AB626" s="281">
        <f>+"W"&amp;IF(WEEKNUM(Q626)&lt;10,"0"&amp;WEEKNUM(Q626),WEEKNUM(Q626))</f>
      </c>
      <c r="AC626" s="5">
        <f>+YEAR(Q626)</f>
      </c>
      <c r="AD626" s="281">
        <f>+AB626&amp;"-"&amp;AC626</f>
      </c>
      <c r="AE626" s="6"/>
      <c r="AF626" s="6"/>
      <c r="AG626" s="11"/>
    </row>
    <row x14ac:dyDescent="0.25" r="627" customHeight="1" ht="18.75">
      <c r="A627" s="276">
        <v>10</v>
      </c>
      <c r="B627" s="276">
        <v>1092546318</v>
      </c>
      <c r="C627" s="277" t="s">
        <v>1109</v>
      </c>
      <c r="D627" s="278">
        <v>44623</v>
      </c>
      <c r="E627" s="279" t="s">
        <v>1112</v>
      </c>
      <c r="F627" s="279" t="s">
        <v>211</v>
      </c>
      <c r="G627" s="283" t="s">
        <v>1102</v>
      </c>
      <c r="H627" s="279" t="s">
        <v>189</v>
      </c>
      <c r="I627" s="278">
        <v>44631</v>
      </c>
      <c r="J627" s="278">
        <v>44633</v>
      </c>
      <c r="K627" s="276">
        <f>J627-D627</f>
      </c>
      <c r="L627" s="278">
        <v>44654</v>
      </c>
      <c r="M627" s="280">
        <v>19.4</v>
      </c>
      <c r="N627" s="278">
        <v>44655</v>
      </c>
      <c r="O627" s="279" t="s">
        <v>190</v>
      </c>
      <c r="P627" s="276">
        <v>191</v>
      </c>
      <c r="Q627" s="278">
        <v>44671</v>
      </c>
      <c r="R627" s="276">
        <f>Q627-N627</f>
      </c>
      <c r="S627" s="6"/>
      <c r="T627" s="6"/>
      <c r="U627" s="5">
        <f>+YEAR(D627)</f>
      </c>
      <c r="V627" s="5">
        <f>+MONTH(D627)</f>
      </c>
      <c r="W627" s="281">
        <f>+"W"&amp;IF(WEEKNUM(D627)&lt;10,"0"&amp;WEEKNUM(D627),WEEKNUM(D627))</f>
      </c>
      <c r="X627" s="5">
        <f>+IF(N627="",YEAR(L627),YEAR(N627))</f>
      </c>
      <c r="Y627" s="5">
        <f>+IF(N627="",MONTH(L627),MONTH(N627))</f>
      </c>
      <c r="Z627" s="282">
        <f>+IF(N627="","W"&amp;IF(WEEKNUM(L627)&lt;10,"0"&amp;WEEKNUM(L627),WEEKNUM(L627)),"W"&amp;IF(WEEKNUM(N627)&lt;10,"0"&amp;WEEKNUM(N627),WEEKNUM(N627)))</f>
      </c>
      <c r="AA627" s="281">
        <f>+IF(O627&lt;&gt;"",O627,IF(N627="","In Transit","Arrived"))</f>
      </c>
      <c r="AB627" s="281">
        <f>+"W"&amp;IF(WEEKNUM(Q627)&lt;10,"0"&amp;WEEKNUM(Q627),WEEKNUM(Q627))</f>
      </c>
      <c r="AC627" s="5">
        <f>+YEAR(Q627)</f>
      </c>
      <c r="AD627" s="281">
        <f>+AB627&amp;"-"&amp;AC627</f>
      </c>
      <c r="AE627" s="6"/>
      <c r="AF627" s="6"/>
      <c r="AG627" s="11"/>
    </row>
    <row x14ac:dyDescent="0.25" r="628" customHeight="1" ht="18.75">
      <c r="A628" s="276">
        <v>10</v>
      </c>
      <c r="B628" s="276">
        <v>1092546323</v>
      </c>
      <c r="C628" s="277" t="s">
        <v>1109</v>
      </c>
      <c r="D628" s="278">
        <v>44623</v>
      </c>
      <c r="E628" s="279" t="s">
        <v>1113</v>
      </c>
      <c r="F628" s="279" t="s">
        <v>211</v>
      </c>
      <c r="G628" s="283" t="s">
        <v>1102</v>
      </c>
      <c r="H628" s="279" t="s">
        <v>189</v>
      </c>
      <c r="I628" s="278">
        <v>44631</v>
      </c>
      <c r="J628" s="278">
        <v>44633</v>
      </c>
      <c r="K628" s="276">
        <f>J628-D628</f>
      </c>
      <c r="L628" s="278">
        <v>44654</v>
      </c>
      <c r="M628" s="280">
        <v>19.4</v>
      </c>
      <c r="N628" s="278">
        <v>44655</v>
      </c>
      <c r="O628" s="279" t="s">
        <v>190</v>
      </c>
      <c r="P628" s="276">
        <v>191</v>
      </c>
      <c r="Q628" s="278">
        <v>44671</v>
      </c>
      <c r="R628" s="276">
        <f>Q628-N628</f>
      </c>
      <c r="S628" s="6"/>
      <c r="T628" s="6"/>
      <c r="U628" s="5">
        <f>+YEAR(D628)</f>
      </c>
      <c r="V628" s="5">
        <f>+MONTH(D628)</f>
      </c>
      <c r="W628" s="281">
        <f>+"W"&amp;IF(WEEKNUM(D628)&lt;10,"0"&amp;WEEKNUM(D628),WEEKNUM(D628))</f>
      </c>
      <c r="X628" s="5">
        <f>+IF(N628="",YEAR(L628),YEAR(N628))</f>
      </c>
      <c r="Y628" s="5">
        <f>+IF(N628="",MONTH(L628),MONTH(N628))</f>
      </c>
      <c r="Z628" s="282">
        <f>+IF(N628="","W"&amp;IF(WEEKNUM(L628)&lt;10,"0"&amp;WEEKNUM(L628),WEEKNUM(L628)),"W"&amp;IF(WEEKNUM(N628)&lt;10,"0"&amp;WEEKNUM(N628),WEEKNUM(N628)))</f>
      </c>
      <c r="AA628" s="281">
        <f>+IF(O628&lt;&gt;"",O628,IF(N628="","In Transit","Arrived"))</f>
      </c>
      <c r="AB628" s="281">
        <f>+"W"&amp;IF(WEEKNUM(Q628)&lt;10,"0"&amp;WEEKNUM(Q628),WEEKNUM(Q628))</f>
      </c>
      <c r="AC628" s="5">
        <f>+YEAR(Q628)</f>
      </c>
      <c r="AD628" s="281">
        <f>+AB628&amp;"-"&amp;AC628</f>
      </c>
      <c r="AE628" s="6"/>
      <c r="AF628" s="6"/>
      <c r="AG628" s="11"/>
    </row>
    <row x14ac:dyDescent="0.25" r="629" customHeight="1" ht="18.75">
      <c r="A629" s="276">
        <v>10</v>
      </c>
      <c r="B629" s="276">
        <v>1092546324</v>
      </c>
      <c r="C629" s="277" t="s">
        <v>1109</v>
      </c>
      <c r="D629" s="278">
        <v>44623</v>
      </c>
      <c r="E629" s="279" t="s">
        <v>1114</v>
      </c>
      <c r="F629" s="279" t="s">
        <v>211</v>
      </c>
      <c r="G629" s="283" t="s">
        <v>1102</v>
      </c>
      <c r="H629" s="279" t="s">
        <v>189</v>
      </c>
      <c r="I629" s="278">
        <v>44631</v>
      </c>
      <c r="J629" s="278">
        <v>44633</v>
      </c>
      <c r="K629" s="276">
        <f>J629-D629</f>
      </c>
      <c r="L629" s="278">
        <v>44654</v>
      </c>
      <c r="M629" s="280">
        <v>19.4</v>
      </c>
      <c r="N629" s="278">
        <v>44655</v>
      </c>
      <c r="O629" s="279" t="s">
        <v>190</v>
      </c>
      <c r="P629" s="276">
        <v>191</v>
      </c>
      <c r="Q629" s="278">
        <v>44671</v>
      </c>
      <c r="R629" s="276">
        <f>Q629-N629</f>
      </c>
      <c r="S629" s="6"/>
      <c r="T629" s="6"/>
      <c r="U629" s="5">
        <f>+YEAR(D629)</f>
      </c>
      <c r="V629" s="5">
        <f>+MONTH(D629)</f>
      </c>
      <c r="W629" s="281">
        <f>+"W"&amp;IF(WEEKNUM(D629)&lt;10,"0"&amp;WEEKNUM(D629),WEEKNUM(D629))</f>
      </c>
      <c r="X629" s="5">
        <f>+IF(N629="",YEAR(L629),YEAR(N629))</f>
      </c>
      <c r="Y629" s="5">
        <f>+IF(N629="",MONTH(L629),MONTH(N629))</f>
      </c>
      <c r="Z629" s="282">
        <f>+IF(N629="","W"&amp;IF(WEEKNUM(L629)&lt;10,"0"&amp;WEEKNUM(L629),WEEKNUM(L629)),"W"&amp;IF(WEEKNUM(N629)&lt;10,"0"&amp;WEEKNUM(N629),WEEKNUM(N629)))</f>
      </c>
      <c r="AA629" s="281">
        <f>+IF(O629&lt;&gt;"",O629,IF(N629="","In Transit","Arrived"))</f>
      </c>
      <c r="AB629" s="281">
        <f>+"W"&amp;IF(WEEKNUM(Q629)&lt;10,"0"&amp;WEEKNUM(Q629),WEEKNUM(Q629))</f>
      </c>
      <c r="AC629" s="5">
        <f>+YEAR(Q629)</f>
      </c>
      <c r="AD629" s="281">
        <f>+AB629&amp;"-"&amp;AC629</f>
      </c>
      <c r="AE629" s="6"/>
      <c r="AF629" s="6"/>
      <c r="AG629" s="11"/>
    </row>
    <row x14ac:dyDescent="0.25" r="630" customHeight="1" ht="18.75">
      <c r="A630" s="276">
        <v>10</v>
      </c>
      <c r="B630" s="276">
        <v>1092546325</v>
      </c>
      <c r="C630" s="277" t="s">
        <v>1109</v>
      </c>
      <c r="D630" s="278">
        <v>44623</v>
      </c>
      <c r="E630" s="279" t="s">
        <v>1115</v>
      </c>
      <c r="F630" s="279" t="s">
        <v>211</v>
      </c>
      <c r="G630" s="283" t="s">
        <v>1102</v>
      </c>
      <c r="H630" s="279" t="s">
        <v>189</v>
      </c>
      <c r="I630" s="278">
        <v>44631</v>
      </c>
      <c r="J630" s="278">
        <v>44633</v>
      </c>
      <c r="K630" s="276">
        <f>J630-D630</f>
      </c>
      <c r="L630" s="278">
        <v>44654</v>
      </c>
      <c r="M630" s="280">
        <v>19.4</v>
      </c>
      <c r="N630" s="278">
        <v>44655</v>
      </c>
      <c r="O630" s="279" t="s">
        <v>190</v>
      </c>
      <c r="P630" s="276">
        <v>191</v>
      </c>
      <c r="Q630" s="278">
        <v>44671</v>
      </c>
      <c r="R630" s="276">
        <f>Q630-N630</f>
      </c>
      <c r="S630" s="6"/>
      <c r="T630" s="6"/>
      <c r="U630" s="5">
        <f>+YEAR(D630)</f>
      </c>
      <c r="V630" s="5">
        <f>+MONTH(D630)</f>
      </c>
      <c r="W630" s="281">
        <f>+"W"&amp;IF(WEEKNUM(D630)&lt;10,"0"&amp;WEEKNUM(D630),WEEKNUM(D630))</f>
      </c>
      <c r="X630" s="5">
        <f>+IF(N630="",YEAR(L630),YEAR(N630))</f>
      </c>
      <c r="Y630" s="5">
        <f>+IF(N630="",MONTH(L630),MONTH(N630))</f>
      </c>
      <c r="Z630" s="282">
        <f>+IF(N630="","W"&amp;IF(WEEKNUM(L630)&lt;10,"0"&amp;WEEKNUM(L630),WEEKNUM(L630)),"W"&amp;IF(WEEKNUM(N630)&lt;10,"0"&amp;WEEKNUM(N630),WEEKNUM(N630)))</f>
      </c>
      <c r="AA630" s="281">
        <f>+IF(O630&lt;&gt;"",O630,IF(N630="","In Transit","Arrived"))</f>
      </c>
      <c r="AB630" s="281">
        <f>+"W"&amp;IF(WEEKNUM(Q630)&lt;10,"0"&amp;WEEKNUM(Q630),WEEKNUM(Q630))</f>
      </c>
      <c r="AC630" s="5">
        <f>+YEAR(Q630)</f>
      </c>
      <c r="AD630" s="281">
        <f>+AB630&amp;"-"&amp;AC630</f>
      </c>
      <c r="AE630" s="6"/>
      <c r="AF630" s="6"/>
      <c r="AG630" s="11"/>
    </row>
    <row x14ac:dyDescent="0.25" r="631" customHeight="1" ht="18.75">
      <c r="A631" s="276">
        <v>11</v>
      </c>
      <c r="B631" s="276">
        <v>1092715315</v>
      </c>
      <c r="C631" s="277" t="s">
        <v>1116</v>
      </c>
      <c r="D631" s="278">
        <v>44628</v>
      </c>
      <c r="E631" s="279" t="s">
        <v>1117</v>
      </c>
      <c r="F631" s="279" t="s">
        <v>274</v>
      </c>
      <c r="G631" s="283" t="s">
        <v>1118</v>
      </c>
      <c r="H631" s="279" t="s">
        <v>189</v>
      </c>
      <c r="I631" s="278">
        <v>44645</v>
      </c>
      <c r="J631" s="278">
        <v>44646</v>
      </c>
      <c r="K631" s="276">
        <f>J631-D631</f>
      </c>
      <c r="L631" s="278">
        <v>44669</v>
      </c>
      <c r="M631" s="280">
        <v>19.4</v>
      </c>
      <c r="N631" s="278">
        <v>44673</v>
      </c>
      <c r="O631" s="279" t="s">
        <v>190</v>
      </c>
      <c r="P631" s="276">
        <v>190</v>
      </c>
      <c r="Q631" s="278">
        <v>44686</v>
      </c>
      <c r="R631" s="276">
        <f>Q631-N631</f>
      </c>
      <c r="S631" s="6"/>
      <c r="T631" s="6"/>
      <c r="U631" s="5">
        <f>+YEAR(D631)</f>
      </c>
      <c r="V631" s="5">
        <f>+MONTH(D631)</f>
      </c>
      <c r="W631" s="281">
        <f>+"W"&amp;IF(WEEKNUM(D631)&lt;10,"0"&amp;WEEKNUM(D631),WEEKNUM(D631))</f>
      </c>
      <c r="X631" s="5">
        <f>+IF(N631="",YEAR(L631),YEAR(N631))</f>
      </c>
      <c r="Y631" s="5">
        <f>+IF(N631="",MONTH(L631),MONTH(N631))</f>
      </c>
      <c r="Z631" s="282">
        <f>+IF(N631="","W"&amp;IF(WEEKNUM(L631)&lt;10,"0"&amp;WEEKNUM(L631),WEEKNUM(L631)),"W"&amp;IF(WEEKNUM(N631)&lt;10,"0"&amp;WEEKNUM(N631),WEEKNUM(N631)))</f>
      </c>
      <c r="AA631" s="281">
        <f>+IF(O631&lt;&gt;"",O631,IF(N631="","In Transit","Arrived"))</f>
      </c>
      <c r="AB631" s="281">
        <f>+"W"&amp;IF(WEEKNUM(Q631)&lt;10,"0"&amp;WEEKNUM(Q631),WEEKNUM(Q631))</f>
      </c>
      <c r="AC631" s="5">
        <f>+YEAR(Q631)</f>
      </c>
      <c r="AD631" s="281">
        <f>+AB631&amp;"-"&amp;AC631</f>
      </c>
      <c r="AE631" s="6"/>
      <c r="AF631" s="6"/>
      <c r="AG631" s="11"/>
    </row>
    <row x14ac:dyDescent="0.25" r="632" customHeight="1" ht="18.75">
      <c r="A632" s="276">
        <v>11</v>
      </c>
      <c r="B632" s="276">
        <v>1092715319</v>
      </c>
      <c r="C632" s="277" t="s">
        <v>1116</v>
      </c>
      <c r="D632" s="278">
        <v>44628</v>
      </c>
      <c r="E632" s="279" t="s">
        <v>1119</v>
      </c>
      <c r="F632" s="279" t="s">
        <v>274</v>
      </c>
      <c r="G632" s="283" t="s">
        <v>1118</v>
      </c>
      <c r="H632" s="279" t="s">
        <v>189</v>
      </c>
      <c r="I632" s="278">
        <v>44645</v>
      </c>
      <c r="J632" s="278">
        <v>44646</v>
      </c>
      <c r="K632" s="276">
        <f>J632-D632</f>
      </c>
      <c r="L632" s="278">
        <v>44669</v>
      </c>
      <c r="M632" s="280">
        <v>19.4</v>
      </c>
      <c r="N632" s="278">
        <v>44673</v>
      </c>
      <c r="O632" s="279" t="s">
        <v>190</v>
      </c>
      <c r="P632" s="276">
        <v>190</v>
      </c>
      <c r="Q632" s="278">
        <v>44686</v>
      </c>
      <c r="R632" s="276">
        <f>Q632-N632</f>
      </c>
      <c r="S632" s="6"/>
      <c r="T632" s="6"/>
      <c r="U632" s="5">
        <f>+YEAR(D632)</f>
      </c>
      <c r="V632" s="5">
        <f>+MONTH(D632)</f>
      </c>
      <c r="W632" s="281">
        <f>+"W"&amp;IF(WEEKNUM(D632)&lt;10,"0"&amp;WEEKNUM(D632),WEEKNUM(D632))</f>
      </c>
      <c r="X632" s="5">
        <f>+IF(N632="",YEAR(L632),YEAR(N632))</f>
      </c>
      <c r="Y632" s="5">
        <f>+IF(N632="",MONTH(L632),MONTH(N632))</f>
      </c>
      <c r="Z632" s="282">
        <f>+IF(N632="","W"&amp;IF(WEEKNUM(L632)&lt;10,"0"&amp;WEEKNUM(L632),WEEKNUM(L632)),"W"&amp;IF(WEEKNUM(N632)&lt;10,"0"&amp;WEEKNUM(N632),WEEKNUM(N632)))</f>
      </c>
      <c r="AA632" s="281">
        <f>+IF(O632&lt;&gt;"",O632,IF(N632="","In Transit","Arrived"))</f>
      </c>
      <c r="AB632" s="281">
        <f>+"W"&amp;IF(WEEKNUM(Q632)&lt;10,"0"&amp;WEEKNUM(Q632),WEEKNUM(Q632))</f>
      </c>
      <c r="AC632" s="5">
        <f>+YEAR(Q632)</f>
      </c>
      <c r="AD632" s="281">
        <f>+AB632&amp;"-"&amp;AC632</f>
      </c>
      <c r="AE632" s="6"/>
      <c r="AF632" s="6"/>
      <c r="AG632" s="11"/>
    </row>
    <row x14ac:dyDescent="0.25" r="633" customHeight="1" ht="18.75">
      <c r="A633" s="276">
        <v>11</v>
      </c>
      <c r="B633" s="276">
        <v>1092715323</v>
      </c>
      <c r="C633" s="277" t="s">
        <v>1116</v>
      </c>
      <c r="D633" s="278">
        <v>44629</v>
      </c>
      <c r="E633" s="279" t="s">
        <v>1120</v>
      </c>
      <c r="F633" s="279" t="s">
        <v>274</v>
      </c>
      <c r="G633" s="283" t="s">
        <v>1118</v>
      </c>
      <c r="H633" s="279" t="s">
        <v>189</v>
      </c>
      <c r="I633" s="278">
        <v>44645</v>
      </c>
      <c r="J633" s="278">
        <v>44646</v>
      </c>
      <c r="K633" s="276">
        <f>J633-D633</f>
      </c>
      <c r="L633" s="278">
        <v>44669</v>
      </c>
      <c r="M633" s="280">
        <v>19.4</v>
      </c>
      <c r="N633" s="278">
        <v>44673</v>
      </c>
      <c r="O633" s="279" t="s">
        <v>190</v>
      </c>
      <c r="P633" s="276">
        <v>190</v>
      </c>
      <c r="Q633" s="278">
        <v>44686</v>
      </c>
      <c r="R633" s="276">
        <f>Q633-N633</f>
      </c>
      <c r="S633" s="6"/>
      <c r="T633" s="6"/>
      <c r="U633" s="5">
        <f>+YEAR(D633)</f>
      </c>
      <c r="V633" s="5">
        <f>+MONTH(D633)</f>
      </c>
      <c r="W633" s="281">
        <f>+"W"&amp;IF(WEEKNUM(D633)&lt;10,"0"&amp;WEEKNUM(D633),WEEKNUM(D633))</f>
      </c>
      <c r="X633" s="5">
        <f>+IF(N633="",YEAR(L633),YEAR(N633))</f>
      </c>
      <c r="Y633" s="5">
        <f>+IF(N633="",MONTH(L633),MONTH(N633))</f>
      </c>
      <c r="Z633" s="282">
        <f>+IF(N633="","W"&amp;IF(WEEKNUM(L633)&lt;10,"0"&amp;WEEKNUM(L633),WEEKNUM(L633)),"W"&amp;IF(WEEKNUM(N633)&lt;10,"0"&amp;WEEKNUM(N633),WEEKNUM(N633)))</f>
      </c>
      <c r="AA633" s="281">
        <f>+IF(O633&lt;&gt;"",O633,IF(N633="","In Transit","Arrived"))</f>
      </c>
      <c r="AB633" s="281">
        <f>+"W"&amp;IF(WEEKNUM(Q633)&lt;10,"0"&amp;WEEKNUM(Q633),WEEKNUM(Q633))</f>
      </c>
      <c r="AC633" s="5">
        <f>+YEAR(Q633)</f>
      </c>
      <c r="AD633" s="281">
        <f>+AB633&amp;"-"&amp;AC633</f>
      </c>
      <c r="AE633" s="6"/>
      <c r="AF633" s="6"/>
      <c r="AG633" s="11"/>
    </row>
    <row x14ac:dyDescent="0.25" r="634" customHeight="1" ht="18.75">
      <c r="A634" s="276">
        <v>11</v>
      </c>
      <c r="B634" s="276">
        <v>1092715324</v>
      </c>
      <c r="C634" s="277" t="s">
        <v>1116</v>
      </c>
      <c r="D634" s="278">
        <v>44630</v>
      </c>
      <c r="E634" s="279" t="s">
        <v>1121</v>
      </c>
      <c r="F634" s="279" t="s">
        <v>274</v>
      </c>
      <c r="G634" s="283" t="s">
        <v>1118</v>
      </c>
      <c r="H634" s="279" t="s">
        <v>189</v>
      </c>
      <c r="I634" s="278">
        <v>44645</v>
      </c>
      <c r="J634" s="278">
        <v>44646</v>
      </c>
      <c r="K634" s="276">
        <f>J634-D634</f>
      </c>
      <c r="L634" s="278">
        <v>44669</v>
      </c>
      <c r="M634" s="280">
        <v>19.4</v>
      </c>
      <c r="N634" s="278">
        <v>44673</v>
      </c>
      <c r="O634" s="279" t="s">
        <v>190</v>
      </c>
      <c r="P634" s="276">
        <v>190</v>
      </c>
      <c r="Q634" s="278">
        <v>44686</v>
      </c>
      <c r="R634" s="276">
        <f>Q634-N634</f>
      </c>
      <c r="S634" s="6"/>
      <c r="T634" s="6"/>
      <c r="U634" s="5">
        <f>+YEAR(D634)</f>
      </c>
      <c r="V634" s="5">
        <f>+MONTH(D634)</f>
      </c>
      <c r="W634" s="281">
        <f>+"W"&amp;IF(WEEKNUM(D634)&lt;10,"0"&amp;WEEKNUM(D634),WEEKNUM(D634))</f>
      </c>
      <c r="X634" s="5">
        <f>+IF(N634="",YEAR(L634),YEAR(N634))</f>
      </c>
      <c r="Y634" s="5">
        <f>+IF(N634="",MONTH(L634),MONTH(N634))</f>
      </c>
      <c r="Z634" s="282">
        <f>+IF(N634="","W"&amp;IF(WEEKNUM(L634)&lt;10,"0"&amp;WEEKNUM(L634),WEEKNUM(L634)),"W"&amp;IF(WEEKNUM(N634)&lt;10,"0"&amp;WEEKNUM(N634),WEEKNUM(N634)))</f>
      </c>
      <c r="AA634" s="281">
        <f>+IF(O634&lt;&gt;"",O634,IF(N634="","In Transit","Arrived"))</f>
      </c>
      <c r="AB634" s="281">
        <f>+"W"&amp;IF(WEEKNUM(Q634)&lt;10,"0"&amp;WEEKNUM(Q634),WEEKNUM(Q634))</f>
      </c>
      <c r="AC634" s="5">
        <f>+YEAR(Q634)</f>
      </c>
      <c r="AD634" s="281">
        <f>+AB634&amp;"-"&amp;AC634</f>
      </c>
      <c r="AE634" s="6"/>
      <c r="AF634" s="6"/>
      <c r="AG634" s="11"/>
    </row>
    <row x14ac:dyDescent="0.25" r="635" customHeight="1" ht="18.75">
      <c r="A635" s="276">
        <v>11</v>
      </c>
      <c r="B635" s="276">
        <v>1092715329</v>
      </c>
      <c r="C635" s="277" t="s">
        <v>1116</v>
      </c>
      <c r="D635" s="278">
        <v>44630</v>
      </c>
      <c r="E635" s="279" t="s">
        <v>1122</v>
      </c>
      <c r="F635" s="279" t="s">
        <v>274</v>
      </c>
      <c r="G635" s="283" t="s">
        <v>1118</v>
      </c>
      <c r="H635" s="279" t="s">
        <v>189</v>
      </c>
      <c r="I635" s="278">
        <v>44645</v>
      </c>
      <c r="J635" s="278">
        <v>44646</v>
      </c>
      <c r="K635" s="276">
        <f>J635-D635</f>
      </c>
      <c r="L635" s="278">
        <v>44669</v>
      </c>
      <c r="M635" s="280">
        <v>19.4</v>
      </c>
      <c r="N635" s="278">
        <v>44673</v>
      </c>
      <c r="O635" s="279" t="s">
        <v>190</v>
      </c>
      <c r="P635" s="276">
        <v>190</v>
      </c>
      <c r="Q635" s="278">
        <v>44686</v>
      </c>
      <c r="R635" s="276">
        <f>Q635-N635</f>
      </c>
      <c r="S635" s="6"/>
      <c r="T635" s="6"/>
      <c r="U635" s="5">
        <f>+YEAR(D635)</f>
      </c>
      <c r="V635" s="5">
        <f>+MONTH(D635)</f>
      </c>
      <c r="W635" s="281">
        <f>+"W"&amp;IF(WEEKNUM(D635)&lt;10,"0"&amp;WEEKNUM(D635),WEEKNUM(D635))</f>
      </c>
      <c r="X635" s="5">
        <f>+IF(N635="",YEAR(L635),YEAR(N635))</f>
      </c>
      <c r="Y635" s="5">
        <f>+IF(N635="",MONTH(L635),MONTH(N635))</f>
      </c>
      <c r="Z635" s="282">
        <f>+IF(N635="","W"&amp;IF(WEEKNUM(L635)&lt;10,"0"&amp;WEEKNUM(L635),WEEKNUM(L635)),"W"&amp;IF(WEEKNUM(N635)&lt;10,"0"&amp;WEEKNUM(N635),WEEKNUM(N635)))</f>
      </c>
      <c r="AA635" s="281">
        <f>+IF(O635&lt;&gt;"",O635,IF(N635="","In Transit","Arrived"))</f>
      </c>
      <c r="AB635" s="281">
        <f>+"W"&amp;IF(WEEKNUM(Q635)&lt;10,"0"&amp;WEEKNUM(Q635),WEEKNUM(Q635))</f>
      </c>
      <c r="AC635" s="5">
        <f>+YEAR(Q635)</f>
      </c>
      <c r="AD635" s="281">
        <f>+AB635&amp;"-"&amp;AC635</f>
      </c>
      <c r="AE635" s="6"/>
      <c r="AF635" s="6"/>
      <c r="AG635" s="11"/>
    </row>
    <row x14ac:dyDescent="0.25" r="636" customHeight="1" ht="18.75">
      <c r="A636" s="276">
        <v>12</v>
      </c>
      <c r="B636" s="276">
        <v>1092953973</v>
      </c>
      <c r="C636" s="277" t="s">
        <v>1123</v>
      </c>
      <c r="D636" s="278">
        <v>44635</v>
      </c>
      <c r="E636" s="279" t="s">
        <v>1124</v>
      </c>
      <c r="F636" s="279" t="s">
        <v>262</v>
      </c>
      <c r="G636" s="283" t="s">
        <v>1125</v>
      </c>
      <c r="H636" s="279" t="s">
        <v>189</v>
      </c>
      <c r="I636" s="278">
        <v>44645</v>
      </c>
      <c r="J636" s="278">
        <v>44646</v>
      </c>
      <c r="K636" s="276">
        <f>J636-D636</f>
      </c>
      <c r="L636" s="278">
        <v>44669</v>
      </c>
      <c r="M636" s="280">
        <v>19.4</v>
      </c>
      <c r="N636" s="278">
        <v>44673</v>
      </c>
      <c r="O636" s="279" t="s">
        <v>190</v>
      </c>
      <c r="P636" s="276">
        <v>190</v>
      </c>
      <c r="Q636" s="278">
        <v>44686</v>
      </c>
      <c r="R636" s="276">
        <f>Q636-N636</f>
      </c>
      <c r="S636" s="6"/>
      <c r="T636" s="6"/>
      <c r="U636" s="5">
        <f>+YEAR(D636)</f>
      </c>
      <c r="V636" s="5">
        <f>+MONTH(D636)</f>
      </c>
      <c r="W636" s="281">
        <f>+"W"&amp;IF(WEEKNUM(D636)&lt;10,"0"&amp;WEEKNUM(D636),WEEKNUM(D636))</f>
      </c>
      <c r="X636" s="5">
        <f>+IF(N636="",YEAR(L636),YEAR(N636))</f>
      </c>
      <c r="Y636" s="5">
        <f>+IF(N636="",MONTH(L636),MONTH(N636))</f>
      </c>
      <c r="Z636" s="282">
        <f>+IF(N636="","W"&amp;IF(WEEKNUM(L636)&lt;10,"0"&amp;WEEKNUM(L636),WEEKNUM(L636)),"W"&amp;IF(WEEKNUM(N636)&lt;10,"0"&amp;WEEKNUM(N636),WEEKNUM(N636)))</f>
      </c>
      <c r="AA636" s="281">
        <f>+IF(O636&lt;&gt;"",O636,IF(N636="","In Transit","Arrived"))</f>
      </c>
      <c r="AB636" s="281">
        <f>+"W"&amp;IF(WEEKNUM(Q636)&lt;10,"0"&amp;WEEKNUM(Q636),WEEKNUM(Q636))</f>
      </c>
      <c r="AC636" s="5">
        <f>+YEAR(Q636)</f>
      </c>
      <c r="AD636" s="281">
        <f>+AB636&amp;"-"&amp;AC636</f>
      </c>
      <c r="AE636" s="6"/>
      <c r="AF636" s="6"/>
      <c r="AG636" s="11"/>
    </row>
    <row x14ac:dyDescent="0.25" r="637" customHeight="1" ht="18.75">
      <c r="A637" s="276">
        <v>12</v>
      </c>
      <c r="B637" s="276">
        <v>1092953975</v>
      </c>
      <c r="C637" s="277" t="s">
        <v>1123</v>
      </c>
      <c r="D637" s="278">
        <v>44635</v>
      </c>
      <c r="E637" s="279" t="s">
        <v>1126</v>
      </c>
      <c r="F637" s="279" t="s">
        <v>262</v>
      </c>
      <c r="G637" s="283" t="s">
        <v>1125</v>
      </c>
      <c r="H637" s="279" t="s">
        <v>189</v>
      </c>
      <c r="I637" s="278">
        <v>44645</v>
      </c>
      <c r="J637" s="278">
        <v>44646</v>
      </c>
      <c r="K637" s="276">
        <f>J637-D637</f>
      </c>
      <c r="L637" s="278">
        <v>44669</v>
      </c>
      <c r="M637" s="280">
        <v>19.4</v>
      </c>
      <c r="N637" s="278">
        <v>44673</v>
      </c>
      <c r="O637" s="279" t="s">
        <v>190</v>
      </c>
      <c r="P637" s="276">
        <v>190</v>
      </c>
      <c r="Q637" s="278">
        <v>44686</v>
      </c>
      <c r="R637" s="276">
        <f>Q637-N637</f>
      </c>
      <c r="S637" s="6"/>
      <c r="T637" s="6"/>
      <c r="U637" s="5">
        <f>+YEAR(D637)</f>
      </c>
      <c r="V637" s="5">
        <f>+MONTH(D637)</f>
      </c>
      <c r="W637" s="281">
        <f>+"W"&amp;IF(WEEKNUM(D637)&lt;10,"0"&amp;WEEKNUM(D637),WEEKNUM(D637))</f>
      </c>
      <c r="X637" s="5">
        <f>+IF(N637="",YEAR(L637),YEAR(N637))</f>
      </c>
      <c r="Y637" s="5">
        <f>+IF(N637="",MONTH(L637),MONTH(N637))</f>
      </c>
      <c r="Z637" s="282">
        <f>+IF(N637="","W"&amp;IF(WEEKNUM(L637)&lt;10,"0"&amp;WEEKNUM(L637),WEEKNUM(L637)),"W"&amp;IF(WEEKNUM(N637)&lt;10,"0"&amp;WEEKNUM(N637),WEEKNUM(N637)))</f>
      </c>
      <c r="AA637" s="281">
        <f>+IF(O637&lt;&gt;"",O637,IF(N637="","In Transit","Arrived"))</f>
      </c>
      <c r="AB637" s="281">
        <f>+"W"&amp;IF(WEEKNUM(Q637)&lt;10,"0"&amp;WEEKNUM(Q637),WEEKNUM(Q637))</f>
      </c>
      <c r="AC637" s="5">
        <f>+YEAR(Q637)</f>
      </c>
      <c r="AD637" s="281">
        <f>+AB637&amp;"-"&amp;AC637</f>
      </c>
      <c r="AE637" s="6"/>
      <c r="AF637" s="6"/>
      <c r="AG637" s="11"/>
    </row>
    <row x14ac:dyDescent="0.25" r="638" customHeight="1" ht="18.75">
      <c r="A638" s="276">
        <v>12</v>
      </c>
      <c r="B638" s="276">
        <v>1092953976</v>
      </c>
      <c r="C638" s="277" t="s">
        <v>1123</v>
      </c>
      <c r="D638" s="278">
        <v>44636</v>
      </c>
      <c r="E638" s="279" t="s">
        <v>1127</v>
      </c>
      <c r="F638" s="279" t="s">
        <v>262</v>
      </c>
      <c r="G638" s="283" t="s">
        <v>1125</v>
      </c>
      <c r="H638" s="279" t="s">
        <v>189</v>
      </c>
      <c r="I638" s="278">
        <v>44645</v>
      </c>
      <c r="J638" s="278">
        <v>44646</v>
      </c>
      <c r="K638" s="276">
        <f>J638-D638</f>
      </c>
      <c r="L638" s="278">
        <v>44669</v>
      </c>
      <c r="M638" s="280">
        <v>19.4</v>
      </c>
      <c r="N638" s="278">
        <v>44673</v>
      </c>
      <c r="O638" s="279" t="s">
        <v>190</v>
      </c>
      <c r="P638" s="276">
        <v>190</v>
      </c>
      <c r="Q638" s="278">
        <v>44686</v>
      </c>
      <c r="R638" s="276">
        <f>Q638-N638</f>
      </c>
      <c r="S638" s="6"/>
      <c r="T638" s="6"/>
      <c r="U638" s="5">
        <f>+YEAR(D638)</f>
      </c>
      <c r="V638" s="5">
        <f>+MONTH(D638)</f>
      </c>
      <c r="W638" s="281">
        <f>+"W"&amp;IF(WEEKNUM(D638)&lt;10,"0"&amp;WEEKNUM(D638),WEEKNUM(D638))</f>
      </c>
      <c r="X638" s="5">
        <f>+IF(N638="",YEAR(L638),YEAR(N638))</f>
      </c>
      <c r="Y638" s="5">
        <f>+IF(N638="",MONTH(L638),MONTH(N638))</f>
      </c>
      <c r="Z638" s="282">
        <f>+IF(N638="","W"&amp;IF(WEEKNUM(L638)&lt;10,"0"&amp;WEEKNUM(L638),WEEKNUM(L638)),"W"&amp;IF(WEEKNUM(N638)&lt;10,"0"&amp;WEEKNUM(N638),WEEKNUM(N638)))</f>
      </c>
      <c r="AA638" s="281">
        <f>+IF(O638&lt;&gt;"",O638,IF(N638="","In Transit","Arrived"))</f>
      </c>
      <c r="AB638" s="281">
        <f>+"W"&amp;IF(WEEKNUM(Q638)&lt;10,"0"&amp;WEEKNUM(Q638),WEEKNUM(Q638))</f>
      </c>
      <c r="AC638" s="5">
        <f>+YEAR(Q638)</f>
      </c>
      <c r="AD638" s="281">
        <f>+AB638&amp;"-"&amp;AC638</f>
      </c>
      <c r="AE638" s="6"/>
      <c r="AF638" s="6"/>
      <c r="AG638" s="11"/>
    </row>
    <row x14ac:dyDescent="0.25" r="639" customHeight="1" ht="18.75">
      <c r="A639" s="276">
        <v>12</v>
      </c>
      <c r="B639" s="276">
        <v>1092953977</v>
      </c>
      <c r="C639" s="277" t="s">
        <v>1123</v>
      </c>
      <c r="D639" s="278">
        <v>44637</v>
      </c>
      <c r="E639" s="279" t="s">
        <v>1128</v>
      </c>
      <c r="F639" s="279" t="s">
        <v>262</v>
      </c>
      <c r="G639" s="283" t="s">
        <v>1125</v>
      </c>
      <c r="H639" s="279" t="s">
        <v>189</v>
      </c>
      <c r="I639" s="278">
        <v>44645</v>
      </c>
      <c r="J639" s="278">
        <v>44646</v>
      </c>
      <c r="K639" s="276">
        <f>J639-D639</f>
      </c>
      <c r="L639" s="278">
        <v>44669</v>
      </c>
      <c r="M639" s="280">
        <v>19.4</v>
      </c>
      <c r="N639" s="278">
        <v>44673</v>
      </c>
      <c r="O639" s="279" t="s">
        <v>190</v>
      </c>
      <c r="P639" s="276">
        <v>190</v>
      </c>
      <c r="Q639" s="278">
        <v>44686</v>
      </c>
      <c r="R639" s="276">
        <f>Q639-N639</f>
      </c>
      <c r="S639" s="6"/>
      <c r="T639" s="6"/>
      <c r="U639" s="5">
        <f>+YEAR(D639)</f>
      </c>
      <c r="V639" s="5">
        <f>+MONTH(D639)</f>
      </c>
      <c r="W639" s="281">
        <f>+"W"&amp;IF(WEEKNUM(D639)&lt;10,"0"&amp;WEEKNUM(D639),WEEKNUM(D639))</f>
      </c>
      <c r="X639" s="5">
        <f>+IF(N639="",YEAR(L639),YEAR(N639))</f>
      </c>
      <c r="Y639" s="5">
        <f>+IF(N639="",MONTH(L639),MONTH(N639))</f>
      </c>
      <c r="Z639" s="282">
        <f>+IF(N639="","W"&amp;IF(WEEKNUM(L639)&lt;10,"0"&amp;WEEKNUM(L639),WEEKNUM(L639)),"W"&amp;IF(WEEKNUM(N639)&lt;10,"0"&amp;WEEKNUM(N639),WEEKNUM(N639)))</f>
      </c>
      <c r="AA639" s="281">
        <f>+IF(O639&lt;&gt;"",O639,IF(N639="","In Transit","Arrived"))</f>
      </c>
      <c r="AB639" s="281">
        <f>+"W"&amp;IF(WEEKNUM(Q639)&lt;10,"0"&amp;WEEKNUM(Q639),WEEKNUM(Q639))</f>
      </c>
      <c r="AC639" s="5">
        <f>+YEAR(Q639)</f>
      </c>
      <c r="AD639" s="281">
        <f>+AB639&amp;"-"&amp;AC639</f>
      </c>
      <c r="AE639" s="6"/>
      <c r="AF639" s="6"/>
      <c r="AG639" s="11"/>
    </row>
    <row x14ac:dyDescent="0.25" r="640" customHeight="1" ht="18.75">
      <c r="A640" s="276">
        <v>12</v>
      </c>
      <c r="B640" s="276">
        <v>1092953978</v>
      </c>
      <c r="C640" s="277" t="s">
        <v>1123</v>
      </c>
      <c r="D640" s="278">
        <v>44637</v>
      </c>
      <c r="E640" s="279" t="s">
        <v>1129</v>
      </c>
      <c r="F640" s="279" t="s">
        <v>262</v>
      </c>
      <c r="G640" s="283" t="s">
        <v>1125</v>
      </c>
      <c r="H640" s="279" t="s">
        <v>189</v>
      </c>
      <c r="I640" s="278">
        <v>44645</v>
      </c>
      <c r="J640" s="278">
        <v>44646</v>
      </c>
      <c r="K640" s="276">
        <f>J640-D640</f>
      </c>
      <c r="L640" s="278">
        <v>44669</v>
      </c>
      <c r="M640" s="280">
        <v>19.4</v>
      </c>
      <c r="N640" s="278">
        <v>44673</v>
      </c>
      <c r="O640" s="279" t="s">
        <v>190</v>
      </c>
      <c r="P640" s="276">
        <v>190</v>
      </c>
      <c r="Q640" s="278">
        <v>44686</v>
      </c>
      <c r="R640" s="276">
        <f>Q640-N640</f>
      </c>
      <c r="S640" s="6"/>
      <c r="T640" s="6"/>
      <c r="U640" s="5">
        <f>+YEAR(D640)</f>
      </c>
      <c r="V640" s="5">
        <f>+MONTH(D640)</f>
      </c>
      <c r="W640" s="281">
        <f>+"W"&amp;IF(WEEKNUM(D640)&lt;10,"0"&amp;WEEKNUM(D640),WEEKNUM(D640))</f>
      </c>
      <c r="X640" s="5">
        <f>+IF(N640="",YEAR(L640),YEAR(N640))</f>
      </c>
      <c r="Y640" s="5">
        <f>+IF(N640="",MONTH(L640),MONTH(N640))</f>
      </c>
      <c r="Z640" s="282">
        <f>+IF(N640="","W"&amp;IF(WEEKNUM(L640)&lt;10,"0"&amp;WEEKNUM(L640),WEEKNUM(L640)),"W"&amp;IF(WEEKNUM(N640)&lt;10,"0"&amp;WEEKNUM(N640),WEEKNUM(N640)))</f>
      </c>
      <c r="AA640" s="281">
        <f>+IF(O640&lt;&gt;"",O640,IF(N640="","In Transit","Arrived"))</f>
      </c>
      <c r="AB640" s="281">
        <f>+"W"&amp;IF(WEEKNUM(Q640)&lt;10,"0"&amp;WEEKNUM(Q640),WEEKNUM(Q640))</f>
      </c>
      <c r="AC640" s="5">
        <f>+YEAR(Q640)</f>
      </c>
      <c r="AD640" s="281">
        <f>+AB640&amp;"-"&amp;AC640</f>
      </c>
      <c r="AE640" s="6"/>
      <c r="AF640" s="6"/>
      <c r="AG640" s="11"/>
    </row>
    <row x14ac:dyDescent="0.25" r="641" customHeight="1" ht="18.75">
      <c r="A641" s="276">
        <v>13</v>
      </c>
      <c r="B641" s="276">
        <v>1093178619</v>
      </c>
      <c r="C641" s="277" t="s">
        <v>1130</v>
      </c>
      <c r="D641" s="278">
        <v>44643</v>
      </c>
      <c r="E641" s="279" t="s">
        <v>1131</v>
      </c>
      <c r="F641" s="279" t="s">
        <v>188</v>
      </c>
      <c r="G641" s="283" t="s">
        <v>1132</v>
      </c>
      <c r="H641" s="279" t="s">
        <v>189</v>
      </c>
      <c r="I641" s="278">
        <v>44652</v>
      </c>
      <c r="J641" s="278">
        <v>44652</v>
      </c>
      <c r="K641" s="276">
        <f>J641-D641</f>
      </c>
      <c r="L641" s="278">
        <v>44689</v>
      </c>
      <c r="M641" s="280">
        <v>19.4</v>
      </c>
      <c r="N641" s="278">
        <v>44685</v>
      </c>
      <c r="O641" s="279" t="s">
        <v>190</v>
      </c>
      <c r="P641" s="276">
        <v>190</v>
      </c>
      <c r="Q641" s="278">
        <v>44692</v>
      </c>
      <c r="R641" s="276">
        <f>Q641-N641</f>
      </c>
      <c r="S641" s="6"/>
      <c r="T641" s="6"/>
      <c r="U641" s="5">
        <f>+YEAR(D641)</f>
      </c>
      <c r="V641" s="5">
        <f>+MONTH(D641)</f>
      </c>
      <c r="W641" s="281">
        <f>+"W"&amp;IF(WEEKNUM(D641)&lt;10,"0"&amp;WEEKNUM(D641),WEEKNUM(D641))</f>
      </c>
      <c r="X641" s="5">
        <f>+IF(N641="",YEAR(L641),YEAR(N641))</f>
      </c>
      <c r="Y641" s="5">
        <f>+IF(N641="",MONTH(L641),MONTH(N641))</f>
      </c>
      <c r="Z641" s="282">
        <f>+IF(N641="","W"&amp;IF(WEEKNUM(L641)&lt;10,"0"&amp;WEEKNUM(L641),WEEKNUM(L641)),"W"&amp;IF(WEEKNUM(N641)&lt;10,"0"&amp;WEEKNUM(N641),WEEKNUM(N641)))</f>
      </c>
      <c r="AA641" s="281">
        <f>+IF(O641&lt;&gt;"",O641,IF(N641="","In Transit","Arrived"))</f>
      </c>
      <c r="AB641" s="281">
        <f>+"W"&amp;IF(WEEKNUM(Q641)&lt;10,"0"&amp;WEEKNUM(Q641),WEEKNUM(Q641))</f>
      </c>
      <c r="AC641" s="5">
        <f>+YEAR(Q641)</f>
      </c>
      <c r="AD641" s="281">
        <f>+AB641&amp;"-"&amp;AC641</f>
      </c>
      <c r="AE641" s="6"/>
      <c r="AF641" s="6"/>
      <c r="AG641" s="11"/>
    </row>
    <row x14ac:dyDescent="0.25" r="642" customHeight="1" ht="18.75">
      <c r="A642" s="276">
        <v>13</v>
      </c>
      <c r="B642" s="276">
        <v>1093178620</v>
      </c>
      <c r="C642" s="277" t="s">
        <v>1130</v>
      </c>
      <c r="D642" s="278">
        <v>44644</v>
      </c>
      <c r="E642" s="279" t="s">
        <v>1133</v>
      </c>
      <c r="F642" s="279" t="s">
        <v>188</v>
      </c>
      <c r="G642" s="283" t="s">
        <v>1132</v>
      </c>
      <c r="H642" s="279" t="s">
        <v>189</v>
      </c>
      <c r="I642" s="278">
        <v>44652</v>
      </c>
      <c r="J642" s="278">
        <v>44652</v>
      </c>
      <c r="K642" s="276">
        <f>J642-D642</f>
      </c>
      <c r="L642" s="278">
        <v>44689</v>
      </c>
      <c r="M642" s="280">
        <v>19.4</v>
      </c>
      <c r="N642" s="278">
        <v>44685</v>
      </c>
      <c r="O642" s="279" t="s">
        <v>190</v>
      </c>
      <c r="P642" s="276">
        <v>190</v>
      </c>
      <c r="Q642" s="278">
        <v>44692</v>
      </c>
      <c r="R642" s="276">
        <f>Q642-N642</f>
      </c>
      <c r="S642" s="6"/>
      <c r="T642" s="6"/>
      <c r="U642" s="5">
        <f>+YEAR(D642)</f>
      </c>
      <c r="V642" s="5">
        <f>+MONTH(D642)</f>
      </c>
      <c r="W642" s="281">
        <f>+"W"&amp;IF(WEEKNUM(D642)&lt;10,"0"&amp;WEEKNUM(D642),WEEKNUM(D642))</f>
      </c>
      <c r="X642" s="5">
        <f>+IF(N642="",YEAR(L642),YEAR(N642))</f>
      </c>
      <c r="Y642" s="5">
        <f>+IF(N642="",MONTH(L642),MONTH(N642))</f>
      </c>
      <c r="Z642" s="282">
        <f>+IF(N642="","W"&amp;IF(WEEKNUM(L642)&lt;10,"0"&amp;WEEKNUM(L642),WEEKNUM(L642)),"W"&amp;IF(WEEKNUM(N642)&lt;10,"0"&amp;WEEKNUM(N642),WEEKNUM(N642)))</f>
      </c>
      <c r="AA642" s="281">
        <f>+IF(O642&lt;&gt;"",O642,IF(N642="","In Transit","Arrived"))</f>
      </c>
      <c r="AB642" s="281">
        <f>+"W"&amp;IF(WEEKNUM(Q642)&lt;10,"0"&amp;WEEKNUM(Q642),WEEKNUM(Q642))</f>
      </c>
      <c r="AC642" s="5">
        <f>+YEAR(Q642)</f>
      </c>
      <c r="AD642" s="281">
        <f>+AB642&amp;"-"&amp;AC642</f>
      </c>
      <c r="AE642" s="6"/>
      <c r="AF642" s="6"/>
      <c r="AG642" s="11"/>
    </row>
    <row x14ac:dyDescent="0.25" r="643" customHeight="1" ht="18.75">
      <c r="A643" s="276">
        <v>13</v>
      </c>
      <c r="B643" s="276">
        <v>1093178621</v>
      </c>
      <c r="C643" s="277" t="s">
        <v>1130</v>
      </c>
      <c r="D643" s="278">
        <v>44644</v>
      </c>
      <c r="E643" s="279" t="s">
        <v>1134</v>
      </c>
      <c r="F643" s="279" t="s">
        <v>188</v>
      </c>
      <c r="G643" s="283" t="s">
        <v>1132</v>
      </c>
      <c r="H643" s="279" t="s">
        <v>189</v>
      </c>
      <c r="I643" s="278">
        <v>44652</v>
      </c>
      <c r="J643" s="278">
        <v>44652</v>
      </c>
      <c r="K643" s="276">
        <f>J643-D643</f>
      </c>
      <c r="L643" s="278">
        <v>44689</v>
      </c>
      <c r="M643" s="280">
        <v>19.4</v>
      </c>
      <c r="N643" s="278">
        <v>44685</v>
      </c>
      <c r="O643" s="279" t="s">
        <v>190</v>
      </c>
      <c r="P643" s="276">
        <v>190</v>
      </c>
      <c r="Q643" s="278">
        <v>44692</v>
      </c>
      <c r="R643" s="276">
        <f>Q643-N643</f>
      </c>
      <c r="S643" s="6"/>
      <c r="T643" s="6"/>
      <c r="U643" s="5">
        <f>+YEAR(D643)</f>
      </c>
      <c r="V643" s="5">
        <f>+MONTH(D643)</f>
      </c>
      <c r="W643" s="281">
        <f>+"W"&amp;IF(WEEKNUM(D643)&lt;10,"0"&amp;WEEKNUM(D643),WEEKNUM(D643))</f>
      </c>
      <c r="X643" s="5">
        <f>+IF(N643="",YEAR(L643),YEAR(N643))</f>
      </c>
      <c r="Y643" s="5">
        <f>+IF(N643="",MONTH(L643),MONTH(N643))</f>
      </c>
      <c r="Z643" s="282">
        <f>+IF(N643="","W"&amp;IF(WEEKNUM(L643)&lt;10,"0"&amp;WEEKNUM(L643),WEEKNUM(L643)),"W"&amp;IF(WEEKNUM(N643)&lt;10,"0"&amp;WEEKNUM(N643),WEEKNUM(N643)))</f>
      </c>
      <c r="AA643" s="281">
        <f>+IF(O643&lt;&gt;"",O643,IF(N643="","In Transit","Arrived"))</f>
      </c>
      <c r="AB643" s="281">
        <f>+"W"&amp;IF(WEEKNUM(Q643)&lt;10,"0"&amp;WEEKNUM(Q643),WEEKNUM(Q643))</f>
      </c>
      <c r="AC643" s="5">
        <f>+YEAR(Q643)</f>
      </c>
      <c r="AD643" s="281">
        <f>+AB643&amp;"-"&amp;AC643</f>
      </c>
      <c r="AE643" s="6"/>
      <c r="AF643" s="6"/>
      <c r="AG643" s="11"/>
    </row>
    <row x14ac:dyDescent="0.25" r="644" customHeight="1" ht="18.75">
      <c r="A644" s="276">
        <v>13</v>
      </c>
      <c r="B644" s="276">
        <v>1093178622</v>
      </c>
      <c r="C644" s="277" t="s">
        <v>1130</v>
      </c>
      <c r="D644" s="278">
        <v>44644</v>
      </c>
      <c r="E644" s="279" t="s">
        <v>1135</v>
      </c>
      <c r="F644" s="279" t="s">
        <v>188</v>
      </c>
      <c r="G644" s="283" t="s">
        <v>1132</v>
      </c>
      <c r="H644" s="279" t="s">
        <v>189</v>
      </c>
      <c r="I644" s="278">
        <v>44652</v>
      </c>
      <c r="J644" s="278">
        <v>44652</v>
      </c>
      <c r="K644" s="276">
        <f>J644-D644</f>
      </c>
      <c r="L644" s="278">
        <v>44689</v>
      </c>
      <c r="M644" s="280">
        <v>19.4</v>
      </c>
      <c r="N644" s="278">
        <v>44685</v>
      </c>
      <c r="O644" s="279" t="s">
        <v>190</v>
      </c>
      <c r="P644" s="276">
        <v>190</v>
      </c>
      <c r="Q644" s="278">
        <v>44692</v>
      </c>
      <c r="R644" s="276">
        <f>Q644-N644</f>
      </c>
      <c r="S644" s="6"/>
      <c r="T644" s="6"/>
      <c r="U644" s="5">
        <f>+YEAR(D644)</f>
      </c>
      <c r="V644" s="5">
        <f>+MONTH(D644)</f>
      </c>
      <c r="W644" s="281">
        <f>+"W"&amp;IF(WEEKNUM(D644)&lt;10,"0"&amp;WEEKNUM(D644),WEEKNUM(D644))</f>
      </c>
      <c r="X644" s="5">
        <f>+IF(N644="",YEAR(L644),YEAR(N644))</f>
      </c>
      <c r="Y644" s="5">
        <f>+IF(N644="",MONTH(L644),MONTH(N644))</f>
      </c>
      <c r="Z644" s="282">
        <f>+IF(N644="","W"&amp;IF(WEEKNUM(L644)&lt;10,"0"&amp;WEEKNUM(L644),WEEKNUM(L644)),"W"&amp;IF(WEEKNUM(N644)&lt;10,"0"&amp;WEEKNUM(N644),WEEKNUM(N644)))</f>
      </c>
      <c r="AA644" s="281">
        <f>+IF(O644&lt;&gt;"",O644,IF(N644="","In Transit","Arrived"))</f>
      </c>
      <c r="AB644" s="281">
        <f>+"W"&amp;IF(WEEKNUM(Q644)&lt;10,"0"&amp;WEEKNUM(Q644),WEEKNUM(Q644))</f>
      </c>
      <c r="AC644" s="5">
        <f>+YEAR(Q644)</f>
      </c>
      <c r="AD644" s="281">
        <f>+AB644&amp;"-"&amp;AC644</f>
      </c>
      <c r="AE644" s="6"/>
      <c r="AF644" s="6"/>
      <c r="AG644" s="11"/>
    </row>
    <row x14ac:dyDescent="0.25" r="645" customHeight="1" ht="18.75">
      <c r="A645" s="276">
        <v>13</v>
      </c>
      <c r="B645" s="276">
        <v>1093178624</v>
      </c>
      <c r="C645" s="277" t="s">
        <v>1130</v>
      </c>
      <c r="D645" s="278">
        <v>44644</v>
      </c>
      <c r="E645" s="279" t="s">
        <v>1136</v>
      </c>
      <c r="F645" s="279" t="s">
        <v>188</v>
      </c>
      <c r="G645" s="283" t="s">
        <v>1132</v>
      </c>
      <c r="H645" s="279" t="s">
        <v>189</v>
      </c>
      <c r="I645" s="278">
        <v>44652</v>
      </c>
      <c r="J645" s="278">
        <v>44652</v>
      </c>
      <c r="K645" s="276">
        <f>J645-D645</f>
      </c>
      <c r="L645" s="278">
        <v>44689</v>
      </c>
      <c r="M645" s="280">
        <v>19.4</v>
      </c>
      <c r="N645" s="278">
        <v>44685</v>
      </c>
      <c r="O645" s="279" t="s">
        <v>190</v>
      </c>
      <c r="P645" s="276">
        <v>190</v>
      </c>
      <c r="Q645" s="278">
        <v>44692</v>
      </c>
      <c r="R645" s="276">
        <f>Q645-N645</f>
      </c>
      <c r="S645" s="6"/>
      <c r="T645" s="6"/>
      <c r="U645" s="5">
        <f>+YEAR(D645)</f>
      </c>
      <c r="V645" s="5">
        <f>+MONTH(D645)</f>
      </c>
      <c r="W645" s="281">
        <f>+"W"&amp;IF(WEEKNUM(D645)&lt;10,"0"&amp;WEEKNUM(D645),WEEKNUM(D645))</f>
      </c>
      <c r="X645" s="5">
        <f>+IF(N645="",YEAR(L645),YEAR(N645))</f>
      </c>
      <c r="Y645" s="5">
        <f>+IF(N645="",MONTH(L645),MONTH(N645))</f>
      </c>
      <c r="Z645" s="282">
        <f>+IF(N645="","W"&amp;IF(WEEKNUM(L645)&lt;10,"0"&amp;WEEKNUM(L645),WEEKNUM(L645)),"W"&amp;IF(WEEKNUM(N645)&lt;10,"0"&amp;WEEKNUM(N645),WEEKNUM(N645)))</f>
      </c>
      <c r="AA645" s="281">
        <f>+IF(O645&lt;&gt;"",O645,IF(N645="","In Transit","Arrived"))</f>
      </c>
      <c r="AB645" s="281">
        <f>+"W"&amp;IF(WEEKNUM(Q645)&lt;10,"0"&amp;WEEKNUM(Q645),WEEKNUM(Q645))</f>
      </c>
      <c r="AC645" s="5">
        <f>+YEAR(Q645)</f>
      </c>
      <c r="AD645" s="281">
        <f>+AB645&amp;"-"&amp;AC645</f>
      </c>
      <c r="AE645" s="6"/>
      <c r="AF645" s="6"/>
      <c r="AG645" s="11"/>
    </row>
    <row x14ac:dyDescent="0.25" r="646" customHeight="1" ht="18.75">
      <c r="A646" s="276">
        <v>15</v>
      </c>
      <c r="B646" s="276">
        <v>1093519455</v>
      </c>
      <c r="C646" s="277" t="s">
        <v>1137</v>
      </c>
      <c r="D646" s="278">
        <v>44658</v>
      </c>
      <c r="E646" s="279" t="s">
        <v>1138</v>
      </c>
      <c r="F646" s="279" t="s">
        <v>250</v>
      </c>
      <c r="G646" s="283" t="s">
        <v>1139</v>
      </c>
      <c r="H646" s="279" t="s">
        <v>189</v>
      </c>
      <c r="I646" s="278">
        <v>44666</v>
      </c>
      <c r="J646" s="278">
        <v>44668</v>
      </c>
      <c r="K646" s="276">
        <f>J646-D646</f>
      </c>
      <c r="L646" s="278">
        <v>44689</v>
      </c>
      <c r="M646" s="280">
        <v>19.4</v>
      </c>
      <c r="N646" s="278">
        <v>44691</v>
      </c>
      <c r="O646" s="279" t="s">
        <v>190</v>
      </c>
      <c r="P646" s="276">
        <v>190</v>
      </c>
      <c r="Q646" s="278">
        <v>44697</v>
      </c>
      <c r="R646" s="276">
        <f>Q646-N646</f>
      </c>
      <c r="S646" s="6"/>
      <c r="T646" s="6"/>
      <c r="U646" s="5">
        <f>+YEAR(D646)</f>
      </c>
      <c r="V646" s="5">
        <f>+MONTH(D646)</f>
      </c>
      <c r="W646" s="281">
        <f>+"W"&amp;IF(WEEKNUM(D646)&lt;10,"0"&amp;WEEKNUM(D646),WEEKNUM(D646))</f>
      </c>
      <c r="X646" s="5">
        <f>+IF(N646="",YEAR(L646),YEAR(N646))</f>
      </c>
      <c r="Y646" s="5">
        <f>+IF(N646="",MONTH(L646),MONTH(N646))</f>
      </c>
      <c r="Z646" s="282">
        <f>+IF(N646="","W"&amp;IF(WEEKNUM(L646)&lt;10,"0"&amp;WEEKNUM(L646),WEEKNUM(L646)),"W"&amp;IF(WEEKNUM(N646)&lt;10,"0"&amp;WEEKNUM(N646),WEEKNUM(N646)))</f>
      </c>
      <c r="AA646" s="281">
        <f>+IF(O646&lt;&gt;"",O646,IF(N646="","In Transit","Arrived"))</f>
      </c>
      <c r="AB646" s="281">
        <f>+"W"&amp;IF(WEEKNUM(Q646)&lt;10,"0"&amp;WEEKNUM(Q646),WEEKNUM(Q646))</f>
      </c>
      <c r="AC646" s="5">
        <f>+YEAR(Q646)</f>
      </c>
      <c r="AD646" s="281">
        <f>+AB646&amp;"-"&amp;AC646</f>
      </c>
      <c r="AE646" s="6"/>
      <c r="AF646" s="6"/>
      <c r="AG646" s="11"/>
    </row>
    <row x14ac:dyDescent="0.25" r="647" customHeight="1" ht="18.75">
      <c r="A647" s="276">
        <v>15</v>
      </c>
      <c r="B647" s="276">
        <v>1093519457</v>
      </c>
      <c r="C647" s="277" t="s">
        <v>1137</v>
      </c>
      <c r="D647" s="278">
        <v>44658</v>
      </c>
      <c r="E647" s="279" t="s">
        <v>1140</v>
      </c>
      <c r="F647" s="279" t="s">
        <v>250</v>
      </c>
      <c r="G647" s="283" t="s">
        <v>1139</v>
      </c>
      <c r="H647" s="279" t="s">
        <v>189</v>
      </c>
      <c r="I647" s="278">
        <v>44666</v>
      </c>
      <c r="J647" s="278">
        <v>44668</v>
      </c>
      <c r="K647" s="276">
        <f>J647-D647</f>
      </c>
      <c r="L647" s="278">
        <v>44689</v>
      </c>
      <c r="M647" s="280">
        <v>19.4</v>
      </c>
      <c r="N647" s="278">
        <v>44691</v>
      </c>
      <c r="O647" s="279" t="s">
        <v>190</v>
      </c>
      <c r="P647" s="276">
        <v>190</v>
      </c>
      <c r="Q647" s="278">
        <v>44697</v>
      </c>
      <c r="R647" s="276">
        <f>Q647-N647</f>
      </c>
      <c r="S647" s="6"/>
      <c r="T647" s="6"/>
      <c r="U647" s="5">
        <f>+YEAR(D647)</f>
      </c>
      <c r="V647" s="5">
        <f>+MONTH(D647)</f>
      </c>
      <c r="W647" s="281">
        <f>+"W"&amp;IF(WEEKNUM(D647)&lt;10,"0"&amp;WEEKNUM(D647),WEEKNUM(D647))</f>
      </c>
      <c r="X647" s="5">
        <f>+IF(N647="",YEAR(L647),YEAR(N647))</f>
      </c>
      <c r="Y647" s="5">
        <f>+IF(N647="",MONTH(L647),MONTH(N647))</f>
      </c>
      <c r="Z647" s="282">
        <f>+IF(N647="","W"&amp;IF(WEEKNUM(L647)&lt;10,"0"&amp;WEEKNUM(L647),WEEKNUM(L647)),"W"&amp;IF(WEEKNUM(N647)&lt;10,"0"&amp;WEEKNUM(N647),WEEKNUM(N647)))</f>
      </c>
      <c r="AA647" s="281">
        <f>+IF(O647&lt;&gt;"",O647,IF(N647="","In Transit","Arrived"))</f>
      </c>
      <c r="AB647" s="281">
        <f>+"W"&amp;IF(WEEKNUM(Q647)&lt;10,"0"&amp;WEEKNUM(Q647),WEEKNUM(Q647))</f>
      </c>
      <c r="AC647" s="5">
        <f>+YEAR(Q647)</f>
      </c>
      <c r="AD647" s="281">
        <f>+AB647&amp;"-"&amp;AC647</f>
      </c>
      <c r="AE647" s="6"/>
      <c r="AF647" s="6"/>
      <c r="AG647" s="11"/>
    </row>
    <row x14ac:dyDescent="0.25" r="648" customHeight="1" ht="18.75">
      <c r="A648" s="276">
        <v>15</v>
      </c>
      <c r="B648" s="276">
        <v>1093519458</v>
      </c>
      <c r="C648" s="277" t="s">
        <v>1137</v>
      </c>
      <c r="D648" s="278">
        <v>44657</v>
      </c>
      <c r="E648" s="279" t="s">
        <v>1141</v>
      </c>
      <c r="F648" s="279" t="s">
        <v>250</v>
      </c>
      <c r="G648" s="283" t="s">
        <v>1139</v>
      </c>
      <c r="H648" s="279" t="s">
        <v>189</v>
      </c>
      <c r="I648" s="278">
        <v>44666</v>
      </c>
      <c r="J648" s="278">
        <v>44668</v>
      </c>
      <c r="K648" s="276">
        <f>J648-D648</f>
      </c>
      <c r="L648" s="278">
        <v>44689</v>
      </c>
      <c r="M648" s="280">
        <v>19.4</v>
      </c>
      <c r="N648" s="278">
        <v>44691</v>
      </c>
      <c r="O648" s="279" t="s">
        <v>190</v>
      </c>
      <c r="P648" s="276">
        <v>190</v>
      </c>
      <c r="Q648" s="278">
        <v>44697</v>
      </c>
      <c r="R648" s="276">
        <f>Q648-N648</f>
      </c>
      <c r="S648" s="6"/>
      <c r="T648" s="6"/>
      <c r="U648" s="5">
        <f>+YEAR(D648)</f>
      </c>
      <c r="V648" s="5">
        <f>+MONTH(D648)</f>
      </c>
      <c r="W648" s="281">
        <f>+"W"&amp;IF(WEEKNUM(D648)&lt;10,"0"&amp;WEEKNUM(D648),WEEKNUM(D648))</f>
      </c>
      <c r="X648" s="5">
        <f>+IF(N648="",YEAR(L648),YEAR(N648))</f>
      </c>
      <c r="Y648" s="5">
        <f>+IF(N648="",MONTH(L648),MONTH(N648))</f>
      </c>
      <c r="Z648" s="282">
        <f>+IF(N648="","W"&amp;IF(WEEKNUM(L648)&lt;10,"0"&amp;WEEKNUM(L648),WEEKNUM(L648)),"W"&amp;IF(WEEKNUM(N648)&lt;10,"0"&amp;WEEKNUM(N648),WEEKNUM(N648)))</f>
      </c>
      <c r="AA648" s="281">
        <f>+IF(O648&lt;&gt;"",O648,IF(N648="","In Transit","Arrived"))</f>
      </c>
      <c r="AB648" s="281">
        <f>+"W"&amp;IF(WEEKNUM(Q648)&lt;10,"0"&amp;WEEKNUM(Q648),WEEKNUM(Q648))</f>
      </c>
      <c r="AC648" s="5">
        <f>+YEAR(Q648)</f>
      </c>
      <c r="AD648" s="281">
        <f>+AB648&amp;"-"&amp;AC648</f>
      </c>
      <c r="AE648" s="6"/>
      <c r="AF648" s="6"/>
      <c r="AG648" s="11"/>
    </row>
    <row x14ac:dyDescent="0.25" r="649" customHeight="1" ht="18.75">
      <c r="A649" s="276">
        <v>15</v>
      </c>
      <c r="B649" s="276">
        <v>1093519469</v>
      </c>
      <c r="C649" s="277" t="s">
        <v>1137</v>
      </c>
      <c r="D649" s="278">
        <v>44657</v>
      </c>
      <c r="E649" s="279" t="s">
        <v>1142</v>
      </c>
      <c r="F649" s="279" t="s">
        <v>250</v>
      </c>
      <c r="G649" s="283" t="s">
        <v>1139</v>
      </c>
      <c r="H649" s="279" t="s">
        <v>189</v>
      </c>
      <c r="I649" s="278">
        <v>44666</v>
      </c>
      <c r="J649" s="278">
        <v>44668</v>
      </c>
      <c r="K649" s="276">
        <f>J649-D649</f>
      </c>
      <c r="L649" s="278">
        <v>44689</v>
      </c>
      <c r="M649" s="280">
        <v>19.4</v>
      </c>
      <c r="N649" s="278">
        <v>44691</v>
      </c>
      <c r="O649" s="279" t="s">
        <v>190</v>
      </c>
      <c r="P649" s="276">
        <v>190</v>
      </c>
      <c r="Q649" s="278">
        <v>44697</v>
      </c>
      <c r="R649" s="276">
        <f>Q649-N649</f>
      </c>
      <c r="S649" s="6"/>
      <c r="T649" s="6"/>
      <c r="U649" s="5">
        <f>+YEAR(D649)</f>
      </c>
      <c r="V649" s="5">
        <f>+MONTH(D649)</f>
      </c>
      <c r="W649" s="281">
        <f>+"W"&amp;IF(WEEKNUM(D649)&lt;10,"0"&amp;WEEKNUM(D649),WEEKNUM(D649))</f>
      </c>
      <c r="X649" s="5">
        <f>+IF(N649="",YEAR(L649),YEAR(N649))</f>
      </c>
      <c r="Y649" s="5">
        <f>+IF(N649="",MONTH(L649),MONTH(N649))</f>
      </c>
      <c r="Z649" s="282">
        <f>+IF(N649="","W"&amp;IF(WEEKNUM(L649)&lt;10,"0"&amp;WEEKNUM(L649),WEEKNUM(L649)),"W"&amp;IF(WEEKNUM(N649)&lt;10,"0"&amp;WEEKNUM(N649),WEEKNUM(N649)))</f>
      </c>
      <c r="AA649" s="281">
        <f>+IF(O649&lt;&gt;"",O649,IF(N649="","In Transit","Arrived"))</f>
      </c>
      <c r="AB649" s="281">
        <f>+"W"&amp;IF(WEEKNUM(Q649)&lt;10,"0"&amp;WEEKNUM(Q649),WEEKNUM(Q649))</f>
      </c>
      <c r="AC649" s="5">
        <f>+YEAR(Q649)</f>
      </c>
      <c r="AD649" s="281">
        <f>+AB649&amp;"-"&amp;AC649</f>
      </c>
      <c r="AE649" s="6"/>
      <c r="AF649" s="6"/>
      <c r="AG649" s="11"/>
    </row>
    <row x14ac:dyDescent="0.25" r="650" customHeight="1" ht="18.75">
      <c r="A650" s="276">
        <v>15</v>
      </c>
      <c r="B650" s="276">
        <v>1093519470</v>
      </c>
      <c r="C650" s="277" t="s">
        <v>1137</v>
      </c>
      <c r="D650" s="278">
        <v>44656</v>
      </c>
      <c r="E650" s="279" t="s">
        <v>1143</v>
      </c>
      <c r="F650" s="279" t="s">
        <v>250</v>
      </c>
      <c r="G650" s="283" t="s">
        <v>1139</v>
      </c>
      <c r="H650" s="279" t="s">
        <v>189</v>
      </c>
      <c r="I650" s="278">
        <v>44666</v>
      </c>
      <c r="J650" s="278">
        <v>44668</v>
      </c>
      <c r="K650" s="276">
        <f>J650-D650</f>
      </c>
      <c r="L650" s="278">
        <v>44689</v>
      </c>
      <c r="M650" s="280">
        <v>19.4</v>
      </c>
      <c r="N650" s="278">
        <v>44691</v>
      </c>
      <c r="O650" s="279" t="s">
        <v>190</v>
      </c>
      <c r="P650" s="276">
        <v>190</v>
      </c>
      <c r="Q650" s="278">
        <v>44697</v>
      </c>
      <c r="R650" s="276">
        <f>Q650-N650</f>
      </c>
      <c r="S650" s="6"/>
      <c r="T650" s="6"/>
      <c r="U650" s="5">
        <f>+YEAR(D650)</f>
      </c>
      <c r="V650" s="5">
        <f>+MONTH(D650)</f>
      </c>
      <c r="W650" s="281">
        <f>+"W"&amp;IF(WEEKNUM(D650)&lt;10,"0"&amp;WEEKNUM(D650),WEEKNUM(D650))</f>
      </c>
      <c r="X650" s="5">
        <f>+IF(N650="",YEAR(L650),YEAR(N650))</f>
      </c>
      <c r="Y650" s="5">
        <f>+IF(N650="",MONTH(L650),MONTH(N650))</f>
      </c>
      <c r="Z650" s="282">
        <f>+IF(N650="","W"&amp;IF(WEEKNUM(L650)&lt;10,"0"&amp;WEEKNUM(L650),WEEKNUM(L650)),"W"&amp;IF(WEEKNUM(N650)&lt;10,"0"&amp;WEEKNUM(N650),WEEKNUM(N650)))</f>
      </c>
      <c r="AA650" s="281">
        <f>+IF(O650&lt;&gt;"",O650,IF(N650="","In Transit","Arrived"))</f>
      </c>
      <c r="AB650" s="281">
        <f>+"W"&amp;IF(WEEKNUM(Q650)&lt;10,"0"&amp;WEEKNUM(Q650),WEEKNUM(Q650))</f>
      </c>
      <c r="AC650" s="5">
        <f>+YEAR(Q650)</f>
      </c>
      <c r="AD650" s="281">
        <f>+AB650&amp;"-"&amp;AC650</f>
      </c>
      <c r="AE650" s="6"/>
      <c r="AF650" s="6"/>
      <c r="AG650" s="11"/>
    </row>
    <row x14ac:dyDescent="0.25" r="651" customHeight="1" ht="18.75">
      <c r="A651" s="276">
        <v>15</v>
      </c>
      <c r="B651" s="276">
        <v>1093520771</v>
      </c>
      <c r="C651" s="277" t="s">
        <v>1137</v>
      </c>
      <c r="D651" s="278">
        <v>44656</v>
      </c>
      <c r="E651" s="279" t="s">
        <v>1144</v>
      </c>
      <c r="F651" s="279" t="s">
        <v>250</v>
      </c>
      <c r="G651" s="283" t="s">
        <v>1139</v>
      </c>
      <c r="H651" s="279" t="s">
        <v>189</v>
      </c>
      <c r="I651" s="278">
        <v>44666</v>
      </c>
      <c r="J651" s="278">
        <v>44668</v>
      </c>
      <c r="K651" s="276">
        <f>J651-D651</f>
      </c>
      <c r="L651" s="278">
        <v>44689</v>
      </c>
      <c r="M651" s="280">
        <v>19.4</v>
      </c>
      <c r="N651" s="278">
        <v>44691</v>
      </c>
      <c r="O651" s="279" t="s">
        <v>190</v>
      </c>
      <c r="P651" s="276">
        <v>190</v>
      </c>
      <c r="Q651" s="278">
        <v>44697</v>
      </c>
      <c r="R651" s="276">
        <f>Q651-N651</f>
      </c>
      <c r="S651" s="6"/>
      <c r="T651" s="6"/>
      <c r="U651" s="5">
        <f>+YEAR(D651)</f>
      </c>
      <c r="V651" s="5">
        <f>+MONTH(D651)</f>
      </c>
      <c r="W651" s="281">
        <f>+"W"&amp;IF(WEEKNUM(D651)&lt;10,"0"&amp;WEEKNUM(D651),WEEKNUM(D651))</f>
      </c>
      <c r="X651" s="5">
        <f>+IF(N651="",YEAR(L651),YEAR(N651))</f>
      </c>
      <c r="Y651" s="5">
        <f>+IF(N651="",MONTH(L651),MONTH(N651))</f>
      </c>
      <c r="Z651" s="282">
        <f>+IF(N651="","W"&amp;IF(WEEKNUM(L651)&lt;10,"0"&amp;WEEKNUM(L651),WEEKNUM(L651)),"W"&amp;IF(WEEKNUM(N651)&lt;10,"0"&amp;WEEKNUM(N651),WEEKNUM(N651)))</f>
      </c>
      <c r="AA651" s="281">
        <f>+IF(O651&lt;&gt;"",O651,IF(N651="","In Transit","Arrived"))</f>
      </c>
      <c r="AB651" s="281">
        <f>+"W"&amp;IF(WEEKNUM(Q651)&lt;10,"0"&amp;WEEKNUM(Q651),WEEKNUM(Q651))</f>
      </c>
      <c r="AC651" s="5">
        <f>+YEAR(Q651)</f>
      </c>
      <c r="AD651" s="281">
        <f>+AB651&amp;"-"&amp;AC651</f>
      </c>
      <c r="AE651" s="6"/>
      <c r="AF651" s="6"/>
      <c r="AG651" s="11"/>
    </row>
    <row x14ac:dyDescent="0.25" r="652" customHeight="1" ht="18.75">
      <c r="A652" s="276">
        <v>15</v>
      </c>
      <c r="B652" s="276">
        <v>1093520772</v>
      </c>
      <c r="C652" s="277" t="s">
        <v>1137</v>
      </c>
      <c r="D652" s="278">
        <v>44655</v>
      </c>
      <c r="E652" s="279" t="s">
        <v>1145</v>
      </c>
      <c r="F652" s="279" t="s">
        <v>250</v>
      </c>
      <c r="G652" s="283" t="s">
        <v>1139</v>
      </c>
      <c r="H652" s="279" t="s">
        <v>189</v>
      </c>
      <c r="I652" s="278">
        <v>44666</v>
      </c>
      <c r="J652" s="278">
        <v>44668</v>
      </c>
      <c r="K652" s="276">
        <f>J652-D652</f>
      </c>
      <c r="L652" s="278">
        <v>44689</v>
      </c>
      <c r="M652" s="280">
        <v>19.4</v>
      </c>
      <c r="N652" s="278">
        <v>44691</v>
      </c>
      <c r="O652" s="279" t="s">
        <v>190</v>
      </c>
      <c r="P652" s="276">
        <v>190</v>
      </c>
      <c r="Q652" s="278">
        <v>44697</v>
      </c>
      <c r="R652" s="276">
        <f>Q652-N652</f>
      </c>
      <c r="S652" s="6"/>
      <c r="T652" s="6"/>
      <c r="U652" s="5">
        <f>+YEAR(D652)</f>
      </c>
      <c r="V652" s="5">
        <f>+MONTH(D652)</f>
      </c>
      <c r="W652" s="281">
        <f>+"W"&amp;IF(WEEKNUM(D652)&lt;10,"0"&amp;WEEKNUM(D652),WEEKNUM(D652))</f>
      </c>
      <c r="X652" s="5">
        <f>+IF(N652="",YEAR(L652),YEAR(N652))</f>
      </c>
      <c r="Y652" s="5">
        <f>+IF(N652="",MONTH(L652),MONTH(N652))</f>
      </c>
      <c r="Z652" s="282">
        <f>+IF(N652="","W"&amp;IF(WEEKNUM(L652)&lt;10,"0"&amp;WEEKNUM(L652),WEEKNUM(L652)),"W"&amp;IF(WEEKNUM(N652)&lt;10,"0"&amp;WEEKNUM(N652),WEEKNUM(N652)))</f>
      </c>
      <c r="AA652" s="281">
        <f>+IF(O652&lt;&gt;"",O652,IF(N652="","In Transit","Arrived"))</f>
      </c>
      <c r="AB652" s="281">
        <f>+"W"&amp;IF(WEEKNUM(Q652)&lt;10,"0"&amp;WEEKNUM(Q652),WEEKNUM(Q652))</f>
      </c>
      <c r="AC652" s="5">
        <f>+YEAR(Q652)</f>
      </c>
      <c r="AD652" s="281">
        <f>+AB652&amp;"-"&amp;AC652</f>
      </c>
      <c r="AE652" s="6"/>
      <c r="AF652" s="6"/>
      <c r="AG652" s="11"/>
    </row>
    <row x14ac:dyDescent="0.25" r="653" customHeight="1" ht="18.75">
      <c r="A653" s="276">
        <v>15</v>
      </c>
      <c r="B653" s="276">
        <v>1093520773</v>
      </c>
      <c r="C653" s="277" t="s">
        <v>1137</v>
      </c>
      <c r="D653" s="278">
        <v>44655</v>
      </c>
      <c r="E653" s="279" t="s">
        <v>1146</v>
      </c>
      <c r="F653" s="279" t="s">
        <v>250</v>
      </c>
      <c r="G653" s="283" t="s">
        <v>1139</v>
      </c>
      <c r="H653" s="279" t="s">
        <v>189</v>
      </c>
      <c r="I653" s="278">
        <v>44666</v>
      </c>
      <c r="J653" s="278">
        <v>44668</v>
      </c>
      <c r="K653" s="276">
        <f>J653-D653</f>
      </c>
      <c r="L653" s="278">
        <v>44689</v>
      </c>
      <c r="M653" s="280">
        <v>19.4</v>
      </c>
      <c r="N653" s="278">
        <v>44691</v>
      </c>
      <c r="O653" s="279" t="s">
        <v>190</v>
      </c>
      <c r="P653" s="276">
        <v>190</v>
      </c>
      <c r="Q653" s="278">
        <v>44697</v>
      </c>
      <c r="R653" s="276">
        <f>Q653-N653</f>
      </c>
      <c r="S653" s="6"/>
      <c r="T653" s="6"/>
      <c r="U653" s="5">
        <f>+YEAR(D653)</f>
      </c>
      <c r="V653" s="5">
        <f>+MONTH(D653)</f>
      </c>
      <c r="W653" s="281">
        <f>+"W"&amp;IF(WEEKNUM(D653)&lt;10,"0"&amp;WEEKNUM(D653),WEEKNUM(D653))</f>
      </c>
      <c r="X653" s="5">
        <f>+IF(N653="",YEAR(L653),YEAR(N653))</f>
      </c>
      <c r="Y653" s="5">
        <f>+IF(N653="",MONTH(L653),MONTH(N653))</f>
      </c>
      <c r="Z653" s="282">
        <f>+IF(N653="","W"&amp;IF(WEEKNUM(L653)&lt;10,"0"&amp;WEEKNUM(L653),WEEKNUM(L653)),"W"&amp;IF(WEEKNUM(N653)&lt;10,"0"&amp;WEEKNUM(N653),WEEKNUM(N653)))</f>
      </c>
      <c r="AA653" s="281">
        <f>+IF(O653&lt;&gt;"",O653,IF(N653="","In Transit","Arrived"))</f>
      </c>
      <c r="AB653" s="281">
        <f>+"W"&amp;IF(WEEKNUM(Q653)&lt;10,"0"&amp;WEEKNUM(Q653),WEEKNUM(Q653))</f>
      </c>
      <c r="AC653" s="5">
        <f>+YEAR(Q653)</f>
      </c>
      <c r="AD653" s="281">
        <f>+AB653&amp;"-"&amp;AC653</f>
      </c>
      <c r="AE653" s="6"/>
      <c r="AF653" s="6"/>
      <c r="AG653" s="11"/>
    </row>
    <row x14ac:dyDescent="0.25" r="654" customHeight="1" ht="18.75">
      <c r="A654" s="276">
        <v>17</v>
      </c>
      <c r="B654" s="276">
        <v>1093740192</v>
      </c>
      <c r="C654" s="277" t="s">
        <v>1147</v>
      </c>
      <c r="D654" s="278">
        <v>44671</v>
      </c>
      <c r="E654" s="279" t="s">
        <v>1148</v>
      </c>
      <c r="F654" s="279" t="s">
        <v>235</v>
      </c>
      <c r="G654" s="283" t="s">
        <v>1149</v>
      </c>
      <c r="H654" s="279" t="s">
        <v>189</v>
      </c>
      <c r="I654" s="278">
        <v>44679</v>
      </c>
      <c r="J654" s="278">
        <v>44680</v>
      </c>
      <c r="K654" s="276">
        <f>J654-D654</f>
      </c>
      <c r="L654" s="278">
        <v>44697</v>
      </c>
      <c r="M654" s="280">
        <v>19.4</v>
      </c>
      <c r="N654" s="278">
        <v>44698</v>
      </c>
      <c r="O654" s="279" t="s">
        <v>190</v>
      </c>
      <c r="P654" s="276">
        <v>190</v>
      </c>
      <c r="Q654" s="278">
        <v>44706</v>
      </c>
      <c r="R654" s="276">
        <f>Q654-N654</f>
      </c>
      <c r="S654" s="6"/>
      <c r="T654" s="6"/>
      <c r="U654" s="5">
        <f>+YEAR(D654)</f>
      </c>
      <c r="V654" s="5">
        <f>+MONTH(D654)</f>
      </c>
      <c r="W654" s="281">
        <f>+"W"&amp;IF(WEEKNUM(D654)&lt;10,"0"&amp;WEEKNUM(D654),WEEKNUM(D654))</f>
      </c>
      <c r="X654" s="5">
        <f>+IF(N654="",YEAR(L654),YEAR(N654))</f>
      </c>
      <c r="Y654" s="5">
        <f>+IF(N654="",MONTH(L654),MONTH(N654))</f>
      </c>
      <c r="Z654" s="282">
        <f>+IF(N654="","W"&amp;IF(WEEKNUM(L654)&lt;10,"0"&amp;WEEKNUM(L654),WEEKNUM(L654)),"W"&amp;IF(WEEKNUM(N654)&lt;10,"0"&amp;WEEKNUM(N654),WEEKNUM(N654)))</f>
      </c>
      <c r="AA654" s="281">
        <f>+IF(O654&lt;&gt;"",O654,IF(N654="","In Transit","Arrived"))</f>
      </c>
      <c r="AB654" s="281">
        <f>+"W"&amp;IF(WEEKNUM(Q654)&lt;10,"0"&amp;WEEKNUM(Q654),WEEKNUM(Q654))</f>
      </c>
      <c r="AC654" s="5">
        <f>+YEAR(Q654)</f>
      </c>
      <c r="AD654" s="281">
        <f>+AB654&amp;"-"&amp;AC654</f>
      </c>
      <c r="AE654" s="6"/>
      <c r="AF654" s="6"/>
      <c r="AG654" s="11"/>
    </row>
    <row x14ac:dyDescent="0.25" r="655" customHeight="1" ht="18.75">
      <c r="A655" s="276">
        <v>17</v>
      </c>
      <c r="B655" s="276">
        <v>1093740193</v>
      </c>
      <c r="C655" s="277" t="s">
        <v>1147</v>
      </c>
      <c r="D655" s="278">
        <v>44671</v>
      </c>
      <c r="E655" s="279" t="s">
        <v>1150</v>
      </c>
      <c r="F655" s="279" t="s">
        <v>235</v>
      </c>
      <c r="G655" s="283" t="s">
        <v>1149</v>
      </c>
      <c r="H655" s="279" t="s">
        <v>189</v>
      </c>
      <c r="I655" s="278">
        <v>44679</v>
      </c>
      <c r="J655" s="278">
        <v>44680</v>
      </c>
      <c r="K655" s="276">
        <f>J655-D655</f>
      </c>
      <c r="L655" s="278">
        <v>44697</v>
      </c>
      <c r="M655" s="280">
        <v>19.4</v>
      </c>
      <c r="N655" s="278">
        <v>44698</v>
      </c>
      <c r="O655" s="279" t="s">
        <v>190</v>
      </c>
      <c r="P655" s="276">
        <v>190</v>
      </c>
      <c r="Q655" s="278">
        <v>44706</v>
      </c>
      <c r="R655" s="276">
        <f>Q655-N655</f>
      </c>
      <c r="S655" s="6"/>
      <c r="T655" s="6"/>
      <c r="U655" s="5">
        <f>+YEAR(D655)</f>
      </c>
      <c r="V655" s="5">
        <f>+MONTH(D655)</f>
      </c>
      <c r="W655" s="281">
        <f>+"W"&amp;IF(WEEKNUM(D655)&lt;10,"0"&amp;WEEKNUM(D655),WEEKNUM(D655))</f>
      </c>
      <c r="X655" s="5">
        <f>+IF(N655="",YEAR(L655),YEAR(N655))</f>
      </c>
      <c r="Y655" s="5">
        <f>+IF(N655="",MONTH(L655),MONTH(N655))</f>
      </c>
      <c r="Z655" s="282">
        <f>+IF(N655="","W"&amp;IF(WEEKNUM(L655)&lt;10,"0"&amp;WEEKNUM(L655),WEEKNUM(L655)),"W"&amp;IF(WEEKNUM(N655)&lt;10,"0"&amp;WEEKNUM(N655),WEEKNUM(N655)))</f>
      </c>
      <c r="AA655" s="281">
        <f>+IF(O655&lt;&gt;"",O655,IF(N655="","In Transit","Arrived"))</f>
      </c>
      <c r="AB655" s="281">
        <f>+"W"&amp;IF(WEEKNUM(Q655)&lt;10,"0"&amp;WEEKNUM(Q655),WEEKNUM(Q655))</f>
      </c>
      <c r="AC655" s="5">
        <f>+YEAR(Q655)</f>
      </c>
      <c r="AD655" s="281">
        <f>+AB655&amp;"-"&amp;AC655</f>
      </c>
      <c r="AE655" s="6"/>
      <c r="AF655" s="6"/>
      <c r="AG655" s="11"/>
    </row>
    <row x14ac:dyDescent="0.25" r="656" customHeight="1" ht="18.75">
      <c r="A656" s="276">
        <v>17</v>
      </c>
      <c r="B656" s="276">
        <v>1093740194</v>
      </c>
      <c r="C656" s="277" t="s">
        <v>1147</v>
      </c>
      <c r="D656" s="278">
        <v>44672</v>
      </c>
      <c r="E656" s="279" t="s">
        <v>1151</v>
      </c>
      <c r="F656" s="279" t="s">
        <v>235</v>
      </c>
      <c r="G656" s="283" t="s">
        <v>1149</v>
      </c>
      <c r="H656" s="279" t="s">
        <v>189</v>
      </c>
      <c r="I656" s="278">
        <v>44679</v>
      </c>
      <c r="J656" s="278">
        <v>44680</v>
      </c>
      <c r="K656" s="276">
        <f>J656-D656</f>
      </c>
      <c r="L656" s="278">
        <v>44697</v>
      </c>
      <c r="M656" s="280">
        <v>19.4</v>
      </c>
      <c r="N656" s="278">
        <v>44698</v>
      </c>
      <c r="O656" s="279" t="s">
        <v>190</v>
      </c>
      <c r="P656" s="276">
        <v>191</v>
      </c>
      <c r="Q656" s="278">
        <v>44712</v>
      </c>
      <c r="R656" s="276">
        <f>Q656-N656</f>
      </c>
      <c r="S656" s="6"/>
      <c r="T656" s="6"/>
      <c r="U656" s="5">
        <f>+YEAR(D656)</f>
      </c>
      <c r="V656" s="5">
        <f>+MONTH(D656)</f>
      </c>
      <c r="W656" s="281">
        <f>+"W"&amp;IF(WEEKNUM(D656)&lt;10,"0"&amp;WEEKNUM(D656),WEEKNUM(D656))</f>
      </c>
      <c r="X656" s="5">
        <f>+IF(N656="",YEAR(L656),YEAR(N656))</f>
      </c>
      <c r="Y656" s="5">
        <f>+IF(N656="",MONTH(L656),MONTH(N656))</f>
      </c>
      <c r="Z656" s="282">
        <f>+IF(N656="","W"&amp;IF(WEEKNUM(L656)&lt;10,"0"&amp;WEEKNUM(L656),WEEKNUM(L656)),"W"&amp;IF(WEEKNUM(N656)&lt;10,"0"&amp;WEEKNUM(N656),WEEKNUM(N656)))</f>
      </c>
      <c r="AA656" s="281">
        <f>+IF(O656&lt;&gt;"",O656,IF(N656="","In Transit","Arrived"))</f>
      </c>
      <c r="AB656" s="281">
        <f>+"W"&amp;IF(WEEKNUM(Q656)&lt;10,"0"&amp;WEEKNUM(Q656),WEEKNUM(Q656))</f>
      </c>
      <c r="AC656" s="5">
        <f>+YEAR(Q656)</f>
      </c>
      <c r="AD656" s="281">
        <f>+AB656&amp;"-"&amp;AC656</f>
      </c>
      <c r="AE656" s="6"/>
      <c r="AF656" s="6"/>
      <c r="AG656" s="11"/>
    </row>
    <row x14ac:dyDescent="0.25" r="657" customHeight="1" ht="18.75">
      <c r="A657" s="276">
        <v>17</v>
      </c>
      <c r="B657" s="276">
        <v>1093740195</v>
      </c>
      <c r="C657" s="277" t="s">
        <v>1147</v>
      </c>
      <c r="D657" s="278">
        <v>44672</v>
      </c>
      <c r="E657" s="279" t="s">
        <v>1152</v>
      </c>
      <c r="F657" s="279" t="s">
        <v>235</v>
      </c>
      <c r="G657" s="283" t="s">
        <v>1149</v>
      </c>
      <c r="H657" s="279" t="s">
        <v>189</v>
      </c>
      <c r="I657" s="278">
        <v>44679</v>
      </c>
      <c r="J657" s="278">
        <v>44680</v>
      </c>
      <c r="K657" s="276">
        <f>J657-D657</f>
      </c>
      <c r="L657" s="278">
        <v>44697</v>
      </c>
      <c r="M657" s="280">
        <v>19.4</v>
      </c>
      <c r="N657" s="278">
        <v>44698</v>
      </c>
      <c r="O657" s="279" t="s">
        <v>190</v>
      </c>
      <c r="P657" s="276">
        <v>191</v>
      </c>
      <c r="Q657" s="278">
        <v>44712</v>
      </c>
      <c r="R657" s="276">
        <f>Q657-N657</f>
      </c>
      <c r="S657" s="6"/>
      <c r="T657" s="6"/>
      <c r="U657" s="5">
        <f>+YEAR(D657)</f>
      </c>
      <c r="V657" s="5">
        <f>+MONTH(D657)</f>
      </c>
      <c r="W657" s="281">
        <f>+"W"&amp;IF(WEEKNUM(D657)&lt;10,"0"&amp;WEEKNUM(D657),WEEKNUM(D657))</f>
      </c>
      <c r="X657" s="5">
        <f>+IF(N657="",YEAR(L657),YEAR(N657))</f>
      </c>
      <c r="Y657" s="5">
        <f>+IF(N657="",MONTH(L657),MONTH(N657))</f>
      </c>
      <c r="Z657" s="282">
        <f>+IF(N657="","W"&amp;IF(WEEKNUM(L657)&lt;10,"0"&amp;WEEKNUM(L657),WEEKNUM(L657)),"W"&amp;IF(WEEKNUM(N657)&lt;10,"0"&amp;WEEKNUM(N657),WEEKNUM(N657)))</f>
      </c>
      <c r="AA657" s="281">
        <f>+IF(O657&lt;&gt;"",O657,IF(N657="","In Transit","Arrived"))</f>
      </c>
      <c r="AB657" s="281">
        <f>+"W"&amp;IF(WEEKNUM(Q657)&lt;10,"0"&amp;WEEKNUM(Q657),WEEKNUM(Q657))</f>
      </c>
      <c r="AC657" s="5">
        <f>+YEAR(Q657)</f>
      </c>
      <c r="AD657" s="281">
        <f>+AB657&amp;"-"&amp;AC657</f>
      </c>
      <c r="AE657" s="6"/>
      <c r="AF657" s="6"/>
      <c r="AG657" s="11"/>
    </row>
    <row x14ac:dyDescent="0.25" r="658" customHeight="1" ht="18.75">
      <c r="A658" s="276">
        <v>17</v>
      </c>
      <c r="B658" s="276">
        <v>1093740204</v>
      </c>
      <c r="C658" s="277" t="s">
        <v>1147</v>
      </c>
      <c r="D658" s="278">
        <v>44672</v>
      </c>
      <c r="E658" s="279" t="s">
        <v>1153</v>
      </c>
      <c r="F658" s="279" t="s">
        <v>235</v>
      </c>
      <c r="G658" s="283" t="s">
        <v>1149</v>
      </c>
      <c r="H658" s="279" t="s">
        <v>189</v>
      </c>
      <c r="I658" s="278">
        <v>44679</v>
      </c>
      <c r="J658" s="278">
        <v>44680</v>
      </c>
      <c r="K658" s="276">
        <f>J658-D658</f>
      </c>
      <c r="L658" s="278">
        <v>44697</v>
      </c>
      <c r="M658" s="280">
        <v>19.4</v>
      </c>
      <c r="N658" s="278">
        <v>44698</v>
      </c>
      <c r="O658" s="279" t="s">
        <v>190</v>
      </c>
      <c r="P658" s="276">
        <v>191</v>
      </c>
      <c r="Q658" s="278">
        <v>44712</v>
      </c>
      <c r="R658" s="276">
        <f>Q658-N658</f>
      </c>
      <c r="S658" s="6"/>
      <c r="T658" s="6"/>
      <c r="U658" s="5">
        <f>+YEAR(D658)</f>
      </c>
      <c r="V658" s="5">
        <f>+MONTH(D658)</f>
      </c>
      <c r="W658" s="281">
        <f>+"W"&amp;IF(WEEKNUM(D658)&lt;10,"0"&amp;WEEKNUM(D658),WEEKNUM(D658))</f>
      </c>
      <c r="X658" s="5">
        <f>+IF(N658="",YEAR(L658),YEAR(N658))</f>
      </c>
      <c r="Y658" s="5">
        <f>+IF(N658="",MONTH(L658),MONTH(N658))</f>
      </c>
      <c r="Z658" s="282">
        <f>+IF(N658="","W"&amp;IF(WEEKNUM(L658)&lt;10,"0"&amp;WEEKNUM(L658),WEEKNUM(L658)),"W"&amp;IF(WEEKNUM(N658)&lt;10,"0"&amp;WEEKNUM(N658),WEEKNUM(N658)))</f>
      </c>
      <c r="AA658" s="281">
        <f>+IF(O658&lt;&gt;"",O658,IF(N658="","In Transit","Arrived"))</f>
      </c>
      <c r="AB658" s="281">
        <f>+"W"&amp;IF(WEEKNUM(Q658)&lt;10,"0"&amp;WEEKNUM(Q658),WEEKNUM(Q658))</f>
      </c>
      <c r="AC658" s="5">
        <f>+YEAR(Q658)</f>
      </c>
      <c r="AD658" s="281">
        <f>+AB658&amp;"-"&amp;AC658</f>
      </c>
      <c r="AE658" s="6"/>
      <c r="AF658" s="6"/>
      <c r="AG658" s="11"/>
    </row>
    <row x14ac:dyDescent="0.25" r="659" customHeight="1" ht="18.75">
      <c r="A659" s="276">
        <v>17</v>
      </c>
      <c r="B659" s="276">
        <v>1093740214</v>
      </c>
      <c r="C659" s="277" t="s">
        <v>1147</v>
      </c>
      <c r="D659" s="278">
        <v>44673</v>
      </c>
      <c r="E659" s="279" t="s">
        <v>1154</v>
      </c>
      <c r="F659" s="279" t="s">
        <v>235</v>
      </c>
      <c r="G659" s="283" t="s">
        <v>1149</v>
      </c>
      <c r="H659" s="279" t="s">
        <v>189</v>
      </c>
      <c r="I659" s="278">
        <v>44679</v>
      </c>
      <c r="J659" s="278">
        <v>44680</v>
      </c>
      <c r="K659" s="276">
        <f>J659-D659</f>
      </c>
      <c r="L659" s="278">
        <v>44697</v>
      </c>
      <c r="M659" s="280">
        <v>19.4</v>
      </c>
      <c r="N659" s="278">
        <v>44698</v>
      </c>
      <c r="O659" s="279" t="s">
        <v>190</v>
      </c>
      <c r="P659" s="276">
        <v>191</v>
      </c>
      <c r="Q659" s="278">
        <v>44712</v>
      </c>
      <c r="R659" s="276">
        <f>Q659-N659</f>
      </c>
      <c r="S659" s="6"/>
      <c r="T659" s="6"/>
      <c r="U659" s="5">
        <f>+YEAR(D659)</f>
      </c>
      <c r="V659" s="5">
        <f>+MONTH(D659)</f>
      </c>
      <c r="W659" s="281">
        <f>+"W"&amp;IF(WEEKNUM(D659)&lt;10,"0"&amp;WEEKNUM(D659),WEEKNUM(D659))</f>
      </c>
      <c r="X659" s="5">
        <f>+IF(N659="",YEAR(L659),YEAR(N659))</f>
      </c>
      <c r="Y659" s="5">
        <f>+IF(N659="",MONTH(L659),MONTH(N659))</f>
      </c>
      <c r="Z659" s="282">
        <f>+IF(N659="","W"&amp;IF(WEEKNUM(L659)&lt;10,"0"&amp;WEEKNUM(L659),WEEKNUM(L659)),"W"&amp;IF(WEEKNUM(N659)&lt;10,"0"&amp;WEEKNUM(N659),WEEKNUM(N659)))</f>
      </c>
      <c r="AA659" s="281">
        <f>+IF(O659&lt;&gt;"",O659,IF(N659="","In Transit","Arrived"))</f>
      </c>
      <c r="AB659" s="281">
        <f>+"W"&amp;IF(WEEKNUM(Q659)&lt;10,"0"&amp;WEEKNUM(Q659),WEEKNUM(Q659))</f>
      </c>
      <c r="AC659" s="5">
        <f>+YEAR(Q659)</f>
      </c>
      <c r="AD659" s="281">
        <f>+AB659&amp;"-"&amp;AC659</f>
      </c>
      <c r="AE659" s="6"/>
      <c r="AF659" s="6"/>
      <c r="AG659" s="11"/>
    </row>
    <row x14ac:dyDescent="0.25" r="660" customHeight="1" ht="18.75">
      <c r="A660" s="276">
        <v>18</v>
      </c>
      <c r="B660" s="276">
        <v>1094059696</v>
      </c>
      <c r="C660" s="277" t="s">
        <v>1155</v>
      </c>
      <c r="D660" s="278">
        <v>44676</v>
      </c>
      <c r="E660" s="279" t="s">
        <v>1156</v>
      </c>
      <c r="F660" s="279" t="s">
        <v>211</v>
      </c>
      <c r="G660" s="283" t="s">
        <v>1157</v>
      </c>
      <c r="H660" s="279" t="s">
        <v>189</v>
      </c>
      <c r="I660" s="278">
        <v>44683</v>
      </c>
      <c r="J660" s="278">
        <v>44685</v>
      </c>
      <c r="K660" s="276">
        <f>J660-D660</f>
      </c>
      <c r="L660" s="278">
        <v>44704</v>
      </c>
      <c r="M660" s="280">
        <v>19.4</v>
      </c>
      <c r="N660" s="278">
        <v>44699</v>
      </c>
      <c r="O660" s="279" t="s">
        <v>190</v>
      </c>
      <c r="P660" s="276">
        <v>191</v>
      </c>
      <c r="Q660" s="278">
        <v>44713</v>
      </c>
      <c r="R660" s="276">
        <f>Q660-N660</f>
      </c>
      <c r="S660" s="6"/>
      <c r="T660" s="6"/>
      <c r="U660" s="5">
        <f>+YEAR(D660)</f>
      </c>
      <c r="V660" s="5">
        <f>+MONTH(D660)</f>
      </c>
      <c r="W660" s="281">
        <f>+"W"&amp;IF(WEEKNUM(D660)&lt;10,"0"&amp;WEEKNUM(D660),WEEKNUM(D660))</f>
      </c>
      <c r="X660" s="5">
        <f>+IF(N660="",YEAR(L660),YEAR(N660))</f>
      </c>
      <c r="Y660" s="5">
        <f>+IF(N660="",MONTH(L660),MONTH(N660))</f>
      </c>
      <c r="Z660" s="282">
        <f>+IF(N660="","W"&amp;IF(WEEKNUM(L660)&lt;10,"0"&amp;WEEKNUM(L660),WEEKNUM(L660)),"W"&amp;IF(WEEKNUM(N660)&lt;10,"0"&amp;WEEKNUM(N660),WEEKNUM(N660)))</f>
      </c>
      <c r="AA660" s="281">
        <f>+IF(O660&lt;&gt;"",O660,IF(N660="","In Transit","Arrived"))</f>
      </c>
      <c r="AB660" s="281">
        <f>+"W"&amp;IF(WEEKNUM(Q660)&lt;10,"0"&amp;WEEKNUM(Q660),WEEKNUM(Q660))</f>
      </c>
      <c r="AC660" s="5">
        <f>+YEAR(Q660)</f>
      </c>
      <c r="AD660" s="281">
        <f>+AB660&amp;"-"&amp;AC660</f>
      </c>
      <c r="AE660" s="6"/>
      <c r="AF660" s="6"/>
      <c r="AG660" s="11"/>
    </row>
    <row x14ac:dyDescent="0.25" r="661" customHeight="1" ht="18.75">
      <c r="A661" s="276">
        <v>18</v>
      </c>
      <c r="B661" s="276">
        <v>1094059697</v>
      </c>
      <c r="C661" s="277" t="s">
        <v>1155</v>
      </c>
      <c r="D661" s="278">
        <v>44676</v>
      </c>
      <c r="E661" s="279" t="s">
        <v>1158</v>
      </c>
      <c r="F661" s="279" t="s">
        <v>211</v>
      </c>
      <c r="G661" s="283" t="s">
        <v>1157</v>
      </c>
      <c r="H661" s="279" t="s">
        <v>189</v>
      </c>
      <c r="I661" s="278">
        <v>44683</v>
      </c>
      <c r="J661" s="278">
        <v>44685</v>
      </c>
      <c r="K661" s="276">
        <f>J661-D661</f>
      </c>
      <c r="L661" s="278">
        <v>44704</v>
      </c>
      <c r="M661" s="280">
        <v>19.4</v>
      </c>
      <c r="N661" s="278">
        <v>44699</v>
      </c>
      <c r="O661" s="279" t="s">
        <v>190</v>
      </c>
      <c r="P661" s="276">
        <v>191</v>
      </c>
      <c r="Q661" s="278">
        <v>44712</v>
      </c>
      <c r="R661" s="276">
        <f>Q661-N661</f>
      </c>
      <c r="S661" s="6"/>
      <c r="T661" s="6"/>
      <c r="U661" s="5">
        <f>+YEAR(D661)</f>
      </c>
      <c r="V661" s="5">
        <f>+MONTH(D661)</f>
      </c>
      <c r="W661" s="281">
        <f>+"W"&amp;IF(WEEKNUM(D661)&lt;10,"0"&amp;WEEKNUM(D661),WEEKNUM(D661))</f>
      </c>
      <c r="X661" s="5">
        <f>+IF(N661="",YEAR(L661),YEAR(N661))</f>
      </c>
      <c r="Y661" s="5">
        <f>+IF(N661="",MONTH(L661),MONTH(N661))</f>
      </c>
      <c r="Z661" s="282">
        <f>+IF(N661="","W"&amp;IF(WEEKNUM(L661)&lt;10,"0"&amp;WEEKNUM(L661),WEEKNUM(L661)),"W"&amp;IF(WEEKNUM(N661)&lt;10,"0"&amp;WEEKNUM(N661),WEEKNUM(N661)))</f>
      </c>
      <c r="AA661" s="281">
        <f>+IF(O661&lt;&gt;"",O661,IF(N661="","In Transit","Arrived"))</f>
      </c>
      <c r="AB661" s="281">
        <f>+"W"&amp;IF(WEEKNUM(Q661)&lt;10,"0"&amp;WEEKNUM(Q661),WEEKNUM(Q661))</f>
      </c>
      <c r="AC661" s="5">
        <f>+YEAR(Q661)</f>
      </c>
      <c r="AD661" s="281">
        <f>+AB661&amp;"-"&amp;AC661</f>
      </c>
      <c r="AE661" s="6"/>
      <c r="AF661" s="6"/>
      <c r="AG661" s="11"/>
    </row>
    <row x14ac:dyDescent="0.25" r="662" customHeight="1" ht="18.75">
      <c r="A662" s="276">
        <v>18</v>
      </c>
      <c r="B662" s="276">
        <v>1094059699</v>
      </c>
      <c r="C662" s="277" t="s">
        <v>1155</v>
      </c>
      <c r="D662" s="278">
        <v>44677</v>
      </c>
      <c r="E662" s="279" t="s">
        <v>1159</v>
      </c>
      <c r="F662" s="279" t="s">
        <v>211</v>
      </c>
      <c r="G662" s="283" t="s">
        <v>1157</v>
      </c>
      <c r="H662" s="279" t="s">
        <v>189</v>
      </c>
      <c r="I662" s="278">
        <v>44683</v>
      </c>
      <c r="J662" s="278">
        <v>44685</v>
      </c>
      <c r="K662" s="276">
        <f>J662-D662</f>
      </c>
      <c r="L662" s="278">
        <v>44704</v>
      </c>
      <c r="M662" s="280">
        <v>19.4</v>
      </c>
      <c r="N662" s="278">
        <v>44699</v>
      </c>
      <c r="O662" s="279" t="s">
        <v>190</v>
      </c>
      <c r="P662" s="276">
        <v>191</v>
      </c>
      <c r="Q662" s="278">
        <v>44712</v>
      </c>
      <c r="R662" s="276">
        <f>Q662-N662</f>
      </c>
      <c r="S662" s="6"/>
      <c r="T662" s="6"/>
      <c r="U662" s="5">
        <f>+YEAR(D662)</f>
      </c>
      <c r="V662" s="5">
        <f>+MONTH(D662)</f>
      </c>
      <c r="W662" s="281">
        <f>+"W"&amp;IF(WEEKNUM(D662)&lt;10,"0"&amp;WEEKNUM(D662),WEEKNUM(D662))</f>
      </c>
      <c r="X662" s="5">
        <f>+IF(N662="",YEAR(L662),YEAR(N662))</f>
      </c>
      <c r="Y662" s="5">
        <f>+IF(N662="",MONTH(L662),MONTH(N662))</f>
      </c>
      <c r="Z662" s="282">
        <f>+IF(N662="","W"&amp;IF(WEEKNUM(L662)&lt;10,"0"&amp;WEEKNUM(L662),WEEKNUM(L662)),"W"&amp;IF(WEEKNUM(N662)&lt;10,"0"&amp;WEEKNUM(N662),WEEKNUM(N662)))</f>
      </c>
      <c r="AA662" s="281">
        <f>+IF(O662&lt;&gt;"",O662,IF(N662="","In Transit","Arrived"))</f>
      </c>
      <c r="AB662" s="281">
        <f>+"W"&amp;IF(WEEKNUM(Q662)&lt;10,"0"&amp;WEEKNUM(Q662),WEEKNUM(Q662))</f>
      </c>
      <c r="AC662" s="5">
        <f>+YEAR(Q662)</f>
      </c>
      <c r="AD662" s="281">
        <f>+AB662&amp;"-"&amp;AC662</f>
      </c>
      <c r="AE662" s="6"/>
      <c r="AF662" s="6"/>
      <c r="AG662" s="11"/>
    </row>
    <row x14ac:dyDescent="0.25" r="663" customHeight="1" ht="18.75">
      <c r="A663" s="276">
        <v>18</v>
      </c>
      <c r="B663" s="276">
        <v>1094059700</v>
      </c>
      <c r="C663" s="277" t="s">
        <v>1155</v>
      </c>
      <c r="D663" s="278">
        <v>44677</v>
      </c>
      <c r="E663" s="279" t="s">
        <v>1160</v>
      </c>
      <c r="F663" s="279" t="s">
        <v>211</v>
      </c>
      <c r="G663" s="283" t="s">
        <v>1157</v>
      </c>
      <c r="H663" s="279" t="s">
        <v>189</v>
      </c>
      <c r="I663" s="278">
        <v>44683</v>
      </c>
      <c r="J663" s="278">
        <v>44685</v>
      </c>
      <c r="K663" s="276">
        <f>J663-D663</f>
      </c>
      <c r="L663" s="278">
        <v>44704</v>
      </c>
      <c r="M663" s="280">
        <v>19.4</v>
      </c>
      <c r="N663" s="278">
        <v>44699</v>
      </c>
      <c r="O663" s="279" t="s">
        <v>190</v>
      </c>
      <c r="P663" s="276">
        <v>191</v>
      </c>
      <c r="Q663" s="278">
        <v>44713</v>
      </c>
      <c r="R663" s="276">
        <f>Q663-N663</f>
      </c>
      <c r="S663" s="6"/>
      <c r="T663" s="6"/>
      <c r="U663" s="5">
        <f>+YEAR(D663)</f>
      </c>
      <c r="V663" s="5">
        <f>+MONTH(D663)</f>
      </c>
      <c r="W663" s="281">
        <f>+"W"&amp;IF(WEEKNUM(D663)&lt;10,"0"&amp;WEEKNUM(D663),WEEKNUM(D663))</f>
      </c>
      <c r="X663" s="5">
        <f>+IF(N663="",YEAR(L663),YEAR(N663))</f>
      </c>
      <c r="Y663" s="5">
        <f>+IF(N663="",MONTH(L663),MONTH(N663))</f>
      </c>
      <c r="Z663" s="282">
        <f>+IF(N663="","W"&amp;IF(WEEKNUM(L663)&lt;10,"0"&amp;WEEKNUM(L663),WEEKNUM(L663)),"W"&amp;IF(WEEKNUM(N663)&lt;10,"0"&amp;WEEKNUM(N663),WEEKNUM(N663)))</f>
      </c>
      <c r="AA663" s="281">
        <f>+IF(O663&lt;&gt;"",O663,IF(N663="","In Transit","Arrived"))</f>
      </c>
      <c r="AB663" s="281">
        <f>+"W"&amp;IF(WEEKNUM(Q663)&lt;10,"0"&amp;WEEKNUM(Q663),WEEKNUM(Q663))</f>
      </c>
      <c r="AC663" s="5">
        <f>+YEAR(Q663)</f>
      </c>
      <c r="AD663" s="281">
        <f>+AB663&amp;"-"&amp;AC663</f>
      </c>
      <c r="AE663" s="6"/>
      <c r="AF663" s="6"/>
      <c r="AG663" s="11"/>
    </row>
    <row x14ac:dyDescent="0.25" r="664" customHeight="1" ht="18.75">
      <c r="A664" s="276">
        <v>18</v>
      </c>
      <c r="B664" s="276">
        <v>1094087036</v>
      </c>
      <c r="C664" s="277" t="s">
        <v>1155</v>
      </c>
      <c r="D664" s="278">
        <v>44677</v>
      </c>
      <c r="E664" s="279" t="s">
        <v>1161</v>
      </c>
      <c r="F664" s="279" t="s">
        <v>211</v>
      </c>
      <c r="G664" s="283" t="s">
        <v>1157</v>
      </c>
      <c r="H664" s="279" t="s">
        <v>189</v>
      </c>
      <c r="I664" s="278">
        <v>44683</v>
      </c>
      <c r="J664" s="278">
        <v>44685</v>
      </c>
      <c r="K664" s="276">
        <f>J664-D664</f>
      </c>
      <c r="L664" s="278">
        <v>44704</v>
      </c>
      <c r="M664" s="280">
        <v>19.4</v>
      </c>
      <c r="N664" s="278">
        <v>44699</v>
      </c>
      <c r="O664" s="279" t="s">
        <v>190</v>
      </c>
      <c r="P664" s="276">
        <v>191</v>
      </c>
      <c r="Q664" s="278">
        <v>44712</v>
      </c>
      <c r="R664" s="276">
        <f>Q664-N664</f>
      </c>
      <c r="S664" s="6"/>
      <c r="T664" s="6"/>
      <c r="U664" s="5">
        <f>+YEAR(D664)</f>
      </c>
      <c r="V664" s="5">
        <f>+MONTH(D664)</f>
      </c>
      <c r="W664" s="281">
        <f>+"W"&amp;IF(WEEKNUM(D664)&lt;10,"0"&amp;WEEKNUM(D664),WEEKNUM(D664))</f>
      </c>
      <c r="X664" s="5">
        <f>+IF(N664="",YEAR(L664),YEAR(N664))</f>
      </c>
      <c r="Y664" s="5">
        <f>+IF(N664="",MONTH(L664),MONTH(N664))</f>
      </c>
      <c r="Z664" s="282">
        <f>+IF(N664="","W"&amp;IF(WEEKNUM(L664)&lt;10,"0"&amp;WEEKNUM(L664),WEEKNUM(L664)),"W"&amp;IF(WEEKNUM(N664)&lt;10,"0"&amp;WEEKNUM(N664),WEEKNUM(N664)))</f>
      </c>
      <c r="AA664" s="281">
        <f>+IF(O664&lt;&gt;"",O664,IF(N664="","In Transit","Arrived"))</f>
      </c>
      <c r="AB664" s="281">
        <f>+"W"&amp;IF(WEEKNUM(Q664)&lt;10,"0"&amp;WEEKNUM(Q664),WEEKNUM(Q664))</f>
      </c>
      <c r="AC664" s="5">
        <f>+YEAR(Q664)</f>
      </c>
      <c r="AD664" s="281">
        <f>+AB664&amp;"-"&amp;AC664</f>
      </c>
      <c r="AE664" s="6"/>
      <c r="AF664" s="6"/>
      <c r="AG664" s="11"/>
    </row>
    <row x14ac:dyDescent="0.25" r="665" customHeight="1" ht="18.75">
      <c r="A665" s="276">
        <v>20</v>
      </c>
      <c r="B665" s="276">
        <v>1094324428</v>
      </c>
      <c r="C665" s="277" t="s">
        <v>1162</v>
      </c>
      <c r="D665" s="278">
        <v>44690</v>
      </c>
      <c r="E665" s="279" t="s">
        <v>717</v>
      </c>
      <c r="F665" s="279" t="s">
        <v>188</v>
      </c>
      <c r="G665" s="283" t="s">
        <v>1163</v>
      </c>
      <c r="H665" s="279" t="s">
        <v>189</v>
      </c>
      <c r="I665" s="278">
        <v>44701</v>
      </c>
      <c r="J665" s="278">
        <v>44706</v>
      </c>
      <c r="K665" s="276">
        <f>J665-D665</f>
      </c>
      <c r="L665" s="278">
        <v>44724</v>
      </c>
      <c r="M665" s="280">
        <v>19.4</v>
      </c>
      <c r="N665" s="278">
        <v>44724</v>
      </c>
      <c r="O665" s="279" t="s">
        <v>190</v>
      </c>
      <c r="P665" s="276">
        <v>191</v>
      </c>
      <c r="Q665" s="278">
        <v>44733</v>
      </c>
      <c r="R665" s="276">
        <f>Q665-N665</f>
      </c>
      <c r="S665" s="6"/>
      <c r="T665" s="6"/>
      <c r="U665" s="5">
        <f>+YEAR(D665)</f>
      </c>
      <c r="V665" s="5">
        <f>+MONTH(D665)</f>
      </c>
      <c r="W665" s="281">
        <f>+"W"&amp;IF(WEEKNUM(D665)&lt;10,"0"&amp;WEEKNUM(D665),WEEKNUM(D665))</f>
      </c>
      <c r="X665" s="5">
        <f>+IF(N665="",YEAR(L665),YEAR(N665))</f>
      </c>
      <c r="Y665" s="5">
        <f>+IF(N665="",MONTH(L665),MONTH(N665))</f>
      </c>
      <c r="Z665" s="282">
        <f>+IF(N665="","W"&amp;IF(WEEKNUM(L665)&lt;10,"0"&amp;WEEKNUM(L665),WEEKNUM(L665)),"W"&amp;IF(WEEKNUM(N665)&lt;10,"0"&amp;WEEKNUM(N665),WEEKNUM(N665)))</f>
      </c>
      <c r="AA665" s="281">
        <f>+IF(O665&lt;&gt;"",O665,IF(N665="","In Transit","Arrived"))</f>
      </c>
      <c r="AB665" s="281">
        <f>+"W"&amp;IF(WEEKNUM(Q665)&lt;10,"0"&amp;WEEKNUM(Q665),WEEKNUM(Q665))</f>
      </c>
      <c r="AC665" s="5">
        <f>+YEAR(Q665)</f>
      </c>
      <c r="AD665" s="281">
        <f>+AB665&amp;"-"&amp;AC665</f>
      </c>
      <c r="AE665" s="6"/>
      <c r="AF665" s="6"/>
      <c r="AG665" s="11"/>
    </row>
    <row x14ac:dyDescent="0.25" r="666" customHeight="1" ht="18.75">
      <c r="A666" s="276">
        <v>21</v>
      </c>
      <c r="B666" s="276">
        <v>1094324430</v>
      </c>
      <c r="C666" s="277" t="s">
        <v>1162</v>
      </c>
      <c r="D666" s="278">
        <v>44697</v>
      </c>
      <c r="E666" s="279" t="s">
        <v>1164</v>
      </c>
      <c r="F666" s="279" t="s">
        <v>188</v>
      </c>
      <c r="G666" s="283" t="s">
        <v>1163</v>
      </c>
      <c r="H666" s="279" t="s">
        <v>189</v>
      </c>
      <c r="I666" s="278">
        <v>44701</v>
      </c>
      <c r="J666" s="278">
        <v>44706</v>
      </c>
      <c r="K666" s="276">
        <f>J666-D666</f>
      </c>
      <c r="L666" s="278">
        <v>44724</v>
      </c>
      <c r="M666" s="280">
        <v>19.4</v>
      </c>
      <c r="N666" s="278">
        <v>44724</v>
      </c>
      <c r="O666" s="279" t="s">
        <v>190</v>
      </c>
      <c r="P666" s="276">
        <v>191</v>
      </c>
      <c r="Q666" s="278">
        <v>44733</v>
      </c>
      <c r="R666" s="276">
        <f>Q666-N666</f>
      </c>
      <c r="S666" s="6"/>
      <c r="T666" s="6"/>
      <c r="U666" s="5">
        <f>+YEAR(D666)</f>
      </c>
      <c r="V666" s="5">
        <f>+MONTH(D666)</f>
      </c>
      <c r="W666" s="281">
        <f>+"W"&amp;IF(WEEKNUM(D666)&lt;10,"0"&amp;WEEKNUM(D666),WEEKNUM(D666))</f>
      </c>
      <c r="X666" s="5">
        <f>+IF(N666="",YEAR(L666),YEAR(N666))</f>
      </c>
      <c r="Y666" s="5">
        <f>+IF(N666="",MONTH(L666),MONTH(N666))</f>
      </c>
      <c r="Z666" s="282">
        <f>+IF(N666="","W"&amp;IF(WEEKNUM(L666)&lt;10,"0"&amp;WEEKNUM(L666),WEEKNUM(L666)),"W"&amp;IF(WEEKNUM(N666)&lt;10,"0"&amp;WEEKNUM(N666),WEEKNUM(N666)))</f>
      </c>
      <c r="AA666" s="281">
        <f>+IF(O666&lt;&gt;"",O666,IF(N666="","In Transit","Arrived"))</f>
      </c>
      <c r="AB666" s="281">
        <f>+"W"&amp;IF(WEEKNUM(Q666)&lt;10,"0"&amp;WEEKNUM(Q666),WEEKNUM(Q666))</f>
      </c>
      <c r="AC666" s="5">
        <f>+YEAR(Q666)</f>
      </c>
      <c r="AD666" s="281">
        <f>+AB666&amp;"-"&amp;AC666</f>
      </c>
      <c r="AE666" s="6"/>
      <c r="AF666" s="6"/>
      <c r="AG666" s="11"/>
    </row>
    <row x14ac:dyDescent="0.25" r="667" customHeight="1" ht="18.75">
      <c r="A667" s="276">
        <v>21</v>
      </c>
      <c r="B667" s="276">
        <v>1094324431</v>
      </c>
      <c r="C667" s="277" t="s">
        <v>1162</v>
      </c>
      <c r="D667" s="278">
        <v>44697</v>
      </c>
      <c r="E667" s="279" t="s">
        <v>1165</v>
      </c>
      <c r="F667" s="279" t="s">
        <v>188</v>
      </c>
      <c r="G667" s="283" t="s">
        <v>1163</v>
      </c>
      <c r="H667" s="279" t="s">
        <v>189</v>
      </c>
      <c r="I667" s="278">
        <v>44701</v>
      </c>
      <c r="J667" s="278">
        <v>44706</v>
      </c>
      <c r="K667" s="276">
        <f>J667-D667</f>
      </c>
      <c r="L667" s="278">
        <v>44724</v>
      </c>
      <c r="M667" s="280">
        <v>19.4</v>
      </c>
      <c r="N667" s="278">
        <v>44724</v>
      </c>
      <c r="O667" s="279" t="s">
        <v>190</v>
      </c>
      <c r="P667" s="276">
        <v>191</v>
      </c>
      <c r="Q667" s="278">
        <v>44733</v>
      </c>
      <c r="R667" s="276">
        <f>Q667-N667</f>
      </c>
      <c r="S667" s="6"/>
      <c r="T667" s="6"/>
      <c r="U667" s="5">
        <f>+YEAR(D667)</f>
      </c>
      <c r="V667" s="5">
        <f>+MONTH(D667)</f>
      </c>
      <c r="W667" s="281">
        <f>+"W"&amp;IF(WEEKNUM(D667)&lt;10,"0"&amp;WEEKNUM(D667),WEEKNUM(D667))</f>
      </c>
      <c r="X667" s="5">
        <f>+IF(N667="",YEAR(L667),YEAR(N667))</f>
      </c>
      <c r="Y667" s="5">
        <f>+IF(N667="",MONTH(L667),MONTH(N667))</f>
      </c>
      <c r="Z667" s="282">
        <f>+IF(N667="","W"&amp;IF(WEEKNUM(L667)&lt;10,"0"&amp;WEEKNUM(L667),WEEKNUM(L667)),"W"&amp;IF(WEEKNUM(N667)&lt;10,"0"&amp;WEEKNUM(N667),WEEKNUM(N667)))</f>
      </c>
      <c r="AA667" s="281">
        <f>+IF(O667&lt;&gt;"",O667,IF(N667="","In Transit","Arrived"))</f>
      </c>
      <c r="AB667" s="281">
        <f>+"W"&amp;IF(WEEKNUM(Q667)&lt;10,"0"&amp;WEEKNUM(Q667),WEEKNUM(Q667))</f>
      </c>
      <c r="AC667" s="5">
        <f>+YEAR(Q667)</f>
      </c>
      <c r="AD667" s="281">
        <f>+AB667&amp;"-"&amp;AC667</f>
      </c>
      <c r="AE667" s="6"/>
      <c r="AF667" s="6"/>
      <c r="AG667" s="11"/>
    </row>
    <row x14ac:dyDescent="0.25" r="668" customHeight="1" ht="18.75">
      <c r="A668" s="276">
        <v>21</v>
      </c>
      <c r="B668" s="276">
        <v>1094324432</v>
      </c>
      <c r="C668" s="277" t="s">
        <v>1162</v>
      </c>
      <c r="D668" s="278">
        <v>44697</v>
      </c>
      <c r="E668" s="279" t="s">
        <v>1166</v>
      </c>
      <c r="F668" s="279" t="s">
        <v>188</v>
      </c>
      <c r="G668" s="283" t="s">
        <v>1163</v>
      </c>
      <c r="H668" s="279" t="s">
        <v>189</v>
      </c>
      <c r="I668" s="278">
        <v>44701</v>
      </c>
      <c r="J668" s="278">
        <v>44706</v>
      </c>
      <c r="K668" s="276">
        <f>J668-D668</f>
      </c>
      <c r="L668" s="278">
        <v>44724</v>
      </c>
      <c r="M668" s="280">
        <v>19.4</v>
      </c>
      <c r="N668" s="278">
        <v>44724</v>
      </c>
      <c r="O668" s="279" t="s">
        <v>190</v>
      </c>
      <c r="P668" s="276">
        <v>191</v>
      </c>
      <c r="Q668" s="278">
        <v>44733</v>
      </c>
      <c r="R668" s="276">
        <f>Q668-N668</f>
      </c>
      <c r="S668" s="6"/>
      <c r="T668" s="6"/>
      <c r="U668" s="5">
        <f>+YEAR(D668)</f>
      </c>
      <c r="V668" s="5">
        <f>+MONTH(D668)</f>
      </c>
      <c r="W668" s="281">
        <f>+"W"&amp;IF(WEEKNUM(D668)&lt;10,"0"&amp;WEEKNUM(D668),WEEKNUM(D668))</f>
      </c>
      <c r="X668" s="5">
        <f>+IF(N668="",YEAR(L668),YEAR(N668))</f>
      </c>
      <c r="Y668" s="5">
        <f>+IF(N668="",MONTH(L668),MONTH(N668))</f>
      </c>
      <c r="Z668" s="282">
        <f>+IF(N668="","W"&amp;IF(WEEKNUM(L668)&lt;10,"0"&amp;WEEKNUM(L668),WEEKNUM(L668)),"W"&amp;IF(WEEKNUM(N668)&lt;10,"0"&amp;WEEKNUM(N668),WEEKNUM(N668)))</f>
      </c>
      <c r="AA668" s="281">
        <f>+IF(O668&lt;&gt;"",O668,IF(N668="","In Transit","Arrived"))</f>
      </c>
      <c r="AB668" s="281">
        <f>+"W"&amp;IF(WEEKNUM(Q668)&lt;10,"0"&amp;WEEKNUM(Q668),WEEKNUM(Q668))</f>
      </c>
      <c r="AC668" s="5">
        <f>+YEAR(Q668)</f>
      </c>
      <c r="AD668" s="281">
        <f>+AB668&amp;"-"&amp;AC668</f>
      </c>
      <c r="AE668" s="6"/>
      <c r="AF668" s="6"/>
      <c r="AG668" s="11"/>
    </row>
    <row x14ac:dyDescent="0.25" r="669" customHeight="1" ht="18.75">
      <c r="A669" s="276">
        <v>21</v>
      </c>
      <c r="B669" s="276">
        <v>1094324433</v>
      </c>
      <c r="C669" s="277" t="s">
        <v>1162</v>
      </c>
      <c r="D669" s="278">
        <v>44697</v>
      </c>
      <c r="E669" s="279" t="s">
        <v>1167</v>
      </c>
      <c r="F669" s="279" t="s">
        <v>188</v>
      </c>
      <c r="G669" s="283" t="s">
        <v>1163</v>
      </c>
      <c r="H669" s="279" t="s">
        <v>189</v>
      </c>
      <c r="I669" s="278">
        <v>44701</v>
      </c>
      <c r="J669" s="278">
        <v>44706</v>
      </c>
      <c r="K669" s="276">
        <f>J669-D669</f>
      </c>
      <c r="L669" s="278">
        <v>44724</v>
      </c>
      <c r="M669" s="280">
        <v>19.4</v>
      </c>
      <c r="N669" s="278">
        <v>44724</v>
      </c>
      <c r="O669" s="279" t="s">
        <v>190</v>
      </c>
      <c r="P669" s="276">
        <v>191</v>
      </c>
      <c r="Q669" s="278">
        <v>44733</v>
      </c>
      <c r="R669" s="276">
        <f>Q669-N669</f>
      </c>
      <c r="S669" s="6"/>
      <c r="T669" s="6"/>
      <c r="U669" s="5">
        <f>+YEAR(D669)</f>
      </c>
      <c r="V669" s="5">
        <f>+MONTH(D669)</f>
      </c>
      <c r="W669" s="281">
        <f>+"W"&amp;IF(WEEKNUM(D669)&lt;10,"0"&amp;WEEKNUM(D669),WEEKNUM(D669))</f>
      </c>
      <c r="X669" s="5">
        <f>+IF(N669="",YEAR(L669),YEAR(N669))</f>
      </c>
      <c r="Y669" s="5">
        <f>+IF(N669="",MONTH(L669),MONTH(N669))</f>
      </c>
      <c r="Z669" s="282">
        <f>+IF(N669="","W"&amp;IF(WEEKNUM(L669)&lt;10,"0"&amp;WEEKNUM(L669),WEEKNUM(L669)),"W"&amp;IF(WEEKNUM(N669)&lt;10,"0"&amp;WEEKNUM(N669),WEEKNUM(N669)))</f>
      </c>
      <c r="AA669" s="281">
        <f>+IF(O669&lt;&gt;"",O669,IF(N669="","In Transit","Arrived"))</f>
      </c>
      <c r="AB669" s="281">
        <f>+"W"&amp;IF(WEEKNUM(Q669)&lt;10,"0"&amp;WEEKNUM(Q669),WEEKNUM(Q669))</f>
      </c>
      <c r="AC669" s="5">
        <f>+YEAR(Q669)</f>
      </c>
      <c r="AD669" s="281">
        <f>+AB669&amp;"-"&amp;AC669</f>
      </c>
      <c r="AE669" s="6"/>
      <c r="AF669" s="6"/>
      <c r="AG669" s="11"/>
    </row>
    <row x14ac:dyDescent="0.25" r="670" customHeight="1" ht="18.75">
      <c r="A670" s="276">
        <v>21</v>
      </c>
      <c r="B670" s="276">
        <v>1094324434</v>
      </c>
      <c r="C670" s="277" t="s">
        <v>1162</v>
      </c>
      <c r="D670" s="278">
        <v>44697</v>
      </c>
      <c r="E670" s="279" t="s">
        <v>685</v>
      </c>
      <c r="F670" s="279" t="s">
        <v>188</v>
      </c>
      <c r="G670" s="283" t="s">
        <v>1163</v>
      </c>
      <c r="H670" s="279" t="s">
        <v>189</v>
      </c>
      <c r="I670" s="278">
        <v>44701</v>
      </c>
      <c r="J670" s="278">
        <v>44706</v>
      </c>
      <c r="K670" s="276">
        <f>J670-D670</f>
      </c>
      <c r="L670" s="278">
        <v>44724</v>
      </c>
      <c r="M670" s="280">
        <v>19.4</v>
      </c>
      <c r="N670" s="278">
        <v>44724</v>
      </c>
      <c r="O670" s="279" t="s">
        <v>190</v>
      </c>
      <c r="P670" s="276">
        <v>191</v>
      </c>
      <c r="Q670" s="278">
        <v>44733</v>
      </c>
      <c r="R670" s="276">
        <f>Q670-N670</f>
      </c>
      <c r="S670" s="6"/>
      <c r="T670" s="6"/>
      <c r="U670" s="5">
        <f>+YEAR(D670)</f>
      </c>
      <c r="V670" s="5">
        <f>+MONTH(D670)</f>
      </c>
      <c r="W670" s="281">
        <f>+"W"&amp;IF(WEEKNUM(D670)&lt;10,"0"&amp;WEEKNUM(D670),WEEKNUM(D670))</f>
      </c>
      <c r="X670" s="5">
        <f>+IF(N670="",YEAR(L670),YEAR(N670))</f>
      </c>
      <c r="Y670" s="5">
        <f>+IF(N670="",MONTH(L670),MONTH(N670))</f>
      </c>
      <c r="Z670" s="282">
        <f>+IF(N670="","W"&amp;IF(WEEKNUM(L670)&lt;10,"0"&amp;WEEKNUM(L670),WEEKNUM(L670)),"W"&amp;IF(WEEKNUM(N670)&lt;10,"0"&amp;WEEKNUM(N670),WEEKNUM(N670)))</f>
      </c>
      <c r="AA670" s="281">
        <f>+IF(O670&lt;&gt;"",O670,IF(N670="","In Transit","Arrived"))</f>
      </c>
      <c r="AB670" s="281">
        <f>+"W"&amp;IF(WEEKNUM(Q670)&lt;10,"0"&amp;WEEKNUM(Q670),WEEKNUM(Q670))</f>
      </c>
      <c r="AC670" s="5">
        <f>+YEAR(Q670)</f>
      </c>
      <c r="AD670" s="281">
        <f>+AB670&amp;"-"&amp;AC670</f>
      </c>
      <c r="AE670" s="6"/>
      <c r="AF670" s="6"/>
      <c r="AG670" s="11"/>
    </row>
    <row x14ac:dyDescent="0.25" r="671" customHeight="1" ht="18.75">
      <c r="A671" s="276">
        <v>21</v>
      </c>
      <c r="B671" s="276">
        <v>1094324435</v>
      </c>
      <c r="C671" s="277" t="s">
        <v>1168</v>
      </c>
      <c r="D671" s="278">
        <v>44697</v>
      </c>
      <c r="E671" s="279" t="s">
        <v>1169</v>
      </c>
      <c r="F671" s="279" t="s">
        <v>188</v>
      </c>
      <c r="G671" s="283" t="s">
        <v>1163</v>
      </c>
      <c r="H671" s="279" t="s">
        <v>189</v>
      </c>
      <c r="I671" s="278">
        <v>44701</v>
      </c>
      <c r="J671" s="278">
        <v>44706</v>
      </c>
      <c r="K671" s="276">
        <f>J671-D671</f>
      </c>
      <c r="L671" s="278">
        <v>44732</v>
      </c>
      <c r="M671" s="280">
        <v>19.4</v>
      </c>
      <c r="N671" s="278">
        <v>44732</v>
      </c>
      <c r="O671" s="279" t="s">
        <v>190</v>
      </c>
      <c r="P671" s="276">
        <v>191</v>
      </c>
      <c r="Q671" s="278">
        <v>44741</v>
      </c>
      <c r="R671" s="276">
        <f>Q671-N671</f>
      </c>
      <c r="S671" s="6"/>
      <c r="T671" s="6"/>
      <c r="U671" s="5">
        <f>+YEAR(D671)</f>
      </c>
      <c r="V671" s="5">
        <f>+MONTH(D671)</f>
      </c>
      <c r="W671" s="281">
        <f>+"W"&amp;IF(WEEKNUM(D671)&lt;10,"0"&amp;WEEKNUM(D671),WEEKNUM(D671))</f>
      </c>
      <c r="X671" s="5">
        <f>+IF(N671="",YEAR(L671),YEAR(N671))</f>
      </c>
      <c r="Y671" s="5">
        <f>+IF(N671="",MONTH(L671),MONTH(N671))</f>
      </c>
      <c r="Z671" s="282">
        <f>+IF(N671="","W"&amp;IF(WEEKNUM(L671)&lt;10,"0"&amp;WEEKNUM(L671),WEEKNUM(L671)),"W"&amp;IF(WEEKNUM(N671)&lt;10,"0"&amp;WEEKNUM(N671),WEEKNUM(N671)))</f>
      </c>
      <c r="AA671" s="281">
        <f>+IF(O671&lt;&gt;"",O671,IF(N671="","In Transit","Arrived"))</f>
      </c>
      <c r="AB671" s="281">
        <f>+"W"&amp;IF(WEEKNUM(Q671)&lt;10,"0"&amp;WEEKNUM(Q671),WEEKNUM(Q671))</f>
      </c>
      <c r="AC671" s="5">
        <f>+YEAR(Q671)</f>
      </c>
      <c r="AD671" s="281">
        <f>+AB671&amp;"-"&amp;AC671</f>
      </c>
      <c r="AE671" s="6"/>
      <c r="AF671" s="6"/>
      <c r="AG671" s="11"/>
    </row>
    <row x14ac:dyDescent="0.25" r="672" customHeight="1" ht="18.75">
      <c r="A672" s="276">
        <v>21</v>
      </c>
      <c r="B672" s="276">
        <v>1094562654</v>
      </c>
      <c r="C672" s="277" t="s">
        <v>1170</v>
      </c>
      <c r="D672" s="278">
        <v>44698</v>
      </c>
      <c r="E672" s="279" t="s">
        <v>1171</v>
      </c>
      <c r="F672" s="279" t="s">
        <v>1172</v>
      </c>
      <c r="G672" s="283" t="s">
        <v>1173</v>
      </c>
      <c r="H672" s="279" t="s">
        <v>189</v>
      </c>
      <c r="I672" s="278">
        <v>44711</v>
      </c>
      <c r="J672" s="278">
        <v>44713</v>
      </c>
      <c r="K672" s="276">
        <f>J672-D672</f>
      </c>
      <c r="L672" s="278">
        <v>44732</v>
      </c>
      <c r="M672" s="280">
        <v>19.4</v>
      </c>
      <c r="N672" s="278">
        <v>44733</v>
      </c>
      <c r="O672" s="279" t="s">
        <v>190</v>
      </c>
      <c r="P672" s="276">
        <v>191</v>
      </c>
      <c r="Q672" s="278">
        <v>44753</v>
      </c>
      <c r="R672" s="276">
        <f>Q672-N672</f>
      </c>
      <c r="S672" s="6"/>
      <c r="T672" s="6"/>
      <c r="U672" s="5">
        <f>+YEAR(D672)</f>
      </c>
      <c r="V672" s="5">
        <f>+MONTH(D672)</f>
      </c>
      <c r="W672" s="281">
        <f>+"W"&amp;IF(WEEKNUM(D672)&lt;10,"0"&amp;WEEKNUM(D672),WEEKNUM(D672))</f>
      </c>
      <c r="X672" s="5">
        <f>+IF(N672="",YEAR(L672),YEAR(N672))</f>
      </c>
      <c r="Y672" s="5">
        <f>+IF(N672="",MONTH(L672),MONTH(N672))</f>
      </c>
      <c r="Z672" s="282">
        <f>+IF(N672="","W"&amp;IF(WEEKNUM(L672)&lt;10,"0"&amp;WEEKNUM(L672),WEEKNUM(L672)),"W"&amp;IF(WEEKNUM(N672)&lt;10,"0"&amp;WEEKNUM(N672),WEEKNUM(N672)))</f>
      </c>
      <c r="AA672" s="281">
        <f>+IF(O672&lt;&gt;"",O672,IF(N672="","In Transit","Arrived"))</f>
      </c>
      <c r="AB672" s="281">
        <f>+"W"&amp;IF(WEEKNUM(Q672)&lt;10,"0"&amp;WEEKNUM(Q672),WEEKNUM(Q672))</f>
      </c>
      <c r="AC672" s="5">
        <f>+YEAR(Q672)</f>
      </c>
      <c r="AD672" s="281">
        <f>+AB672&amp;"-"&amp;AC672</f>
      </c>
      <c r="AE672" s="6"/>
      <c r="AF672" s="6"/>
      <c r="AG672" s="11"/>
    </row>
    <row x14ac:dyDescent="0.25" r="673" customHeight="1" ht="18.75">
      <c r="A673" s="276">
        <v>21</v>
      </c>
      <c r="B673" s="276">
        <v>1094562655</v>
      </c>
      <c r="C673" s="277" t="s">
        <v>1170</v>
      </c>
      <c r="D673" s="278">
        <v>44698</v>
      </c>
      <c r="E673" s="279" t="s">
        <v>1174</v>
      </c>
      <c r="F673" s="279" t="s">
        <v>1172</v>
      </c>
      <c r="G673" s="283" t="s">
        <v>1173</v>
      </c>
      <c r="H673" s="279" t="s">
        <v>189</v>
      </c>
      <c r="I673" s="278">
        <v>44711</v>
      </c>
      <c r="J673" s="278">
        <v>44713</v>
      </c>
      <c r="K673" s="276">
        <f>J673-D673</f>
      </c>
      <c r="L673" s="278">
        <v>44732</v>
      </c>
      <c r="M673" s="280">
        <v>19.4</v>
      </c>
      <c r="N673" s="278">
        <v>44733</v>
      </c>
      <c r="O673" s="279" t="s">
        <v>190</v>
      </c>
      <c r="P673" s="276">
        <v>191</v>
      </c>
      <c r="Q673" s="278">
        <v>44753</v>
      </c>
      <c r="R673" s="276">
        <f>Q673-N673</f>
      </c>
      <c r="S673" s="6"/>
      <c r="T673" s="6"/>
      <c r="U673" s="5">
        <f>+YEAR(D673)</f>
      </c>
      <c r="V673" s="5">
        <f>+MONTH(D673)</f>
      </c>
      <c r="W673" s="281">
        <f>+"W"&amp;IF(WEEKNUM(D673)&lt;10,"0"&amp;WEEKNUM(D673),WEEKNUM(D673))</f>
      </c>
      <c r="X673" s="5">
        <f>+IF(N673="",YEAR(L673),YEAR(N673))</f>
      </c>
      <c r="Y673" s="5">
        <f>+IF(N673="",MONTH(L673),MONTH(N673))</f>
      </c>
      <c r="Z673" s="282">
        <f>+IF(N673="","W"&amp;IF(WEEKNUM(L673)&lt;10,"0"&amp;WEEKNUM(L673),WEEKNUM(L673)),"W"&amp;IF(WEEKNUM(N673)&lt;10,"0"&amp;WEEKNUM(N673),WEEKNUM(N673)))</f>
      </c>
      <c r="AA673" s="281">
        <f>+IF(O673&lt;&gt;"",O673,IF(N673="","In Transit","Arrived"))</f>
      </c>
      <c r="AB673" s="281">
        <f>+"W"&amp;IF(WEEKNUM(Q673)&lt;10,"0"&amp;WEEKNUM(Q673),WEEKNUM(Q673))</f>
      </c>
      <c r="AC673" s="5">
        <f>+YEAR(Q673)</f>
      </c>
      <c r="AD673" s="281">
        <f>+AB673&amp;"-"&amp;AC673</f>
      </c>
      <c r="AE673" s="6"/>
      <c r="AF673" s="6"/>
      <c r="AG673" s="11"/>
    </row>
    <row x14ac:dyDescent="0.25" r="674" customHeight="1" ht="18.75">
      <c r="A674" s="276">
        <v>21</v>
      </c>
      <c r="B674" s="276">
        <v>1094562656</v>
      </c>
      <c r="C674" s="277" t="s">
        <v>1170</v>
      </c>
      <c r="D674" s="278">
        <v>44698</v>
      </c>
      <c r="E674" s="279" t="s">
        <v>1175</v>
      </c>
      <c r="F674" s="279" t="s">
        <v>1172</v>
      </c>
      <c r="G674" s="283" t="s">
        <v>1173</v>
      </c>
      <c r="H674" s="279" t="s">
        <v>189</v>
      </c>
      <c r="I674" s="278">
        <v>44711</v>
      </c>
      <c r="J674" s="278">
        <v>44713</v>
      </c>
      <c r="K674" s="276">
        <f>J674-D674</f>
      </c>
      <c r="L674" s="278">
        <v>44732</v>
      </c>
      <c r="M674" s="280">
        <v>19.4</v>
      </c>
      <c r="N674" s="278">
        <v>44733</v>
      </c>
      <c r="O674" s="279" t="s">
        <v>190</v>
      </c>
      <c r="P674" s="276">
        <v>191</v>
      </c>
      <c r="Q674" s="278">
        <v>44753</v>
      </c>
      <c r="R674" s="276">
        <f>Q674-N674</f>
      </c>
      <c r="S674" s="6"/>
      <c r="T674" s="6"/>
      <c r="U674" s="5">
        <f>+YEAR(D674)</f>
      </c>
      <c r="V674" s="5">
        <f>+MONTH(D674)</f>
      </c>
      <c r="W674" s="281">
        <f>+"W"&amp;IF(WEEKNUM(D674)&lt;10,"0"&amp;WEEKNUM(D674),WEEKNUM(D674))</f>
      </c>
      <c r="X674" s="5">
        <f>+IF(N674="",YEAR(L674),YEAR(N674))</f>
      </c>
      <c r="Y674" s="5">
        <f>+IF(N674="",MONTH(L674),MONTH(N674))</f>
      </c>
      <c r="Z674" s="282">
        <f>+IF(N674="","W"&amp;IF(WEEKNUM(L674)&lt;10,"0"&amp;WEEKNUM(L674),WEEKNUM(L674)),"W"&amp;IF(WEEKNUM(N674)&lt;10,"0"&amp;WEEKNUM(N674),WEEKNUM(N674)))</f>
      </c>
      <c r="AA674" s="281">
        <f>+IF(O674&lt;&gt;"",O674,IF(N674="","In Transit","Arrived"))</f>
      </c>
      <c r="AB674" s="281">
        <f>+"W"&amp;IF(WEEKNUM(Q674)&lt;10,"0"&amp;WEEKNUM(Q674),WEEKNUM(Q674))</f>
      </c>
      <c r="AC674" s="5">
        <f>+YEAR(Q674)</f>
      </c>
      <c r="AD674" s="281">
        <f>+AB674&amp;"-"&amp;AC674</f>
      </c>
      <c r="AE674" s="6"/>
      <c r="AF674" s="6"/>
      <c r="AG674" s="11"/>
    </row>
    <row x14ac:dyDescent="0.25" r="675" customHeight="1" ht="18.75">
      <c r="A675" s="276">
        <v>21</v>
      </c>
      <c r="B675" s="276">
        <v>1094562657</v>
      </c>
      <c r="C675" s="277" t="s">
        <v>1170</v>
      </c>
      <c r="D675" s="278">
        <v>44698</v>
      </c>
      <c r="E675" s="279" t="s">
        <v>1176</v>
      </c>
      <c r="F675" s="279" t="s">
        <v>1172</v>
      </c>
      <c r="G675" s="283" t="s">
        <v>1173</v>
      </c>
      <c r="H675" s="279" t="s">
        <v>189</v>
      </c>
      <c r="I675" s="278">
        <v>44711</v>
      </c>
      <c r="J675" s="278">
        <v>44713</v>
      </c>
      <c r="K675" s="276">
        <f>J675-D675</f>
      </c>
      <c r="L675" s="278">
        <v>44732</v>
      </c>
      <c r="M675" s="280">
        <v>19.4</v>
      </c>
      <c r="N675" s="278">
        <v>44733</v>
      </c>
      <c r="O675" s="279" t="s">
        <v>190</v>
      </c>
      <c r="P675" s="276">
        <v>191</v>
      </c>
      <c r="Q675" s="278">
        <v>44753</v>
      </c>
      <c r="R675" s="276">
        <f>Q675-N675</f>
      </c>
      <c r="S675" s="6"/>
      <c r="T675" s="6"/>
      <c r="U675" s="5">
        <f>+YEAR(D675)</f>
      </c>
      <c r="V675" s="5">
        <f>+MONTH(D675)</f>
      </c>
      <c r="W675" s="281">
        <f>+"W"&amp;IF(WEEKNUM(D675)&lt;10,"0"&amp;WEEKNUM(D675),WEEKNUM(D675))</f>
      </c>
      <c r="X675" s="5">
        <f>+IF(N675="",YEAR(L675),YEAR(N675))</f>
      </c>
      <c r="Y675" s="5">
        <f>+IF(N675="",MONTH(L675),MONTH(N675))</f>
      </c>
      <c r="Z675" s="282">
        <f>+IF(N675="","W"&amp;IF(WEEKNUM(L675)&lt;10,"0"&amp;WEEKNUM(L675),WEEKNUM(L675)),"W"&amp;IF(WEEKNUM(N675)&lt;10,"0"&amp;WEEKNUM(N675),WEEKNUM(N675)))</f>
      </c>
      <c r="AA675" s="281">
        <f>+IF(O675&lt;&gt;"",O675,IF(N675="","In Transit","Arrived"))</f>
      </c>
      <c r="AB675" s="281">
        <f>+"W"&amp;IF(WEEKNUM(Q675)&lt;10,"0"&amp;WEEKNUM(Q675),WEEKNUM(Q675))</f>
      </c>
      <c r="AC675" s="5">
        <f>+YEAR(Q675)</f>
      </c>
      <c r="AD675" s="281">
        <f>+AB675&amp;"-"&amp;AC675</f>
      </c>
      <c r="AE675" s="6"/>
      <c r="AF675" s="6"/>
      <c r="AG675" s="11"/>
    </row>
    <row x14ac:dyDescent="0.25" r="676" customHeight="1" ht="18.75">
      <c r="A676" s="276">
        <v>21</v>
      </c>
      <c r="B676" s="276">
        <v>1094562658</v>
      </c>
      <c r="C676" s="277" t="s">
        <v>1177</v>
      </c>
      <c r="D676" s="278">
        <v>44698</v>
      </c>
      <c r="E676" s="279" t="s">
        <v>1178</v>
      </c>
      <c r="F676" s="279" t="s">
        <v>1172</v>
      </c>
      <c r="G676" s="283" t="s">
        <v>1179</v>
      </c>
      <c r="H676" s="279" t="s">
        <v>189</v>
      </c>
      <c r="I676" s="278">
        <v>44711</v>
      </c>
      <c r="J676" s="278">
        <v>44713</v>
      </c>
      <c r="K676" s="276">
        <f>J676-D676</f>
      </c>
      <c r="L676" s="278">
        <v>44740</v>
      </c>
      <c r="M676" s="280">
        <v>19.4</v>
      </c>
      <c r="N676" s="278">
        <v>44733</v>
      </c>
      <c r="O676" s="279" t="s">
        <v>190</v>
      </c>
      <c r="P676" s="276">
        <v>190</v>
      </c>
      <c r="Q676" s="278">
        <v>44757</v>
      </c>
      <c r="R676" s="276">
        <f>Q676-N676</f>
      </c>
      <c r="S676" s="6"/>
      <c r="T676" s="6"/>
      <c r="U676" s="5">
        <f>+YEAR(D676)</f>
      </c>
      <c r="V676" s="5">
        <f>+MONTH(D676)</f>
      </c>
      <c r="W676" s="281">
        <f>+"W"&amp;IF(WEEKNUM(D676)&lt;10,"0"&amp;WEEKNUM(D676),WEEKNUM(D676))</f>
      </c>
      <c r="X676" s="5">
        <f>+IF(N676="",YEAR(L676),YEAR(N676))</f>
      </c>
      <c r="Y676" s="5">
        <f>+IF(N676="",MONTH(L676),MONTH(N676))</f>
      </c>
      <c r="Z676" s="282">
        <f>+IF(N676="","W"&amp;IF(WEEKNUM(L676)&lt;10,"0"&amp;WEEKNUM(L676),WEEKNUM(L676)),"W"&amp;IF(WEEKNUM(N676)&lt;10,"0"&amp;WEEKNUM(N676),WEEKNUM(N676)))</f>
      </c>
      <c r="AA676" s="281">
        <f>+IF(O676&lt;&gt;"",O676,IF(N676="","In Transit","Arrived"))</f>
      </c>
      <c r="AB676" s="281">
        <f>+"W"&amp;IF(WEEKNUM(Q676)&lt;10,"0"&amp;WEEKNUM(Q676),WEEKNUM(Q676))</f>
      </c>
      <c r="AC676" s="5">
        <f>+YEAR(Q676)</f>
      </c>
      <c r="AD676" s="281">
        <f>+AB676&amp;"-"&amp;AC676</f>
      </c>
      <c r="AE676" s="6"/>
      <c r="AF676" s="6"/>
      <c r="AG676" s="11"/>
    </row>
    <row x14ac:dyDescent="0.25" r="677" customHeight="1" ht="18.75">
      <c r="A677" s="276">
        <v>21</v>
      </c>
      <c r="B677" s="276">
        <v>1094562661</v>
      </c>
      <c r="C677" s="277" t="s">
        <v>1170</v>
      </c>
      <c r="D677" s="278">
        <v>44699</v>
      </c>
      <c r="E677" s="279" t="s">
        <v>1180</v>
      </c>
      <c r="F677" s="279" t="s">
        <v>1172</v>
      </c>
      <c r="G677" s="283" t="s">
        <v>1173</v>
      </c>
      <c r="H677" s="279" t="s">
        <v>189</v>
      </c>
      <c r="I677" s="278">
        <v>44711</v>
      </c>
      <c r="J677" s="278">
        <v>44713</v>
      </c>
      <c r="K677" s="276">
        <f>J677-D677</f>
      </c>
      <c r="L677" s="278">
        <v>44732</v>
      </c>
      <c r="M677" s="280">
        <v>19.4</v>
      </c>
      <c r="N677" s="278">
        <v>44733</v>
      </c>
      <c r="O677" s="279" t="s">
        <v>190</v>
      </c>
      <c r="P677" s="276">
        <v>190</v>
      </c>
      <c r="Q677" s="278">
        <v>44757</v>
      </c>
      <c r="R677" s="276">
        <f>Q677-N677</f>
      </c>
      <c r="S677" s="6"/>
      <c r="T677" s="6"/>
      <c r="U677" s="5">
        <f>+YEAR(D677)</f>
      </c>
      <c r="V677" s="5">
        <f>+MONTH(D677)</f>
      </c>
      <c r="W677" s="281">
        <f>+"W"&amp;IF(WEEKNUM(D677)&lt;10,"0"&amp;WEEKNUM(D677),WEEKNUM(D677))</f>
      </c>
      <c r="X677" s="5">
        <f>+IF(N677="",YEAR(L677),YEAR(N677))</f>
      </c>
      <c r="Y677" s="5">
        <f>+IF(N677="",MONTH(L677),MONTH(N677))</f>
      </c>
      <c r="Z677" s="282">
        <f>+IF(N677="","W"&amp;IF(WEEKNUM(L677)&lt;10,"0"&amp;WEEKNUM(L677),WEEKNUM(L677)),"W"&amp;IF(WEEKNUM(N677)&lt;10,"0"&amp;WEEKNUM(N677),WEEKNUM(N677)))</f>
      </c>
      <c r="AA677" s="281">
        <f>+IF(O677&lt;&gt;"",O677,IF(N677="","In Transit","Arrived"))</f>
      </c>
      <c r="AB677" s="281">
        <f>+"W"&amp;IF(WEEKNUM(Q677)&lt;10,"0"&amp;WEEKNUM(Q677),WEEKNUM(Q677))</f>
      </c>
      <c r="AC677" s="5">
        <f>+YEAR(Q677)</f>
      </c>
      <c r="AD677" s="281">
        <f>+AB677&amp;"-"&amp;AC677</f>
      </c>
      <c r="AE677" s="6"/>
      <c r="AF677" s="6"/>
      <c r="AG677" s="11"/>
    </row>
    <row x14ac:dyDescent="0.25" r="678" customHeight="1" ht="18.75">
      <c r="A678" s="276">
        <v>21</v>
      </c>
      <c r="B678" s="276">
        <v>1094562662</v>
      </c>
      <c r="C678" s="277" t="s">
        <v>1168</v>
      </c>
      <c r="D678" s="278">
        <v>44699</v>
      </c>
      <c r="E678" s="279" t="s">
        <v>1181</v>
      </c>
      <c r="F678" s="279" t="s">
        <v>1172</v>
      </c>
      <c r="G678" s="283" t="s">
        <v>1173</v>
      </c>
      <c r="H678" s="279" t="s">
        <v>189</v>
      </c>
      <c r="I678" s="278">
        <v>44711</v>
      </c>
      <c r="J678" s="278">
        <v>44713</v>
      </c>
      <c r="K678" s="276">
        <f>J678-D678</f>
      </c>
      <c r="L678" s="278">
        <v>44732</v>
      </c>
      <c r="M678" s="280">
        <v>19.4</v>
      </c>
      <c r="N678" s="278">
        <v>44732</v>
      </c>
      <c r="O678" s="279" t="s">
        <v>190</v>
      </c>
      <c r="P678" s="276">
        <v>191</v>
      </c>
      <c r="Q678" s="278">
        <v>44741</v>
      </c>
      <c r="R678" s="276">
        <f>Q678-N678</f>
      </c>
      <c r="S678" s="6"/>
      <c r="T678" s="6"/>
      <c r="U678" s="5">
        <f>+YEAR(D678)</f>
      </c>
      <c r="V678" s="5">
        <f>+MONTH(D678)</f>
      </c>
      <c r="W678" s="281">
        <f>+"W"&amp;IF(WEEKNUM(D678)&lt;10,"0"&amp;WEEKNUM(D678),WEEKNUM(D678))</f>
      </c>
      <c r="X678" s="5">
        <f>+IF(N678="",YEAR(L678),YEAR(N678))</f>
      </c>
      <c r="Y678" s="5">
        <f>+IF(N678="",MONTH(L678),MONTH(N678))</f>
      </c>
      <c r="Z678" s="282">
        <f>+IF(N678="","W"&amp;IF(WEEKNUM(L678)&lt;10,"0"&amp;WEEKNUM(L678),WEEKNUM(L678)),"W"&amp;IF(WEEKNUM(N678)&lt;10,"0"&amp;WEEKNUM(N678),WEEKNUM(N678)))</f>
      </c>
      <c r="AA678" s="281">
        <f>+IF(O678&lt;&gt;"",O678,IF(N678="","In Transit","Arrived"))</f>
      </c>
      <c r="AB678" s="281">
        <f>+"W"&amp;IF(WEEKNUM(Q678)&lt;10,"0"&amp;WEEKNUM(Q678),WEEKNUM(Q678))</f>
      </c>
      <c r="AC678" s="5">
        <f>+YEAR(Q678)</f>
      </c>
      <c r="AD678" s="281">
        <f>+AB678&amp;"-"&amp;AC678</f>
      </c>
      <c r="AE678" s="6"/>
      <c r="AF678" s="6"/>
      <c r="AG678" s="11"/>
    </row>
    <row x14ac:dyDescent="0.25" r="679" customHeight="1" ht="18.75">
      <c r="A679" s="276">
        <v>21</v>
      </c>
      <c r="B679" s="276">
        <v>1094562663</v>
      </c>
      <c r="C679" s="277" t="s">
        <v>1170</v>
      </c>
      <c r="D679" s="278">
        <v>44699</v>
      </c>
      <c r="E679" s="279" t="s">
        <v>1182</v>
      </c>
      <c r="F679" s="279" t="s">
        <v>1172</v>
      </c>
      <c r="G679" s="283" t="s">
        <v>1173</v>
      </c>
      <c r="H679" s="279" t="s">
        <v>189</v>
      </c>
      <c r="I679" s="278">
        <v>44711</v>
      </c>
      <c r="J679" s="278">
        <v>44713</v>
      </c>
      <c r="K679" s="276">
        <f>J679-D679</f>
      </c>
      <c r="L679" s="278">
        <v>44732</v>
      </c>
      <c r="M679" s="280">
        <v>19.4</v>
      </c>
      <c r="N679" s="278">
        <v>44733</v>
      </c>
      <c r="O679" s="279" t="s">
        <v>190</v>
      </c>
      <c r="P679" s="276">
        <v>190</v>
      </c>
      <c r="Q679" s="278">
        <v>44757</v>
      </c>
      <c r="R679" s="276">
        <f>Q679-N679</f>
      </c>
      <c r="S679" s="6"/>
      <c r="T679" s="6"/>
      <c r="U679" s="5">
        <f>+YEAR(D679)</f>
      </c>
      <c r="V679" s="5">
        <f>+MONTH(D679)</f>
      </c>
      <c r="W679" s="281">
        <f>+"W"&amp;IF(WEEKNUM(D679)&lt;10,"0"&amp;WEEKNUM(D679),WEEKNUM(D679))</f>
      </c>
      <c r="X679" s="5">
        <f>+IF(N679="",YEAR(L679),YEAR(N679))</f>
      </c>
      <c r="Y679" s="5">
        <f>+IF(N679="",MONTH(L679),MONTH(N679))</f>
      </c>
      <c r="Z679" s="282">
        <f>+IF(N679="","W"&amp;IF(WEEKNUM(L679)&lt;10,"0"&amp;WEEKNUM(L679),WEEKNUM(L679)),"W"&amp;IF(WEEKNUM(N679)&lt;10,"0"&amp;WEEKNUM(N679),WEEKNUM(N679)))</f>
      </c>
      <c r="AA679" s="281">
        <f>+IF(O679&lt;&gt;"",O679,IF(N679="","In Transit","Arrived"))</f>
      </c>
      <c r="AB679" s="281">
        <f>+"W"&amp;IF(WEEKNUM(Q679)&lt;10,"0"&amp;WEEKNUM(Q679),WEEKNUM(Q679))</f>
      </c>
      <c r="AC679" s="5">
        <f>+YEAR(Q679)</f>
      </c>
      <c r="AD679" s="281">
        <f>+AB679&amp;"-"&amp;AC679</f>
      </c>
      <c r="AE679" s="6"/>
      <c r="AF679" s="6"/>
      <c r="AG679" s="11"/>
    </row>
    <row x14ac:dyDescent="0.25" r="680" customHeight="1" ht="18.75">
      <c r="A680" s="276">
        <v>21</v>
      </c>
      <c r="B680" s="276">
        <v>1094562664</v>
      </c>
      <c r="C680" s="277" t="s">
        <v>1168</v>
      </c>
      <c r="D680" s="278">
        <v>44699</v>
      </c>
      <c r="E680" s="279" t="s">
        <v>1183</v>
      </c>
      <c r="F680" s="279" t="s">
        <v>1172</v>
      </c>
      <c r="G680" s="283" t="s">
        <v>1173</v>
      </c>
      <c r="H680" s="279" t="s">
        <v>189</v>
      </c>
      <c r="I680" s="278">
        <v>44711</v>
      </c>
      <c r="J680" s="278">
        <v>44713</v>
      </c>
      <c r="K680" s="276">
        <f>J680-D680</f>
      </c>
      <c r="L680" s="278">
        <v>44732</v>
      </c>
      <c r="M680" s="280">
        <v>19.4</v>
      </c>
      <c r="N680" s="278">
        <v>44732</v>
      </c>
      <c r="O680" s="279" t="s">
        <v>190</v>
      </c>
      <c r="P680" s="276">
        <v>191</v>
      </c>
      <c r="Q680" s="278">
        <v>44741</v>
      </c>
      <c r="R680" s="276">
        <f>Q680-N680</f>
      </c>
      <c r="S680" s="6"/>
      <c r="T680" s="6"/>
      <c r="U680" s="5">
        <f>+YEAR(D680)</f>
      </c>
      <c r="V680" s="5">
        <f>+MONTH(D680)</f>
      </c>
      <c r="W680" s="281">
        <f>+"W"&amp;IF(WEEKNUM(D680)&lt;10,"0"&amp;WEEKNUM(D680),WEEKNUM(D680))</f>
      </c>
      <c r="X680" s="5">
        <f>+IF(N680="",YEAR(L680),YEAR(N680))</f>
      </c>
      <c r="Y680" s="5">
        <f>+IF(N680="",MONTH(L680),MONTH(N680))</f>
      </c>
      <c r="Z680" s="282">
        <f>+IF(N680="","W"&amp;IF(WEEKNUM(L680)&lt;10,"0"&amp;WEEKNUM(L680),WEEKNUM(L680)),"W"&amp;IF(WEEKNUM(N680)&lt;10,"0"&amp;WEEKNUM(N680),WEEKNUM(N680)))</f>
      </c>
      <c r="AA680" s="281">
        <f>+IF(O680&lt;&gt;"",O680,IF(N680="","In Transit","Arrived"))</f>
      </c>
      <c r="AB680" s="281">
        <f>+"W"&amp;IF(WEEKNUM(Q680)&lt;10,"0"&amp;WEEKNUM(Q680),WEEKNUM(Q680))</f>
      </c>
      <c r="AC680" s="5">
        <f>+YEAR(Q680)</f>
      </c>
      <c r="AD680" s="281">
        <f>+AB680&amp;"-"&amp;AC680</f>
      </c>
      <c r="AE680" s="6"/>
      <c r="AF680" s="6"/>
      <c r="AG680" s="11"/>
    </row>
    <row x14ac:dyDescent="0.25" r="681" customHeight="1" ht="18.75">
      <c r="A681" s="276">
        <v>21</v>
      </c>
      <c r="B681" s="276">
        <v>1094562665</v>
      </c>
      <c r="C681" s="277" t="s">
        <v>1168</v>
      </c>
      <c r="D681" s="278">
        <v>44699</v>
      </c>
      <c r="E681" s="279" t="s">
        <v>1184</v>
      </c>
      <c r="F681" s="279" t="s">
        <v>1172</v>
      </c>
      <c r="G681" s="283" t="s">
        <v>1173</v>
      </c>
      <c r="H681" s="279" t="s">
        <v>189</v>
      </c>
      <c r="I681" s="278">
        <v>44711</v>
      </c>
      <c r="J681" s="278">
        <v>44713</v>
      </c>
      <c r="K681" s="276">
        <f>J681-D681</f>
      </c>
      <c r="L681" s="278">
        <v>44732</v>
      </c>
      <c r="M681" s="280">
        <v>19.4</v>
      </c>
      <c r="N681" s="278">
        <v>44732</v>
      </c>
      <c r="O681" s="279" t="s">
        <v>190</v>
      </c>
      <c r="P681" s="276">
        <v>191</v>
      </c>
      <c r="Q681" s="278">
        <v>44741</v>
      </c>
      <c r="R681" s="276">
        <f>Q681-N681</f>
      </c>
      <c r="S681" s="6"/>
      <c r="T681" s="6"/>
      <c r="U681" s="5">
        <f>+YEAR(D681)</f>
      </c>
      <c r="V681" s="5">
        <f>+MONTH(D681)</f>
      </c>
      <c r="W681" s="281">
        <f>+"W"&amp;IF(WEEKNUM(D681)&lt;10,"0"&amp;WEEKNUM(D681),WEEKNUM(D681))</f>
      </c>
      <c r="X681" s="5">
        <f>+IF(N681="",YEAR(L681),YEAR(N681))</f>
      </c>
      <c r="Y681" s="5">
        <f>+IF(N681="",MONTH(L681),MONTH(N681))</f>
      </c>
      <c r="Z681" s="282">
        <f>+IF(N681="","W"&amp;IF(WEEKNUM(L681)&lt;10,"0"&amp;WEEKNUM(L681),WEEKNUM(L681)),"W"&amp;IF(WEEKNUM(N681)&lt;10,"0"&amp;WEEKNUM(N681),WEEKNUM(N681)))</f>
      </c>
      <c r="AA681" s="281">
        <f>+IF(O681&lt;&gt;"",O681,IF(N681="","In Transit","Arrived"))</f>
      </c>
      <c r="AB681" s="281">
        <f>+"W"&amp;IF(WEEKNUM(Q681)&lt;10,"0"&amp;WEEKNUM(Q681),WEEKNUM(Q681))</f>
      </c>
      <c r="AC681" s="5">
        <f>+YEAR(Q681)</f>
      </c>
      <c r="AD681" s="281">
        <f>+AB681&amp;"-"&amp;AC681</f>
      </c>
      <c r="AE681" s="6"/>
      <c r="AF681" s="6"/>
      <c r="AG681" s="11"/>
    </row>
    <row x14ac:dyDescent="0.25" r="682" customHeight="1" ht="18.75">
      <c r="A682" s="276">
        <v>21</v>
      </c>
      <c r="B682" s="276">
        <v>1094562667</v>
      </c>
      <c r="C682" s="277" t="s">
        <v>1168</v>
      </c>
      <c r="D682" s="278">
        <v>44700</v>
      </c>
      <c r="E682" s="279" t="s">
        <v>1185</v>
      </c>
      <c r="F682" s="279" t="s">
        <v>1172</v>
      </c>
      <c r="G682" s="283" t="s">
        <v>1173</v>
      </c>
      <c r="H682" s="279" t="s">
        <v>189</v>
      </c>
      <c r="I682" s="278">
        <v>44711</v>
      </c>
      <c r="J682" s="278">
        <v>44713</v>
      </c>
      <c r="K682" s="276">
        <f>J682-D682</f>
      </c>
      <c r="L682" s="278">
        <v>44732</v>
      </c>
      <c r="M682" s="280">
        <v>19.4</v>
      </c>
      <c r="N682" s="278">
        <v>44732</v>
      </c>
      <c r="O682" s="279" t="s">
        <v>190</v>
      </c>
      <c r="P682" s="276">
        <v>191</v>
      </c>
      <c r="Q682" s="278">
        <v>44741</v>
      </c>
      <c r="R682" s="276">
        <f>Q682-N682</f>
      </c>
      <c r="S682" s="6"/>
      <c r="T682" s="6"/>
      <c r="U682" s="5">
        <f>+YEAR(D682)</f>
      </c>
      <c r="V682" s="5">
        <f>+MONTH(D682)</f>
      </c>
      <c r="W682" s="281">
        <f>+"W"&amp;IF(WEEKNUM(D682)&lt;10,"0"&amp;WEEKNUM(D682),WEEKNUM(D682))</f>
      </c>
      <c r="X682" s="5">
        <f>+IF(N682="",YEAR(L682),YEAR(N682))</f>
      </c>
      <c r="Y682" s="5">
        <f>+IF(N682="",MONTH(L682),MONTH(N682))</f>
      </c>
      <c r="Z682" s="282">
        <f>+IF(N682="","W"&amp;IF(WEEKNUM(L682)&lt;10,"0"&amp;WEEKNUM(L682),WEEKNUM(L682)),"W"&amp;IF(WEEKNUM(N682)&lt;10,"0"&amp;WEEKNUM(N682),WEEKNUM(N682)))</f>
      </c>
      <c r="AA682" s="281">
        <f>+IF(O682&lt;&gt;"",O682,IF(N682="","In Transit","Arrived"))</f>
      </c>
      <c r="AB682" s="281">
        <f>+"W"&amp;IF(WEEKNUM(Q682)&lt;10,"0"&amp;WEEKNUM(Q682),WEEKNUM(Q682))</f>
      </c>
      <c r="AC682" s="5">
        <f>+YEAR(Q682)</f>
      </c>
      <c r="AD682" s="281">
        <f>+AB682&amp;"-"&amp;AC682</f>
      </c>
      <c r="AE682" s="6"/>
      <c r="AF682" s="6"/>
      <c r="AG682" s="11"/>
    </row>
    <row x14ac:dyDescent="0.25" r="683" customHeight="1" ht="18.75">
      <c r="A683" s="276">
        <v>21</v>
      </c>
      <c r="B683" s="276">
        <v>1094589346</v>
      </c>
      <c r="C683" s="277" t="s">
        <v>1168</v>
      </c>
      <c r="D683" s="278">
        <v>44700</v>
      </c>
      <c r="E683" s="279" t="s">
        <v>1186</v>
      </c>
      <c r="F683" s="279" t="s">
        <v>1172</v>
      </c>
      <c r="G683" s="283" t="s">
        <v>1173</v>
      </c>
      <c r="H683" s="279" t="s">
        <v>189</v>
      </c>
      <c r="I683" s="278">
        <v>44711</v>
      </c>
      <c r="J683" s="278">
        <v>44713</v>
      </c>
      <c r="K683" s="276">
        <f>J683-D683</f>
      </c>
      <c r="L683" s="278">
        <v>44732</v>
      </c>
      <c r="M683" s="280">
        <v>19.4</v>
      </c>
      <c r="N683" s="278">
        <v>44732</v>
      </c>
      <c r="O683" s="279" t="s">
        <v>190</v>
      </c>
      <c r="P683" s="276">
        <v>191</v>
      </c>
      <c r="Q683" s="278">
        <v>44741</v>
      </c>
      <c r="R683" s="276">
        <f>Q683-N683</f>
      </c>
      <c r="S683" s="6"/>
      <c r="T683" s="6"/>
      <c r="U683" s="5">
        <f>+YEAR(D683)</f>
      </c>
      <c r="V683" s="5">
        <f>+MONTH(D683)</f>
      </c>
      <c r="W683" s="281">
        <f>+"W"&amp;IF(WEEKNUM(D683)&lt;10,"0"&amp;WEEKNUM(D683),WEEKNUM(D683))</f>
      </c>
      <c r="X683" s="5">
        <f>+IF(N683="",YEAR(L683),YEAR(N683))</f>
      </c>
      <c r="Y683" s="5">
        <f>+IF(N683="",MONTH(L683),MONTH(N683))</f>
      </c>
      <c r="Z683" s="282">
        <f>+IF(N683="","W"&amp;IF(WEEKNUM(L683)&lt;10,"0"&amp;WEEKNUM(L683),WEEKNUM(L683)),"W"&amp;IF(WEEKNUM(N683)&lt;10,"0"&amp;WEEKNUM(N683),WEEKNUM(N683)))</f>
      </c>
      <c r="AA683" s="281">
        <f>+IF(O683&lt;&gt;"",O683,IF(N683="","In Transit","Arrived"))</f>
      </c>
      <c r="AB683" s="281">
        <f>+"W"&amp;IF(WEEKNUM(Q683)&lt;10,"0"&amp;WEEKNUM(Q683),WEEKNUM(Q683))</f>
      </c>
      <c r="AC683" s="5">
        <f>+YEAR(Q683)</f>
      </c>
      <c r="AD683" s="281">
        <f>+AB683&amp;"-"&amp;AC683</f>
      </c>
      <c r="AE683" s="6"/>
      <c r="AF683" s="6"/>
      <c r="AG683" s="11"/>
    </row>
    <row x14ac:dyDescent="0.25" r="684" customHeight="1" ht="18.75">
      <c r="A684" s="276">
        <v>24</v>
      </c>
      <c r="B684" s="276">
        <v>1094562660</v>
      </c>
      <c r="C684" s="277" t="s">
        <v>1187</v>
      </c>
      <c r="D684" s="278">
        <v>44722</v>
      </c>
      <c r="E684" s="279" t="s">
        <v>1188</v>
      </c>
      <c r="F684" s="279" t="s">
        <v>211</v>
      </c>
      <c r="G684" s="283" t="s">
        <v>1189</v>
      </c>
      <c r="H684" s="279" t="s">
        <v>189</v>
      </c>
      <c r="I684" s="278">
        <v>44729</v>
      </c>
      <c r="J684" s="278">
        <v>44729</v>
      </c>
      <c r="K684" s="276">
        <f>J684-D684</f>
      </c>
      <c r="L684" s="278">
        <v>44768</v>
      </c>
      <c r="M684" s="280">
        <v>19.4</v>
      </c>
      <c r="N684" s="278">
        <v>44768</v>
      </c>
      <c r="O684" s="279" t="s">
        <v>190</v>
      </c>
      <c r="P684" s="276">
        <v>190</v>
      </c>
      <c r="Q684" s="278">
        <v>44778</v>
      </c>
      <c r="R684" s="276">
        <f>Q684-N684</f>
      </c>
      <c r="S684" s="6"/>
      <c r="T684" s="6"/>
      <c r="U684" s="5">
        <f>+YEAR(D684)</f>
      </c>
      <c r="V684" s="5">
        <f>+MONTH(D684)</f>
      </c>
      <c r="W684" s="281">
        <f>+"W"&amp;IF(WEEKNUM(D684)&lt;10,"0"&amp;WEEKNUM(D684),WEEKNUM(D684))</f>
      </c>
      <c r="X684" s="5">
        <f>+IF(N684="",YEAR(L684),YEAR(N684))</f>
      </c>
      <c r="Y684" s="5">
        <f>+IF(N684="",MONTH(L684),MONTH(N684))</f>
      </c>
      <c r="Z684" s="282">
        <f>+IF(N684="","W"&amp;IF(WEEKNUM(L684)&lt;10,"0"&amp;WEEKNUM(L684),WEEKNUM(L684)),"W"&amp;IF(WEEKNUM(N684)&lt;10,"0"&amp;WEEKNUM(N684),WEEKNUM(N684)))</f>
      </c>
      <c r="AA684" s="281">
        <f>+IF(O684&lt;&gt;"",O684,IF(N684="","In Transit","Arrived"))</f>
      </c>
      <c r="AB684" s="281">
        <f>+"W"&amp;IF(WEEKNUM(Q684)&lt;10,"0"&amp;WEEKNUM(Q684),WEEKNUM(Q684))</f>
      </c>
      <c r="AC684" s="5">
        <f>+YEAR(Q684)</f>
      </c>
      <c r="AD684" s="281">
        <f>+AB684&amp;"-"&amp;AC684</f>
      </c>
      <c r="AE684" s="6"/>
      <c r="AF684" s="6"/>
      <c r="AG684" s="11"/>
    </row>
    <row x14ac:dyDescent="0.25" r="685" customHeight="1" ht="18.75">
      <c r="A685" s="276">
        <v>24</v>
      </c>
      <c r="B685" s="276">
        <v>1094589347</v>
      </c>
      <c r="C685" s="277" t="s">
        <v>1190</v>
      </c>
      <c r="D685" s="278">
        <v>44721</v>
      </c>
      <c r="E685" s="279" t="s">
        <v>1191</v>
      </c>
      <c r="F685" s="279" t="s">
        <v>211</v>
      </c>
      <c r="G685" s="283" t="s">
        <v>1192</v>
      </c>
      <c r="H685" s="279" t="s">
        <v>189</v>
      </c>
      <c r="I685" s="278">
        <v>44729</v>
      </c>
      <c r="J685" s="278">
        <v>44729</v>
      </c>
      <c r="K685" s="276">
        <f>J685-D685</f>
      </c>
      <c r="L685" s="278">
        <v>44752</v>
      </c>
      <c r="M685" s="280">
        <v>19.4</v>
      </c>
      <c r="N685" s="278">
        <v>44752</v>
      </c>
      <c r="O685" s="279" t="s">
        <v>190</v>
      </c>
      <c r="P685" s="276">
        <v>190</v>
      </c>
      <c r="Q685" s="278">
        <v>44760</v>
      </c>
      <c r="R685" s="276">
        <f>Q685-N685</f>
      </c>
      <c r="S685" s="6"/>
      <c r="T685" s="6"/>
      <c r="U685" s="5">
        <f>+YEAR(D685)</f>
      </c>
      <c r="V685" s="5">
        <f>+MONTH(D685)</f>
      </c>
      <c r="W685" s="281">
        <f>+"W"&amp;IF(WEEKNUM(D685)&lt;10,"0"&amp;WEEKNUM(D685),WEEKNUM(D685))</f>
      </c>
      <c r="X685" s="5">
        <f>+IF(N685="",YEAR(L685),YEAR(N685))</f>
      </c>
      <c r="Y685" s="5">
        <f>+IF(N685="",MONTH(L685),MONTH(N685))</f>
      </c>
      <c r="Z685" s="282">
        <f>+IF(N685="","W"&amp;IF(WEEKNUM(L685)&lt;10,"0"&amp;WEEKNUM(L685),WEEKNUM(L685)),"W"&amp;IF(WEEKNUM(N685)&lt;10,"0"&amp;WEEKNUM(N685),WEEKNUM(N685)))</f>
      </c>
      <c r="AA685" s="281">
        <f>+IF(O685&lt;&gt;"",O685,IF(N685="","In Transit","Arrived"))</f>
      </c>
      <c r="AB685" s="281">
        <f>+"W"&amp;IF(WEEKNUM(Q685)&lt;10,"0"&amp;WEEKNUM(Q685),WEEKNUM(Q685))</f>
      </c>
      <c r="AC685" s="5">
        <f>+YEAR(Q685)</f>
      </c>
      <c r="AD685" s="281">
        <f>+AB685&amp;"-"&amp;AC685</f>
      </c>
      <c r="AE685" s="6"/>
      <c r="AF685" s="6"/>
      <c r="AG685" s="11"/>
    </row>
    <row x14ac:dyDescent="0.25" r="686" customHeight="1" ht="18.75">
      <c r="A686" s="276">
        <v>26</v>
      </c>
      <c r="B686" s="276">
        <v>1094918220</v>
      </c>
      <c r="C686" s="277" t="s">
        <v>1193</v>
      </c>
      <c r="D686" s="278">
        <v>44732</v>
      </c>
      <c r="E686" s="279" t="s">
        <v>1194</v>
      </c>
      <c r="F686" s="279" t="s">
        <v>274</v>
      </c>
      <c r="G686" s="283" t="s">
        <v>1195</v>
      </c>
      <c r="H686" s="279" t="s">
        <v>189</v>
      </c>
      <c r="I686" s="278">
        <v>44750</v>
      </c>
      <c r="J686" s="278">
        <v>44750</v>
      </c>
      <c r="K686" s="276">
        <f>J686-D686</f>
      </c>
      <c r="L686" s="278">
        <v>44768</v>
      </c>
      <c r="M686" s="280">
        <v>19.4</v>
      </c>
      <c r="N686" s="278">
        <v>44768</v>
      </c>
      <c r="O686" s="279" t="s">
        <v>190</v>
      </c>
      <c r="P686" s="276">
        <v>190</v>
      </c>
      <c r="Q686" s="278">
        <v>44778</v>
      </c>
      <c r="R686" s="276">
        <f>Q686-N686</f>
      </c>
      <c r="S686" s="6"/>
      <c r="T686" s="6"/>
      <c r="U686" s="5">
        <f>+YEAR(D686)</f>
      </c>
      <c r="V686" s="5">
        <f>+MONTH(D686)</f>
      </c>
      <c r="W686" s="281">
        <f>+"W"&amp;IF(WEEKNUM(D686)&lt;10,"0"&amp;WEEKNUM(D686),WEEKNUM(D686))</f>
      </c>
      <c r="X686" s="5">
        <f>+IF(N686="",YEAR(L686),YEAR(N686))</f>
      </c>
      <c r="Y686" s="5">
        <f>+IF(N686="",MONTH(L686),MONTH(N686))</f>
      </c>
      <c r="Z686" s="282">
        <f>+IF(N686="","W"&amp;IF(WEEKNUM(L686)&lt;10,"0"&amp;WEEKNUM(L686),WEEKNUM(L686)),"W"&amp;IF(WEEKNUM(N686)&lt;10,"0"&amp;WEEKNUM(N686),WEEKNUM(N686)))</f>
      </c>
      <c r="AA686" s="281">
        <f>+IF(O686&lt;&gt;"",O686,IF(N686="","In Transit","Arrived"))</f>
      </c>
      <c r="AB686" s="281">
        <f>+"W"&amp;IF(WEEKNUM(Q686)&lt;10,"0"&amp;WEEKNUM(Q686),WEEKNUM(Q686))</f>
      </c>
      <c r="AC686" s="5">
        <f>+YEAR(Q686)</f>
      </c>
      <c r="AD686" s="281">
        <f>+AB686&amp;"-"&amp;AC686</f>
      </c>
      <c r="AE686" s="6"/>
      <c r="AF686" s="6"/>
      <c r="AG686" s="11"/>
    </row>
    <row x14ac:dyDescent="0.25" r="687" customHeight="1" ht="18.75">
      <c r="A687" s="276">
        <v>25</v>
      </c>
      <c r="B687" s="276">
        <v>1094918219</v>
      </c>
      <c r="C687" s="277" t="s">
        <v>1193</v>
      </c>
      <c r="D687" s="278">
        <v>44729</v>
      </c>
      <c r="E687" s="279" t="s">
        <v>1196</v>
      </c>
      <c r="F687" s="279" t="s">
        <v>274</v>
      </c>
      <c r="G687" s="283" t="s">
        <v>1195</v>
      </c>
      <c r="H687" s="279" t="s">
        <v>189</v>
      </c>
      <c r="I687" s="278">
        <v>44750</v>
      </c>
      <c r="J687" s="278">
        <v>44750</v>
      </c>
      <c r="K687" s="276">
        <f>J687-D687</f>
      </c>
      <c r="L687" s="278">
        <v>44768</v>
      </c>
      <c r="M687" s="280">
        <v>19.4</v>
      </c>
      <c r="N687" s="278">
        <v>44768</v>
      </c>
      <c r="O687" s="279" t="s">
        <v>190</v>
      </c>
      <c r="P687" s="276">
        <v>190</v>
      </c>
      <c r="Q687" s="278">
        <v>44778</v>
      </c>
      <c r="R687" s="276">
        <f>Q687-N687</f>
      </c>
      <c r="S687" s="6"/>
      <c r="T687" s="6"/>
      <c r="U687" s="5">
        <f>+YEAR(D687)</f>
      </c>
      <c r="V687" s="5">
        <f>+MONTH(D687)</f>
      </c>
      <c r="W687" s="281">
        <f>+"W"&amp;IF(WEEKNUM(D687)&lt;10,"0"&amp;WEEKNUM(D687),WEEKNUM(D687))</f>
      </c>
      <c r="X687" s="5">
        <f>+IF(N687="",YEAR(L687),YEAR(N687))</f>
      </c>
      <c r="Y687" s="5">
        <f>+IF(N687="",MONTH(L687),MONTH(N687))</f>
      </c>
      <c r="Z687" s="282">
        <f>+IF(N687="","W"&amp;IF(WEEKNUM(L687)&lt;10,"0"&amp;WEEKNUM(L687),WEEKNUM(L687)),"W"&amp;IF(WEEKNUM(N687)&lt;10,"0"&amp;WEEKNUM(N687),WEEKNUM(N687)))</f>
      </c>
      <c r="AA687" s="281">
        <f>+IF(O687&lt;&gt;"",O687,IF(N687="","In Transit","Arrived"))</f>
      </c>
      <c r="AB687" s="281">
        <f>+"W"&amp;IF(WEEKNUM(Q687)&lt;10,"0"&amp;WEEKNUM(Q687),WEEKNUM(Q687))</f>
      </c>
      <c r="AC687" s="5">
        <f>+YEAR(Q687)</f>
      </c>
      <c r="AD687" s="281">
        <f>+AB687&amp;"-"&amp;AC687</f>
      </c>
      <c r="AE687" s="6"/>
      <c r="AF687" s="6"/>
      <c r="AG687" s="11"/>
    </row>
    <row x14ac:dyDescent="0.25" r="688" customHeight="1" ht="18.75">
      <c r="A688" s="276">
        <v>25</v>
      </c>
      <c r="B688" s="276">
        <v>1094918216</v>
      </c>
      <c r="C688" s="277" t="s">
        <v>1193</v>
      </c>
      <c r="D688" s="278">
        <v>44728</v>
      </c>
      <c r="E688" s="279" t="s">
        <v>1197</v>
      </c>
      <c r="F688" s="279" t="s">
        <v>274</v>
      </c>
      <c r="G688" s="283" t="s">
        <v>1195</v>
      </c>
      <c r="H688" s="279" t="s">
        <v>189</v>
      </c>
      <c r="I688" s="278">
        <v>44750</v>
      </c>
      <c r="J688" s="278">
        <v>44750</v>
      </c>
      <c r="K688" s="276">
        <f>J688-D688</f>
      </c>
      <c r="L688" s="278">
        <v>44768</v>
      </c>
      <c r="M688" s="280">
        <v>19.4</v>
      </c>
      <c r="N688" s="278">
        <v>44768</v>
      </c>
      <c r="O688" s="279" t="s">
        <v>190</v>
      </c>
      <c r="P688" s="276">
        <v>190</v>
      </c>
      <c r="Q688" s="278">
        <v>44778</v>
      </c>
      <c r="R688" s="276">
        <f>Q688-N688</f>
      </c>
      <c r="S688" s="6"/>
      <c r="T688" s="6"/>
      <c r="U688" s="5">
        <f>+YEAR(D688)</f>
      </c>
      <c r="V688" s="5">
        <f>+MONTH(D688)</f>
      </c>
      <c r="W688" s="281">
        <f>+"W"&amp;IF(WEEKNUM(D688)&lt;10,"0"&amp;WEEKNUM(D688),WEEKNUM(D688))</f>
      </c>
      <c r="X688" s="5">
        <f>+IF(N688="",YEAR(L688),YEAR(N688))</f>
      </c>
      <c r="Y688" s="5">
        <f>+IF(N688="",MONTH(L688),MONTH(N688))</f>
      </c>
      <c r="Z688" s="282">
        <f>+IF(N688="","W"&amp;IF(WEEKNUM(L688)&lt;10,"0"&amp;WEEKNUM(L688),WEEKNUM(L688)),"W"&amp;IF(WEEKNUM(N688)&lt;10,"0"&amp;WEEKNUM(N688),WEEKNUM(N688)))</f>
      </c>
      <c r="AA688" s="281">
        <f>+IF(O688&lt;&gt;"",O688,IF(N688="","In Transit","Arrived"))</f>
      </c>
      <c r="AB688" s="281">
        <f>+"W"&amp;IF(WEEKNUM(Q688)&lt;10,"0"&amp;WEEKNUM(Q688),WEEKNUM(Q688))</f>
      </c>
      <c r="AC688" s="5">
        <f>+YEAR(Q688)</f>
      </c>
      <c r="AD688" s="281">
        <f>+AB688&amp;"-"&amp;AC688</f>
      </c>
      <c r="AE688" s="6"/>
      <c r="AF688" s="6"/>
      <c r="AG688" s="11"/>
    </row>
    <row x14ac:dyDescent="0.25" r="689" customHeight="1" ht="18.75">
      <c r="A689" s="276">
        <v>25</v>
      </c>
      <c r="B689" s="276">
        <v>1094913611</v>
      </c>
      <c r="C689" s="277" t="s">
        <v>1193</v>
      </c>
      <c r="D689" s="278">
        <v>44727</v>
      </c>
      <c r="E689" s="279" t="s">
        <v>1198</v>
      </c>
      <c r="F689" s="279" t="s">
        <v>274</v>
      </c>
      <c r="G689" s="283" t="s">
        <v>1195</v>
      </c>
      <c r="H689" s="279" t="s">
        <v>189</v>
      </c>
      <c r="I689" s="278">
        <v>44750</v>
      </c>
      <c r="J689" s="278">
        <v>44750</v>
      </c>
      <c r="K689" s="276">
        <f>J689-D689</f>
      </c>
      <c r="L689" s="278">
        <v>44768</v>
      </c>
      <c r="M689" s="280">
        <v>19.4</v>
      </c>
      <c r="N689" s="278">
        <v>44768</v>
      </c>
      <c r="O689" s="279" t="s">
        <v>190</v>
      </c>
      <c r="P689" s="276">
        <v>190</v>
      </c>
      <c r="Q689" s="278">
        <v>44778</v>
      </c>
      <c r="R689" s="276">
        <f>Q689-N689</f>
      </c>
      <c r="S689" s="6"/>
      <c r="T689" s="6"/>
      <c r="U689" s="5">
        <f>+YEAR(D689)</f>
      </c>
      <c r="V689" s="5">
        <f>+MONTH(D689)</f>
      </c>
      <c r="W689" s="281">
        <f>+"W"&amp;IF(WEEKNUM(D689)&lt;10,"0"&amp;WEEKNUM(D689),WEEKNUM(D689))</f>
      </c>
      <c r="X689" s="5">
        <f>+IF(N689="",YEAR(L689),YEAR(N689))</f>
      </c>
      <c r="Y689" s="5">
        <f>+IF(N689="",MONTH(L689),MONTH(N689))</f>
      </c>
      <c r="Z689" s="282">
        <f>+IF(N689="","W"&amp;IF(WEEKNUM(L689)&lt;10,"0"&amp;WEEKNUM(L689),WEEKNUM(L689)),"W"&amp;IF(WEEKNUM(N689)&lt;10,"0"&amp;WEEKNUM(N689),WEEKNUM(N689)))</f>
      </c>
      <c r="AA689" s="281">
        <f>+IF(O689&lt;&gt;"",O689,IF(N689="","In Transit","Arrived"))</f>
      </c>
      <c r="AB689" s="281">
        <f>+"W"&amp;IF(WEEKNUM(Q689)&lt;10,"0"&amp;WEEKNUM(Q689),WEEKNUM(Q689))</f>
      </c>
      <c r="AC689" s="5">
        <f>+YEAR(Q689)</f>
      </c>
      <c r="AD689" s="281">
        <f>+AB689&amp;"-"&amp;AC689</f>
      </c>
      <c r="AE689" s="6"/>
      <c r="AF689" s="6"/>
      <c r="AG689" s="11"/>
    </row>
    <row x14ac:dyDescent="0.25" r="690" customHeight="1" ht="18.75">
      <c r="A690" s="276">
        <v>27</v>
      </c>
      <c r="B690" s="276">
        <v>1094918217</v>
      </c>
      <c r="C690" s="277" t="s">
        <v>1199</v>
      </c>
      <c r="D690" s="278">
        <v>44740</v>
      </c>
      <c r="E690" s="279" t="s">
        <v>1200</v>
      </c>
      <c r="F690" s="279" t="s">
        <v>1028</v>
      </c>
      <c r="G690" s="283" t="s">
        <v>1201</v>
      </c>
      <c r="H690" s="279" t="s">
        <v>189</v>
      </c>
      <c r="I690" s="278">
        <v>44760</v>
      </c>
      <c r="J690" s="278">
        <v>44760</v>
      </c>
      <c r="K690" s="276">
        <f>J690-D690</f>
      </c>
      <c r="L690" s="278">
        <v>44776</v>
      </c>
      <c r="M690" s="280">
        <v>19.4</v>
      </c>
      <c r="N690" s="278">
        <v>44776</v>
      </c>
      <c r="O690" s="279" t="s">
        <v>190</v>
      </c>
      <c r="P690" s="276">
        <v>190</v>
      </c>
      <c r="Q690" s="278">
        <v>44791</v>
      </c>
      <c r="R690" s="276">
        <f>Q690-N690</f>
      </c>
      <c r="S690" s="6"/>
      <c r="T690" s="6"/>
      <c r="U690" s="5">
        <f>+YEAR(D690)</f>
      </c>
      <c r="V690" s="5">
        <f>+MONTH(D690)</f>
      </c>
      <c r="W690" s="281">
        <f>+"W"&amp;IF(WEEKNUM(D690)&lt;10,"0"&amp;WEEKNUM(D690),WEEKNUM(D690))</f>
      </c>
      <c r="X690" s="5">
        <f>+IF(N690="",YEAR(L690),YEAR(N690))</f>
      </c>
      <c r="Y690" s="5">
        <f>+IF(N690="",MONTH(L690),MONTH(N690))</f>
      </c>
      <c r="Z690" s="282">
        <f>+IF(N690="","W"&amp;IF(WEEKNUM(L690)&lt;10,"0"&amp;WEEKNUM(L690),WEEKNUM(L690)),"W"&amp;IF(WEEKNUM(N690)&lt;10,"0"&amp;WEEKNUM(N690),WEEKNUM(N690)))</f>
      </c>
      <c r="AA690" s="281">
        <f>+IF(O690&lt;&gt;"",O690,IF(N690="","In Transit","Arrived"))</f>
      </c>
      <c r="AB690" s="281">
        <f>+"W"&amp;IF(WEEKNUM(Q690)&lt;10,"0"&amp;WEEKNUM(Q690),WEEKNUM(Q690))</f>
      </c>
      <c r="AC690" s="5">
        <f>+YEAR(Q690)</f>
      </c>
      <c r="AD690" s="281">
        <f>+AB690&amp;"-"&amp;AC690</f>
      </c>
      <c r="AE690" s="6"/>
      <c r="AF690" s="6"/>
      <c r="AG690" s="11"/>
    </row>
    <row x14ac:dyDescent="0.25" r="691" customHeight="1" ht="18.75">
      <c r="A691" s="276">
        <v>27</v>
      </c>
      <c r="B691" s="276">
        <v>1094943686</v>
      </c>
      <c r="C691" s="277" t="s">
        <v>1199</v>
      </c>
      <c r="D691" s="278">
        <v>44742</v>
      </c>
      <c r="E691" s="279" t="s">
        <v>1202</v>
      </c>
      <c r="F691" s="279" t="s">
        <v>1028</v>
      </c>
      <c r="G691" s="283" t="s">
        <v>1201</v>
      </c>
      <c r="H691" s="279" t="s">
        <v>189</v>
      </c>
      <c r="I691" s="278">
        <v>44760</v>
      </c>
      <c r="J691" s="278">
        <v>44760</v>
      </c>
      <c r="K691" s="276">
        <f>J691-D691</f>
      </c>
      <c r="L691" s="278">
        <v>44776</v>
      </c>
      <c r="M691" s="280">
        <v>19.4</v>
      </c>
      <c r="N691" s="278">
        <v>44776</v>
      </c>
      <c r="O691" s="279" t="s">
        <v>190</v>
      </c>
      <c r="P691" s="276">
        <v>190</v>
      </c>
      <c r="Q691" s="278">
        <v>44791</v>
      </c>
      <c r="R691" s="276">
        <f>Q691-N691</f>
      </c>
      <c r="S691" s="6"/>
      <c r="T691" s="6"/>
      <c r="U691" s="5">
        <f>+YEAR(D691)</f>
      </c>
      <c r="V691" s="5">
        <f>+MONTH(D691)</f>
      </c>
      <c r="W691" s="281">
        <f>+"W"&amp;IF(WEEKNUM(D691)&lt;10,"0"&amp;WEEKNUM(D691),WEEKNUM(D691))</f>
      </c>
      <c r="X691" s="5">
        <f>+IF(N691="",YEAR(L691),YEAR(N691))</f>
      </c>
      <c r="Y691" s="5">
        <f>+IF(N691="",MONTH(L691),MONTH(N691))</f>
      </c>
      <c r="Z691" s="282">
        <f>+IF(N691="","W"&amp;IF(WEEKNUM(L691)&lt;10,"0"&amp;WEEKNUM(L691),WEEKNUM(L691)),"W"&amp;IF(WEEKNUM(N691)&lt;10,"0"&amp;WEEKNUM(N691),WEEKNUM(N691)))</f>
      </c>
      <c r="AA691" s="281">
        <f>+IF(O691&lt;&gt;"",O691,IF(N691="","In Transit","Arrived"))</f>
      </c>
      <c r="AB691" s="281">
        <f>+"W"&amp;IF(WEEKNUM(Q691)&lt;10,"0"&amp;WEEKNUM(Q691),WEEKNUM(Q691))</f>
      </c>
      <c r="AC691" s="5">
        <f>+YEAR(Q691)</f>
      </c>
      <c r="AD691" s="281">
        <f>+AB691&amp;"-"&amp;AC691</f>
      </c>
      <c r="AE691" s="6"/>
      <c r="AF691" s="6"/>
      <c r="AG691" s="11"/>
    </row>
    <row x14ac:dyDescent="0.25" r="692" customHeight="1" ht="18.75">
      <c r="A692" s="276">
        <v>28</v>
      </c>
      <c r="B692" s="276">
        <v>1095031910</v>
      </c>
      <c r="C692" s="277" t="s">
        <v>1203</v>
      </c>
      <c r="D692" s="278">
        <v>44749</v>
      </c>
      <c r="E692" s="279" t="s">
        <v>463</v>
      </c>
      <c r="F692" s="279" t="s">
        <v>1028</v>
      </c>
      <c r="G692" s="283" t="s">
        <v>1201</v>
      </c>
      <c r="H692" s="279" t="s">
        <v>189</v>
      </c>
      <c r="I692" s="278">
        <v>44765</v>
      </c>
      <c r="J692" s="278">
        <v>44759</v>
      </c>
      <c r="K692" s="276">
        <f>J692-D692</f>
      </c>
      <c r="L692" s="278">
        <v>44776</v>
      </c>
      <c r="M692" s="280">
        <v>19.4</v>
      </c>
      <c r="N692" s="278">
        <v>44776</v>
      </c>
      <c r="O692" s="279" t="s">
        <v>190</v>
      </c>
      <c r="P692" s="276">
        <v>190</v>
      </c>
      <c r="Q692" s="278">
        <v>44791</v>
      </c>
      <c r="R692" s="276">
        <f>Q692-N692</f>
      </c>
      <c r="S692" s="6"/>
      <c r="T692" s="6"/>
      <c r="U692" s="5">
        <f>+YEAR(D692)</f>
      </c>
      <c r="V692" s="5">
        <f>+MONTH(D692)</f>
      </c>
      <c r="W692" s="281">
        <f>+"W"&amp;IF(WEEKNUM(D692)&lt;10,"0"&amp;WEEKNUM(D692),WEEKNUM(D692))</f>
      </c>
      <c r="X692" s="5">
        <f>+IF(N692="",YEAR(L692),YEAR(N692))</f>
      </c>
      <c r="Y692" s="5">
        <f>+IF(N692="",MONTH(L692),MONTH(N692))</f>
      </c>
      <c r="Z692" s="282">
        <f>+IF(N692="","W"&amp;IF(WEEKNUM(L692)&lt;10,"0"&amp;WEEKNUM(L692),WEEKNUM(L692)),"W"&amp;IF(WEEKNUM(N692)&lt;10,"0"&amp;WEEKNUM(N692),WEEKNUM(N692)))</f>
      </c>
      <c r="AA692" s="281">
        <f>+IF(O692&lt;&gt;"",O692,IF(N692="","In Transit","Arrived"))</f>
      </c>
      <c r="AB692" s="281">
        <f>+"W"&amp;IF(WEEKNUM(Q692)&lt;10,"0"&amp;WEEKNUM(Q692),WEEKNUM(Q692))</f>
      </c>
      <c r="AC692" s="5">
        <f>+YEAR(Q692)</f>
      </c>
      <c r="AD692" s="281">
        <f>+AB692&amp;"-"&amp;AC692</f>
      </c>
      <c r="AE692" s="6"/>
      <c r="AF692" s="6"/>
      <c r="AG692" s="11"/>
    </row>
    <row x14ac:dyDescent="0.25" r="693" customHeight="1" ht="18.75">
      <c r="A693" s="276">
        <v>28</v>
      </c>
      <c r="B693" s="276">
        <v>1095031908</v>
      </c>
      <c r="C693" s="277" t="s">
        <v>1204</v>
      </c>
      <c r="D693" s="278">
        <v>44749</v>
      </c>
      <c r="E693" s="279" t="s">
        <v>1205</v>
      </c>
      <c r="F693" s="279" t="s">
        <v>1028</v>
      </c>
      <c r="G693" s="283" t="s">
        <v>1201</v>
      </c>
      <c r="H693" s="279" t="s">
        <v>189</v>
      </c>
      <c r="I693" s="278">
        <v>44765</v>
      </c>
      <c r="J693" s="278">
        <v>44782</v>
      </c>
      <c r="K693" s="276">
        <f>J693-D693</f>
      </c>
      <c r="L693" s="278">
        <v>44798</v>
      </c>
      <c r="M693" s="280">
        <v>19.4</v>
      </c>
      <c r="N693" s="278">
        <v>44798</v>
      </c>
      <c r="O693" s="279" t="s">
        <v>190</v>
      </c>
      <c r="P693" s="276">
        <v>191</v>
      </c>
      <c r="Q693" s="278">
        <v>44811</v>
      </c>
      <c r="R693" s="276">
        <f>Q693-N693</f>
      </c>
      <c r="S693" s="6"/>
      <c r="T693" s="6"/>
      <c r="U693" s="5">
        <f>+YEAR(D693)</f>
      </c>
      <c r="V693" s="5">
        <f>+MONTH(D693)</f>
      </c>
      <c r="W693" s="281">
        <f>+"W"&amp;IF(WEEKNUM(D693)&lt;10,"0"&amp;WEEKNUM(D693),WEEKNUM(D693))</f>
      </c>
      <c r="X693" s="5">
        <f>+IF(N693="",YEAR(L693),YEAR(N693))</f>
      </c>
      <c r="Y693" s="5">
        <f>+IF(N693="",MONTH(L693),MONTH(N693))</f>
      </c>
      <c r="Z693" s="282">
        <f>+IF(N693="","W"&amp;IF(WEEKNUM(L693)&lt;10,"0"&amp;WEEKNUM(L693),WEEKNUM(L693)),"W"&amp;IF(WEEKNUM(N693)&lt;10,"0"&amp;WEEKNUM(N693),WEEKNUM(N693)))</f>
      </c>
      <c r="AA693" s="281">
        <f>+IF(O693&lt;&gt;"",O693,IF(N693="","In Transit","Arrived"))</f>
      </c>
      <c r="AB693" s="281">
        <f>+"W"&amp;IF(WEEKNUM(Q693)&lt;10,"0"&amp;WEEKNUM(Q693),WEEKNUM(Q693))</f>
      </c>
      <c r="AC693" s="5">
        <f>+YEAR(Q693)</f>
      </c>
      <c r="AD693" s="281">
        <f>+AB693&amp;"-"&amp;AC693</f>
      </c>
      <c r="AE693" s="6"/>
      <c r="AF693" s="6"/>
      <c r="AG693" s="11"/>
    </row>
    <row x14ac:dyDescent="0.25" r="694" customHeight="1" ht="18.75">
      <c r="A694" s="276">
        <v>28</v>
      </c>
      <c r="B694" s="276">
        <v>1095031904</v>
      </c>
      <c r="C694" s="277" t="s">
        <v>1204</v>
      </c>
      <c r="D694" s="278">
        <v>44749</v>
      </c>
      <c r="E694" s="279" t="s">
        <v>1206</v>
      </c>
      <c r="F694" s="279" t="s">
        <v>1028</v>
      </c>
      <c r="G694" s="283" t="s">
        <v>1201</v>
      </c>
      <c r="H694" s="279" t="s">
        <v>189</v>
      </c>
      <c r="I694" s="278">
        <v>44765</v>
      </c>
      <c r="J694" s="278">
        <v>44782</v>
      </c>
      <c r="K694" s="276">
        <f>J694-D694</f>
      </c>
      <c r="L694" s="278">
        <v>44798</v>
      </c>
      <c r="M694" s="280">
        <v>19.4</v>
      </c>
      <c r="N694" s="278">
        <v>44798</v>
      </c>
      <c r="O694" s="279" t="s">
        <v>190</v>
      </c>
      <c r="P694" s="276">
        <v>191</v>
      </c>
      <c r="Q694" s="278">
        <v>44811</v>
      </c>
      <c r="R694" s="276">
        <f>Q694-N694</f>
      </c>
      <c r="S694" s="6"/>
      <c r="T694" s="6"/>
      <c r="U694" s="5">
        <f>+YEAR(D694)</f>
      </c>
      <c r="V694" s="5">
        <f>+MONTH(D694)</f>
      </c>
      <c r="W694" s="281">
        <f>+"W"&amp;IF(WEEKNUM(D694)&lt;10,"0"&amp;WEEKNUM(D694),WEEKNUM(D694))</f>
      </c>
      <c r="X694" s="5">
        <f>+IF(N694="",YEAR(L694),YEAR(N694))</f>
      </c>
      <c r="Y694" s="5">
        <f>+IF(N694="",MONTH(L694),MONTH(N694))</f>
      </c>
      <c r="Z694" s="282">
        <f>+IF(N694="","W"&amp;IF(WEEKNUM(L694)&lt;10,"0"&amp;WEEKNUM(L694),WEEKNUM(L694)),"W"&amp;IF(WEEKNUM(N694)&lt;10,"0"&amp;WEEKNUM(N694),WEEKNUM(N694)))</f>
      </c>
      <c r="AA694" s="281">
        <f>+IF(O694&lt;&gt;"",O694,IF(N694="","In Transit","Arrived"))</f>
      </c>
      <c r="AB694" s="281">
        <f>+"W"&amp;IF(WEEKNUM(Q694)&lt;10,"0"&amp;WEEKNUM(Q694),WEEKNUM(Q694))</f>
      </c>
      <c r="AC694" s="5">
        <f>+YEAR(Q694)</f>
      </c>
      <c r="AD694" s="281">
        <f>+AB694&amp;"-"&amp;AC694</f>
      </c>
      <c r="AE694" s="6"/>
      <c r="AF694" s="6"/>
      <c r="AG694" s="11"/>
    </row>
    <row x14ac:dyDescent="0.25" r="695" customHeight="1" ht="18.75">
      <c r="A695" s="276">
        <v>28</v>
      </c>
      <c r="B695" s="276">
        <v>1095031900</v>
      </c>
      <c r="C695" s="277" t="s">
        <v>1203</v>
      </c>
      <c r="D695" s="278">
        <v>44749</v>
      </c>
      <c r="E695" s="279" t="s">
        <v>1207</v>
      </c>
      <c r="F695" s="279" t="s">
        <v>1028</v>
      </c>
      <c r="G695" s="283" t="s">
        <v>1201</v>
      </c>
      <c r="H695" s="279" t="s">
        <v>189</v>
      </c>
      <c r="I695" s="278">
        <v>44765</v>
      </c>
      <c r="J695" s="278">
        <v>44759</v>
      </c>
      <c r="K695" s="276">
        <f>J695-D695</f>
      </c>
      <c r="L695" s="278">
        <v>44776</v>
      </c>
      <c r="M695" s="280">
        <v>19.4</v>
      </c>
      <c r="N695" s="278">
        <v>44776</v>
      </c>
      <c r="O695" s="279" t="s">
        <v>190</v>
      </c>
      <c r="P695" s="276">
        <v>190</v>
      </c>
      <c r="Q695" s="278">
        <v>44791</v>
      </c>
      <c r="R695" s="276">
        <f>Q695-N695</f>
      </c>
      <c r="S695" s="6"/>
      <c r="T695" s="6"/>
      <c r="U695" s="5">
        <f>+YEAR(D695)</f>
      </c>
      <c r="V695" s="5">
        <f>+MONTH(D695)</f>
      </c>
      <c r="W695" s="281">
        <f>+"W"&amp;IF(WEEKNUM(D695)&lt;10,"0"&amp;WEEKNUM(D695),WEEKNUM(D695))</f>
      </c>
      <c r="X695" s="5">
        <f>+IF(N695="",YEAR(L695),YEAR(N695))</f>
      </c>
      <c r="Y695" s="5">
        <f>+IF(N695="",MONTH(L695),MONTH(N695))</f>
      </c>
      <c r="Z695" s="282">
        <f>+IF(N695="","W"&amp;IF(WEEKNUM(L695)&lt;10,"0"&amp;WEEKNUM(L695),WEEKNUM(L695)),"W"&amp;IF(WEEKNUM(N695)&lt;10,"0"&amp;WEEKNUM(N695),WEEKNUM(N695)))</f>
      </c>
      <c r="AA695" s="281">
        <f>+IF(O695&lt;&gt;"",O695,IF(N695="","In Transit","Arrived"))</f>
      </c>
      <c r="AB695" s="281">
        <f>+"W"&amp;IF(WEEKNUM(Q695)&lt;10,"0"&amp;WEEKNUM(Q695),WEEKNUM(Q695))</f>
      </c>
      <c r="AC695" s="5">
        <f>+YEAR(Q695)</f>
      </c>
      <c r="AD695" s="281">
        <f>+AB695&amp;"-"&amp;AC695</f>
      </c>
      <c r="AE695" s="6"/>
      <c r="AF695" s="6"/>
      <c r="AG695" s="11"/>
    </row>
    <row x14ac:dyDescent="0.25" r="696" customHeight="1" ht="18.75">
      <c r="A696" s="276">
        <v>28</v>
      </c>
      <c r="B696" s="276">
        <v>1095031898</v>
      </c>
      <c r="C696" s="277" t="s">
        <v>1204</v>
      </c>
      <c r="D696" s="278">
        <v>44749</v>
      </c>
      <c r="E696" s="279" t="s">
        <v>1208</v>
      </c>
      <c r="F696" s="279" t="s">
        <v>1028</v>
      </c>
      <c r="G696" s="283" t="s">
        <v>1201</v>
      </c>
      <c r="H696" s="279" t="s">
        <v>189</v>
      </c>
      <c r="I696" s="278">
        <v>44765</v>
      </c>
      <c r="J696" s="278">
        <v>44782</v>
      </c>
      <c r="K696" s="276">
        <f>J696-D696</f>
      </c>
      <c r="L696" s="278">
        <v>44798</v>
      </c>
      <c r="M696" s="280">
        <v>19.4</v>
      </c>
      <c r="N696" s="278">
        <v>44798</v>
      </c>
      <c r="O696" s="279" t="s">
        <v>190</v>
      </c>
      <c r="P696" s="276">
        <v>191</v>
      </c>
      <c r="Q696" s="278">
        <v>44811</v>
      </c>
      <c r="R696" s="276">
        <f>Q696-N696</f>
      </c>
      <c r="S696" s="6"/>
      <c r="T696" s="6"/>
      <c r="U696" s="5">
        <f>+YEAR(D696)</f>
      </c>
      <c r="V696" s="5">
        <f>+MONTH(D696)</f>
      </c>
      <c r="W696" s="281">
        <f>+"W"&amp;IF(WEEKNUM(D696)&lt;10,"0"&amp;WEEKNUM(D696),WEEKNUM(D696))</f>
      </c>
      <c r="X696" s="5">
        <f>+IF(N696="",YEAR(L696),YEAR(N696))</f>
      </c>
      <c r="Y696" s="5">
        <f>+IF(N696="",MONTH(L696),MONTH(N696))</f>
      </c>
      <c r="Z696" s="282">
        <f>+IF(N696="","W"&amp;IF(WEEKNUM(L696)&lt;10,"0"&amp;WEEKNUM(L696),WEEKNUM(L696)),"W"&amp;IF(WEEKNUM(N696)&lt;10,"0"&amp;WEEKNUM(N696),WEEKNUM(N696)))</f>
      </c>
      <c r="AA696" s="281">
        <f>+IF(O696&lt;&gt;"",O696,IF(N696="","In Transit","Arrived"))</f>
      </c>
      <c r="AB696" s="281">
        <f>+"W"&amp;IF(WEEKNUM(Q696)&lt;10,"0"&amp;WEEKNUM(Q696),WEEKNUM(Q696))</f>
      </c>
      <c r="AC696" s="5">
        <f>+YEAR(Q696)</f>
      </c>
      <c r="AD696" s="281">
        <f>+AB696&amp;"-"&amp;AC696</f>
      </c>
      <c r="AE696" s="6"/>
      <c r="AF696" s="6"/>
      <c r="AG696" s="11"/>
    </row>
    <row x14ac:dyDescent="0.25" r="697" customHeight="1" ht="18.75">
      <c r="A697" s="276">
        <v>28</v>
      </c>
      <c r="B697" s="276">
        <v>1095031891</v>
      </c>
      <c r="C697" s="277" t="s">
        <v>1204</v>
      </c>
      <c r="D697" s="278">
        <v>44750</v>
      </c>
      <c r="E697" s="279" t="s">
        <v>1209</v>
      </c>
      <c r="F697" s="279" t="s">
        <v>1028</v>
      </c>
      <c r="G697" s="283" t="s">
        <v>1201</v>
      </c>
      <c r="H697" s="279" t="s">
        <v>189</v>
      </c>
      <c r="I697" s="278">
        <v>44765</v>
      </c>
      <c r="J697" s="278">
        <v>44782</v>
      </c>
      <c r="K697" s="276">
        <f>J697-D697</f>
      </c>
      <c r="L697" s="278">
        <v>44798</v>
      </c>
      <c r="M697" s="280">
        <v>19.4</v>
      </c>
      <c r="N697" s="278">
        <v>44798</v>
      </c>
      <c r="O697" s="279" t="s">
        <v>190</v>
      </c>
      <c r="P697" s="276">
        <v>191</v>
      </c>
      <c r="Q697" s="278">
        <v>44811</v>
      </c>
      <c r="R697" s="276">
        <f>Q697-N697</f>
      </c>
      <c r="S697" s="6"/>
      <c r="T697" s="6"/>
      <c r="U697" s="5">
        <f>+YEAR(D697)</f>
      </c>
      <c r="V697" s="5">
        <f>+MONTH(D697)</f>
      </c>
      <c r="W697" s="281">
        <f>+"W"&amp;IF(WEEKNUM(D697)&lt;10,"0"&amp;WEEKNUM(D697),WEEKNUM(D697))</f>
      </c>
      <c r="X697" s="5">
        <f>+IF(N697="",YEAR(L697),YEAR(N697))</f>
      </c>
      <c r="Y697" s="5">
        <f>+IF(N697="",MONTH(L697),MONTH(N697))</f>
      </c>
      <c r="Z697" s="282">
        <f>+IF(N697="","W"&amp;IF(WEEKNUM(L697)&lt;10,"0"&amp;WEEKNUM(L697),WEEKNUM(L697)),"W"&amp;IF(WEEKNUM(N697)&lt;10,"0"&amp;WEEKNUM(N697),WEEKNUM(N697)))</f>
      </c>
      <c r="AA697" s="281">
        <f>+IF(O697&lt;&gt;"",O697,IF(N697="","In Transit","Arrived"))</f>
      </c>
      <c r="AB697" s="281">
        <f>+"W"&amp;IF(WEEKNUM(Q697)&lt;10,"0"&amp;WEEKNUM(Q697),WEEKNUM(Q697))</f>
      </c>
      <c r="AC697" s="5">
        <f>+YEAR(Q697)</f>
      </c>
      <c r="AD697" s="281">
        <f>+AB697&amp;"-"&amp;AC697</f>
      </c>
      <c r="AE697" s="6"/>
      <c r="AF697" s="6"/>
      <c r="AG697" s="11"/>
    </row>
    <row x14ac:dyDescent="0.25" r="698" customHeight="1" ht="18.75">
      <c r="A698" s="276">
        <v>29</v>
      </c>
      <c r="B698" s="276">
        <v>1095870310</v>
      </c>
      <c r="C698" s="277" t="s">
        <v>1210</v>
      </c>
      <c r="D698" s="278">
        <v>44757</v>
      </c>
      <c r="E698" s="279" t="s">
        <v>1211</v>
      </c>
      <c r="F698" s="279" t="s">
        <v>250</v>
      </c>
      <c r="G698" s="283" t="s">
        <v>1212</v>
      </c>
      <c r="H698" s="279" t="s">
        <v>189</v>
      </c>
      <c r="I698" s="278">
        <v>44765</v>
      </c>
      <c r="J698" s="278">
        <v>44787</v>
      </c>
      <c r="K698" s="276">
        <f>J698-D698</f>
      </c>
      <c r="L698" s="278">
        <v>44798</v>
      </c>
      <c r="M698" s="280">
        <v>19.4</v>
      </c>
      <c r="N698" s="278">
        <v>44798</v>
      </c>
      <c r="O698" s="279" t="s">
        <v>190</v>
      </c>
      <c r="P698" s="276">
        <v>191</v>
      </c>
      <c r="Q698" s="278">
        <v>44811</v>
      </c>
      <c r="R698" s="276">
        <f>Q698-N698</f>
      </c>
      <c r="S698" s="6"/>
      <c r="T698" s="6"/>
      <c r="U698" s="5">
        <f>+YEAR(D698)</f>
      </c>
      <c r="V698" s="5">
        <f>+MONTH(D698)</f>
      </c>
      <c r="W698" s="281">
        <f>+"W"&amp;IF(WEEKNUM(D698)&lt;10,"0"&amp;WEEKNUM(D698),WEEKNUM(D698))</f>
      </c>
      <c r="X698" s="5">
        <f>+IF(N698="",YEAR(L698),YEAR(N698))</f>
      </c>
      <c r="Y698" s="5">
        <f>+IF(N698="",MONTH(L698),MONTH(N698))</f>
      </c>
      <c r="Z698" s="282">
        <f>+IF(N698="","W"&amp;IF(WEEKNUM(L698)&lt;10,"0"&amp;WEEKNUM(L698),WEEKNUM(L698)),"W"&amp;IF(WEEKNUM(N698)&lt;10,"0"&amp;WEEKNUM(N698),WEEKNUM(N698)))</f>
      </c>
      <c r="AA698" s="281">
        <f>+IF(O698&lt;&gt;"",O698,IF(N698="","In Transit","Arrived"))</f>
      </c>
      <c r="AB698" s="281">
        <f>+"W"&amp;IF(WEEKNUM(Q698)&lt;10,"0"&amp;WEEKNUM(Q698),WEEKNUM(Q698))</f>
      </c>
      <c r="AC698" s="5">
        <f>+YEAR(Q698)</f>
      </c>
      <c r="AD698" s="281">
        <f>+AB698&amp;"-"&amp;AC698</f>
      </c>
      <c r="AE698" s="6"/>
      <c r="AF698" s="6"/>
      <c r="AG698" s="11"/>
    </row>
    <row x14ac:dyDescent="0.25" r="699" customHeight="1" ht="18.75">
      <c r="A699" s="276">
        <v>30</v>
      </c>
      <c r="B699" s="276">
        <v>1095870313</v>
      </c>
      <c r="C699" s="277" t="s">
        <v>1213</v>
      </c>
      <c r="D699" s="278">
        <v>44759</v>
      </c>
      <c r="E699" s="279" t="s">
        <v>1214</v>
      </c>
      <c r="F699" s="279" t="s">
        <v>250</v>
      </c>
      <c r="G699" s="283" t="s">
        <v>1212</v>
      </c>
      <c r="H699" s="279" t="s">
        <v>189</v>
      </c>
      <c r="I699" s="278">
        <v>44765</v>
      </c>
      <c r="J699" s="278">
        <v>44769</v>
      </c>
      <c r="K699" s="276">
        <f>J699-D699</f>
      </c>
      <c r="L699" s="278">
        <v>44784</v>
      </c>
      <c r="M699" s="280">
        <v>19.4</v>
      </c>
      <c r="N699" s="278">
        <v>44784</v>
      </c>
      <c r="O699" s="279" t="s">
        <v>190</v>
      </c>
      <c r="P699" s="276">
        <v>191</v>
      </c>
      <c r="Q699" s="278">
        <v>44795</v>
      </c>
      <c r="R699" s="276">
        <f>Q699-N699</f>
      </c>
      <c r="S699" s="6"/>
      <c r="T699" s="6"/>
      <c r="U699" s="5">
        <f>+YEAR(D699)</f>
      </c>
      <c r="V699" s="5">
        <f>+MONTH(D699)</f>
      </c>
      <c r="W699" s="281">
        <f>+"W"&amp;IF(WEEKNUM(D699)&lt;10,"0"&amp;WEEKNUM(D699),WEEKNUM(D699))</f>
      </c>
      <c r="X699" s="5">
        <f>+IF(N699="",YEAR(L699),YEAR(N699))</f>
      </c>
      <c r="Y699" s="5">
        <f>+IF(N699="",MONTH(L699),MONTH(N699))</f>
      </c>
      <c r="Z699" s="282">
        <f>+IF(N699="","W"&amp;IF(WEEKNUM(L699)&lt;10,"0"&amp;WEEKNUM(L699),WEEKNUM(L699)),"W"&amp;IF(WEEKNUM(N699)&lt;10,"0"&amp;WEEKNUM(N699),WEEKNUM(N699)))</f>
      </c>
      <c r="AA699" s="281">
        <f>+IF(O699&lt;&gt;"",O699,IF(N699="","In Transit","Arrived"))</f>
      </c>
      <c r="AB699" s="281">
        <f>+"W"&amp;IF(WEEKNUM(Q699)&lt;10,"0"&amp;WEEKNUM(Q699),WEEKNUM(Q699))</f>
      </c>
      <c r="AC699" s="5">
        <f>+YEAR(Q699)</f>
      </c>
      <c r="AD699" s="281">
        <f>+AB699&amp;"-"&amp;AC699</f>
      </c>
      <c r="AE699" s="6"/>
      <c r="AF699" s="6"/>
      <c r="AG699" s="11"/>
    </row>
    <row x14ac:dyDescent="0.25" r="700" customHeight="1" ht="18.75">
      <c r="A700" s="276">
        <v>29</v>
      </c>
      <c r="B700" s="276">
        <v>1095870314</v>
      </c>
      <c r="C700" s="277" t="s">
        <v>1213</v>
      </c>
      <c r="D700" s="278">
        <v>44757</v>
      </c>
      <c r="E700" s="279" t="s">
        <v>1215</v>
      </c>
      <c r="F700" s="279" t="s">
        <v>250</v>
      </c>
      <c r="G700" s="283" t="s">
        <v>1212</v>
      </c>
      <c r="H700" s="279" t="s">
        <v>189</v>
      </c>
      <c r="I700" s="278">
        <v>44765</v>
      </c>
      <c r="J700" s="278">
        <v>44769</v>
      </c>
      <c r="K700" s="276">
        <f>J700-D700</f>
      </c>
      <c r="L700" s="278">
        <v>44784</v>
      </c>
      <c r="M700" s="280">
        <v>19.4</v>
      </c>
      <c r="N700" s="278">
        <v>44784</v>
      </c>
      <c r="O700" s="279" t="s">
        <v>190</v>
      </c>
      <c r="P700" s="276">
        <v>191</v>
      </c>
      <c r="Q700" s="278">
        <v>44795</v>
      </c>
      <c r="R700" s="276">
        <f>Q700-N700</f>
      </c>
      <c r="S700" s="6"/>
      <c r="T700" s="6"/>
      <c r="U700" s="5">
        <f>+YEAR(D700)</f>
      </c>
      <c r="V700" s="5">
        <f>+MONTH(D700)</f>
      </c>
      <c r="W700" s="281">
        <f>+"W"&amp;IF(WEEKNUM(D700)&lt;10,"0"&amp;WEEKNUM(D700),WEEKNUM(D700))</f>
      </c>
      <c r="X700" s="5">
        <f>+IF(N700="",YEAR(L700),YEAR(N700))</f>
      </c>
      <c r="Y700" s="5">
        <f>+IF(N700="",MONTH(L700),MONTH(N700))</f>
      </c>
      <c r="Z700" s="282">
        <f>+IF(N700="","W"&amp;IF(WEEKNUM(L700)&lt;10,"0"&amp;WEEKNUM(L700),WEEKNUM(L700)),"W"&amp;IF(WEEKNUM(N700)&lt;10,"0"&amp;WEEKNUM(N700),WEEKNUM(N700)))</f>
      </c>
      <c r="AA700" s="281">
        <f>+IF(O700&lt;&gt;"",O700,IF(N700="","In Transit","Arrived"))</f>
      </c>
      <c r="AB700" s="281">
        <f>+"W"&amp;IF(WEEKNUM(Q700)&lt;10,"0"&amp;WEEKNUM(Q700),WEEKNUM(Q700))</f>
      </c>
      <c r="AC700" s="5">
        <f>+YEAR(Q700)</f>
      </c>
      <c r="AD700" s="281">
        <f>+AB700&amp;"-"&amp;AC700</f>
      </c>
      <c r="AE700" s="6"/>
      <c r="AF700" s="6"/>
      <c r="AG700" s="11"/>
    </row>
    <row x14ac:dyDescent="0.25" r="701" customHeight="1" ht="18.75">
      <c r="A701" s="276">
        <v>29</v>
      </c>
      <c r="B701" s="276">
        <v>1095959887</v>
      </c>
      <c r="C701" s="277" t="s">
        <v>1213</v>
      </c>
      <c r="D701" s="278">
        <v>44757</v>
      </c>
      <c r="E701" s="279" t="s">
        <v>1216</v>
      </c>
      <c r="F701" s="279" t="s">
        <v>250</v>
      </c>
      <c r="G701" s="283" t="s">
        <v>1212</v>
      </c>
      <c r="H701" s="279" t="s">
        <v>189</v>
      </c>
      <c r="I701" s="278">
        <v>44765</v>
      </c>
      <c r="J701" s="278">
        <v>44769</v>
      </c>
      <c r="K701" s="276">
        <f>J701-D701</f>
      </c>
      <c r="L701" s="278">
        <v>44784</v>
      </c>
      <c r="M701" s="280">
        <v>19.4</v>
      </c>
      <c r="N701" s="278">
        <v>44784</v>
      </c>
      <c r="O701" s="279" t="s">
        <v>190</v>
      </c>
      <c r="P701" s="276">
        <v>191</v>
      </c>
      <c r="Q701" s="278">
        <v>44795</v>
      </c>
      <c r="R701" s="276">
        <f>Q701-N701</f>
      </c>
      <c r="S701" s="6"/>
      <c r="T701" s="6"/>
      <c r="U701" s="5">
        <f>+YEAR(D701)</f>
      </c>
      <c r="V701" s="5">
        <f>+MONTH(D701)</f>
      </c>
      <c r="W701" s="281">
        <f>+"W"&amp;IF(WEEKNUM(D701)&lt;10,"0"&amp;WEEKNUM(D701),WEEKNUM(D701))</f>
      </c>
      <c r="X701" s="5">
        <f>+IF(N701="",YEAR(L701),YEAR(N701))</f>
      </c>
      <c r="Y701" s="5">
        <f>+IF(N701="",MONTH(L701),MONTH(N701))</f>
      </c>
      <c r="Z701" s="282">
        <f>+IF(N701="","W"&amp;IF(WEEKNUM(L701)&lt;10,"0"&amp;WEEKNUM(L701),WEEKNUM(L701)),"W"&amp;IF(WEEKNUM(N701)&lt;10,"0"&amp;WEEKNUM(N701),WEEKNUM(N701)))</f>
      </c>
      <c r="AA701" s="281">
        <f>+IF(O701&lt;&gt;"",O701,IF(N701="","In Transit","Arrived"))</f>
      </c>
      <c r="AB701" s="281">
        <f>+"W"&amp;IF(WEEKNUM(Q701)&lt;10,"0"&amp;WEEKNUM(Q701),WEEKNUM(Q701))</f>
      </c>
      <c r="AC701" s="5">
        <f>+YEAR(Q701)</f>
      </c>
      <c r="AD701" s="281">
        <f>+AB701&amp;"-"&amp;AC701</f>
      </c>
      <c r="AE701" s="6"/>
      <c r="AF701" s="6"/>
      <c r="AG701" s="11"/>
    </row>
    <row x14ac:dyDescent="0.25" r="702" customHeight="1" ht="18.75">
      <c r="A702" s="276">
        <v>30</v>
      </c>
      <c r="B702" s="276">
        <v>1095959886</v>
      </c>
      <c r="C702" s="277" t="s">
        <v>1210</v>
      </c>
      <c r="D702" s="278">
        <v>44759</v>
      </c>
      <c r="E702" s="279" t="s">
        <v>1217</v>
      </c>
      <c r="F702" s="279" t="s">
        <v>250</v>
      </c>
      <c r="G702" s="283" t="s">
        <v>1212</v>
      </c>
      <c r="H702" s="279" t="s">
        <v>189</v>
      </c>
      <c r="I702" s="278">
        <v>44765</v>
      </c>
      <c r="J702" s="278">
        <v>44787</v>
      </c>
      <c r="K702" s="276">
        <f>J702-D702</f>
      </c>
      <c r="L702" s="278">
        <v>44798</v>
      </c>
      <c r="M702" s="280">
        <v>19.4</v>
      </c>
      <c r="N702" s="278">
        <v>44798</v>
      </c>
      <c r="O702" s="279" t="s">
        <v>190</v>
      </c>
      <c r="P702" s="276">
        <v>191</v>
      </c>
      <c r="Q702" s="278">
        <v>44811</v>
      </c>
      <c r="R702" s="276">
        <f>Q702-N702</f>
      </c>
      <c r="S702" s="6"/>
      <c r="T702" s="6"/>
      <c r="U702" s="5">
        <f>+YEAR(D702)</f>
      </c>
      <c r="V702" s="5">
        <f>+MONTH(D702)</f>
      </c>
      <c r="W702" s="281">
        <f>+"W"&amp;IF(WEEKNUM(D702)&lt;10,"0"&amp;WEEKNUM(D702),WEEKNUM(D702))</f>
      </c>
      <c r="X702" s="5">
        <f>+IF(N702="",YEAR(L702),YEAR(N702))</f>
      </c>
      <c r="Y702" s="5">
        <f>+IF(N702="",MONTH(L702),MONTH(N702))</f>
      </c>
      <c r="Z702" s="282">
        <f>+IF(N702="","W"&amp;IF(WEEKNUM(L702)&lt;10,"0"&amp;WEEKNUM(L702),WEEKNUM(L702)),"W"&amp;IF(WEEKNUM(N702)&lt;10,"0"&amp;WEEKNUM(N702),WEEKNUM(N702)))</f>
      </c>
      <c r="AA702" s="281">
        <f>+IF(O702&lt;&gt;"",O702,IF(N702="","In Transit","Arrived"))</f>
      </c>
      <c r="AB702" s="281">
        <f>+"W"&amp;IF(WEEKNUM(Q702)&lt;10,"0"&amp;WEEKNUM(Q702),WEEKNUM(Q702))</f>
      </c>
      <c r="AC702" s="5">
        <f>+YEAR(Q702)</f>
      </c>
      <c r="AD702" s="281">
        <f>+AB702&amp;"-"&amp;AC702</f>
      </c>
      <c r="AE702" s="6"/>
      <c r="AF702" s="6"/>
      <c r="AG702" s="11"/>
    </row>
    <row x14ac:dyDescent="0.25" r="703" customHeight="1" ht="18.75">
      <c r="A703" s="276">
        <v>30</v>
      </c>
      <c r="B703" s="276">
        <v>1095959885</v>
      </c>
      <c r="C703" s="277" t="s">
        <v>1210</v>
      </c>
      <c r="D703" s="278">
        <v>44759</v>
      </c>
      <c r="E703" s="279" t="s">
        <v>1218</v>
      </c>
      <c r="F703" s="279" t="s">
        <v>250</v>
      </c>
      <c r="G703" s="283" t="s">
        <v>1212</v>
      </c>
      <c r="H703" s="279" t="s">
        <v>189</v>
      </c>
      <c r="I703" s="278">
        <v>44765</v>
      </c>
      <c r="J703" s="278">
        <v>44787</v>
      </c>
      <c r="K703" s="276">
        <f>J703-D703</f>
      </c>
      <c r="L703" s="278">
        <v>44798</v>
      </c>
      <c r="M703" s="280">
        <v>19.4</v>
      </c>
      <c r="N703" s="278">
        <v>44798</v>
      </c>
      <c r="O703" s="279" t="s">
        <v>190</v>
      </c>
      <c r="P703" s="276">
        <v>191</v>
      </c>
      <c r="Q703" s="278">
        <v>44811</v>
      </c>
      <c r="R703" s="276">
        <f>Q703-N703</f>
      </c>
      <c r="S703" s="6"/>
      <c r="T703" s="6"/>
      <c r="U703" s="5">
        <f>+YEAR(D703)</f>
      </c>
      <c r="V703" s="5">
        <f>+MONTH(D703)</f>
      </c>
      <c r="W703" s="281">
        <f>+"W"&amp;IF(WEEKNUM(D703)&lt;10,"0"&amp;WEEKNUM(D703),WEEKNUM(D703))</f>
      </c>
      <c r="X703" s="5">
        <f>+IF(N703="",YEAR(L703),YEAR(N703))</f>
      </c>
      <c r="Y703" s="5">
        <f>+IF(N703="",MONTH(L703),MONTH(N703))</f>
      </c>
      <c r="Z703" s="282">
        <f>+IF(N703="","W"&amp;IF(WEEKNUM(L703)&lt;10,"0"&amp;WEEKNUM(L703),WEEKNUM(L703)),"W"&amp;IF(WEEKNUM(N703)&lt;10,"0"&amp;WEEKNUM(N703),WEEKNUM(N703)))</f>
      </c>
      <c r="AA703" s="281">
        <f>+IF(O703&lt;&gt;"",O703,IF(N703="","In Transit","Arrived"))</f>
      </c>
      <c r="AB703" s="281">
        <f>+"W"&amp;IF(WEEKNUM(Q703)&lt;10,"0"&amp;WEEKNUM(Q703),WEEKNUM(Q703))</f>
      </c>
      <c r="AC703" s="5">
        <f>+YEAR(Q703)</f>
      </c>
      <c r="AD703" s="281">
        <f>+AB703&amp;"-"&amp;AC703</f>
      </c>
      <c r="AE703" s="6"/>
      <c r="AF703" s="6"/>
      <c r="AG703" s="11"/>
    </row>
    <row x14ac:dyDescent="0.25" r="704" customHeight="1" ht="18.75">
      <c r="A704" s="276">
        <v>29</v>
      </c>
      <c r="B704" s="276">
        <v>1095870316</v>
      </c>
      <c r="C704" s="277" t="s">
        <v>1213</v>
      </c>
      <c r="D704" s="278">
        <v>44756</v>
      </c>
      <c r="E704" s="279" t="s">
        <v>1219</v>
      </c>
      <c r="F704" s="279" t="s">
        <v>250</v>
      </c>
      <c r="G704" s="283" t="s">
        <v>1212</v>
      </c>
      <c r="H704" s="279" t="s">
        <v>189</v>
      </c>
      <c r="I704" s="278">
        <v>44765</v>
      </c>
      <c r="J704" s="278">
        <v>44765</v>
      </c>
      <c r="K704" s="276">
        <f>J704-D704</f>
      </c>
      <c r="L704" s="278">
        <v>44784</v>
      </c>
      <c r="M704" s="280">
        <v>19.4</v>
      </c>
      <c r="N704" s="278">
        <v>44784</v>
      </c>
      <c r="O704" s="279" t="s">
        <v>190</v>
      </c>
      <c r="P704" s="276">
        <v>191</v>
      </c>
      <c r="Q704" s="278">
        <v>44795</v>
      </c>
      <c r="R704" s="276">
        <f>Q704-N704</f>
      </c>
      <c r="S704" s="6"/>
      <c r="T704" s="6"/>
      <c r="U704" s="5">
        <f>+YEAR(D704)</f>
      </c>
      <c r="V704" s="5">
        <f>+MONTH(D704)</f>
      </c>
      <c r="W704" s="281">
        <f>+"W"&amp;IF(WEEKNUM(D704)&lt;10,"0"&amp;WEEKNUM(D704),WEEKNUM(D704))</f>
      </c>
      <c r="X704" s="5">
        <f>+IF(N704="",YEAR(L704),YEAR(N704))</f>
      </c>
      <c r="Y704" s="5">
        <f>+IF(N704="",MONTH(L704),MONTH(N704))</f>
      </c>
      <c r="Z704" s="282">
        <f>+IF(N704="","W"&amp;IF(WEEKNUM(L704)&lt;10,"0"&amp;WEEKNUM(L704),WEEKNUM(L704)),"W"&amp;IF(WEEKNUM(N704)&lt;10,"0"&amp;WEEKNUM(N704),WEEKNUM(N704)))</f>
      </c>
      <c r="AA704" s="281">
        <f>+IF(O704&lt;&gt;"",O704,IF(N704="","In Transit","Arrived"))</f>
      </c>
      <c r="AB704" s="281">
        <f>+"W"&amp;IF(WEEKNUM(Q704)&lt;10,"0"&amp;WEEKNUM(Q704),WEEKNUM(Q704))</f>
      </c>
      <c r="AC704" s="5">
        <f>+YEAR(Q704)</f>
      </c>
      <c r="AD704" s="281">
        <f>+AB704&amp;"-"&amp;AC704</f>
      </c>
      <c r="AE704" s="6"/>
      <c r="AF704" s="6"/>
      <c r="AG704" s="11"/>
    </row>
    <row x14ac:dyDescent="0.25" r="705" customHeight="1" ht="18.75">
      <c r="A705" s="276">
        <v>29</v>
      </c>
      <c r="B705" s="276">
        <v>1095870315</v>
      </c>
      <c r="C705" s="277" t="s">
        <v>1213</v>
      </c>
      <c r="D705" s="278">
        <v>44756</v>
      </c>
      <c r="E705" s="279" t="s">
        <v>1220</v>
      </c>
      <c r="F705" s="279" t="s">
        <v>250</v>
      </c>
      <c r="G705" s="283" t="s">
        <v>1212</v>
      </c>
      <c r="H705" s="279" t="s">
        <v>189</v>
      </c>
      <c r="I705" s="278">
        <v>44765</v>
      </c>
      <c r="J705" s="278">
        <v>44765</v>
      </c>
      <c r="K705" s="276">
        <f>J705-D705</f>
      </c>
      <c r="L705" s="278">
        <v>44784</v>
      </c>
      <c r="M705" s="280">
        <v>19.4</v>
      </c>
      <c r="N705" s="278">
        <v>44784</v>
      </c>
      <c r="O705" s="279" t="s">
        <v>190</v>
      </c>
      <c r="P705" s="276">
        <v>191</v>
      </c>
      <c r="Q705" s="278">
        <v>44795</v>
      </c>
      <c r="R705" s="276">
        <f>Q705-N705</f>
      </c>
      <c r="S705" s="6"/>
      <c r="T705" s="6"/>
      <c r="U705" s="5">
        <f>+YEAR(D705)</f>
      </c>
      <c r="V705" s="5">
        <f>+MONTH(D705)</f>
      </c>
      <c r="W705" s="281">
        <f>+"W"&amp;IF(WEEKNUM(D705)&lt;10,"0"&amp;WEEKNUM(D705),WEEKNUM(D705))</f>
      </c>
      <c r="X705" s="5">
        <f>+IF(N705="",YEAR(L705),YEAR(N705))</f>
      </c>
      <c r="Y705" s="5">
        <f>+IF(N705="",MONTH(L705),MONTH(N705))</f>
      </c>
      <c r="Z705" s="282">
        <f>+IF(N705="","W"&amp;IF(WEEKNUM(L705)&lt;10,"0"&amp;WEEKNUM(L705),WEEKNUM(L705)),"W"&amp;IF(WEEKNUM(N705)&lt;10,"0"&amp;WEEKNUM(N705),WEEKNUM(N705)))</f>
      </c>
      <c r="AA705" s="281">
        <f>+IF(O705&lt;&gt;"",O705,IF(N705="","In Transit","Arrived"))</f>
      </c>
      <c r="AB705" s="281">
        <f>+"W"&amp;IF(WEEKNUM(Q705)&lt;10,"0"&amp;WEEKNUM(Q705),WEEKNUM(Q705))</f>
      </c>
      <c r="AC705" s="5">
        <f>+YEAR(Q705)</f>
      </c>
      <c r="AD705" s="281">
        <f>+AB705&amp;"-"&amp;AC705</f>
      </c>
      <c r="AE705" s="6"/>
      <c r="AF705" s="6"/>
      <c r="AG705" s="11"/>
    </row>
    <row x14ac:dyDescent="0.25" r="706" customHeight="1" ht="18.75">
      <c r="A706" s="276">
        <v>30</v>
      </c>
      <c r="B706" s="276">
        <v>1095959883</v>
      </c>
      <c r="C706" s="277" t="s">
        <v>1221</v>
      </c>
      <c r="D706" s="278">
        <v>44764</v>
      </c>
      <c r="E706" s="279" t="s">
        <v>1222</v>
      </c>
      <c r="F706" s="279" t="s">
        <v>211</v>
      </c>
      <c r="G706" s="283" t="s">
        <v>1223</v>
      </c>
      <c r="H706" s="279" t="s">
        <v>189</v>
      </c>
      <c r="I706" s="278">
        <v>44779</v>
      </c>
      <c r="J706" s="278">
        <v>44782</v>
      </c>
      <c r="K706" s="276">
        <f>J706-D706</f>
      </c>
      <c r="L706" s="278">
        <v>44798</v>
      </c>
      <c r="M706" s="280">
        <v>19.4</v>
      </c>
      <c r="N706" s="278">
        <v>44798</v>
      </c>
      <c r="O706" s="279" t="s">
        <v>190</v>
      </c>
      <c r="P706" s="276">
        <v>191</v>
      </c>
      <c r="Q706" s="278">
        <v>44804</v>
      </c>
      <c r="R706" s="276">
        <f>Q706-N706</f>
      </c>
      <c r="S706" s="6"/>
      <c r="T706" s="6"/>
      <c r="U706" s="5">
        <f>+YEAR(D706)</f>
      </c>
      <c r="V706" s="5">
        <f>+MONTH(D706)</f>
      </c>
      <c r="W706" s="281">
        <f>+"W"&amp;IF(WEEKNUM(D706)&lt;10,"0"&amp;WEEKNUM(D706),WEEKNUM(D706))</f>
      </c>
      <c r="X706" s="5">
        <f>+IF(N706="",YEAR(L706),YEAR(N706))</f>
      </c>
      <c r="Y706" s="5">
        <f>+IF(N706="",MONTH(L706),MONTH(N706))</f>
      </c>
      <c r="Z706" s="282">
        <f>+IF(N706="","W"&amp;IF(WEEKNUM(L706)&lt;10,"0"&amp;WEEKNUM(L706),WEEKNUM(L706)),"W"&amp;IF(WEEKNUM(N706)&lt;10,"0"&amp;WEEKNUM(N706),WEEKNUM(N706)))</f>
      </c>
      <c r="AA706" s="281">
        <f>+IF(O706&lt;&gt;"",O706,IF(N706="","In Transit","Arrived"))</f>
      </c>
      <c r="AB706" s="281">
        <f>+"W"&amp;IF(WEEKNUM(Q706)&lt;10,"0"&amp;WEEKNUM(Q706),WEEKNUM(Q706))</f>
      </c>
      <c r="AC706" s="5">
        <f>+YEAR(Q706)</f>
      </c>
      <c r="AD706" s="281">
        <f>+AB706&amp;"-"&amp;AC706</f>
      </c>
      <c r="AE706" s="6"/>
      <c r="AF706" s="6"/>
      <c r="AG706" s="11"/>
    </row>
    <row x14ac:dyDescent="0.25" r="707" customHeight="1" ht="18.75">
      <c r="A707" s="276">
        <v>30</v>
      </c>
      <c r="B707" s="276">
        <v>1095959884</v>
      </c>
      <c r="C707" s="277" t="s">
        <v>1221</v>
      </c>
      <c r="D707" s="278">
        <v>44764</v>
      </c>
      <c r="E707" s="279" t="s">
        <v>1224</v>
      </c>
      <c r="F707" s="279" t="s">
        <v>211</v>
      </c>
      <c r="G707" s="283" t="s">
        <v>1223</v>
      </c>
      <c r="H707" s="279" t="s">
        <v>189</v>
      </c>
      <c r="I707" s="278">
        <v>44779</v>
      </c>
      <c r="J707" s="278">
        <v>44782</v>
      </c>
      <c r="K707" s="276">
        <f>J707-D707</f>
      </c>
      <c r="L707" s="278">
        <v>44798</v>
      </c>
      <c r="M707" s="280">
        <v>19.4</v>
      </c>
      <c r="N707" s="278">
        <v>44798</v>
      </c>
      <c r="O707" s="279" t="s">
        <v>190</v>
      </c>
      <c r="P707" s="276">
        <v>191</v>
      </c>
      <c r="Q707" s="278">
        <v>44805</v>
      </c>
      <c r="R707" s="276">
        <f>Q707-N707</f>
      </c>
      <c r="S707" s="6"/>
      <c r="T707" s="6"/>
      <c r="U707" s="5">
        <f>+YEAR(D707)</f>
      </c>
      <c r="V707" s="5">
        <f>+MONTH(D707)</f>
      </c>
      <c r="W707" s="281">
        <f>+"W"&amp;IF(WEEKNUM(D707)&lt;10,"0"&amp;WEEKNUM(D707),WEEKNUM(D707))</f>
      </c>
      <c r="X707" s="5">
        <f>+IF(N707="",YEAR(L707),YEAR(N707))</f>
      </c>
      <c r="Y707" s="5">
        <f>+IF(N707="",MONTH(L707),MONTH(N707))</f>
      </c>
      <c r="Z707" s="282">
        <f>+IF(N707="","W"&amp;IF(WEEKNUM(L707)&lt;10,"0"&amp;WEEKNUM(L707),WEEKNUM(L707)),"W"&amp;IF(WEEKNUM(N707)&lt;10,"0"&amp;WEEKNUM(N707),WEEKNUM(N707)))</f>
      </c>
      <c r="AA707" s="281">
        <f>+IF(O707&lt;&gt;"",O707,IF(N707="","In Transit","Arrived"))</f>
      </c>
      <c r="AB707" s="281">
        <f>+"W"&amp;IF(WEEKNUM(Q707)&lt;10,"0"&amp;WEEKNUM(Q707),WEEKNUM(Q707))</f>
      </c>
      <c r="AC707" s="5">
        <f>+YEAR(Q707)</f>
      </c>
      <c r="AD707" s="281">
        <f>+AB707&amp;"-"&amp;AC707</f>
      </c>
      <c r="AE707" s="6"/>
      <c r="AF707" s="6"/>
      <c r="AG707" s="11"/>
    </row>
    <row x14ac:dyDescent="0.25" r="708" customHeight="1" ht="18.75">
      <c r="A708" s="276">
        <v>31</v>
      </c>
      <c r="B708" s="276">
        <v>1096273718</v>
      </c>
      <c r="C708" s="277" t="s">
        <v>1225</v>
      </c>
      <c r="D708" s="278">
        <v>44767</v>
      </c>
      <c r="E708" s="279" t="s">
        <v>1226</v>
      </c>
      <c r="F708" s="279" t="s">
        <v>211</v>
      </c>
      <c r="G708" s="283" t="s">
        <v>1223</v>
      </c>
      <c r="H708" s="279" t="s">
        <v>189</v>
      </c>
      <c r="I708" s="278">
        <v>44779</v>
      </c>
      <c r="J708" s="278">
        <v>44782</v>
      </c>
      <c r="K708" s="276">
        <f>J708-D708</f>
      </c>
      <c r="L708" s="278">
        <v>44798</v>
      </c>
      <c r="M708" s="280">
        <v>19.4</v>
      </c>
      <c r="N708" s="278">
        <v>44798</v>
      </c>
      <c r="O708" s="279" t="s">
        <v>190</v>
      </c>
      <c r="P708" s="276">
        <v>191</v>
      </c>
      <c r="Q708" s="278">
        <v>44804</v>
      </c>
      <c r="R708" s="276">
        <f>Q708-N708</f>
      </c>
      <c r="S708" s="6"/>
      <c r="T708" s="6"/>
      <c r="U708" s="5">
        <f>+YEAR(D708)</f>
      </c>
      <c r="V708" s="5">
        <f>+MONTH(D708)</f>
      </c>
      <c r="W708" s="281">
        <f>+"W"&amp;IF(WEEKNUM(D708)&lt;10,"0"&amp;WEEKNUM(D708),WEEKNUM(D708))</f>
      </c>
      <c r="X708" s="5">
        <f>+IF(N708="",YEAR(L708),YEAR(N708))</f>
      </c>
      <c r="Y708" s="5">
        <f>+IF(N708="",MONTH(L708),MONTH(N708))</f>
      </c>
      <c r="Z708" s="282">
        <f>+IF(N708="","W"&amp;IF(WEEKNUM(L708)&lt;10,"0"&amp;WEEKNUM(L708),WEEKNUM(L708)),"W"&amp;IF(WEEKNUM(N708)&lt;10,"0"&amp;WEEKNUM(N708),WEEKNUM(N708)))</f>
      </c>
      <c r="AA708" s="281">
        <f>+IF(O708&lt;&gt;"",O708,IF(N708="","In Transit","Arrived"))</f>
      </c>
      <c r="AB708" s="281">
        <f>+"W"&amp;IF(WEEKNUM(Q708)&lt;10,"0"&amp;WEEKNUM(Q708),WEEKNUM(Q708))</f>
      </c>
      <c r="AC708" s="5">
        <f>+YEAR(Q708)</f>
      </c>
      <c r="AD708" s="281">
        <f>+AB708&amp;"-"&amp;AC708</f>
      </c>
      <c r="AE708" s="6"/>
      <c r="AF708" s="6"/>
      <c r="AG708" s="11"/>
    </row>
    <row x14ac:dyDescent="0.25" r="709" customHeight="1" ht="18.75">
      <c r="A709" s="276">
        <v>31</v>
      </c>
      <c r="B709" s="276">
        <v>1096273720</v>
      </c>
      <c r="C709" s="277" t="s">
        <v>1225</v>
      </c>
      <c r="D709" s="278">
        <v>44767</v>
      </c>
      <c r="E709" s="279" t="s">
        <v>1227</v>
      </c>
      <c r="F709" s="279" t="s">
        <v>211</v>
      </c>
      <c r="G709" s="283" t="s">
        <v>1223</v>
      </c>
      <c r="H709" s="279" t="s">
        <v>189</v>
      </c>
      <c r="I709" s="278">
        <v>44779</v>
      </c>
      <c r="J709" s="278">
        <v>44782</v>
      </c>
      <c r="K709" s="276">
        <f>J709-D709</f>
      </c>
      <c r="L709" s="278">
        <v>44798</v>
      </c>
      <c r="M709" s="280">
        <v>19.4</v>
      </c>
      <c r="N709" s="278">
        <v>44798</v>
      </c>
      <c r="O709" s="279" t="s">
        <v>190</v>
      </c>
      <c r="P709" s="276">
        <v>191</v>
      </c>
      <c r="Q709" s="278">
        <v>44804</v>
      </c>
      <c r="R709" s="276">
        <f>Q709-N709</f>
      </c>
      <c r="S709" s="6"/>
      <c r="T709" s="6"/>
      <c r="U709" s="5">
        <f>+YEAR(D709)</f>
      </c>
      <c r="V709" s="5">
        <f>+MONTH(D709)</f>
      </c>
      <c r="W709" s="281">
        <f>+"W"&amp;IF(WEEKNUM(D709)&lt;10,"0"&amp;WEEKNUM(D709),WEEKNUM(D709))</f>
      </c>
      <c r="X709" s="5">
        <f>+IF(N709="",YEAR(L709),YEAR(N709))</f>
      </c>
      <c r="Y709" s="5">
        <f>+IF(N709="",MONTH(L709),MONTH(N709))</f>
      </c>
      <c r="Z709" s="282">
        <f>+IF(N709="","W"&amp;IF(WEEKNUM(L709)&lt;10,"0"&amp;WEEKNUM(L709),WEEKNUM(L709)),"W"&amp;IF(WEEKNUM(N709)&lt;10,"0"&amp;WEEKNUM(N709),WEEKNUM(N709)))</f>
      </c>
      <c r="AA709" s="281">
        <f>+IF(O709&lt;&gt;"",O709,IF(N709="","In Transit","Arrived"))</f>
      </c>
      <c r="AB709" s="281">
        <f>+"W"&amp;IF(WEEKNUM(Q709)&lt;10,"0"&amp;WEEKNUM(Q709),WEEKNUM(Q709))</f>
      </c>
      <c r="AC709" s="5">
        <f>+YEAR(Q709)</f>
      </c>
      <c r="AD709" s="281">
        <f>+AB709&amp;"-"&amp;AC709</f>
      </c>
      <c r="AE709" s="6"/>
      <c r="AF709" s="6"/>
      <c r="AG709" s="11"/>
    </row>
    <row x14ac:dyDescent="0.25" r="710" customHeight="1" ht="18.75">
      <c r="A710" s="276">
        <v>31</v>
      </c>
      <c r="B710" s="276">
        <v>1096273719</v>
      </c>
      <c r="C710" s="277" t="s">
        <v>1225</v>
      </c>
      <c r="D710" s="278">
        <v>44768</v>
      </c>
      <c r="E710" s="279" t="s">
        <v>1228</v>
      </c>
      <c r="F710" s="279" t="s">
        <v>211</v>
      </c>
      <c r="G710" s="283" t="s">
        <v>1223</v>
      </c>
      <c r="H710" s="279" t="s">
        <v>189</v>
      </c>
      <c r="I710" s="278">
        <v>44779</v>
      </c>
      <c r="J710" s="278">
        <v>44782</v>
      </c>
      <c r="K710" s="276">
        <f>J710-D710</f>
      </c>
      <c r="L710" s="278">
        <v>44798</v>
      </c>
      <c r="M710" s="280">
        <v>19.4</v>
      </c>
      <c r="N710" s="278">
        <v>44798</v>
      </c>
      <c r="O710" s="279" t="s">
        <v>190</v>
      </c>
      <c r="P710" s="276">
        <v>191</v>
      </c>
      <c r="Q710" s="278">
        <v>44804</v>
      </c>
      <c r="R710" s="276">
        <f>Q710-N710</f>
      </c>
      <c r="S710" s="6"/>
      <c r="T710" s="6"/>
      <c r="U710" s="5">
        <f>+YEAR(D710)</f>
      </c>
      <c r="V710" s="5">
        <f>+MONTH(D710)</f>
      </c>
      <c r="W710" s="281">
        <f>+"W"&amp;IF(WEEKNUM(D710)&lt;10,"0"&amp;WEEKNUM(D710),WEEKNUM(D710))</f>
      </c>
      <c r="X710" s="5">
        <f>+IF(N710="",YEAR(L710),YEAR(N710))</f>
      </c>
      <c r="Y710" s="5">
        <f>+IF(N710="",MONTH(L710),MONTH(N710))</f>
      </c>
      <c r="Z710" s="282">
        <f>+IF(N710="","W"&amp;IF(WEEKNUM(L710)&lt;10,"0"&amp;WEEKNUM(L710),WEEKNUM(L710)),"W"&amp;IF(WEEKNUM(N710)&lt;10,"0"&amp;WEEKNUM(N710),WEEKNUM(N710)))</f>
      </c>
      <c r="AA710" s="281">
        <f>+IF(O710&lt;&gt;"",O710,IF(N710="","In Transit","Arrived"))</f>
      </c>
      <c r="AB710" s="281">
        <f>+"W"&amp;IF(WEEKNUM(Q710)&lt;10,"0"&amp;WEEKNUM(Q710),WEEKNUM(Q710))</f>
      </c>
      <c r="AC710" s="5">
        <f>+YEAR(Q710)</f>
      </c>
      <c r="AD710" s="281">
        <f>+AB710&amp;"-"&amp;AC710</f>
      </c>
      <c r="AE710" s="6"/>
      <c r="AF710" s="6"/>
      <c r="AG710" s="11"/>
    </row>
    <row x14ac:dyDescent="0.25" r="711" customHeight="1" ht="18.75">
      <c r="A711" s="276">
        <v>31</v>
      </c>
      <c r="B711" s="276">
        <v>1096273723</v>
      </c>
      <c r="C711" s="277" t="s">
        <v>1225</v>
      </c>
      <c r="D711" s="278">
        <v>44768</v>
      </c>
      <c r="E711" s="279" t="s">
        <v>1229</v>
      </c>
      <c r="F711" s="279" t="s">
        <v>211</v>
      </c>
      <c r="G711" s="283" t="s">
        <v>1223</v>
      </c>
      <c r="H711" s="279" t="s">
        <v>189</v>
      </c>
      <c r="I711" s="278">
        <v>44779</v>
      </c>
      <c r="J711" s="278">
        <v>44782</v>
      </c>
      <c r="K711" s="276">
        <f>J711-D711</f>
      </c>
      <c r="L711" s="278">
        <v>44798</v>
      </c>
      <c r="M711" s="280">
        <v>19.4</v>
      </c>
      <c r="N711" s="278">
        <v>44798</v>
      </c>
      <c r="O711" s="279" t="s">
        <v>190</v>
      </c>
      <c r="P711" s="276">
        <v>191</v>
      </c>
      <c r="Q711" s="278">
        <v>44805</v>
      </c>
      <c r="R711" s="276">
        <f>Q711-N711</f>
      </c>
      <c r="S711" s="6"/>
      <c r="T711" s="6"/>
      <c r="U711" s="5">
        <f>+YEAR(D711)</f>
      </c>
      <c r="V711" s="5">
        <f>+MONTH(D711)</f>
      </c>
      <c r="W711" s="281">
        <f>+"W"&amp;IF(WEEKNUM(D711)&lt;10,"0"&amp;WEEKNUM(D711),WEEKNUM(D711))</f>
      </c>
      <c r="X711" s="5">
        <f>+IF(N711="",YEAR(L711),YEAR(N711))</f>
      </c>
      <c r="Y711" s="5">
        <f>+IF(N711="",MONTH(L711),MONTH(N711))</f>
      </c>
      <c r="Z711" s="282">
        <f>+IF(N711="","W"&amp;IF(WEEKNUM(L711)&lt;10,"0"&amp;WEEKNUM(L711),WEEKNUM(L711)),"W"&amp;IF(WEEKNUM(N711)&lt;10,"0"&amp;WEEKNUM(N711),WEEKNUM(N711)))</f>
      </c>
      <c r="AA711" s="281">
        <f>+IF(O711&lt;&gt;"",O711,IF(N711="","In Transit","Arrived"))</f>
      </c>
      <c r="AB711" s="281">
        <f>+"W"&amp;IF(WEEKNUM(Q711)&lt;10,"0"&amp;WEEKNUM(Q711),WEEKNUM(Q711))</f>
      </c>
      <c r="AC711" s="5">
        <f>+YEAR(Q711)</f>
      </c>
      <c r="AD711" s="281">
        <f>+AB711&amp;"-"&amp;AC711</f>
      </c>
      <c r="AE711" s="6"/>
      <c r="AF711" s="6"/>
      <c r="AG711" s="11"/>
    </row>
    <row x14ac:dyDescent="0.25" r="712" customHeight="1" ht="18.75">
      <c r="A712" s="276">
        <v>31</v>
      </c>
      <c r="B712" s="276">
        <v>1096273721</v>
      </c>
      <c r="C712" s="277" t="s">
        <v>1225</v>
      </c>
      <c r="D712" s="278">
        <v>44767</v>
      </c>
      <c r="E712" s="279" t="s">
        <v>1230</v>
      </c>
      <c r="F712" s="279" t="s">
        <v>211</v>
      </c>
      <c r="G712" s="283" t="s">
        <v>1223</v>
      </c>
      <c r="H712" s="279" t="s">
        <v>189</v>
      </c>
      <c r="I712" s="278">
        <v>44779</v>
      </c>
      <c r="J712" s="278">
        <v>44782</v>
      </c>
      <c r="K712" s="276">
        <f>J712-D712</f>
      </c>
      <c r="L712" s="278">
        <v>44798</v>
      </c>
      <c r="M712" s="280">
        <v>19.4</v>
      </c>
      <c r="N712" s="278">
        <v>44798</v>
      </c>
      <c r="O712" s="279" t="s">
        <v>190</v>
      </c>
      <c r="P712" s="276">
        <v>191</v>
      </c>
      <c r="Q712" s="278">
        <v>44804</v>
      </c>
      <c r="R712" s="276">
        <f>Q712-N712</f>
      </c>
      <c r="S712" s="6"/>
      <c r="T712" s="6"/>
      <c r="U712" s="5">
        <f>+YEAR(D712)</f>
      </c>
      <c r="V712" s="5">
        <f>+MONTH(D712)</f>
      </c>
      <c r="W712" s="281">
        <f>+"W"&amp;IF(WEEKNUM(D712)&lt;10,"0"&amp;WEEKNUM(D712),WEEKNUM(D712))</f>
      </c>
      <c r="X712" s="5">
        <f>+IF(N712="",YEAR(L712),YEAR(N712))</f>
      </c>
      <c r="Y712" s="5">
        <f>+IF(N712="",MONTH(L712),MONTH(N712))</f>
      </c>
      <c r="Z712" s="282">
        <f>+IF(N712="","W"&amp;IF(WEEKNUM(L712)&lt;10,"0"&amp;WEEKNUM(L712),WEEKNUM(L712)),"W"&amp;IF(WEEKNUM(N712)&lt;10,"0"&amp;WEEKNUM(N712),WEEKNUM(N712)))</f>
      </c>
      <c r="AA712" s="281">
        <f>+IF(O712&lt;&gt;"",O712,IF(N712="","In Transit","Arrived"))</f>
      </c>
      <c r="AB712" s="281">
        <f>+"W"&amp;IF(WEEKNUM(Q712)&lt;10,"0"&amp;WEEKNUM(Q712),WEEKNUM(Q712))</f>
      </c>
      <c r="AC712" s="5">
        <f>+YEAR(Q712)</f>
      </c>
      <c r="AD712" s="281">
        <f>+AB712&amp;"-"&amp;AC712</f>
      </c>
      <c r="AE712" s="6"/>
      <c r="AF712" s="6"/>
      <c r="AG712" s="11"/>
    </row>
    <row x14ac:dyDescent="0.25" r="713" customHeight="1" ht="18.75">
      <c r="A713" s="276">
        <v>31</v>
      </c>
      <c r="B713" s="276">
        <v>1096273724</v>
      </c>
      <c r="C713" s="277" t="s">
        <v>1225</v>
      </c>
      <c r="D713" s="278">
        <v>44767</v>
      </c>
      <c r="E713" s="279" t="s">
        <v>1231</v>
      </c>
      <c r="F713" s="279" t="s">
        <v>211</v>
      </c>
      <c r="G713" s="283" t="s">
        <v>1223</v>
      </c>
      <c r="H713" s="279" t="s">
        <v>189</v>
      </c>
      <c r="I713" s="278">
        <v>44779</v>
      </c>
      <c r="J713" s="278">
        <v>44782</v>
      </c>
      <c r="K713" s="276">
        <f>J713-D713</f>
      </c>
      <c r="L713" s="278">
        <v>44798</v>
      </c>
      <c r="M713" s="280">
        <v>19.4</v>
      </c>
      <c r="N713" s="278">
        <v>44798</v>
      </c>
      <c r="O713" s="279" t="s">
        <v>190</v>
      </c>
      <c r="P713" s="276">
        <v>191</v>
      </c>
      <c r="Q713" s="278">
        <v>44804</v>
      </c>
      <c r="R713" s="276">
        <f>Q713-N713</f>
      </c>
      <c r="S713" s="6"/>
      <c r="T713" s="6"/>
      <c r="U713" s="5">
        <f>+YEAR(D713)</f>
      </c>
      <c r="V713" s="5">
        <f>+MONTH(D713)</f>
      </c>
      <c r="W713" s="281">
        <f>+"W"&amp;IF(WEEKNUM(D713)&lt;10,"0"&amp;WEEKNUM(D713),WEEKNUM(D713))</f>
      </c>
      <c r="X713" s="5">
        <f>+IF(N713="",YEAR(L713),YEAR(N713))</f>
      </c>
      <c r="Y713" s="5">
        <f>+IF(N713="",MONTH(L713),MONTH(N713))</f>
      </c>
      <c r="Z713" s="282">
        <f>+IF(N713="","W"&amp;IF(WEEKNUM(L713)&lt;10,"0"&amp;WEEKNUM(L713),WEEKNUM(L713)),"W"&amp;IF(WEEKNUM(N713)&lt;10,"0"&amp;WEEKNUM(N713),WEEKNUM(N713)))</f>
      </c>
      <c r="AA713" s="281">
        <f>+IF(O713&lt;&gt;"",O713,IF(N713="","In Transit","Arrived"))</f>
      </c>
      <c r="AB713" s="281">
        <f>+"W"&amp;IF(WEEKNUM(Q713)&lt;10,"0"&amp;WEEKNUM(Q713),WEEKNUM(Q713))</f>
      </c>
      <c r="AC713" s="5">
        <f>+YEAR(Q713)</f>
      </c>
      <c r="AD713" s="281">
        <f>+AB713&amp;"-"&amp;AC713</f>
      </c>
      <c r="AE713" s="6"/>
      <c r="AF713" s="6"/>
      <c r="AG713" s="11"/>
    </row>
    <row x14ac:dyDescent="0.25" r="714" customHeight="1" ht="18.75">
      <c r="A714" s="276">
        <v>31</v>
      </c>
      <c r="B714" s="276">
        <v>1096273725</v>
      </c>
      <c r="C714" s="277" t="s">
        <v>1232</v>
      </c>
      <c r="D714" s="278">
        <v>44769</v>
      </c>
      <c r="E714" s="279" t="s">
        <v>1233</v>
      </c>
      <c r="F714" s="279" t="s">
        <v>211</v>
      </c>
      <c r="G714" s="283" t="s">
        <v>1223</v>
      </c>
      <c r="H714" s="279" t="s">
        <v>189</v>
      </c>
      <c r="I714" s="278">
        <v>44788</v>
      </c>
      <c r="J714" s="278">
        <v>44782</v>
      </c>
      <c r="K714" s="276">
        <f>J714-D714</f>
      </c>
      <c r="L714" s="278">
        <v>44798</v>
      </c>
      <c r="M714" s="280">
        <v>19.4</v>
      </c>
      <c r="N714" s="278">
        <v>44798</v>
      </c>
      <c r="O714" s="279" t="s">
        <v>190</v>
      </c>
      <c r="P714" s="276">
        <v>191</v>
      </c>
      <c r="Q714" s="278">
        <v>44811</v>
      </c>
      <c r="R714" s="276">
        <f>Q714-N714</f>
      </c>
      <c r="S714" s="6"/>
      <c r="T714" s="6"/>
      <c r="U714" s="5">
        <f>+YEAR(D714)</f>
      </c>
      <c r="V714" s="5">
        <f>+MONTH(D714)</f>
      </c>
      <c r="W714" s="281">
        <f>+"W"&amp;IF(WEEKNUM(D714)&lt;10,"0"&amp;WEEKNUM(D714),WEEKNUM(D714))</f>
      </c>
      <c r="X714" s="5">
        <f>+IF(N714="",YEAR(L714),YEAR(N714))</f>
      </c>
      <c r="Y714" s="5">
        <f>+IF(N714="",MONTH(L714),MONTH(N714))</f>
      </c>
      <c r="Z714" s="282">
        <f>+IF(N714="","W"&amp;IF(WEEKNUM(L714)&lt;10,"0"&amp;WEEKNUM(L714),WEEKNUM(L714)),"W"&amp;IF(WEEKNUM(N714)&lt;10,"0"&amp;WEEKNUM(N714),WEEKNUM(N714)))</f>
      </c>
      <c r="AA714" s="281">
        <f>+IF(O714&lt;&gt;"",O714,IF(N714="","In Transit","Arrived"))</f>
      </c>
      <c r="AB714" s="281">
        <f>+"W"&amp;IF(WEEKNUM(Q714)&lt;10,"0"&amp;WEEKNUM(Q714),WEEKNUM(Q714))</f>
      </c>
      <c r="AC714" s="5">
        <f>+YEAR(Q714)</f>
      </c>
      <c r="AD714" s="281">
        <f>+AB714&amp;"-"&amp;AC714</f>
      </c>
      <c r="AE714" s="6"/>
      <c r="AF714" s="6"/>
      <c r="AG714" s="11"/>
    </row>
    <row x14ac:dyDescent="0.25" r="715" customHeight="1" ht="18.75">
      <c r="A715" s="276">
        <v>31</v>
      </c>
      <c r="B715" s="276">
        <v>1096273726</v>
      </c>
      <c r="C715" s="277" t="s">
        <v>1232</v>
      </c>
      <c r="D715" s="278">
        <v>44769</v>
      </c>
      <c r="E715" s="279" t="s">
        <v>1234</v>
      </c>
      <c r="F715" s="279" t="s">
        <v>211</v>
      </c>
      <c r="G715" s="283" t="s">
        <v>1223</v>
      </c>
      <c r="H715" s="279" t="s">
        <v>189</v>
      </c>
      <c r="I715" s="278">
        <v>44788</v>
      </c>
      <c r="J715" s="278">
        <v>44782</v>
      </c>
      <c r="K715" s="276">
        <f>J715-D715</f>
      </c>
      <c r="L715" s="278">
        <v>44798</v>
      </c>
      <c r="M715" s="280">
        <v>19.4</v>
      </c>
      <c r="N715" s="278">
        <v>44798</v>
      </c>
      <c r="O715" s="279" t="s">
        <v>190</v>
      </c>
      <c r="P715" s="276">
        <v>191</v>
      </c>
      <c r="Q715" s="278">
        <v>44811</v>
      </c>
      <c r="R715" s="276">
        <f>Q715-N715</f>
      </c>
      <c r="S715" s="6"/>
      <c r="T715" s="6"/>
      <c r="U715" s="5">
        <f>+YEAR(D715)</f>
      </c>
      <c r="V715" s="5">
        <f>+MONTH(D715)</f>
      </c>
      <c r="W715" s="281">
        <f>+"W"&amp;IF(WEEKNUM(D715)&lt;10,"0"&amp;WEEKNUM(D715),WEEKNUM(D715))</f>
      </c>
      <c r="X715" s="5">
        <f>+IF(N715="",YEAR(L715),YEAR(N715))</f>
      </c>
      <c r="Y715" s="5">
        <f>+IF(N715="",MONTH(L715),MONTH(N715))</f>
      </c>
      <c r="Z715" s="282">
        <f>+IF(N715="","W"&amp;IF(WEEKNUM(L715)&lt;10,"0"&amp;WEEKNUM(L715),WEEKNUM(L715)),"W"&amp;IF(WEEKNUM(N715)&lt;10,"0"&amp;WEEKNUM(N715),WEEKNUM(N715)))</f>
      </c>
      <c r="AA715" s="281">
        <f>+IF(O715&lt;&gt;"",O715,IF(N715="","In Transit","Arrived"))</f>
      </c>
      <c r="AB715" s="281">
        <f>+"W"&amp;IF(WEEKNUM(Q715)&lt;10,"0"&amp;WEEKNUM(Q715),WEEKNUM(Q715))</f>
      </c>
      <c r="AC715" s="5">
        <f>+YEAR(Q715)</f>
      </c>
      <c r="AD715" s="281">
        <f>+AB715&amp;"-"&amp;AC715</f>
      </c>
      <c r="AE715" s="6"/>
      <c r="AF715" s="6"/>
      <c r="AG715" s="11"/>
    </row>
    <row x14ac:dyDescent="0.25" r="716" customHeight="1" ht="18.75">
      <c r="A716" s="276">
        <v>31</v>
      </c>
      <c r="B716" s="276">
        <v>1096273728</v>
      </c>
      <c r="C716" s="277" t="s">
        <v>1232</v>
      </c>
      <c r="D716" s="278">
        <v>44769</v>
      </c>
      <c r="E716" s="279" t="s">
        <v>422</v>
      </c>
      <c r="F716" s="279" t="s">
        <v>211</v>
      </c>
      <c r="G716" s="283" t="s">
        <v>1223</v>
      </c>
      <c r="H716" s="279" t="s">
        <v>189</v>
      </c>
      <c r="I716" s="278">
        <v>44788</v>
      </c>
      <c r="J716" s="278">
        <v>44782</v>
      </c>
      <c r="K716" s="276">
        <f>J716-D716</f>
      </c>
      <c r="L716" s="278">
        <v>44798</v>
      </c>
      <c r="M716" s="280">
        <v>19.4</v>
      </c>
      <c r="N716" s="278">
        <v>44798</v>
      </c>
      <c r="O716" s="279" t="s">
        <v>190</v>
      </c>
      <c r="P716" s="276">
        <v>191</v>
      </c>
      <c r="Q716" s="278">
        <v>44811</v>
      </c>
      <c r="R716" s="276">
        <f>Q716-N716</f>
      </c>
      <c r="S716" s="6"/>
      <c r="T716" s="6"/>
      <c r="U716" s="5">
        <f>+YEAR(D716)</f>
      </c>
      <c r="V716" s="5">
        <f>+MONTH(D716)</f>
      </c>
      <c r="W716" s="281">
        <f>+"W"&amp;IF(WEEKNUM(D716)&lt;10,"0"&amp;WEEKNUM(D716),WEEKNUM(D716))</f>
      </c>
      <c r="X716" s="5">
        <f>+IF(N716="",YEAR(L716),YEAR(N716))</f>
      </c>
      <c r="Y716" s="5">
        <f>+IF(N716="",MONTH(L716),MONTH(N716))</f>
      </c>
      <c r="Z716" s="282">
        <f>+IF(N716="","W"&amp;IF(WEEKNUM(L716)&lt;10,"0"&amp;WEEKNUM(L716),WEEKNUM(L716)),"W"&amp;IF(WEEKNUM(N716)&lt;10,"0"&amp;WEEKNUM(N716),WEEKNUM(N716)))</f>
      </c>
      <c r="AA716" s="281">
        <f>+IF(O716&lt;&gt;"",O716,IF(N716="","In Transit","Arrived"))</f>
      </c>
      <c r="AB716" s="281">
        <f>+"W"&amp;IF(WEEKNUM(Q716)&lt;10,"0"&amp;WEEKNUM(Q716),WEEKNUM(Q716))</f>
      </c>
      <c r="AC716" s="5">
        <f>+YEAR(Q716)</f>
      </c>
      <c r="AD716" s="281">
        <f>+AB716&amp;"-"&amp;AC716</f>
      </c>
      <c r="AE716" s="6"/>
      <c r="AF716" s="6"/>
      <c r="AG716" s="11"/>
    </row>
    <row x14ac:dyDescent="0.25" r="717" customHeight="1" ht="18.75">
      <c r="A717" s="276">
        <v>31</v>
      </c>
      <c r="B717" s="276">
        <v>1096273729</v>
      </c>
      <c r="C717" s="277" t="s">
        <v>1225</v>
      </c>
      <c r="D717" s="278">
        <v>44769</v>
      </c>
      <c r="E717" s="279" t="s">
        <v>1235</v>
      </c>
      <c r="F717" s="279" t="s">
        <v>211</v>
      </c>
      <c r="G717" s="283" t="s">
        <v>1223</v>
      </c>
      <c r="H717" s="279" t="s">
        <v>189</v>
      </c>
      <c r="I717" s="278">
        <v>44779</v>
      </c>
      <c r="J717" s="278">
        <v>44782</v>
      </c>
      <c r="K717" s="276">
        <f>J717-D717</f>
      </c>
      <c r="L717" s="278">
        <v>44798</v>
      </c>
      <c r="M717" s="280">
        <v>19.4</v>
      </c>
      <c r="N717" s="278">
        <v>44798</v>
      </c>
      <c r="O717" s="279" t="s">
        <v>190</v>
      </c>
      <c r="P717" s="276">
        <v>191</v>
      </c>
      <c r="Q717" s="278">
        <v>44804</v>
      </c>
      <c r="R717" s="276">
        <f>Q717-N717</f>
      </c>
      <c r="S717" s="6"/>
      <c r="T717" s="6"/>
      <c r="U717" s="5">
        <f>+YEAR(D717)</f>
      </c>
      <c r="V717" s="5">
        <f>+MONTH(D717)</f>
      </c>
      <c r="W717" s="281">
        <f>+"W"&amp;IF(WEEKNUM(D717)&lt;10,"0"&amp;WEEKNUM(D717),WEEKNUM(D717))</f>
      </c>
      <c r="X717" s="5">
        <f>+IF(N717="",YEAR(L717),YEAR(N717))</f>
      </c>
      <c r="Y717" s="5">
        <f>+IF(N717="",MONTH(L717),MONTH(N717))</f>
      </c>
      <c r="Z717" s="282">
        <f>+IF(N717="","W"&amp;IF(WEEKNUM(L717)&lt;10,"0"&amp;WEEKNUM(L717),WEEKNUM(L717)),"W"&amp;IF(WEEKNUM(N717)&lt;10,"0"&amp;WEEKNUM(N717),WEEKNUM(N717)))</f>
      </c>
      <c r="AA717" s="281">
        <f>+IF(O717&lt;&gt;"",O717,IF(N717="","In Transit","Arrived"))</f>
      </c>
      <c r="AB717" s="281">
        <f>+"W"&amp;IF(WEEKNUM(Q717)&lt;10,"0"&amp;WEEKNUM(Q717),WEEKNUM(Q717))</f>
      </c>
      <c r="AC717" s="5">
        <f>+YEAR(Q717)</f>
      </c>
      <c r="AD717" s="281">
        <f>+AB717&amp;"-"&amp;AC717</f>
      </c>
      <c r="AE717" s="6"/>
      <c r="AF717" s="6"/>
      <c r="AG717" s="11"/>
    </row>
    <row x14ac:dyDescent="0.25" r="718" customHeight="1" ht="18.75">
      <c r="A718" s="276">
        <v>31</v>
      </c>
      <c r="B718" s="276">
        <v>1096273730</v>
      </c>
      <c r="C718" s="277" t="s">
        <v>1232</v>
      </c>
      <c r="D718" s="278">
        <v>44769</v>
      </c>
      <c r="E718" s="279" t="s">
        <v>1236</v>
      </c>
      <c r="F718" s="279" t="s">
        <v>211</v>
      </c>
      <c r="G718" s="283" t="s">
        <v>1223</v>
      </c>
      <c r="H718" s="279" t="s">
        <v>189</v>
      </c>
      <c r="I718" s="278">
        <v>44788</v>
      </c>
      <c r="J718" s="278">
        <v>44782</v>
      </c>
      <c r="K718" s="276">
        <f>J718-D718</f>
      </c>
      <c r="L718" s="278">
        <v>44798</v>
      </c>
      <c r="M718" s="280">
        <v>19.4</v>
      </c>
      <c r="N718" s="278">
        <v>44798</v>
      </c>
      <c r="O718" s="279" t="s">
        <v>190</v>
      </c>
      <c r="P718" s="276">
        <v>191</v>
      </c>
      <c r="Q718" s="278">
        <v>44811</v>
      </c>
      <c r="R718" s="276">
        <f>Q718-N718</f>
      </c>
      <c r="S718" s="6"/>
      <c r="T718" s="6"/>
      <c r="U718" s="5">
        <f>+YEAR(D718)</f>
      </c>
      <c r="V718" s="5">
        <f>+MONTH(D718)</f>
      </c>
      <c r="W718" s="281">
        <f>+"W"&amp;IF(WEEKNUM(D718)&lt;10,"0"&amp;WEEKNUM(D718),WEEKNUM(D718))</f>
      </c>
      <c r="X718" s="5">
        <f>+IF(N718="",YEAR(L718),YEAR(N718))</f>
      </c>
      <c r="Y718" s="5">
        <f>+IF(N718="",MONTH(L718),MONTH(N718))</f>
      </c>
      <c r="Z718" s="282">
        <f>+IF(N718="","W"&amp;IF(WEEKNUM(L718)&lt;10,"0"&amp;WEEKNUM(L718),WEEKNUM(L718)),"W"&amp;IF(WEEKNUM(N718)&lt;10,"0"&amp;WEEKNUM(N718),WEEKNUM(N718)))</f>
      </c>
      <c r="AA718" s="281">
        <f>+IF(O718&lt;&gt;"",O718,IF(N718="","In Transit","Arrived"))</f>
      </c>
      <c r="AB718" s="281">
        <f>+"W"&amp;IF(WEEKNUM(Q718)&lt;10,"0"&amp;WEEKNUM(Q718),WEEKNUM(Q718))</f>
      </c>
      <c r="AC718" s="5">
        <f>+YEAR(Q718)</f>
      </c>
      <c r="AD718" s="281">
        <f>+AB718&amp;"-"&amp;AC718</f>
      </c>
      <c r="AE718" s="6"/>
      <c r="AF718" s="6"/>
      <c r="AG718" s="11"/>
    </row>
    <row x14ac:dyDescent="0.25" r="719" customHeight="1" ht="18.75">
      <c r="A719" s="276">
        <v>31</v>
      </c>
      <c r="B719" s="276">
        <v>1096273732</v>
      </c>
      <c r="C719" s="277" t="s">
        <v>1232</v>
      </c>
      <c r="D719" s="278">
        <v>44769</v>
      </c>
      <c r="E719" s="279" t="s">
        <v>1237</v>
      </c>
      <c r="F719" s="279" t="s">
        <v>211</v>
      </c>
      <c r="G719" s="283" t="s">
        <v>1223</v>
      </c>
      <c r="H719" s="279" t="s">
        <v>189</v>
      </c>
      <c r="I719" s="278">
        <v>44788</v>
      </c>
      <c r="J719" s="278">
        <v>44782</v>
      </c>
      <c r="K719" s="276">
        <f>J719-D719</f>
      </c>
      <c r="L719" s="278">
        <v>44798</v>
      </c>
      <c r="M719" s="280">
        <v>19.4</v>
      </c>
      <c r="N719" s="278">
        <v>44798</v>
      </c>
      <c r="O719" s="279" t="s">
        <v>190</v>
      </c>
      <c r="P719" s="276">
        <v>191</v>
      </c>
      <c r="Q719" s="278">
        <v>44811</v>
      </c>
      <c r="R719" s="276">
        <f>Q719-N719</f>
      </c>
      <c r="S719" s="6"/>
      <c r="T719" s="6"/>
      <c r="U719" s="5">
        <f>+YEAR(D719)</f>
      </c>
      <c r="V719" s="5">
        <f>+MONTH(D719)</f>
      </c>
      <c r="W719" s="281">
        <f>+"W"&amp;IF(WEEKNUM(D719)&lt;10,"0"&amp;WEEKNUM(D719),WEEKNUM(D719))</f>
      </c>
      <c r="X719" s="5">
        <f>+IF(N719="",YEAR(L719),YEAR(N719))</f>
      </c>
      <c r="Y719" s="5">
        <f>+IF(N719="",MONTH(L719),MONTH(N719))</f>
      </c>
      <c r="Z719" s="282">
        <f>+IF(N719="","W"&amp;IF(WEEKNUM(L719)&lt;10,"0"&amp;WEEKNUM(L719),WEEKNUM(L719)),"W"&amp;IF(WEEKNUM(N719)&lt;10,"0"&amp;WEEKNUM(N719),WEEKNUM(N719)))</f>
      </c>
      <c r="AA719" s="281">
        <f>+IF(O719&lt;&gt;"",O719,IF(N719="","In Transit","Arrived"))</f>
      </c>
      <c r="AB719" s="281">
        <f>+"W"&amp;IF(WEEKNUM(Q719)&lt;10,"0"&amp;WEEKNUM(Q719),WEEKNUM(Q719))</f>
      </c>
      <c r="AC719" s="5">
        <f>+YEAR(Q719)</f>
      </c>
      <c r="AD719" s="281">
        <f>+AB719&amp;"-"&amp;AC719</f>
      </c>
      <c r="AE719" s="6"/>
      <c r="AF719" s="6"/>
      <c r="AG719" s="11"/>
    </row>
    <row x14ac:dyDescent="0.25" r="720" customHeight="1" ht="18.75">
      <c r="A720" s="276">
        <v>31</v>
      </c>
      <c r="B720" s="276">
        <v>1096273733</v>
      </c>
      <c r="C720" s="277" t="s">
        <v>1225</v>
      </c>
      <c r="D720" s="278">
        <v>44769</v>
      </c>
      <c r="E720" s="279" t="s">
        <v>1238</v>
      </c>
      <c r="F720" s="279" t="s">
        <v>211</v>
      </c>
      <c r="G720" s="283" t="s">
        <v>1223</v>
      </c>
      <c r="H720" s="279" t="s">
        <v>189</v>
      </c>
      <c r="I720" s="278">
        <v>44779</v>
      </c>
      <c r="J720" s="278">
        <v>44782</v>
      </c>
      <c r="K720" s="276">
        <f>J720-D720</f>
      </c>
      <c r="L720" s="278">
        <v>44798</v>
      </c>
      <c r="M720" s="280">
        <v>19.4</v>
      </c>
      <c r="N720" s="278">
        <v>44798</v>
      </c>
      <c r="O720" s="279" t="s">
        <v>190</v>
      </c>
      <c r="P720" s="276">
        <v>191</v>
      </c>
      <c r="Q720" s="278">
        <v>44804</v>
      </c>
      <c r="R720" s="276">
        <f>Q720-N720</f>
      </c>
      <c r="S720" s="6"/>
      <c r="T720" s="6"/>
      <c r="U720" s="5">
        <f>+YEAR(D720)</f>
      </c>
      <c r="V720" s="5">
        <f>+MONTH(D720)</f>
      </c>
      <c r="W720" s="281">
        <f>+"W"&amp;IF(WEEKNUM(D720)&lt;10,"0"&amp;WEEKNUM(D720),WEEKNUM(D720))</f>
      </c>
      <c r="X720" s="5">
        <f>+IF(N720="",YEAR(L720),YEAR(N720))</f>
      </c>
      <c r="Y720" s="5">
        <f>+IF(N720="",MONTH(L720),MONTH(N720))</f>
      </c>
      <c r="Z720" s="282">
        <f>+IF(N720="","W"&amp;IF(WEEKNUM(L720)&lt;10,"0"&amp;WEEKNUM(L720),WEEKNUM(L720)),"W"&amp;IF(WEEKNUM(N720)&lt;10,"0"&amp;WEEKNUM(N720),WEEKNUM(N720)))</f>
      </c>
      <c r="AA720" s="281">
        <f>+IF(O720&lt;&gt;"",O720,IF(N720="","In Transit","Arrived"))</f>
      </c>
      <c r="AB720" s="281">
        <f>+"W"&amp;IF(WEEKNUM(Q720)&lt;10,"0"&amp;WEEKNUM(Q720),WEEKNUM(Q720))</f>
      </c>
      <c r="AC720" s="5">
        <f>+YEAR(Q720)</f>
      </c>
      <c r="AD720" s="281">
        <f>+AB720&amp;"-"&amp;AC720</f>
      </c>
      <c r="AE720" s="6"/>
      <c r="AF720" s="6"/>
      <c r="AG720" s="11"/>
    </row>
    <row x14ac:dyDescent="0.25" r="721" customHeight="1" ht="18.75">
      <c r="A721" s="276">
        <v>33</v>
      </c>
      <c r="B721" s="276">
        <v>1096421705</v>
      </c>
      <c r="C721" s="277" t="s">
        <v>1239</v>
      </c>
      <c r="D721" s="278">
        <v>44785</v>
      </c>
      <c r="E721" s="279" t="s">
        <v>1240</v>
      </c>
      <c r="F721" s="279" t="s">
        <v>1028</v>
      </c>
      <c r="G721" s="283" t="s">
        <v>1241</v>
      </c>
      <c r="H721" s="279" t="s">
        <v>189</v>
      </c>
      <c r="I721" s="278">
        <v>44820</v>
      </c>
      <c r="J721" s="278">
        <v>44820</v>
      </c>
      <c r="K721" s="276">
        <f>J721-D721</f>
      </c>
      <c r="L721" s="278">
        <v>44837</v>
      </c>
      <c r="M721" s="280">
        <v>19.4</v>
      </c>
      <c r="N721" s="278">
        <v>44837</v>
      </c>
      <c r="O721" s="279" t="s">
        <v>190</v>
      </c>
      <c r="P721" s="276">
        <v>191</v>
      </c>
      <c r="Q721" s="278">
        <v>44860</v>
      </c>
      <c r="R721" s="276">
        <f>Q721-N721</f>
      </c>
      <c r="S721" s="6"/>
      <c r="T721" s="6"/>
      <c r="U721" s="5">
        <f>+YEAR(D721)</f>
      </c>
      <c r="V721" s="5">
        <f>+MONTH(D721)</f>
      </c>
      <c r="W721" s="281">
        <f>+"W"&amp;IF(WEEKNUM(D721)&lt;10,"0"&amp;WEEKNUM(D721),WEEKNUM(D721))</f>
      </c>
      <c r="X721" s="5">
        <f>+IF(N721="",YEAR(L721),YEAR(N721))</f>
      </c>
      <c r="Y721" s="5">
        <f>+IF(N721="",MONTH(L721),MONTH(N721))</f>
      </c>
      <c r="Z721" s="282">
        <f>+IF(N721="","W"&amp;IF(WEEKNUM(L721)&lt;10,"0"&amp;WEEKNUM(L721),WEEKNUM(L721)),"W"&amp;IF(WEEKNUM(N721)&lt;10,"0"&amp;WEEKNUM(N721),WEEKNUM(N721)))</f>
      </c>
      <c r="AA721" s="281">
        <f>+IF(O721&lt;&gt;"",O721,IF(N721="","In Transit","Arrived"))</f>
      </c>
      <c r="AB721" s="281">
        <f>+"W"&amp;IF(WEEKNUM(Q721)&lt;10,"0"&amp;WEEKNUM(Q721),WEEKNUM(Q721))</f>
      </c>
      <c r="AC721" s="5">
        <f>+YEAR(Q721)</f>
      </c>
      <c r="AD721" s="281">
        <f>+AB721&amp;"-"&amp;AC721</f>
      </c>
      <c r="AE721" s="6"/>
      <c r="AF721" s="6"/>
      <c r="AG721" s="11"/>
    </row>
    <row x14ac:dyDescent="0.25" r="722" customHeight="1" ht="18.75">
      <c r="A722" s="276">
        <v>33</v>
      </c>
      <c r="B722" s="276">
        <v>1096421704</v>
      </c>
      <c r="C722" s="277" t="s">
        <v>1242</v>
      </c>
      <c r="D722" s="278">
        <v>44786</v>
      </c>
      <c r="E722" s="279" t="s">
        <v>1243</v>
      </c>
      <c r="F722" s="279" t="s">
        <v>188</v>
      </c>
      <c r="G722" s="283" t="s">
        <v>1244</v>
      </c>
      <c r="H722" s="279" t="s">
        <v>189</v>
      </c>
      <c r="I722" s="278">
        <v>44793</v>
      </c>
      <c r="J722" s="278">
        <v>44793</v>
      </c>
      <c r="K722" s="276">
        <f>J722-D722</f>
      </c>
      <c r="L722" s="278">
        <v>44816</v>
      </c>
      <c r="M722" s="280">
        <v>19.4</v>
      </c>
      <c r="N722" s="278">
        <v>44817</v>
      </c>
      <c r="O722" s="279" t="s">
        <v>190</v>
      </c>
      <c r="P722" s="276">
        <v>190</v>
      </c>
      <c r="Q722" s="278">
        <v>44838</v>
      </c>
      <c r="R722" s="276">
        <f>Q722-N722</f>
      </c>
      <c r="S722" s="6"/>
      <c r="T722" s="6"/>
      <c r="U722" s="5">
        <f>+YEAR(D722)</f>
      </c>
      <c r="V722" s="5">
        <f>+MONTH(D722)</f>
      </c>
      <c r="W722" s="281">
        <f>+"W"&amp;IF(WEEKNUM(D722)&lt;10,"0"&amp;WEEKNUM(D722),WEEKNUM(D722))</f>
      </c>
      <c r="X722" s="5">
        <f>+IF(N722="",YEAR(L722),YEAR(N722))</f>
      </c>
      <c r="Y722" s="5">
        <f>+IF(N722="",MONTH(L722),MONTH(N722))</f>
      </c>
      <c r="Z722" s="282">
        <f>+IF(N722="","W"&amp;IF(WEEKNUM(L722)&lt;10,"0"&amp;WEEKNUM(L722),WEEKNUM(L722)),"W"&amp;IF(WEEKNUM(N722)&lt;10,"0"&amp;WEEKNUM(N722),WEEKNUM(N722)))</f>
      </c>
      <c r="AA722" s="281">
        <f>+IF(O722&lt;&gt;"",O722,IF(N722="","In Transit","Arrived"))</f>
      </c>
      <c r="AB722" s="281">
        <f>+"W"&amp;IF(WEEKNUM(Q722)&lt;10,"0"&amp;WEEKNUM(Q722),WEEKNUM(Q722))</f>
      </c>
      <c r="AC722" s="5">
        <f>+YEAR(Q722)</f>
      </c>
      <c r="AD722" s="281">
        <f>+AB722&amp;"-"&amp;AC722</f>
      </c>
      <c r="AE722" s="6"/>
      <c r="AF722" s="6"/>
      <c r="AG722" s="11"/>
    </row>
    <row x14ac:dyDescent="0.25" r="723" customHeight="1" ht="18.75">
      <c r="A723" s="276">
        <v>33</v>
      </c>
      <c r="B723" s="276">
        <v>1096421702</v>
      </c>
      <c r="C723" s="277" t="s">
        <v>1245</v>
      </c>
      <c r="D723" s="278">
        <v>44785</v>
      </c>
      <c r="E723" s="279" t="s">
        <v>1246</v>
      </c>
      <c r="F723" s="279" t="s">
        <v>188</v>
      </c>
      <c r="G723" s="283" t="s">
        <v>1244</v>
      </c>
      <c r="H723" s="279" t="s">
        <v>189</v>
      </c>
      <c r="I723" s="278">
        <v>44793</v>
      </c>
      <c r="J723" s="278">
        <v>44793</v>
      </c>
      <c r="K723" s="276">
        <f>J723-D723</f>
      </c>
      <c r="L723" s="278">
        <v>44816</v>
      </c>
      <c r="M723" s="280">
        <v>19.4</v>
      </c>
      <c r="N723" s="278">
        <v>44817</v>
      </c>
      <c r="O723" s="279" t="s">
        <v>190</v>
      </c>
      <c r="P723" s="276">
        <v>190</v>
      </c>
      <c r="Q723" s="278">
        <v>44830</v>
      </c>
      <c r="R723" s="276">
        <f>Q723-N723</f>
      </c>
      <c r="S723" s="6"/>
      <c r="T723" s="6"/>
      <c r="U723" s="5">
        <f>+YEAR(D723)</f>
      </c>
      <c r="V723" s="5">
        <f>+MONTH(D723)</f>
      </c>
      <c r="W723" s="281">
        <f>+"W"&amp;IF(WEEKNUM(D723)&lt;10,"0"&amp;WEEKNUM(D723),WEEKNUM(D723))</f>
      </c>
      <c r="X723" s="5">
        <f>+IF(N723="",YEAR(L723),YEAR(N723))</f>
      </c>
      <c r="Y723" s="5">
        <f>+IF(N723="",MONTH(L723),MONTH(N723))</f>
      </c>
      <c r="Z723" s="282">
        <f>+IF(N723="","W"&amp;IF(WEEKNUM(L723)&lt;10,"0"&amp;WEEKNUM(L723),WEEKNUM(L723)),"W"&amp;IF(WEEKNUM(N723)&lt;10,"0"&amp;WEEKNUM(N723),WEEKNUM(N723)))</f>
      </c>
      <c r="AA723" s="281">
        <f>+IF(O723&lt;&gt;"",O723,IF(N723="","In Transit","Arrived"))</f>
      </c>
      <c r="AB723" s="281">
        <f>+"W"&amp;IF(WEEKNUM(Q723)&lt;10,"0"&amp;WEEKNUM(Q723),WEEKNUM(Q723))</f>
      </c>
      <c r="AC723" s="5">
        <f>+YEAR(Q723)</f>
      </c>
      <c r="AD723" s="281">
        <f>+AB723&amp;"-"&amp;AC723</f>
      </c>
      <c r="AE723" s="6"/>
      <c r="AF723" s="6"/>
      <c r="AG723" s="11"/>
    </row>
    <row x14ac:dyDescent="0.25" r="724" customHeight="1" ht="18.75">
      <c r="A724" s="276">
        <v>33</v>
      </c>
      <c r="B724" s="276">
        <v>1096421696</v>
      </c>
      <c r="C724" s="277" t="s">
        <v>1245</v>
      </c>
      <c r="D724" s="278">
        <v>44786</v>
      </c>
      <c r="E724" s="279" t="s">
        <v>1247</v>
      </c>
      <c r="F724" s="279" t="s">
        <v>188</v>
      </c>
      <c r="G724" s="283" t="s">
        <v>1244</v>
      </c>
      <c r="H724" s="279" t="s">
        <v>189</v>
      </c>
      <c r="I724" s="278">
        <v>44793</v>
      </c>
      <c r="J724" s="278">
        <v>44793</v>
      </c>
      <c r="K724" s="276">
        <f>J724-D724</f>
      </c>
      <c r="L724" s="278">
        <v>44816</v>
      </c>
      <c r="M724" s="280">
        <v>19.4</v>
      </c>
      <c r="N724" s="278">
        <v>44817</v>
      </c>
      <c r="O724" s="279" t="s">
        <v>190</v>
      </c>
      <c r="P724" s="276">
        <v>190</v>
      </c>
      <c r="Q724" s="278">
        <v>44830</v>
      </c>
      <c r="R724" s="276">
        <f>Q724-N724</f>
      </c>
      <c r="S724" s="6"/>
      <c r="T724" s="6"/>
      <c r="U724" s="5">
        <f>+YEAR(D724)</f>
      </c>
      <c r="V724" s="5">
        <f>+MONTH(D724)</f>
      </c>
      <c r="W724" s="281">
        <f>+"W"&amp;IF(WEEKNUM(D724)&lt;10,"0"&amp;WEEKNUM(D724),WEEKNUM(D724))</f>
      </c>
      <c r="X724" s="5">
        <f>+IF(N724="",YEAR(L724),YEAR(N724))</f>
      </c>
      <c r="Y724" s="5">
        <f>+IF(N724="",MONTH(L724),MONTH(N724))</f>
      </c>
      <c r="Z724" s="282">
        <f>+IF(N724="","W"&amp;IF(WEEKNUM(L724)&lt;10,"0"&amp;WEEKNUM(L724),WEEKNUM(L724)),"W"&amp;IF(WEEKNUM(N724)&lt;10,"0"&amp;WEEKNUM(N724),WEEKNUM(N724)))</f>
      </c>
      <c r="AA724" s="281">
        <f>+IF(O724&lt;&gt;"",O724,IF(N724="","In Transit","Arrived"))</f>
      </c>
      <c r="AB724" s="281">
        <f>+"W"&amp;IF(WEEKNUM(Q724)&lt;10,"0"&amp;WEEKNUM(Q724),WEEKNUM(Q724))</f>
      </c>
      <c r="AC724" s="5">
        <f>+YEAR(Q724)</f>
      </c>
      <c r="AD724" s="281">
        <f>+AB724&amp;"-"&amp;AC724</f>
      </c>
      <c r="AE724" s="6"/>
      <c r="AF724" s="6"/>
      <c r="AG724" s="11"/>
    </row>
    <row x14ac:dyDescent="0.25" r="725" customHeight="1" ht="18.75">
      <c r="A725" s="276">
        <v>33</v>
      </c>
      <c r="B725" s="276">
        <v>1096421692</v>
      </c>
      <c r="C725" s="277" t="s">
        <v>1242</v>
      </c>
      <c r="D725" s="278">
        <v>44785</v>
      </c>
      <c r="E725" s="279" t="s">
        <v>454</v>
      </c>
      <c r="F725" s="279" t="s">
        <v>188</v>
      </c>
      <c r="G725" s="283" t="s">
        <v>1244</v>
      </c>
      <c r="H725" s="279" t="s">
        <v>189</v>
      </c>
      <c r="I725" s="278">
        <v>44793</v>
      </c>
      <c r="J725" s="278">
        <v>44793</v>
      </c>
      <c r="K725" s="276">
        <f>J725-D725</f>
      </c>
      <c r="L725" s="278">
        <v>44816</v>
      </c>
      <c r="M725" s="280">
        <v>19.4</v>
      </c>
      <c r="N725" s="278">
        <v>44817</v>
      </c>
      <c r="O725" s="279" t="s">
        <v>190</v>
      </c>
      <c r="P725" s="276">
        <v>190</v>
      </c>
      <c r="Q725" s="278">
        <v>44838</v>
      </c>
      <c r="R725" s="276">
        <f>Q725-N725</f>
      </c>
      <c r="S725" s="6"/>
      <c r="T725" s="6"/>
      <c r="U725" s="5">
        <f>+YEAR(D725)</f>
      </c>
      <c r="V725" s="5">
        <f>+MONTH(D725)</f>
      </c>
      <c r="W725" s="281">
        <f>+"W"&amp;IF(WEEKNUM(D725)&lt;10,"0"&amp;WEEKNUM(D725),WEEKNUM(D725))</f>
      </c>
      <c r="X725" s="5">
        <f>+IF(N725="",YEAR(L725),YEAR(N725))</f>
      </c>
      <c r="Y725" s="5">
        <f>+IF(N725="",MONTH(L725),MONTH(N725))</f>
      </c>
      <c r="Z725" s="282">
        <f>+IF(N725="","W"&amp;IF(WEEKNUM(L725)&lt;10,"0"&amp;WEEKNUM(L725),WEEKNUM(L725)),"W"&amp;IF(WEEKNUM(N725)&lt;10,"0"&amp;WEEKNUM(N725),WEEKNUM(N725)))</f>
      </c>
      <c r="AA725" s="281">
        <f>+IF(O725&lt;&gt;"",O725,IF(N725="","In Transit","Arrived"))</f>
      </c>
      <c r="AB725" s="281">
        <f>+"W"&amp;IF(WEEKNUM(Q725)&lt;10,"0"&amp;WEEKNUM(Q725),WEEKNUM(Q725))</f>
      </c>
      <c r="AC725" s="5">
        <f>+YEAR(Q725)</f>
      </c>
      <c r="AD725" s="281">
        <f>+AB725&amp;"-"&amp;AC725</f>
      </c>
      <c r="AE725" s="6"/>
      <c r="AF725" s="6"/>
      <c r="AG725" s="11"/>
    </row>
    <row x14ac:dyDescent="0.25" r="726" customHeight="1" ht="18.75">
      <c r="A726" s="276">
        <v>33</v>
      </c>
      <c r="B726" s="276">
        <v>1096421690</v>
      </c>
      <c r="C726" s="277" t="s">
        <v>1248</v>
      </c>
      <c r="D726" s="278">
        <v>44785</v>
      </c>
      <c r="E726" s="279" t="s">
        <v>1249</v>
      </c>
      <c r="F726" s="279" t="s">
        <v>1028</v>
      </c>
      <c r="G726" s="283" t="s">
        <v>1250</v>
      </c>
      <c r="H726" s="279" t="s">
        <v>189</v>
      </c>
      <c r="I726" s="278">
        <v>44799</v>
      </c>
      <c r="J726" s="278">
        <v>44799</v>
      </c>
      <c r="K726" s="276">
        <f>J726-D726</f>
      </c>
      <c r="L726" s="278">
        <v>44822</v>
      </c>
      <c r="M726" s="280">
        <v>19.4</v>
      </c>
      <c r="N726" s="278">
        <v>44831</v>
      </c>
      <c r="O726" s="279" t="s">
        <v>190</v>
      </c>
      <c r="P726" s="276">
        <v>190</v>
      </c>
      <c r="Q726" s="278">
        <v>44838</v>
      </c>
      <c r="R726" s="276">
        <f>Q726-N726</f>
      </c>
      <c r="S726" s="6"/>
      <c r="T726" s="6"/>
      <c r="U726" s="5">
        <f>+YEAR(D726)</f>
      </c>
      <c r="V726" s="5">
        <f>+MONTH(D726)</f>
      </c>
      <c r="W726" s="281">
        <f>+"W"&amp;IF(WEEKNUM(D726)&lt;10,"0"&amp;WEEKNUM(D726),WEEKNUM(D726))</f>
      </c>
      <c r="X726" s="5">
        <f>+IF(N726="",YEAR(L726),YEAR(N726))</f>
      </c>
      <c r="Y726" s="5">
        <f>+IF(N726="",MONTH(L726),MONTH(N726))</f>
      </c>
      <c r="Z726" s="282">
        <f>+IF(N726="","W"&amp;IF(WEEKNUM(L726)&lt;10,"0"&amp;WEEKNUM(L726),WEEKNUM(L726)),"W"&amp;IF(WEEKNUM(N726)&lt;10,"0"&amp;WEEKNUM(N726),WEEKNUM(N726)))</f>
      </c>
      <c r="AA726" s="281">
        <f>+IF(O726&lt;&gt;"",O726,IF(N726="","In Transit","Arrived"))</f>
      </c>
      <c r="AB726" s="281">
        <f>+"W"&amp;IF(WEEKNUM(Q726)&lt;10,"0"&amp;WEEKNUM(Q726),WEEKNUM(Q726))</f>
      </c>
      <c r="AC726" s="5">
        <f>+YEAR(Q726)</f>
      </c>
      <c r="AD726" s="281">
        <f>+AB726&amp;"-"&amp;AC726</f>
      </c>
      <c r="AE726" s="6"/>
      <c r="AF726" s="6"/>
      <c r="AG726" s="11"/>
    </row>
    <row x14ac:dyDescent="0.25" r="727" customHeight="1" ht="18.75">
      <c r="A727" s="276">
        <v>33</v>
      </c>
      <c r="B727" s="276">
        <v>1096421688</v>
      </c>
      <c r="C727" s="277" t="s">
        <v>1245</v>
      </c>
      <c r="D727" s="278">
        <v>44784</v>
      </c>
      <c r="E727" s="279" t="s">
        <v>1251</v>
      </c>
      <c r="F727" s="279" t="s">
        <v>188</v>
      </c>
      <c r="G727" s="283" t="s">
        <v>1244</v>
      </c>
      <c r="H727" s="279" t="s">
        <v>189</v>
      </c>
      <c r="I727" s="278">
        <v>44793</v>
      </c>
      <c r="J727" s="278">
        <v>44793</v>
      </c>
      <c r="K727" s="276">
        <f>J727-D727</f>
      </c>
      <c r="L727" s="278">
        <v>44816</v>
      </c>
      <c r="M727" s="280">
        <v>19.4</v>
      </c>
      <c r="N727" s="278">
        <v>44817</v>
      </c>
      <c r="O727" s="279" t="s">
        <v>190</v>
      </c>
      <c r="P727" s="276">
        <v>190</v>
      </c>
      <c r="Q727" s="278">
        <v>44830</v>
      </c>
      <c r="R727" s="276">
        <f>Q727-N727</f>
      </c>
      <c r="S727" s="6"/>
      <c r="T727" s="6"/>
      <c r="U727" s="5">
        <f>+YEAR(D727)</f>
      </c>
      <c r="V727" s="5">
        <f>+MONTH(D727)</f>
      </c>
      <c r="W727" s="281">
        <f>+"W"&amp;IF(WEEKNUM(D727)&lt;10,"0"&amp;WEEKNUM(D727),WEEKNUM(D727))</f>
      </c>
      <c r="X727" s="5">
        <f>+IF(N727="",YEAR(L727),YEAR(N727))</f>
      </c>
      <c r="Y727" s="5">
        <f>+IF(N727="",MONTH(L727),MONTH(N727))</f>
      </c>
      <c r="Z727" s="282">
        <f>+IF(N727="","W"&amp;IF(WEEKNUM(L727)&lt;10,"0"&amp;WEEKNUM(L727),WEEKNUM(L727)),"W"&amp;IF(WEEKNUM(N727)&lt;10,"0"&amp;WEEKNUM(N727),WEEKNUM(N727)))</f>
      </c>
      <c r="AA727" s="281">
        <f>+IF(O727&lt;&gt;"",O727,IF(N727="","In Transit","Arrived"))</f>
      </c>
      <c r="AB727" s="281">
        <f>+"W"&amp;IF(WEEKNUM(Q727)&lt;10,"0"&amp;WEEKNUM(Q727),WEEKNUM(Q727))</f>
      </c>
      <c r="AC727" s="5">
        <f>+YEAR(Q727)</f>
      </c>
      <c r="AD727" s="281">
        <f>+AB727&amp;"-"&amp;AC727</f>
      </c>
      <c r="AE727" s="6"/>
      <c r="AF727" s="6"/>
      <c r="AG727" s="11"/>
    </row>
    <row x14ac:dyDescent="0.25" r="728" customHeight="1" ht="18.75">
      <c r="A728" s="276">
        <v>33</v>
      </c>
      <c r="B728" s="276">
        <v>1096421685</v>
      </c>
      <c r="C728" s="277" t="s">
        <v>1245</v>
      </c>
      <c r="D728" s="278">
        <v>44784</v>
      </c>
      <c r="E728" s="279" t="s">
        <v>1252</v>
      </c>
      <c r="F728" s="279" t="s">
        <v>188</v>
      </c>
      <c r="G728" s="283" t="s">
        <v>1244</v>
      </c>
      <c r="H728" s="279" t="s">
        <v>189</v>
      </c>
      <c r="I728" s="278">
        <v>44793</v>
      </c>
      <c r="J728" s="278">
        <v>44793</v>
      </c>
      <c r="K728" s="276">
        <f>J728-D728</f>
      </c>
      <c r="L728" s="278">
        <v>44816</v>
      </c>
      <c r="M728" s="280">
        <v>19.4</v>
      </c>
      <c r="N728" s="278">
        <v>44817</v>
      </c>
      <c r="O728" s="279" t="s">
        <v>190</v>
      </c>
      <c r="P728" s="276">
        <v>190</v>
      </c>
      <c r="Q728" s="278">
        <v>44830</v>
      </c>
      <c r="R728" s="276">
        <f>Q728-N728</f>
      </c>
      <c r="S728" s="6"/>
      <c r="T728" s="6"/>
      <c r="U728" s="5">
        <f>+YEAR(D728)</f>
      </c>
      <c r="V728" s="5">
        <f>+MONTH(D728)</f>
      </c>
      <c r="W728" s="281">
        <f>+"W"&amp;IF(WEEKNUM(D728)&lt;10,"0"&amp;WEEKNUM(D728),WEEKNUM(D728))</f>
      </c>
      <c r="X728" s="5">
        <f>+IF(N728="",YEAR(L728),YEAR(N728))</f>
      </c>
      <c r="Y728" s="5">
        <f>+IF(N728="",MONTH(L728),MONTH(N728))</f>
      </c>
      <c r="Z728" s="282">
        <f>+IF(N728="","W"&amp;IF(WEEKNUM(L728)&lt;10,"0"&amp;WEEKNUM(L728),WEEKNUM(L728)),"W"&amp;IF(WEEKNUM(N728)&lt;10,"0"&amp;WEEKNUM(N728),WEEKNUM(N728)))</f>
      </c>
      <c r="AA728" s="281">
        <f>+IF(O728&lt;&gt;"",O728,IF(N728="","In Transit","Arrived"))</f>
      </c>
      <c r="AB728" s="281">
        <f>+"W"&amp;IF(WEEKNUM(Q728)&lt;10,"0"&amp;WEEKNUM(Q728),WEEKNUM(Q728))</f>
      </c>
      <c r="AC728" s="5">
        <f>+YEAR(Q728)</f>
      </c>
      <c r="AD728" s="281">
        <f>+AB728&amp;"-"&amp;AC728</f>
      </c>
      <c r="AE728" s="6"/>
      <c r="AF728" s="6"/>
      <c r="AG728" s="11"/>
    </row>
    <row x14ac:dyDescent="0.25" r="729" customHeight="1" ht="18.75">
      <c r="A729" s="276">
        <v>33</v>
      </c>
      <c r="B729" s="276">
        <v>1096421684</v>
      </c>
      <c r="C729" s="277" t="s">
        <v>1245</v>
      </c>
      <c r="D729" s="278">
        <v>44784</v>
      </c>
      <c r="E729" s="279" t="s">
        <v>1253</v>
      </c>
      <c r="F729" s="279" t="s">
        <v>188</v>
      </c>
      <c r="G729" s="283" t="s">
        <v>1244</v>
      </c>
      <c r="H729" s="279" t="s">
        <v>189</v>
      </c>
      <c r="I729" s="278">
        <v>44793</v>
      </c>
      <c r="J729" s="278">
        <v>44793</v>
      </c>
      <c r="K729" s="276">
        <f>J729-D729</f>
      </c>
      <c r="L729" s="278">
        <v>44816</v>
      </c>
      <c r="M729" s="280">
        <v>19.4</v>
      </c>
      <c r="N729" s="278">
        <v>44817</v>
      </c>
      <c r="O729" s="279" t="s">
        <v>190</v>
      </c>
      <c r="P729" s="276">
        <v>190</v>
      </c>
      <c r="Q729" s="278">
        <v>44830</v>
      </c>
      <c r="R729" s="276">
        <f>Q729-N729</f>
      </c>
      <c r="S729" s="6"/>
      <c r="T729" s="6"/>
      <c r="U729" s="5">
        <f>+YEAR(D729)</f>
      </c>
      <c r="V729" s="5">
        <f>+MONTH(D729)</f>
      </c>
      <c r="W729" s="281">
        <f>+"W"&amp;IF(WEEKNUM(D729)&lt;10,"0"&amp;WEEKNUM(D729),WEEKNUM(D729))</f>
      </c>
      <c r="X729" s="5">
        <f>+IF(N729="",YEAR(L729),YEAR(N729))</f>
      </c>
      <c r="Y729" s="5">
        <f>+IF(N729="",MONTH(L729),MONTH(N729))</f>
      </c>
      <c r="Z729" s="282">
        <f>+IF(N729="","W"&amp;IF(WEEKNUM(L729)&lt;10,"0"&amp;WEEKNUM(L729),WEEKNUM(L729)),"W"&amp;IF(WEEKNUM(N729)&lt;10,"0"&amp;WEEKNUM(N729),WEEKNUM(N729)))</f>
      </c>
      <c r="AA729" s="281">
        <f>+IF(O729&lt;&gt;"",O729,IF(N729="","In Transit","Arrived"))</f>
      </c>
      <c r="AB729" s="281">
        <f>+"W"&amp;IF(WEEKNUM(Q729)&lt;10,"0"&amp;WEEKNUM(Q729),WEEKNUM(Q729))</f>
      </c>
      <c r="AC729" s="5">
        <f>+YEAR(Q729)</f>
      </c>
      <c r="AD729" s="281">
        <f>+AB729&amp;"-"&amp;AC729</f>
      </c>
      <c r="AE729" s="6"/>
      <c r="AF729" s="6"/>
      <c r="AG729" s="11"/>
    </row>
    <row x14ac:dyDescent="0.25" r="730" customHeight="1" ht="18.75">
      <c r="A730" s="276">
        <v>33</v>
      </c>
      <c r="B730" s="276">
        <v>1096421683</v>
      </c>
      <c r="C730" s="277" t="s">
        <v>1254</v>
      </c>
      <c r="D730" s="278">
        <v>44783</v>
      </c>
      <c r="E730" s="279" t="s">
        <v>1255</v>
      </c>
      <c r="F730" s="279" t="s">
        <v>1028</v>
      </c>
      <c r="G730" s="283" t="s">
        <v>1250</v>
      </c>
      <c r="H730" s="279" t="s">
        <v>189</v>
      </c>
      <c r="I730" s="278">
        <v>44793</v>
      </c>
      <c r="J730" s="278">
        <v>44801</v>
      </c>
      <c r="K730" s="276">
        <f>J730-D730</f>
      </c>
      <c r="L730" s="278">
        <v>44823</v>
      </c>
      <c r="M730" s="280">
        <v>19.4</v>
      </c>
      <c r="N730" s="278">
        <v>44831</v>
      </c>
      <c r="O730" s="279" t="s">
        <v>190</v>
      </c>
      <c r="P730" s="276">
        <v>190</v>
      </c>
      <c r="Q730" s="278">
        <v>44838</v>
      </c>
      <c r="R730" s="276">
        <f>Q730-N730</f>
      </c>
      <c r="S730" s="6"/>
      <c r="T730" s="6"/>
      <c r="U730" s="5">
        <f>+YEAR(D730)</f>
      </c>
      <c r="V730" s="5">
        <f>+MONTH(D730)</f>
      </c>
      <c r="W730" s="281">
        <f>+"W"&amp;IF(WEEKNUM(D730)&lt;10,"0"&amp;WEEKNUM(D730),WEEKNUM(D730))</f>
      </c>
      <c r="X730" s="5">
        <f>+IF(N730="",YEAR(L730),YEAR(N730))</f>
      </c>
      <c r="Y730" s="5">
        <f>+IF(N730="",MONTH(L730),MONTH(N730))</f>
      </c>
      <c r="Z730" s="282">
        <f>+IF(N730="","W"&amp;IF(WEEKNUM(L730)&lt;10,"0"&amp;WEEKNUM(L730),WEEKNUM(L730)),"W"&amp;IF(WEEKNUM(N730)&lt;10,"0"&amp;WEEKNUM(N730),WEEKNUM(N730)))</f>
      </c>
      <c r="AA730" s="281">
        <f>+IF(O730&lt;&gt;"",O730,IF(N730="","In Transit","Arrived"))</f>
      </c>
      <c r="AB730" s="281">
        <f>+"W"&amp;IF(WEEKNUM(Q730)&lt;10,"0"&amp;WEEKNUM(Q730),WEEKNUM(Q730))</f>
      </c>
      <c r="AC730" s="5">
        <f>+YEAR(Q730)</f>
      </c>
      <c r="AD730" s="281">
        <f>+AB730&amp;"-"&amp;AC730</f>
      </c>
      <c r="AE730" s="6"/>
      <c r="AF730" s="6"/>
      <c r="AG730" s="11"/>
    </row>
    <row x14ac:dyDescent="0.25" r="731" customHeight="1" ht="18.75">
      <c r="A731" s="276">
        <v>33</v>
      </c>
      <c r="B731" s="276">
        <v>1096421681</v>
      </c>
      <c r="C731" s="277" t="s">
        <v>1254</v>
      </c>
      <c r="D731" s="278">
        <v>44783</v>
      </c>
      <c r="E731" s="279" t="s">
        <v>1256</v>
      </c>
      <c r="F731" s="279" t="s">
        <v>1028</v>
      </c>
      <c r="G731" s="283" t="s">
        <v>1250</v>
      </c>
      <c r="H731" s="279" t="s">
        <v>189</v>
      </c>
      <c r="I731" s="278">
        <v>44793</v>
      </c>
      <c r="J731" s="278">
        <v>44801</v>
      </c>
      <c r="K731" s="276">
        <f>J731-D731</f>
      </c>
      <c r="L731" s="278">
        <v>44823</v>
      </c>
      <c r="M731" s="280">
        <v>19.4</v>
      </c>
      <c r="N731" s="278">
        <v>44831</v>
      </c>
      <c r="O731" s="279" t="s">
        <v>190</v>
      </c>
      <c r="P731" s="276">
        <v>190</v>
      </c>
      <c r="Q731" s="278">
        <v>44838</v>
      </c>
      <c r="R731" s="276">
        <f>Q731-N731</f>
      </c>
      <c r="S731" s="6"/>
      <c r="T731" s="6"/>
      <c r="U731" s="5">
        <f>+YEAR(D731)</f>
      </c>
      <c r="V731" s="5">
        <f>+MONTH(D731)</f>
      </c>
      <c r="W731" s="281">
        <f>+"W"&amp;IF(WEEKNUM(D731)&lt;10,"0"&amp;WEEKNUM(D731),WEEKNUM(D731))</f>
      </c>
      <c r="X731" s="5">
        <f>+IF(N731="",YEAR(L731),YEAR(N731))</f>
      </c>
      <c r="Y731" s="5">
        <f>+IF(N731="",MONTH(L731),MONTH(N731))</f>
      </c>
      <c r="Z731" s="282">
        <f>+IF(N731="","W"&amp;IF(WEEKNUM(L731)&lt;10,"0"&amp;WEEKNUM(L731),WEEKNUM(L731)),"W"&amp;IF(WEEKNUM(N731)&lt;10,"0"&amp;WEEKNUM(N731),WEEKNUM(N731)))</f>
      </c>
      <c r="AA731" s="281">
        <f>+IF(O731&lt;&gt;"",O731,IF(N731="","In Transit","Arrived"))</f>
      </c>
      <c r="AB731" s="281">
        <f>+"W"&amp;IF(WEEKNUM(Q731)&lt;10,"0"&amp;WEEKNUM(Q731),WEEKNUM(Q731))</f>
      </c>
      <c r="AC731" s="5">
        <f>+YEAR(Q731)</f>
      </c>
      <c r="AD731" s="281">
        <f>+AB731&amp;"-"&amp;AC731</f>
      </c>
      <c r="AE731" s="6"/>
      <c r="AF731" s="6"/>
      <c r="AG731" s="11"/>
    </row>
    <row x14ac:dyDescent="0.25" r="732" customHeight="1" ht="18.75">
      <c r="A732" s="276">
        <v>33</v>
      </c>
      <c r="B732" s="276">
        <v>1096421680</v>
      </c>
      <c r="C732" s="277" t="s">
        <v>1257</v>
      </c>
      <c r="D732" s="278">
        <v>44783</v>
      </c>
      <c r="E732" s="279" t="s">
        <v>1258</v>
      </c>
      <c r="F732" s="279" t="s">
        <v>188</v>
      </c>
      <c r="G732" s="283" t="s">
        <v>1244</v>
      </c>
      <c r="H732" s="279" t="s">
        <v>189</v>
      </c>
      <c r="I732" s="278">
        <v>44793</v>
      </c>
      <c r="J732" s="278">
        <v>44793</v>
      </c>
      <c r="K732" s="276">
        <f>J732-D732</f>
      </c>
      <c r="L732" s="278">
        <v>44816</v>
      </c>
      <c r="M732" s="280">
        <v>19.4</v>
      </c>
      <c r="N732" s="278">
        <v>44817</v>
      </c>
      <c r="O732" s="279" t="s">
        <v>190</v>
      </c>
      <c r="P732" s="276">
        <v>190</v>
      </c>
      <c r="Q732" s="278">
        <v>44831</v>
      </c>
      <c r="R732" s="276">
        <f>Q732-N732</f>
      </c>
      <c r="S732" s="6"/>
      <c r="T732" s="6"/>
      <c r="U732" s="5">
        <f>+YEAR(D732)</f>
      </c>
      <c r="V732" s="5">
        <f>+MONTH(D732)</f>
      </c>
      <c r="W732" s="281">
        <f>+"W"&amp;IF(WEEKNUM(D732)&lt;10,"0"&amp;WEEKNUM(D732),WEEKNUM(D732))</f>
      </c>
      <c r="X732" s="5">
        <f>+IF(N732="",YEAR(L732),YEAR(N732))</f>
      </c>
      <c r="Y732" s="5">
        <f>+IF(N732="",MONTH(L732),MONTH(N732))</f>
      </c>
      <c r="Z732" s="282">
        <f>+IF(N732="","W"&amp;IF(WEEKNUM(L732)&lt;10,"0"&amp;WEEKNUM(L732),WEEKNUM(L732)),"W"&amp;IF(WEEKNUM(N732)&lt;10,"0"&amp;WEEKNUM(N732),WEEKNUM(N732)))</f>
      </c>
      <c r="AA732" s="281">
        <f>+IF(O732&lt;&gt;"",O732,IF(N732="","In Transit","Arrived"))</f>
      </c>
      <c r="AB732" s="281">
        <f>+"W"&amp;IF(WEEKNUM(Q732)&lt;10,"0"&amp;WEEKNUM(Q732),WEEKNUM(Q732))</f>
      </c>
      <c r="AC732" s="5">
        <f>+YEAR(Q732)</f>
      </c>
      <c r="AD732" s="281">
        <f>+AB732&amp;"-"&amp;AC732</f>
      </c>
      <c r="AE732" s="6"/>
      <c r="AF732" s="6"/>
      <c r="AG732" s="11"/>
    </row>
    <row x14ac:dyDescent="0.25" r="733" customHeight="1" ht="18.75">
      <c r="A733" s="276">
        <v>33</v>
      </c>
      <c r="B733" s="276">
        <v>1096273740</v>
      </c>
      <c r="C733" s="277" t="s">
        <v>1257</v>
      </c>
      <c r="D733" s="278">
        <v>44782</v>
      </c>
      <c r="E733" s="279" t="s">
        <v>1259</v>
      </c>
      <c r="F733" s="279" t="s">
        <v>188</v>
      </c>
      <c r="G733" s="283" t="s">
        <v>1244</v>
      </c>
      <c r="H733" s="279" t="s">
        <v>189</v>
      </c>
      <c r="I733" s="278">
        <v>44793</v>
      </c>
      <c r="J733" s="278">
        <v>44793</v>
      </c>
      <c r="K733" s="276">
        <f>J733-D733</f>
      </c>
      <c r="L733" s="278">
        <v>44816</v>
      </c>
      <c r="M733" s="280">
        <v>19.4</v>
      </c>
      <c r="N733" s="278">
        <v>44817</v>
      </c>
      <c r="O733" s="279" t="s">
        <v>190</v>
      </c>
      <c r="P733" s="276">
        <v>190</v>
      </c>
      <c r="Q733" s="278">
        <v>44831</v>
      </c>
      <c r="R733" s="276">
        <f>Q733-N733</f>
      </c>
      <c r="S733" s="6"/>
      <c r="T733" s="6"/>
      <c r="U733" s="5">
        <f>+YEAR(D733)</f>
      </c>
      <c r="V733" s="5">
        <f>+MONTH(D733)</f>
      </c>
      <c r="W733" s="281">
        <f>+"W"&amp;IF(WEEKNUM(D733)&lt;10,"0"&amp;WEEKNUM(D733),WEEKNUM(D733))</f>
      </c>
      <c r="X733" s="5">
        <f>+IF(N733="",YEAR(L733),YEAR(N733))</f>
      </c>
      <c r="Y733" s="5">
        <f>+IF(N733="",MONTH(L733),MONTH(N733))</f>
      </c>
      <c r="Z733" s="282">
        <f>+IF(N733="","W"&amp;IF(WEEKNUM(L733)&lt;10,"0"&amp;WEEKNUM(L733),WEEKNUM(L733)),"W"&amp;IF(WEEKNUM(N733)&lt;10,"0"&amp;WEEKNUM(N733),WEEKNUM(N733)))</f>
      </c>
      <c r="AA733" s="281">
        <f>+IF(O733&lt;&gt;"",O733,IF(N733="","In Transit","Arrived"))</f>
      </c>
      <c r="AB733" s="281">
        <f>+"W"&amp;IF(WEEKNUM(Q733)&lt;10,"0"&amp;WEEKNUM(Q733),WEEKNUM(Q733))</f>
      </c>
      <c r="AC733" s="5">
        <f>+YEAR(Q733)</f>
      </c>
      <c r="AD733" s="281">
        <f>+AB733&amp;"-"&amp;AC733</f>
      </c>
      <c r="AE733" s="6"/>
      <c r="AF733" s="6"/>
      <c r="AG733" s="11"/>
    </row>
    <row x14ac:dyDescent="0.25" r="734" customHeight="1" ht="18.75">
      <c r="A734" s="276">
        <v>33</v>
      </c>
      <c r="B734" s="276">
        <v>1096273739</v>
      </c>
      <c r="C734" s="277" t="s">
        <v>1260</v>
      </c>
      <c r="D734" s="278">
        <v>44782</v>
      </c>
      <c r="E734" s="279" t="s">
        <v>397</v>
      </c>
      <c r="F734" s="279" t="s">
        <v>1028</v>
      </c>
      <c r="G734" s="283" t="s">
        <v>1250</v>
      </c>
      <c r="H734" s="279" t="s">
        <v>189</v>
      </c>
      <c r="I734" s="278">
        <v>44799</v>
      </c>
      <c r="J734" s="278">
        <v>44801</v>
      </c>
      <c r="K734" s="276">
        <f>J734-D734</f>
      </c>
      <c r="L734" s="278">
        <v>44823</v>
      </c>
      <c r="M734" s="280">
        <v>19.4</v>
      </c>
      <c r="N734" s="278">
        <v>44831</v>
      </c>
      <c r="O734" s="279" t="s">
        <v>190</v>
      </c>
      <c r="P734" s="276">
        <v>190</v>
      </c>
      <c r="Q734" s="278">
        <v>44838</v>
      </c>
      <c r="R734" s="276">
        <f>Q734-N734</f>
      </c>
      <c r="S734" s="6"/>
      <c r="T734" s="6"/>
      <c r="U734" s="5">
        <f>+YEAR(D734)</f>
      </c>
      <c r="V734" s="5">
        <f>+MONTH(D734)</f>
      </c>
      <c r="W734" s="281">
        <f>+"W"&amp;IF(WEEKNUM(D734)&lt;10,"0"&amp;WEEKNUM(D734),WEEKNUM(D734))</f>
      </c>
      <c r="X734" s="5">
        <f>+IF(N734="",YEAR(L734),YEAR(N734))</f>
      </c>
      <c r="Y734" s="5">
        <f>+IF(N734="",MONTH(L734),MONTH(N734))</f>
      </c>
      <c r="Z734" s="282">
        <f>+IF(N734="","W"&amp;IF(WEEKNUM(L734)&lt;10,"0"&amp;WEEKNUM(L734),WEEKNUM(L734)),"W"&amp;IF(WEEKNUM(N734)&lt;10,"0"&amp;WEEKNUM(N734),WEEKNUM(N734)))</f>
      </c>
      <c r="AA734" s="281">
        <f>+IF(O734&lt;&gt;"",O734,IF(N734="","In Transit","Arrived"))</f>
      </c>
      <c r="AB734" s="281">
        <f>+"W"&amp;IF(WEEKNUM(Q734)&lt;10,"0"&amp;WEEKNUM(Q734),WEEKNUM(Q734))</f>
      </c>
      <c r="AC734" s="5">
        <f>+YEAR(Q734)</f>
      </c>
      <c r="AD734" s="281">
        <f>+AB734&amp;"-"&amp;AC734</f>
      </c>
      <c r="AE734" s="6"/>
      <c r="AF734" s="6"/>
      <c r="AG734" s="11"/>
    </row>
    <row x14ac:dyDescent="0.25" r="735" customHeight="1" ht="18.75">
      <c r="A735" s="276">
        <v>33</v>
      </c>
      <c r="B735" s="276">
        <v>1096273737</v>
      </c>
      <c r="C735" s="277" t="s">
        <v>1254</v>
      </c>
      <c r="D735" s="278">
        <v>44782</v>
      </c>
      <c r="E735" s="279" t="s">
        <v>1261</v>
      </c>
      <c r="F735" s="279" t="s">
        <v>1028</v>
      </c>
      <c r="G735" s="283" t="s">
        <v>1250</v>
      </c>
      <c r="H735" s="279" t="s">
        <v>189</v>
      </c>
      <c r="I735" s="278">
        <v>44793</v>
      </c>
      <c r="J735" s="278">
        <v>44801</v>
      </c>
      <c r="K735" s="276">
        <f>J735-D735</f>
      </c>
      <c r="L735" s="278">
        <v>44823</v>
      </c>
      <c r="M735" s="280">
        <v>19.4</v>
      </c>
      <c r="N735" s="278">
        <v>44831</v>
      </c>
      <c r="O735" s="279" t="s">
        <v>190</v>
      </c>
      <c r="P735" s="276">
        <v>190</v>
      </c>
      <c r="Q735" s="278">
        <v>44838</v>
      </c>
      <c r="R735" s="276">
        <f>Q735-N735</f>
      </c>
      <c r="S735" s="6"/>
      <c r="T735" s="6"/>
      <c r="U735" s="5">
        <f>+YEAR(D735)</f>
      </c>
      <c r="V735" s="5">
        <f>+MONTH(D735)</f>
      </c>
      <c r="W735" s="281">
        <f>+"W"&amp;IF(WEEKNUM(D735)&lt;10,"0"&amp;WEEKNUM(D735),WEEKNUM(D735))</f>
      </c>
      <c r="X735" s="5">
        <f>+IF(N735="",YEAR(L735),YEAR(N735))</f>
      </c>
      <c r="Y735" s="5">
        <f>+IF(N735="",MONTH(L735),MONTH(N735))</f>
      </c>
      <c r="Z735" s="282">
        <f>+IF(N735="","W"&amp;IF(WEEKNUM(L735)&lt;10,"0"&amp;WEEKNUM(L735),WEEKNUM(L735)),"W"&amp;IF(WEEKNUM(N735)&lt;10,"0"&amp;WEEKNUM(N735),WEEKNUM(N735)))</f>
      </c>
      <c r="AA735" s="281">
        <f>+IF(O735&lt;&gt;"",O735,IF(N735="","In Transit","Arrived"))</f>
      </c>
      <c r="AB735" s="281">
        <f>+"W"&amp;IF(WEEKNUM(Q735)&lt;10,"0"&amp;WEEKNUM(Q735),WEEKNUM(Q735))</f>
      </c>
      <c r="AC735" s="5">
        <f>+YEAR(Q735)</f>
      </c>
      <c r="AD735" s="281">
        <f>+AB735&amp;"-"&amp;AC735</f>
      </c>
      <c r="AE735" s="6"/>
      <c r="AF735" s="6"/>
      <c r="AG735" s="11"/>
    </row>
    <row x14ac:dyDescent="0.25" r="736" customHeight="1" ht="18.75">
      <c r="A736" s="276">
        <v>33</v>
      </c>
      <c r="B736" s="276">
        <v>1096273736</v>
      </c>
      <c r="C736" s="277" t="s">
        <v>1257</v>
      </c>
      <c r="D736" s="278">
        <v>44781</v>
      </c>
      <c r="E736" s="279" t="s">
        <v>1262</v>
      </c>
      <c r="F736" s="279" t="s">
        <v>188</v>
      </c>
      <c r="G736" s="283" t="s">
        <v>1244</v>
      </c>
      <c r="H736" s="279" t="s">
        <v>189</v>
      </c>
      <c r="I736" s="278">
        <v>44793</v>
      </c>
      <c r="J736" s="278">
        <v>44793</v>
      </c>
      <c r="K736" s="276">
        <f>J736-D736</f>
      </c>
      <c r="L736" s="278">
        <v>44816</v>
      </c>
      <c r="M736" s="280">
        <v>19.4</v>
      </c>
      <c r="N736" s="278">
        <v>44817</v>
      </c>
      <c r="O736" s="279" t="s">
        <v>190</v>
      </c>
      <c r="P736" s="276">
        <v>190</v>
      </c>
      <c r="Q736" s="278">
        <v>44830</v>
      </c>
      <c r="R736" s="276">
        <f>Q736-N736</f>
      </c>
      <c r="S736" s="6"/>
      <c r="T736" s="6"/>
      <c r="U736" s="5">
        <f>+YEAR(D736)</f>
      </c>
      <c r="V736" s="5">
        <f>+MONTH(D736)</f>
      </c>
      <c r="W736" s="281">
        <f>+"W"&amp;IF(WEEKNUM(D736)&lt;10,"0"&amp;WEEKNUM(D736),WEEKNUM(D736))</f>
      </c>
      <c r="X736" s="5">
        <f>+IF(N736="",YEAR(L736),YEAR(N736))</f>
      </c>
      <c r="Y736" s="5">
        <f>+IF(N736="",MONTH(L736),MONTH(N736))</f>
      </c>
      <c r="Z736" s="282">
        <f>+IF(N736="","W"&amp;IF(WEEKNUM(L736)&lt;10,"0"&amp;WEEKNUM(L736),WEEKNUM(L736)),"W"&amp;IF(WEEKNUM(N736)&lt;10,"0"&amp;WEEKNUM(N736),WEEKNUM(N736)))</f>
      </c>
      <c r="AA736" s="281">
        <f>+IF(O736&lt;&gt;"",O736,IF(N736="","In Transit","Arrived"))</f>
      </c>
      <c r="AB736" s="281">
        <f>+"W"&amp;IF(WEEKNUM(Q736)&lt;10,"0"&amp;WEEKNUM(Q736),WEEKNUM(Q736))</f>
      </c>
      <c r="AC736" s="5">
        <f>+YEAR(Q736)</f>
      </c>
      <c r="AD736" s="281">
        <f>+AB736&amp;"-"&amp;AC736</f>
      </c>
      <c r="AE736" s="6"/>
      <c r="AF736" s="6"/>
      <c r="AG736" s="11"/>
    </row>
    <row x14ac:dyDescent="0.25" r="737" customHeight="1" ht="18.75">
      <c r="A737" s="276">
        <v>33</v>
      </c>
      <c r="B737" s="276">
        <v>1096273735</v>
      </c>
      <c r="C737" s="277" t="s">
        <v>1257</v>
      </c>
      <c r="D737" s="278">
        <v>44781</v>
      </c>
      <c r="E737" s="279" t="s">
        <v>1263</v>
      </c>
      <c r="F737" s="279" t="s">
        <v>188</v>
      </c>
      <c r="G737" s="283" t="s">
        <v>1244</v>
      </c>
      <c r="H737" s="279" t="s">
        <v>189</v>
      </c>
      <c r="I737" s="278">
        <v>44793</v>
      </c>
      <c r="J737" s="278">
        <v>44793</v>
      </c>
      <c r="K737" s="276">
        <f>J737-D737</f>
      </c>
      <c r="L737" s="278">
        <v>44816</v>
      </c>
      <c r="M737" s="280">
        <v>19.4</v>
      </c>
      <c r="N737" s="278">
        <v>44817</v>
      </c>
      <c r="O737" s="279" t="s">
        <v>190</v>
      </c>
      <c r="P737" s="276">
        <v>190</v>
      </c>
      <c r="Q737" s="278">
        <v>44830</v>
      </c>
      <c r="R737" s="276">
        <f>Q737-N737</f>
      </c>
      <c r="S737" s="6"/>
      <c r="T737" s="6"/>
      <c r="U737" s="5">
        <f>+YEAR(D737)</f>
      </c>
      <c r="V737" s="5">
        <f>+MONTH(D737)</f>
      </c>
      <c r="W737" s="281">
        <f>+"W"&amp;IF(WEEKNUM(D737)&lt;10,"0"&amp;WEEKNUM(D737),WEEKNUM(D737))</f>
      </c>
      <c r="X737" s="5">
        <f>+IF(N737="",YEAR(L737),YEAR(N737))</f>
      </c>
      <c r="Y737" s="5">
        <f>+IF(N737="",MONTH(L737),MONTH(N737))</f>
      </c>
      <c r="Z737" s="282">
        <f>+IF(N737="","W"&amp;IF(WEEKNUM(L737)&lt;10,"0"&amp;WEEKNUM(L737),WEEKNUM(L737)),"W"&amp;IF(WEEKNUM(N737)&lt;10,"0"&amp;WEEKNUM(N737),WEEKNUM(N737)))</f>
      </c>
      <c r="AA737" s="281">
        <f>+IF(O737&lt;&gt;"",O737,IF(N737="","In Transit","Arrived"))</f>
      </c>
      <c r="AB737" s="281">
        <f>+"W"&amp;IF(WEEKNUM(Q737)&lt;10,"0"&amp;WEEKNUM(Q737),WEEKNUM(Q737))</f>
      </c>
      <c r="AC737" s="5">
        <f>+YEAR(Q737)</f>
      </c>
      <c r="AD737" s="281">
        <f>+AB737&amp;"-"&amp;AC737</f>
      </c>
      <c r="AE737" s="6"/>
      <c r="AF737" s="6"/>
      <c r="AG737" s="11"/>
    </row>
    <row x14ac:dyDescent="0.25" r="738" customHeight="1" ht="18.75">
      <c r="A738" s="276">
        <v>34</v>
      </c>
      <c r="B738" s="276">
        <v>1097036413</v>
      </c>
      <c r="C738" s="277" t="s">
        <v>1264</v>
      </c>
      <c r="D738" s="278">
        <v>44793</v>
      </c>
      <c r="E738" s="279" t="s">
        <v>1265</v>
      </c>
      <c r="F738" s="279" t="s">
        <v>1028</v>
      </c>
      <c r="G738" s="283" t="s">
        <v>1250</v>
      </c>
      <c r="H738" s="279" t="s">
        <v>189</v>
      </c>
      <c r="I738" s="278">
        <v>44801</v>
      </c>
      <c r="J738" s="278">
        <v>44801</v>
      </c>
      <c r="K738" s="276">
        <f>J738-D738</f>
      </c>
      <c r="L738" s="278">
        <v>44823</v>
      </c>
      <c r="M738" s="280">
        <v>19.4</v>
      </c>
      <c r="N738" s="278">
        <v>44831</v>
      </c>
      <c r="O738" s="279" t="s">
        <v>190</v>
      </c>
      <c r="P738" s="276">
        <v>190</v>
      </c>
      <c r="Q738" s="278">
        <v>44838</v>
      </c>
      <c r="R738" s="276">
        <f>Q738-N738</f>
      </c>
      <c r="S738" s="6"/>
      <c r="T738" s="6"/>
      <c r="U738" s="5">
        <f>+YEAR(D738)</f>
      </c>
      <c r="V738" s="5">
        <f>+MONTH(D738)</f>
      </c>
      <c r="W738" s="281">
        <f>+"W"&amp;IF(WEEKNUM(D738)&lt;10,"0"&amp;WEEKNUM(D738),WEEKNUM(D738))</f>
      </c>
      <c r="X738" s="5">
        <f>+IF(N738="",YEAR(L738),YEAR(N738))</f>
      </c>
      <c r="Y738" s="5">
        <f>+IF(N738="",MONTH(L738),MONTH(N738))</f>
      </c>
      <c r="Z738" s="282">
        <f>+IF(N738="","W"&amp;IF(WEEKNUM(L738)&lt;10,"0"&amp;WEEKNUM(L738),WEEKNUM(L738)),"W"&amp;IF(WEEKNUM(N738)&lt;10,"0"&amp;WEEKNUM(N738),WEEKNUM(N738)))</f>
      </c>
      <c r="AA738" s="281">
        <f>+IF(O738&lt;&gt;"",O738,IF(N738="","In Transit","Arrived"))</f>
      </c>
      <c r="AB738" s="281">
        <f>+"W"&amp;IF(WEEKNUM(Q738)&lt;10,"0"&amp;WEEKNUM(Q738),WEEKNUM(Q738))</f>
      </c>
      <c r="AC738" s="5">
        <f>+YEAR(Q738)</f>
      </c>
      <c r="AD738" s="281">
        <f>+AB738&amp;"-"&amp;AC738</f>
      </c>
      <c r="AE738" s="6"/>
      <c r="AF738" s="6"/>
      <c r="AG738" s="11"/>
    </row>
    <row x14ac:dyDescent="0.25" r="739" customHeight="1" ht="18.75">
      <c r="A739" s="276">
        <v>34</v>
      </c>
      <c r="B739" s="276">
        <v>1097036402</v>
      </c>
      <c r="C739" s="277" t="s">
        <v>1266</v>
      </c>
      <c r="D739" s="278">
        <v>44792</v>
      </c>
      <c r="E739" s="279" t="s">
        <v>1267</v>
      </c>
      <c r="F739" s="279" t="s">
        <v>250</v>
      </c>
      <c r="G739" s="283" t="s">
        <v>1268</v>
      </c>
      <c r="H739" s="279" t="s">
        <v>189</v>
      </c>
      <c r="I739" s="278">
        <v>44808</v>
      </c>
      <c r="J739" s="278">
        <v>44811</v>
      </c>
      <c r="K739" s="276">
        <f>J739-D739</f>
      </c>
      <c r="L739" s="278">
        <v>44830</v>
      </c>
      <c r="M739" s="280">
        <v>19.4</v>
      </c>
      <c r="N739" s="278">
        <v>44833</v>
      </c>
      <c r="O739" s="279" t="s">
        <v>190</v>
      </c>
      <c r="P739" s="276">
        <v>191</v>
      </c>
      <c r="Q739" s="278">
        <v>44853</v>
      </c>
      <c r="R739" s="276">
        <f>Q739-N739</f>
      </c>
      <c r="S739" s="6"/>
      <c r="T739" s="6"/>
      <c r="U739" s="5">
        <f>+YEAR(D739)</f>
      </c>
      <c r="V739" s="5">
        <f>+MONTH(D739)</f>
      </c>
      <c r="W739" s="281">
        <f>+"W"&amp;IF(WEEKNUM(D739)&lt;10,"0"&amp;WEEKNUM(D739),WEEKNUM(D739))</f>
      </c>
      <c r="X739" s="5">
        <f>+IF(N739="",YEAR(L739),YEAR(N739))</f>
      </c>
      <c r="Y739" s="5">
        <f>+IF(N739="",MONTH(L739),MONTH(N739))</f>
      </c>
      <c r="Z739" s="282">
        <f>+IF(N739="","W"&amp;IF(WEEKNUM(L739)&lt;10,"0"&amp;WEEKNUM(L739),WEEKNUM(L739)),"W"&amp;IF(WEEKNUM(N739)&lt;10,"0"&amp;WEEKNUM(N739),WEEKNUM(N739)))</f>
      </c>
      <c r="AA739" s="281">
        <f>+IF(O739&lt;&gt;"",O739,IF(N739="","In Transit","Arrived"))</f>
      </c>
      <c r="AB739" s="281">
        <f>+"W"&amp;IF(WEEKNUM(Q739)&lt;10,"0"&amp;WEEKNUM(Q739),WEEKNUM(Q739))</f>
      </c>
      <c r="AC739" s="5">
        <f>+YEAR(Q739)</f>
      </c>
      <c r="AD739" s="281">
        <f>+AB739&amp;"-"&amp;AC739</f>
      </c>
      <c r="AE739" s="6"/>
      <c r="AF739" s="6"/>
      <c r="AG739" s="11"/>
    </row>
    <row x14ac:dyDescent="0.25" r="740" customHeight="1" ht="18.75">
      <c r="A740" s="276">
        <v>34</v>
      </c>
      <c r="B740" s="276">
        <v>1097036400</v>
      </c>
      <c r="C740" s="277" t="s">
        <v>1264</v>
      </c>
      <c r="D740" s="278">
        <v>44792</v>
      </c>
      <c r="E740" s="279" t="s">
        <v>1269</v>
      </c>
      <c r="F740" s="279" t="s">
        <v>1028</v>
      </c>
      <c r="G740" s="283" t="s">
        <v>1250</v>
      </c>
      <c r="H740" s="279" t="s">
        <v>189</v>
      </c>
      <c r="I740" s="278">
        <v>44801</v>
      </c>
      <c r="J740" s="278">
        <v>44801</v>
      </c>
      <c r="K740" s="276">
        <f>J740-D740</f>
      </c>
      <c r="L740" s="278">
        <v>44823</v>
      </c>
      <c r="M740" s="280">
        <v>19.4</v>
      </c>
      <c r="N740" s="278">
        <v>44831</v>
      </c>
      <c r="O740" s="279" t="s">
        <v>190</v>
      </c>
      <c r="P740" s="276">
        <v>190</v>
      </c>
      <c r="Q740" s="278">
        <v>44838</v>
      </c>
      <c r="R740" s="276">
        <f>Q740-N740</f>
      </c>
      <c r="S740" s="6"/>
      <c r="T740" s="6"/>
      <c r="U740" s="5">
        <f>+YEAR(D740)</f>
      </c>
      <c r="V740" s="5">
        <f>+MONTH(D740)</f>
      </c>
      <c r="W740" s="281">
        <f>+"W"&amp;IF(WEEKNUM(D740)&lt;10,"0"&amp;WEEKNUM(D740),WEEKNUM(D740))</f>
      </c>
      <c r="X740" s="5">
        <f>+IF(N740="",YEAR(L740),YEAR(N740))</f>
      </c>
      <c r="Y740" s="5">
        <f>+IF(N740="",MONTH(L740),MONTH(N740))</f>
      </c>
      <c r="Z740" s="282">
        <f>+IF(N740="","W"&amp;IF(WEEKNUM(L740)&lt;10,"0"&amp;WEEKNUM(L740),WEEKNUM(L740)),"W"&amp;IF(WEEKNUM(N740)&lt;10,"0"&amp;WEEKNUM(N740),WEEKNUM(N740)))</f>
      </c>
      <c r="AA740" s="281">
        <f>+IF(O740&lt;&gt;"",O740,IF(N740="","In Transit","Arrived"))</f>
      </c>
      <c r="AB740" s="281">
        <f>+"W"&amp;IF(WEEKNUM(Q740)&lt;10,"0"&amp;WEEKNUM(Q740),WEEKNUM(Q740))</f>
      </c>
      <c r="AC740" s="5">
        <f>+YEAR(Q740)</f>
      </c>
      <c r="AD740" s="281">
        <f>+AB740&amp;"-"&amp;AC740</f>
      </c>
      <c r="AE740" s="6"/>
      <c r="AF740" s="6"/>
      <c r="AG740" s="11"/>
    </row>
    <row x14ac:dyDescent="0.25" r="741" customHeight="1" ht="18.75">
      <c r="A741" s="276">
        <v>34</v>
      </c>
      <c r="B741" s="276">
        <v>1097036399</v>
      </c>
      <c r="C741" s="277" t="s">
        <v>1270</v>
      </c>
      <c r="D741" s="278">
        <v>44792</v>
      </c>
      <c r="E741" s="279" t="s">
        <v>1271</v>
      </c>
      <c r="F741" s="279" t="s">
        <v>250</v>
      </c>
      <c r="G741" s="283" t="s">
        <v>1268</v>
      </c>
      <c r="H741" s="279" t="s">
        <v>189</v>
      </c>
      <c r="I741" s="278">
        <v>44808</v>
      </c>
      <c r="J741" s="278">
        <v>44811</v>
      </c>
      <c r="K741" s="276">
        <f>J741-D741</f>
      </c>
      <c r="L741" s="278">
        <v>44830</v>
      </c>
      <c r="M741" s="280">
        <v>19.4</v>
      </c>
      <c r="N741" s="278">
        <v>44833</v>
      </c>
      <c r="O741" s="279" t="s">
        <v>190</v>
      </c>
      <c r="P741" s="276">
        <v>191</v>
      </c>
      <c r="Q741" s="278">
        <v>44846</v>
      </c>
      <c r="R741" s="276">
        <f>Q741-N741</f>
      </c>
      <c r="S741" s="6"/>
      <c r="T741" s="6"/>
      <c r="U741" s="5">
        <f>+YEAR(D741)</f>
      </c>
      <c r="V741" s="5">
        <f>+MONTH(D741)</f>
      </c>
      <c r="W741" s="281">
        <f>+"W"&amp;IF(WEEKNUM(D741)&lt;10,"0"&amp;WEEKNUM(D741),WEEKNUM(D741))</f>
      </c>
      <c r="X741" s="5">
        <f>+IF(N741="",YEAR(L741),YEAR(N741))</f>
      </c>
      <c r="Y741" s="5">
        <f>+IF(N741="",MONTH(L741),MONTH(N741))</f>
      </c>
      <c r="Z741" s="282">
        <f>+IF(N741="","W"&amp;IF(WEEKNUM(L741)&lt;10,"0"&amp;WEEKNUM(L741),WEEKNUM(L741)),"W"&amp;IF(WEEKNUM(N741)&lt;10,"0"&amp;WEEKNUM(N741),WEEKNUM(N741)))</f>
      </c>
      <c r="AA741" s="281">
        <f>+IF(O741&lt;&gt;"",O741,IF(N741="","In Transit","Arrived"))</f>
      </c>
      <c r="AB741" s="281">
        <f>+"W"&amp;IF(WEEKNUM(Q741)&lt;10,"0"&amp;WEEKNUM(Q741),WEEKNUM(Q741))</f>
      </c>
      <c r="AC741" s="5">
        <f>+YEAR(Q741)</f>
      </c>
      <c r="AD741" s="281">
        <f>+AB741&amp;"-"&amp;AC741</f>
      </c>
      <c r="AE741" s="6"/>
      <c r="AF741" s="6"/>
      <c r="AG741" s="11"/>
    </row>
    <row x14ac:dyDescent="0.25" r="742" customHeight="1" ht="18.75">
      <c r="A742" s="276">
        <v>34</v>
      </c>
      <c r="B742" s="276">
        <v>1096423710</v>
      </c>
      <c r="C742" s="277" t="s">
        <v>1270</v>
      </c>
      <c r="D742" s="278">
        <v>44792</v>
      </c>
      <c r="E742" s="279" t="s">
        <v>1272</v>
      </c>
      <c r="F742" s="279" t="s">
        <v>250</v>
      </c>
      <c r="G742" s="283" t="s">
        <v>1268</v>
      </c>
      <c r="H742" s="279" t="s">
        <v>189</v>
      </c>
      <c r="I742" s="278">
        <v>44808</v>
      </c>
      <c r="J742" s="278">
        <v>44811</v>
      </c>
      <c r="K742" s="276">
        <f>J742-D742</f>
      </c>
      <c r="L742" s="278">
        <v>44830</v>
      </c>
      <c r="M742" s="280">
        <v>19.4</v>
      </c>
      <c r="N742" s="278">
        <v>44833</v>
      </c>
      <c r="O742" s="279" t="s">
        <v>190</v>
      </c>
      <c r="P742" s="276">
        <v>191</v>
      </c>
      <c r="Q742" s="278">
        <v>44846</v>
      </c>
      <c r="R742" s="276">
        <f>Q742-N742</f>
      </c>
      <c r="S742" s="6"/>
      <c r="T742" s="6"/>
      <c r="U742" s="5">
        <f>+YEAR(D742)</f>
      </c>
      <c r="V742" s="5">
        <f>+MONTH(D742)</f>
      </c>
      <c r="W742" s="281">
        <f>+"W"&amp;IF(WEEKNUM(D742)&lt;10,"0"&amp;WEEKNUM(D742),WEEKNUM(D742))</f>
      </c>
      <c r="X742" s="5">
        <f>+IF(N742="",YEAR(L742),YEAR(N742))</f>
      </c>
      <c r="Y742" s="5">
        <f>+IF(N742="",MONTH(L742),MONTH(N742))</f>
      </c>
      <c r="Z742" s="282">
        <f>+IF(N742="","W"&amp;IF(WEEKNUM(L742)&lt;10,"0"&amp;WEEKNUM(L742),WEEKNUM(L742)),"W"&amp;IF(WEEKNUM(N742)&lt;10,"0"&amp;WEEKNUM(N742),WEEKNUM(N742)))</f>
      </c>
      <c r="AA742" s="281">
        <f>+IF(O742&lt;&gt;"",O742,IF(N742="","In Transit","Arrived"))</f>
      </c>
      <c r="AB742" s="281">
        <f>+"W"&amp;IF(WEEKNUM(Q742)&lt;10,"0"&amp;WEEKNUM(Q742),WEEKNUM(Q742))</f>
      </c>
      <c r="AC742" s="5">
        <f>+YEAR(Q742)</f>
      </c>
      <c r="AD742" s="281">
        <f>+AB742&amp;"-"&amp;AC742</f>
      </c>
      <c r="AE742" s="6"/>
      <c r="AF742" s="6"/>
      <c r="AG742" s="11"/>
    </row>
    <row x14ac:dyDescent="0.25" r="743" customHeight="1" ht="18.75">
      <c r="A743" s="276">
        <v>34</v>
      </c>
      <c r="B743" s="276">
        <v>1096423708</v>
      </c>
      <c r="C743" s="277" t="s">
        <v>1270</v>
      </c>
      <c r="D743" s="278">
        <v>44791</v>
      </c>
      <c r="E743" s="279" t="s">
        <v>1273</v>
      </c>
      <c r="F743" s="279" t="s">
        <v>250</v>
      </c>
      <c r="G743" s="283" t="s">
        <v>1268</v>
      </c>
      <c r="H743" s="279" t="s">
        <v>189</v>
      </c>
      <c r="I743" s="278">
        <v>44808</v>
      </c>
      <c r="J743" s="278">
        <v>44811</v>
      </c>
      <c r="K743" s="276">
        <f>J743-D743</f>
      </c>
      <c r="L743" s="278">
        <v>44830</v>
      </c>
      <c r="M743" s="280">
        <v>19.4</v>
      </c>
      <c r="N743" s="278">
        <v>44833</v>
      </c>
      <c r="O743" s="279" t="s">
        <v>190</v>
      </c>
      <c r="P743" s="276">
        <v>191</v>
      </c>
      <c r="Q743" s="278">
        <v>44846</v>
      </c>
      <c r="R743" s="276">
        <f>Q743-N743</f>
      </c>
      <c r="S743" s="6"/>
      <c r="T743" s="6"/>
      <c r="U743" s="5">
        <f>+YEAR(D743)</f>
      </c>
      <c r="V743" s="5">
        <f>+MONTH(D743)</f>
      </c>
      <c r="W743" s="281">
        <f>+"W"&amp;IF(WEEKNUM(D743)&lt;10,"0"&amp;WEEKNUM(D743),WEEKNUM(D743))</f>
      </c>
      <c r="X743" s="5">
        <f>+IF(N743="",YEAR(L743),YEAR(N743))</f>
      </c>
      <c r="Y743" s="5">
        <f>+IF(N743="",MONTH(L743),MONTH(N743))</f>
      </c>
      <c r="Z743" s="282">
        <f>+IF(N743="","W"&amp;IF(WEEKNUM(L743)&lt;10,"0"&amp;WEEKNUM(L743),WEEKNUM(L743)),"W"&amp;IF(WEEKNUM(N743)&lt;10,"0"&amp;WEEKNUM(N743),WEEKNUM(N743)))</f>
      </c>
      <c r="AA743" s="281">
        <f>+IF(O743&lt;&gt;"",O743,IF(N743="","In Transit","Arrived"))</f>
      </c>
      <c r="AB743" s="281">
        <f>+"W"&amp;IF(WEEKNUM(Q743)&lt;10,"0"&amp;WEEKNUM(Q743),WEEKNUM(Q743))</f>
      </c>
      <c r="AC743" s="5">
        <f>+YEAR(Q743)</f>
      </c>
      <c r="AD743" s="281">
        <f>+AB743&amp;"-"&amp;AC743</f>
      </c>
      <c r="AE743" s="6"/>
      <c r="AF743" s="6"/>
      <c r="AG743" s="11"/>
    </row>
    <row x14ac:dyDescent="0.25" r="744" customHeight="1" ht="18.75">
      <c r="A744" s="276">
        <v>34</v>
      </c>
      <c r="B744" s="276">
        <v>1096423706</v>
      </c>
      <c r="C744" s="277" t="s">
        <v>1264</v>
      </c>
      <c r="D744" s="278">
        <v>44790</v>
      </c>
      <c r="E744" s="279" t="s">
        <v>1274</v>
      </c>
      <c r="F744" s="279" t="s">
        <v>250</v>
      </c>
      <c r="G744" s="283" t="s">
        <v>1268</v>
      </c>
      <c r="H744" s="279" t="s">
        <v>189</v>
      </c>
      <c r="I744" s="278">
        <v>44801</v>
      </c>
      <c r="J744" s="278">
        <v>44801</v>
      </c>
      <c r="K744" s="276">
        <f>J744-D744</f>
      </c>
      <c r="L744" s="278">
        <v>44823</v>
      </c>
      <c r="M744" s="280">
        <v>19.4</v>
      </c>
      <c r="N744" s="278">
        <v>44831</v>
      </c>
      <c r="O744" s="279" t="s">
        <v>190</v>
      </c>
      <c r="P744" s="276">
        <v>190</v>
      </c>
      <c r="Q744" s="278">
        <v>44838</v>
      </c>
      <c r="R744" s="276">
        <f>Q744-N744</f>
      </c>
      <c r="S744" s="6"/>
      <c r="T744" s="6"/>
      <c r="U744" s="5">
        <f>+YEAR(D744)</f>
      </c>
      <c r="V744" s="5">
        <f>+MONTH(D744)</f>
      </c>
      <c r="W744" s="281">
        <f>+"W"&amp;IF(WEEKNUM(D744)&lt;10,"0"&amp;WEEKNUM(D744),WEEKNUM(D744))</f>
      </c>
      <c r="X744" s="5">
        <f>+IF(N744="",YEAR(L744),YEAR(N744))</f>
      </c>
      <c r="Y744" s="5">
        <f>+IF(N744="",MONTH(L744),MONTH(N744))</f>
      </c>
      <c r="Z744" s="282">
        <f>+IF(N744="","W"&amp;IF(WEEKNUM(L744)&lt;10,"0"&amp;WEEKNUM(L744),WEEKNUM(L744)),"W"&amp;IF(WEEKNUM(N744)&lt;10,"0"&amp;WEEKNUM(N744),WEEKNUM(N744)))</f>
      </c>
      <c r="AA744" s="281">
        <f>+IF(O744&lt;&gt;"",O744,IF(N744="","In Transit","Arrived"))</f>
      </c>
      <c r="AB744" s="281">
        <f>+"W"&amp;IF(WEEKNUM(Q744)&lt;10,"0"&amp;WEEKNUM(Q744),WEEKNUM(Q744))</f>
      </c>
      <c r="AC744" s="5">
        <f>+YEAR(Q744)</f>
      </c>
      <c r="AD744" s="281">
        <f>+AB744&amp;"-"&amp;AC744</f>
      </c>
      <c r="AE744" s="6"/>
      <c r="AF744" s="6"/>
      <c r="AG744" s="11"/>
    </row>
    <row x14ac:dyDescent="0.25" r="745" customHeight="1" ht="18.75">
      <c r="A745" s="276">
        <v>34</v>
      </c>
      <c r="B745" s="276">
        <v>1096423704</v>
      </c>
      <c r="C745" s="277" t="s">
        <v>1270</v>
      </c>
      <c r="D745" s="278">
        <v>44791</v>
      </c>
      <c r="E745" s="279" t="s">
        <v>1275</v>
      </c>
      <c r="F745" s="279" t="s">
        <v>250</v>
      </c>
      <c r="G745" s="283" t="s">
        <v>1268</v>
      </c>
      <c r="H745" s="279" t="s">
        <v>189</v>
      </c>
      <c r="I745" s="278">
        <v>44808</v>
      </c>
      <c r="J745" s="278">
        <v>44811</v>
      </c>
      <c r="K745" s="276">
        <f>J745-D745</f>
      </c>
      <c r="L745" s="278">
        <v>44830</v>
      </c>
      <c r="M745" s="280">
        <v>19.4</v>
      </c>
      <c r="N745" s="278">
        <v>44833</v>
      </c>
      <c r="O745" s="279" t="s">
        <v>190</v>
      </c>
      <c r="P745" s="276">
        <v>191</v>
      </c>
      <c r="Q745" s="278">
        <v>44846</v>
      </c>
      <c r="R745" s="276">
        <f>Q745-N745</f>
      </c>
      <c r="S745" s="6"/>
      <c r="T745" s="6"/>
      <c r="U745" s="5">
        <f>+YEAR(D745)</f>
      </c>
      <c r="V745" s="5">
        <f>+MONTH(D745)</f>
      </c>
      <c r="W745" s="281">
        <f>+"W"&amp;IF(WEEKNUM(D745)&lt;10,"0"&amp;WEEKNUM(D745),WEEKNUM(D745))</f>
      </c>
      <c r="X745" s="5">
        <f>+IF(N745="",YEAR(L745),YEAR(N745))</f>
      </c>
      <c r="Y745" s="5">
        <f>+IF(N745="",MONTH(L745),MONTH(N745))</f>
      </c>
      <c r="Z745" s="282">
        <f>+IF(N745="","W"&amp;IF(WEEKNUM(L745)&lt;10,"0"&amp;WEEKNUM(L745),WEEKNUM(L745)),"W"&amp;IF(WEEKNUM(N745)&lt;10,"0"&amp;WEEKNUM(N745),WEEKNUM(N745)))</f>
      </c>
      <c r="AA745" s="281">
        <f>+IF(O745&lt;&gt;"",O745,IF(N745="","In Transit","Arrived"))</f>
      </c>
      <c r="AB745" s="281">
        <f>+"W"&amp;IF(WEEKNUM(Q745)&lt;10,"0"&amp;WEEKNUM(Q745),WEEKNUM(Q745))</f>
      </c>
      <c r="AC745" s="5">
        <f>+YEAR(Q745)</f>
      </c>
      <c r="AD745" s="281">
        <f>+AB745&amp;"-"&amp;AC745</f>
      </c>
      <c r="AE745" s="6"/>
      <c r="AF745" s="6"/>
      <c r="AG745" s="11"/>
    </row>
    <row x14ac:dyDescent="0.25" r="746" customHeight="1" ht="18.75">
      <c r="A746" s="276">
        <v>34</v>
      </c>
      <c r="B746" s="276">
        <v>1096423703</v>
      </c>
      <c r="C746" s="277" t="s">
        <v>1270</v>
      </c>
      <c r="D746" s="278">
        <v>44790</v>
      </c>
      <c r="E746" s="279" t="s">
        <v>1276</v>
      </c>
      <c r="F746" s="279" t="s">
        <v>250</v>
      </c>
      <c r="G746" s="283" t="s">
        <v>1268</v>
      </c>
      <c r="H746" s="279" t="s">
        <v>189</v>
      </c>
      <c r="I746" s="278">
        <v>44808</v>
      </c>
      <c r="J746" s="278">
        <v>44811</v>
      </c>
      <c r="K746" s="276">
        <f>J746-D746</f>
      </c>
      <c r="L746" s="278">
        <v>44830</v>
      </c>
      <c r="M746" s="280">
        <v>19.4</v>
      </c>
      <c r="N746" s="278">
        <v>44833</v>
      </c>
      <c r="O746" s="279" t="s">
        <v>190</v>
      </c>
      <c r="P746" s="276">
        <v>191</v>
      </c>
      <c r="Q746" s="278">
        <v>44846</v>
      </c>
      <c r="R746" s="276">
        <f>Q746-N746</f>
      </c>
      <c r="S746" s="6"/>
      <c r="T746" s="6"/>
      <c r="U746" s="5">
        <f>+YEAR(D746)</f>
      </c>
      <c r="V746" s="5">
        <f>+MONTH(D746)</f>
      </c>
      <c r="W746" s="281">
        <f>+"W"&amp;IF(WEEKNUM(D746)&lt;10,"0"&amp;WEEKNUM(D746),WEEKNUM(D746))</f>
      </c>
      <c r="X746" s="5">
        <f>+IF(N746="",YEAR(L746),YEAR(N746))</f>
      </c>
      <c r="Y746" s="5">
        <f>+IF(N746="",MONTH(L746),MONTH(N746))</f>
      </c>
      <c r="Z746" s="282">
        <f>+IF(N746="","W"&amp;IF(WEEKNUM(L746)&lt;10,"0"&amp;WEEKNUM(L746),WEEKNUM(L746)),"W"&amp;IF(WEEKNUM(N746)&lt;10,"0"&amp;WEEKNUM(N746),WEEKNUM(N746)))</f>
      </c>
      <c r="AA746" s="281">
        <f>+IF(O746&lt;&gt;"",O746,IF(N746="","In Transit","Arrived"))</f>
      </c>
      <c r="AB746" s="281">
        <f>+"W"&amp;IF(WEEKNUM(Q746)&lt;10,"0"&amp;WEEKNUM(Q746),WEEKNUM(Q746))</f>
      </c>
      <c r="AC746" s="5">
        <f>+YEAR(Q746)</f>
      </c>
      <c r="AD746" s="281">
        <f>+AB746&amp;"-"&amp;AC746</f>
      </c>
      <c r="AE746" s="6"/>
      <c r="AF746" s="6"/>
      <c r="AG746" s="11"/>
    </row>
    <row x14ac:dyDescent="0.25" r="747" customHeight="1" ht="18.75">
      <c r="A747" s="276">
        <v>34</v>
      </c>
      <c r="B747" s="276">
        <v>1096423702</v>
      </c>
      <c r="C747" s="277" t="s">
        <v>1270</v>
      </c>
      <c r="D747" s="278">
        <v>44791</v>
      </c>
      <c r="E747" s="279" t="s">
        <v>1277</v>
      </c>
      <c r="F747" s="279" t="s">
        <v>250</v>
      </c>
      <c r="G747" s="283" t="s">
        <v>1268</v>
      </c>
      <c r="H747" s="279" t="s">
        <v>189</v>
      </c>
      <c r="I747" s="278">
        <v>44799</v>
      </c>
      <c r="J747" s="278">
        <v>44811</v>
      </c>
      <c r="K747" s="276">
        <f>J747-D747</f>
      </c>
      <c r="L747" s="278">
        <v>44830</v>
      </c>
      <c r="M747" s="280">
        <v>19.4</v>
      </c>
      <c r="N747" s="278">
        <v>44833</v>
      </c>
      <c r="O747" s="279" t="s">
        <v>190</v>
      </c>
      <c r="P747" s="276">
        <v>191</v>
      </c>
      <c r="Q747" s="278">
        <v>44846</v>
      </c>
      <c r="R747" s="276">
        <f>Q747-N747</f>
      </c>
      <c r="S747" s="6"/>
      <c r="T747" s="6"/>
      <c r="U747" s="5">
        <f>+YEAR(D747)</f>
      </c>
      <c r="V747" s="5">
        <f>+MONTH(D747)</f>
      </c>
      <c r="W747" s="281">
        <f>+"W"&amp;IF(WEEKNUM(D747)&lt;10,"0"&amp;WEEKNUM(D747),WEEKNUM(D747))</f>
      </c>
      <c r="X747" s="5">
        <f>+IF(N747="",YEAR(L747),YEAR(N747))</f>
      </c>
      <c r="Y747" s="5">
        <f>+IF(N747="",MONTH(L747),MONTH(N747))</f>
      </c>
      <c r="Z747" s="282">
        <f>+IF(N747="","W"&amp;IF(WEEKNUM(L747)&lt;10,"0"&amp;WEEKNUM(L747),WEEKNUM(L747)),"W"&amp;IF(WEEKNUM(N747)&lt;10,"0"&amp;WEEKNUM(N747),WEEKNUM(N747)))</f>
      </c>
      <c r="AA747" s="281">
        <f>+IF(O747&lt;&gt;"",O747,IF(N747="","In Transit","Arrived"))</f>
      </c>
      <c r="AB747" s="281">
        <f>+"W"&amp;IF(WEEKNUM(Q747)&lt;10,"0"&amp;WEEKNUM(Q747),WEEKNUM(Q747))</f>
      </c>
      <c r="AC747" s="5">
        <f>+YEAR(Q747)</f>
      </c>
      <c r="AD747" s="281">
        <f>+AB747&amp;"-"&amp;AC747</f>
      </c>
      <c r="AE747" s="6"/>
      <c r="AF747" s="6"/>
      <c r="AG747" s="11"/>
    </row>
    <row x14ac:dyDescent="0.25" r="748" customHeight="1" ht="18.75">
      <c r="A748" s="276">
        <v>34</v>
      </c>
      <c r="B748" s="276">
        <v>1096423701</v>
      </c>
      <c r="C748" s="277" t="s">
        <v>1278</v>
      </c>
      <c r="D748" s="278">
        <v>44790</v>
      </c>
      <c r="E748" s="279" t="s">
        <v>1279</v>
      </c>
      <c r="F748" s="279" t="s">
        <v>250</v>
      </c>
      <c r="G748" s="283" t="s">
        <v>1268</v>
      </c>
      <c r="H748" s="279" t="s">
        <v>189</v>
      </c>
      <c r="I748" s="278">
        <v>44799</v>
      </c>
      <c r="J748" s="278">
        <v>44811</v>
      </c>
      <c r="K748" s="276">
        <f>J748-D748</f>
      </c>
      <c r="L748" s="278">
        <v>44830</v>
      </c>
      <c r="M748" s="280">
        <v>19.4</v>
      </c>
      <c r="N748" s="278">
        <v>44833</v>
      </c>
      <c r="O748" s="279" t="s">
        <v>190</v>
      </c>
      <c r="P748" s="276">
        <v>191</v>
      </c>
      <c r="Q748" s="278">
        <v>44846</v>
      </c>
      <c r="R748" s="276">
        <f>Q748-N748</f>
      </c>
      <c r="S748" s="6"/>
      <c r="T748" s="6"/>
      <c r="U748" s="5">
        <f>+YEAR(D748)</f>
      </c>
      <c r="V748" s="5">
        <f>+MONTH(D748)</f>
      </c>
      <c r="W748" s="281">
        <f>+"W"&amp;IF(WEEKNUM(D748)&lt;10,"0"&amp;WEEKNUM(D748),WEEKNUM(D748))</f>
      </c>
      <c r="X748" s="5">
        <f>+IF(N748="",YEAR(L748),YEAR(N748))</f>
      </c>
      <c r="Y748" s="5">
        <f>+IF(N748="",MONTH(L748),MONTH(N748))</f>
      </c>
      <c r="Z748" s="282">
        <f>+IF(N748="","W"&amp;IF(WEEKNUM(L748)&lt;10,"0"&amp;WEEKNUM(L748),WEEKNUM(L748)),"W"&amp;IF(WEEKNUM(N748)&lt;10,"0"&amp;WEEKNUM(N748),WEEKNUM(N748)))</f>
      </c>
      <c r="AA748" s="281">
        <f>+IF(O748&lt;&gt;"",O748,IF(N748="","In Transit","Arrived"))</f>
      </c>
      <c r="AB748" s="281">
        <f>+"W"&amp;IF(WEEKNUM(Q748)&lt;10,"0"&amp;WEEKNUM(Q748),WEEKNUM(Q748))</f>
      </c>
      <c r="AC748" s="5">
        <f>+YEAR(Q748)</f>
      </c>
      <c r="AD748" s="281">
        <f>+AB748&amp;"-"&amp;AC748</f>
      </c>
      <c r="AE748" s="6"/>
      <c r="AF748" s="6"/>
      <c r="AG748" s="11"/>
    </row>
    <row x14ac:dyDescent="0.25" r="749" customHeight="1" ht="18.75">
      <c r="A749" s="276">
        <v>34</v>
      </c>
      <c r="B749" s="276">
        <v>1096423700</v>
      </c>
      <c r="C749" s="277" t="s">
        <v>1270</v>
      </c>
      <c r="D749" s="278">
        <v>44788</v>
      </c>
      <c r="E749" s="279" t="s">
        <v>1280</v>
      </c>
      <c r="F749" s="279" t="s">
        <v>250</v>
      </c>
      <c r="G749" s="283" t="s">
        <v>1268</v>
      </c>
      <c r="H749" s="279" t="s">
        <v>189</v>
      </c>
      <c r="I749" s="278">
        <v>44799</v>
      </c>
      <c r="J749" s="278">
        <v>44811</v>
      </c>
      <c r="K749" s="276">
        <f>J749-D749</f>
      </c>
      <c r="L749" s="278">
        <v>44830</v>
      </c>
      <c r="M749" s="280">
        <v>19.4</v>
      </c>
      <c r="N749" s="278">
        <v>44833</v>
      </c>
      <c r="O749" s="279" t="s">
        <v>190</v>
      </c>
      <c r="P749" s="276">
        <v>191</v>
      </c>
      <c r="Q749" s="278">
        <v>44846</v>
      </c>
      <c r="R749" s="276">
        <f>Q749-N749</f>
      </c>
      <c r="S749" s="6"/>
      <c r="T749" s="6"/>
      <c r="U749" s="5">
        <f>+YEAR(D749)</f>
      </c>
      <c r="V749" s="5">
        <f>+MONTH(D749)</f>
      </c>
      <c r="W749" s="281">
        <f>+"W"&amp;IF(WEEKNUM(D749)&lt;10,"0"&amp;WEEKNUM(D749),WEEKNUM(D749))</f>
      </c>
      <c r="X749" s="5">
        <f>+IF(N749="",YEAR(L749),YEAR(N749))</f>
      </c>
      <c r="Y749" s="5">
        <f>+IF(N749="",MONTH(L749),MONTH(N749))</f>
      </c>
      <c r="Z749" s="282">
        <f>+IF(N749="","W"&amp;IF(WEEKNUM(L749)&lt;10,"0"&amp;WEEKNUM(L749),WEEKNUM(L749)),"W"&amp;IF(WEEKNUM(N749)&lt;10,"0"&amp;WEEKNUM(N749),WEEKNUM(N749)))</f>
      </c>
      <c r="AA749" s="281">
        <f>+IF(O749&lt;&gt;"",O749,IF(N749="","In Transit","Arrived"))</f>
      </c>
      <c r="AB749" s="281">
        <f>+"W"&amp;IF(WEEKNUM(Q749)&lt;10,"0"&amp;WEEKNUM(Q749),WEEKNUM(Q749))</f>
      </c>
      <c r="AC749" s="5">
        <f>+YEAR(Q749)</f>
      </c>
      <c r="AD749" s="281">
        <f>+AB749&amp;"-"&amp;AC749</f>
      </c>
      <c r="AE749" s="6"/>
      <c r="AF749" s="6"/>
      <c r="AG749" s="11"/>
    </row>
    <row x14ac:dyDescent="0.25" r="750" customHeight="1" ht="18.75">
      <c r="A750" s="276">
        <v>35</v>
      </c>
      <c r="B750" s="276">
        <v>1097285024</v>
      </c>
      <c r="C750" s="277" t="s">
        <v>1278</v>
      </c>
      <c r="D750" s="278">
        <v>44797</v>
      </c>
      <c r="E750" s="279" t="s">
        <v>1281</v>
      </c>
      <c r="F750" s="279" t="s">
        <v>250</v>
      </c>
      <c r="G750" s="283" t="s">
        <v>1268</v>
      </c>
      <c r="H750" s="279" t="s">
        <v>189</v>
      </c>
      <c r="I750" s="278">
        <v>44808</v>
      </c>
      <c r="J750" s="278">
        <v>44811</v>
      </c>
      <c r="K750" s="276">
        <f>J750-D750</f>
      </c>
      <c r="L750" s="278">
        <v>44830</v>
      </c>
      <c r="M750" s="280">
        <v>19.4</v>
      </c>
      <c r="N750" s="278">
        <v>44833</v>
      </c>
      <c r="O750" s="279" t="s">
        <v>190</v>
      </c>
      <c r="P750" s="276">
        <v>191</v>
      </c>
      <c r="Q750" s="278">
        <v>44853</v>
      </c>
      <c r="R750" s="276">
        <f>Q750-N750</f>
      </c>
      <c r="S750" s="6"/>
      <c r="T750" s="6"/>
      <c r="U750" s="5">
        <f>+YEAR(D750)</f>
      </c>
      <c r="V750" s="5">
        <f>+MONTH(D750)</f>
      </c>
      <c r="W750" s="281">
        <f>+"W"&amp;IF(WEEKNUM(D750)&lt;10,"0"&amp;WEEKNUM(D750),WEEKNUM(D750))</f>
      </c>
      <c r="X750" s="5">
        <f>+IF(N750="",YEAR(L750),YEAR(N750))</f>
      </c>
      <c r="Y750" s="5">
        <f>+IF(N750="",MONTH(L750),MONTH(N750))</f>
      </c>
      <c r="Z750" s="282">
        <f>+IF(N750="","W"&amp;IF(WEEKNUM(L750)&lt;10,"0"&amp;WEEKNUM(L750),WEEKNUM(L750)),"W"&amp;IF(WEEKNUM(N750)&lt;10,"0"&amp;WEEKNUM(N750),WEEKNUM(N750)))</f>
      </c>
      <c r="AA750" s="281">
        <f>+IF(O750&lt;&gt;"",O750,IF(N750="","In Transit","Arrived"))</f>
      </c>
      <c r="AB750" s="281">
        <f>+"W"&amp;IF(WEEKNUM(Q750)&lt;10,"0"&amp;WEEKNUM(Q750),WEEKNUM(Q750))</f>
      </c>
      <c r="AC750" s="5">
        <f>+YEAR(Q750)</f>
      </c>
      <c r="AD750" s="281">
        <f>+AB750&amp;"-"&amp;AC750</f>
      </c>
      <c r="AE750" s="6"/>
      <c r="AF750" s="6"/>
      <c r="AG750" s="11"/>
    </row>
    <row x14ac:dyDescent="0.25" r="751" customHeight="1" ht="18.75">
      <c r="A751" s="276">
        <v>35</v>
      </c>
      <c r="B751" s="276">
        <v>1097285023</v>
      </c>
      <c r="C751" s="277" t="s">
        <v>1282</v>
      </c>
      <c r="D751" s="278">
        <v>44797</v>
      </c>
      <c r="E751" s="279" t="s">
        <v>1283</v>
      </c>
      <c r="F751" s="279" t="s">
        <v>250</v>
      </c>
      <c r="G751" s="283" t="s">
        <v>1268</v>
      </c>
      <c r="H751" s="279" t="s">
        <v>189</v>
      </c>
      <c r="I751" s="278">
        <v>44808</v>
      </c>
      <c r="J751" s="278">
        <v>44820</v>
      </c>
      <c r="K751" s="276">
        <f>J751-D751</f>
      </c>
      <c r="L751" s="278">
        <v>44844</v>
      </c>
      <c r="M751" s="280">
        <v>19.4</v>
      </c>
      <c r="N751" s="278">
        <v>44837</v>
      </c>
      <c r="O751" s="279" t="s">
        <v>190</v>
      </c>
      <c r="P751" s="276">
        <v>190</v>
      </c>
      <c r="Q751" s="278">
        <v>44876</v>
      </c>
      <c r="R751" s="276">
        <f>Q751-N751</f>
      </c>
      <c r="S751" s="6"/>
      <c r="T751" s="6"/>
      <c r="U751" s="5">
        <f>+YEAR(D751)</f>
      </c>
      <c r="V751" s="5">
        <f>+MONTH(D751)</f>
      </c>
      <c r="W751" s="281">
        <f>+"W"&amp;IF(WEEKNUM(D751)&lt;10,"0"&amp;WEEKNUM(D751),WEEKNUM(D751))</f>
      </c>
      <c r="X751" s="5">
        <f>+IF(N751="",YEAR(L751),YEAR(N751))</f>
      </c>
      <c r="Y751" s="5">
        <f>+IF(N751="",MONTH(L751),MONTH(N751))</f>
      </c>
      <c r="Z751" s="282">
        <f>+IF(N751="","W"&amp;IF(WEEKNUM(L751)&lt;10,"0"&amp;WEEKNUM(L751),WEEKNUM(L751)),"W"&amp;IF(WEEKNUM(N751)&lt;10,"0"&amp;WEEKNUM(N751),WEEKNUM(N751)))</f>
      </c>
      <c r="AA751" s="281">
        <f>+IF(O751&lt;&gt;"",O751,IF(N751="","In Transit","Arrived"))</f>
      </c>
      <c r="AB751" s="281">
        <f>+"W"&amp;IF(WEEKNUM(Q751)&lt;10,"0"&amp;WEEKNUM(Q751),WEEKNUM(Q751))</f>
      </c>
      <c r="AC751" s="5">
        <f>+YEAR(Q751)</f>
      </c>
      <c r="AD751" s="281">
        <f>+AB751&amp;"-"&amp;AC751</f>
      </c>
      <c r="AE751" s="6"/>
      <c r="AF751" s="6"/>
      <c r="AG751" s="11"/>
    </row>
    <row x14ac:dyDescent="0.25" r="752" customHeight="1" ht="18.75">
      <c r="A752" s="276">
        <v>35</v>
      </c>
      <c r="B752" s="276">
        <v>1097285020</v>
      </c>
      <c r="C752" s="277" t="s">
        <v>1284</v>
      </c>
      <c r="D752" s="278">
        <v>44796</v>
      </c>
      <c r="E752" s="279" t="s">
        <v>1285</v>
      </c>
      <c r="F752" s="279" t="s">
        <v>211</v>
      </c>
      <c r="G752" s="283" t="s">
        <v>1241</v>
      </c>
      <c r="H752" s="279" t="s">
        <v>189</v>
      </c>
      <c r="I752" s="278">
        <v>44808</v>
      </c>
      <c r="J752" s="278">
        <v>44820</v>
      </c>
      <c r="K752" s="276">
        <f>J752-D752</f>
      </c>
      <c r="L752" s="278">
        <v>44844</v>
      </c>
      <c r="M752" s="280">
        <v>19.4</v>
      </c>
      <c r="N752" s="278">
        <v>44837</v>
      </c>
      <c r="O752" s="279" t="s">
        <v>190</v>
      </c>
      <c r="P752" s="276">
        <v>191</v>
      </c>
      <c r="Q752" s="278">
        <v>44860</v>
      </c>
      <c r="R752" s="276">
        <f>Q752-N752</f>
      </c>
      <c r="S752" s="6"/>
      <c r="T752" s="6"/>
      <c r="U752" s="5">
        <f>+YEAR(D752)</f>
      </c>
      <c r="V752" s="5">
        <f>+MONTH(D752)</f>
      </c>
      <c r="W752" s="281">
        <f>+"W"&amp;IF(WEEKNUM(D752)&lt;10,"0"&amp;WEEKNUM(D752),WEEKNUM(D752))</f>
      </c>
      <c r="X752" s="5">
        <f>+IF(N752="",YEAR(L752),YEAR(N752))</f>
      </c>
      <c r="Y752" s="5">
        <f>+IF(N752="",MONTH(L752),MONTH(N752))</f>
      </c>
      <c r="Z752" s="282">
        <f>+IF(N752="","W"&amp;IF(WEEKNUM(L752)&lt;10,"0"&amp;WEEKNUM(L752),WEEKNUM(L752)),"W"&amp;IF(WEEKNUM(N752)&lt;10,"0"&amp;WEEKNUM(N752),WEEKNUM(N752)))</f>
      </c>
      <c r="AA752" s="281">
        <f>+IF(O752&lt;&gt;"",O752,IF(N752="","In Transit","Arrived"))</f>
      </c>
      <c r="AB752" s="281">
        <f>+"W"&amp;IF(WEEKNUM(Q752)&lt;10,"0"&amp;WEEKNUM(Q752),WEEKNUM(Q752))</f>
      </c>
      <c r="AC752" s="5">
        <f>+YEAR(Q752)</f>
      </c>
      <c r="AD752" s="281">
        <f>+AB752&amp;"-"&amp;AC752</f>
      </c>
      <c r="AE752" s="6"/>
      <c r="AF752" s="6"/>
      <c r="AG752" s="11"/>
    </row>
    <row x14ac:dyDescent="0.25" r="753" customHeight="1" ht="18.75">
      <c r="A753" s="276">
        <v>35</v>
      </c>
      <c r="B753" s="276">
        <v>1097285019</v>
      </c>
      <c r="C753" s="277" t="s">
        <v>1284</v>
      </c>
      <c r="D753" s="278">
        <v>44796</v>
      </c>
      <c r="E753" s="279" t="s">
        <v>1286</v>
      </c>
      <c r="F753" s="279" t="s">
        <v>211</v>
      </c>
      <c r="G753" s="283" t="s">
        <v>1287</v>
      </c>
      <c r="H753" s="279" t="s">
        <v>189</v>
      </c>
      <c r="I753" s="278">
        <v>44808</v>
      </c>
      <c r="J753" s="278">
        <v>44820</v>
      </c>
      <c r="K753" s="276">
        <f>J753-D753</f>
      </c>
      <c r="L753" s="278">
        <v>44844</v>
      </c>
      <c r="M753" s="280">
        <v>19.4</v>
      </c>
      <c r="N753" s="278">
        <v>44837</v>
      </c>
      <c r="O753" s="279" t="s">
        <v>190</v>
      </c>
      <c r="P753" s="276">
        <v>191</v>
      </c>
      <c r="Q753" s="278">
        <v>44860</v>
      </c>
      <c r="R753" s="276">
        <f>Q753-N753</f>
      </c>
      <c r="S753" s="6"/>
      <c r="T753" s="6"/>
      <c r="U753" s="5">
        <f>+YEAR(D753)</f>
      </c>
      <c r="V753" s="5">
        <f>+MONTH(D753)</f>
      </c>
      <c r="W753" s="281">
        <f>+"W"&amp;IF(WEEKNUM(D753)&lt;10,"0"&amp;WEEKNUM(D753),WEEKNUM(D753))</f>
      </c>
      <c r="X753" s="5">
        <f>+IF(N753="",YEAR(L753),YEAR(N753))</f>
      </c>
      <c r="Y753" s="5">
        <f>+IF(N753="",MONTH(L753),MONTH(N753))</f>
      </c>
      <c r="Z753" s="282">
        <f>+IF(N753="","W"&amp;IF(WEEKNUM(L753)&lt;10,"0"&amp;WEEKNUM(L753),WEEKNUM(L753)),"W"&amp;IF(WEEKNUM(N753)&lt;10,"0"&amp;WEEKNUM(N753),WEEKNUM(N753)))</f>
      </c>
      <c r="AA753" s="281">
        <f>+IF(O753&lt;&gt;"",O753,IF(N753="","In Transit","Arrived"))</f>
      </c>
      <c r="AB753" s="281">
        <f>+"W"&amp;IF(WEEKNUM(Q753)&lt;10,"0"&amp;WEEKNUM(Q753),WEEKNUM(Q753))</f>
      </c>
      <c r="AC753" s="5">
        <f>+YEAR(Q753)</f>
      </c>
      <c r="AD753" s="281">
        <f>+AB753&amp;"-"&amp;AC753</f>
      </c>
      <c r="AE753" s="6"/>
      <c r="AF753" s="6"/>
      <c r="AG753" s="11"/>
    </row>
    <row x14ac:dyDescent="0.25" r="754" customHeight="1" ht="18.75">
      <c r="A754" s="276">
        <v>35</v>
      </c>
      <c r="B754" s="276">
        <v>1097285016</v>
      </c>
      <c r="C754" s="277" t="s">
        <v>1288</v>
      </c>
      <c r="D754" s="278">
        <v>44797</v>
      </c>
      <c r="E754" s="279" t="s">
        <v>1289</v>
      </c>
      <c r="F754" s="279" t="s">
        <v>250</v>
      </c>
      <c r="G754" s="283" t="s">
        <v>1268</v>
      </c>
      <c r="H754" s="279" t="s">
        <v>189</v>
      </c>
      <c r="I754" s="278">
        <v>44808</v>
      </c>
      <c r="J754" s="278">
        <v>44811</v>
      </c>
      <c r="K754" s="276">
        <f>J754-D754</f>
      </c>
      <c r="L754" s="278">
        <v>44830</v>
      </c>
      <c r="M754" s="280">
        <v>19.4</v>
      </c>
      <c r="N754" s="278">
        <v>44833</v>
      </c>
      <c r="O754" s="279" t="s">
        <v>190</v>
      </c>
      <c r="P754" s="276">
        <v>191</v>
      </c>
      <c r="Q754" s="278">
        <v>44846</v>
      </c>
      <c r="R754" s="276">
        <f>Q754-N754</f>
      </c>
      <c r="S754" s="6"/>
      <c r="T754" s="6"/>
      <c r="U754" s="5">
        <f>+YEAR(D754)</f>
      </c>
      <c r="V754" s="5">
        <f>+MONTH(D754)</f>
      </c>
      <c r="W754" s="281">
        <f>+"W"&amp;IF(WEEKNUM(D754)&lt;10,"0"&amp;WEEKNUM(D754),WEEKNUM(D754))</f>
      </c>
      <c r="X754" s="5">
        <f>+IF(N754="",YEAR(L754),YEAR(N754))</f>
      </c>
      <c r="Y754" s="5">
        <f>+IF(N754="",MONTH(L754),MONTH(N754))</f>
      </c>
      <c r="Z754" s="282">
        <f>+IF(N754="","W"&amp;IF(WEEKNUM(L754)&lt;10,"0"&amp;WEEKNUM(L754),WEEKNUM(L754)),"W"&amp;IF(WEEKNUM(N754)&lt;10,"0"&amp;WEEKNUM(N754),WEEKNUM(N754)))</f>
      </c>
      <c r="AA754" s="281">
        <f>+IF(O754&lt;&gt;"",O754,IF(N754="","In Transit","Arrived"))</f>
      </c>
      <c r="AB754" s="281">
        <f>+"W"&amp;IF(WEEKNUM(Q754)&lt;10,"0"&amp;WEEKNUM(Q754),WEEKNUM(Q754))</f>
      </c>
      <c r="AC754" s="5">
        <f>+YEAR(Q754)</f>
      </c>
      <c r="AD754" s="281">
        <f>+AB754&amp;"-"&amp;AC754</f>
      </c>
      <c r="AE754" s="6"/>
      <c r="AF754" s="6"/>
      <c r="AG754" s="11"/>
    </row>
    <row x14ac:dyDescent="0.25" r="755" customHeight="1" ht="18.75">
      <c r="A755" s="276">
        <v>35</v>
      </c>
      <c r="B755" s="276">
        <v>1097285014</v>
      </c>
      <c r="C755" s="277" t="s">
        <v>1278</v>
      </c>
      <c r="D755" s="278">
        <v>44796</v>
      </c>
      <c r="E755" s="279" t="s">
        <v>1290</v>
      </c>
      <c r="F755" s="279" t="s">
        <v>250</v>
      </c>
      <c r="G755" s="283" t="s">
        <v>1268</v>
      </c>
      <c r="H755" s="279" t="s">
        <v>189</v>
      </c>
      <c r="I755" s="278">
        <v>44808</v>
      </c>
      <c r="J755" s="278">
        <v>44811</v>
      </c>
      <c r="K755" s="276">
        <f>J755-D755</f>
      </c>
      <c r="L755" s="278">
        <v>44830</v>
      </c>
      <c r="M755" s="280">
        <v>19.4</v>
      </c>
      <c r="N755" s="278">
        <v>44833</v>
      </c>
      <c r="O755" s="279" t="s">
        <v>190</v>
      </c>
      <c r="P755" s="276">
        <v>191</v>
      </c>
      <c r="Q755" s="278">
        <v>44853</v>
      </c>
      <c r="R755" s="276">
        <f>Q755-N755</f>
      </c>
      <c r="S755" s="6"/>
      <c r="T755" s="6"/>
      <c r="U755" s="5">
        <f>+YEAR(D755)</f>
      </c>
      <c r="V755" s="5">
        <f>+MONTH(D755)</f>
      </c>
      <c r="W755" s="281">
        <f>+"W"&amp;IF(WEEKNUM(D755)&lt;10,"0"&amp;WEEKNUM(D755),WEEKNUM(D755))</f>
      </c>
      <c r="X755" s="5">
        <f>+IF(N755="",YEAR(L755),YEAR(N755))</f>
      </c>
      <c r="Y755" s="5">
        <f>+IF(N755="",MONTH(L755),MONTH(N755))</f>
      </c>
      <c r="Z755" s="282">
        <f>+IF(N755="","W"&amp;IF(WEEKNUM(L755)&lt;10,"0"&amp;WEEKNUM(L755),WEEKNUM(L755)),"W"&amp;IF(WEEKNUM(N755)&lt;10,"0"&amp;WEEKNUM(N755),WEEKNUM(N755)))</f>
      </c>
      <c r="AA755" s="281">
        <f>+IF(O755&lt;&gt;"",O755,IF(N755="","In Transit","Arrived"))</f>
      </c>
      <c r="AB755" s="281">
        <f>+"W"&amp;IF(WEEKNUM(Q755)&lt;10,"0"&amp;WEEKNUM(Q755),WEEKNUM(Q755))</f>
      </c>
      <c r="AC755" s="5">
        <f>+YEAR(Q755)</f>
      </c>
      <c r="AD755" s="281">
        <f>+AB755&amp;"-"&amp;AC755</f>
      </c>
      <c r="AE755" s="6"/>
      <c r="AF755" s="6"/>
      <c r="AG755" s="11"/>
    </row>
    <row x14ac:dyDescent="0.25" r="756" customHeight="1" ht="18.75">
      <c r="A756" s="276">
        <v>35</v>
      </c>
      <c r="B756" s="276">
        <v>1097285012</v>
      </c>
      <c r="C756" s="277" t="s">
        <v>1278</v>
      </c>
      <c r="D756" s="278">
        <v>44796</v>
      </c>
      <c r="E756" s="279" t="s">
        <v>1291</v>
      </c>
      <c r="F756" s="279" t="s">
        <v>250</v>
      </c>
      <c r="G756" s="283" t="s">
        <v>1268</v>
      </c>
      <c r="H756" s="279" t="s">
        <v>189</v>
      </c>
      <c r="I756" s="278">
        <v>44808</v>
      </c>
      <c r="J756" s="278">
        <v>44811</v>
      </c>
      <c r="K756" s="276">
        <f>J756-D756</f>
      </c>
      <c r="L756" s="278">
        <v>44830</v>
      </c>
      <c r="M756" s="280">
        <v>19.4</v>
      </c>
      <c r="N756" s="278">
        <v>44833</v>
      </c>
      <c r="O756" s="279" t="s">
        <v>190</v>
      </c>
      <c r="P756" s="276">
        <v>191</v>
      </c>
      <c r="Q756" s="278">
        <v>44853</v>
      </c>
      <c r="R756" s="276">
        <f>Q756-N756</f>
      </c>
      <c r="S756" s="6"/>
      <c r="T756" s="6"/>
      <c r="U756" s="5">
        <f>+YEAR(D756)</f>
      </c>
      <c r="V756" s="5">
        <f>+MONTH(D756)</f>
      </c>
      <c r="W756" s="281">
        <f>+"W"&amp;IF(WEEKNUM(D756)&lt;10,"0"&amp;WEEKNUM(D756),WEEKNUM(D756))</f>
      </c>
      <c r="X756" s="5">
        <f>+IF(N756="",YEAR(L756),YEAR(N756))</f>
      </c>
      <c r="Y756" s="5">
        <f>+IF(N756="",MONTH(L756),MONTH(N756))</f>
      </c>
      <c r="Z756" s="282">
        <f>+IF(N756="","W"&amp;IF(WEEKNUM(L756)&lt;10,"0"&amp;WEEKNUM(L756),WEEKNUM(L756)),"W"&amp;IF(WEEKNUM(N756)&lt;10,"0"&amp;WEEKNUM(N756),WEEKNUM(N756)))</f>
      </c>
      <c r="AA756" s="281">
        <f>+IF(O756&lt;&gt;"",O756,IF(N756="","In Transit","Arrived"))</f>
      </c>
      <c r="AB756" s="281">
        <f>+"W"&amp;IF(WEEKNUM(Q756)&lt;10,"0"&amp;WEEKNUM(Q756),WEEKNUM(Q756))</f>
      </c>
      <c r="AC756" s="5">
        <f>+YEAR(Q756)</f>
      </c>
      <c r="AD756" s="281">
        <f>+AB756&amp;"-"&amp;AC756</f>
      </c>
      <c r="AE756" s="6"/>
      <c r="AF756" s="6"/>
      <c r="AG756" s="11"/>
    </row>
    <row x14ac:dyDescent="0.25" r="757" customHeight="1" ht="18.75">
      <c r="A757" s="276">
        <v>35</v>
      </c>
      <c r="B757" s="276">
        <v>1097285011</v>
      </c>
      <c r="C757" s="277" t="s">
        <v>1278</v>
      </c>
      <c r="D757" s="278">
        <v>44796</v>
      </c>
      <c r="E757" s="279" t="s">
        <v>1292</v>
      </c>
      <c r="F757" s="279" t="s">
        <v>250</v>
      </c>
      <c r="G757" s="283" t="s">
        <v>1268</v>
      </c>
      <c r="H757" s="279" t="s">
        <v>189</v>
      </c>
      <c r="I757" s="278">
        <v>44808</v>
      </c>
      <c r="J757" s="278">
        <v>44811</v>
      </c>
      <c r="K757" s="276">
        <f>J757-D757</f>
      </c>
      <c r="L757" s="278">
        <v>44830</v>
      </c>
      <c r="M757" s="280">
        <v>19.4</v>
      </c>
      <c r="N757" s="278">
        <v>44833</v>
      </c>
      <c r="O757" s="279" t="s">
        <v>190</v>
      </c>
      <c r="P757" s="276">
        <v>191</v>
      </c>
      <c r="Q757" s="278">
        <v>44853</v>
      </c>
      <c r="R757" s="276">
        <f>Q757-N757</f>
      </c>
      <c r="S757" s="6"/>
      <c r="T757" s="6"/>
      <c r="U757" s="5">
        <f>+YEAR(D757)</f>
      </c>
      <c r="V757" s="5">
        <f>+MONTH(D757)</f>
      </c>
      <c r="W757" s="281">
        <f>+"W"&amp;IF(WEEKNUM(D757)&lt;10,"0"&amp;WEEKNUM(D757),WEEKNUM(D757))</f>
      </c>
      <c r="X757" s="5">
        <f>+IF(N757="",YEAR(L757),YEAR(N757))</f>
      </c>
      <c r="Y757" s="5">
        <f>+IF(N757="",MONTH(L757),MONTH(N757))</f>
      </c>
      <c r="Z757" s="282">
        <f>+IF(N757="","W"&amp;IF(WEEKNUM(L757)&lt;10,"0"&amp;WEEKNUM(L757),WEEKNUM(L757)),"W"&amp;IF(WEEKNUM(N757)&lt;10,"0"&amp;WEEKNUM(N757),WEEKNUM(N757)))</f>
      </c>
      <c r="AA757" s="281">
        <f>+IF(O757&lt;&gt;"",O757,IF(N757="","In Transit","Arrived"))</f>
      </c>
      <c r="AB757" s="281">
        <f>+"W"&amp;IF(WEEKNUM(Q757)&lt;10,"0"&amp;WEEKNUM(Q757),WEEKNUM(Q757))</f>
      </c>
      <c r="AC757" s="5">
        <f>+YEAR(Q757)</f>
      </c>
      <c r="AD757" s="281">
        <f>+AB757&amp;"-"&amp;AC757</f>
      </c>
      <c r="AE757" s="6"/>
      <c r="AF757" s="6"/>
      <c r="AG757" s="11"/>
    </row>
    <row x14ac:dyDescent="0.25" r="758" customHeight="1" ht="18.75">
      <c r="A758" s="276">
        <v>35</v>
      </c>
      <c r="B758" s="276">
        <v>1097285010</v>
      </c>
      <c r="C758" s="277" t="s">
        <v>1278</v>
      </c>
      <c r="D758" s="278">
        <v>44795</v>
      </c>
      <c r="E758" s="279" t="s">
        <v>1293</v>
      </c>
      <c r="F758" s="279" t="s">
        <v>250</v>
      </c>
      <c r="G758" s="283" t="s">
        <v>1268</v>
      </c>
      <c r="H758" s="279" t="s">
        <v>189</v>
      </c>
      <c r="I758" s="278">
        <v>44808</v>
      </c>
      <c r="J758" s="278">
        <v>44811</v>
      </c>
      <c r="K758" s="276">
        <f>J758-D758</f>
      </c>
      <c r="L758" s="278">
        <v>44830</v>
      </c>
      <c r="M758" s="280">
        <v>19.4</v>
      </c>
      <c r="N758" s="278">
        <v>44833</v>
      </c>
      <c r="O758" s="279" t="s">
        <v>190</v>
      </c>
      <c r="P758" s="276">
        <v>191</v>
      </c>
      <c r="Q758" s="278">
        <v>44853</v>
      </c>
      <c r="R758" s="276">
        <f>Q758-N758</f>
      </c>
      <c r="S758" s="6"/>
      <c r="T758" s="6"/>
      <c r="U758" s="5">
        <f>+YEAR(D758)</f>
      </c>
      <c r="V758" s="5">
        <f>+MONTH(D758)</f>
      </c>
      <c r="W758" s="281">
        <f>+"W"&amp;IF(WEEKNUM(D758)&lt;10,"0"&amp;WEEKNUM(D758),WEEKNUM(D758))</f>
      </c>
      <c r="X758" s="5">
        <f>+IF(N758="",YEAR(L758),YEAR(N758))</f>
      </c>
      <c r="Y758" s="5">
        <f>+IF(N758="",MONTH(L758),MONTH(N758))</f>
      </c>
      <c r="Z758" s="282">
        <f>+IF(N758="","W"&amp;IF(WEEKNUM(L758)&lt;10,"0"&amp;WEEKNUM(L758),WEEKNUM(L758)),"W"&amp;IF(WEEKNUM(N758)&lt;10,"0"&amp;WEEKNUM(N758),WEEKNUM(N758)))</f>
      </c>
      <c r="AA758" s="281">
        <f>+IF(O758&lt;&gt;"",O758,IF(N758="","In Transit","Arrived"))</f>
      </c>
      <c r="AB758" s="281">
        <f>+"W"&amp;IF(WEEKNUM(Q758)&lt;10,"0"&amp;WEEKNUM(Q758),WEEKNUM(Q758))</f>
      </c>
      <c r="AC758" s="5">
        <f>+YEAR(Q758)</f>
      </c>
      <c r="AD758" s="281">
        <f>+AB758&amp;"-"&amp;AC758</f>
      </c>
      <c r="AE758" s="6"/>
      <c r="AF758" s="6"/>
      <c r="AG758" s="11"/>
    </row>
    <row x14ac:dyDescent="0.25" r="759" customHeight="1" ht="18.75">
      <c r="A759" s="276">
        <v>35</v>
      </c>
      <c r="B759" s="276">
        <v>1097285009</v>
      </c>
      <c r="C759" s="277" t="s">
        <v>1288</v>
      </c>
      <c r="D759" s="278">
        <v>44795</v>
      </c>
      <c r="E759" s="279" t="s">
        <v>217</v>
      </c>
      <c r="F759" s="279" t="s">
        <v>250</v>
      </c>
      <c r="G759" s="283" t="s">
        <v>1268</v>
      </c>
      <c r="H759" s="279" t="s">
        <v>189</v>
      </c>
      <c r="I759" s="278">
        <v>44808</v>
      </c>
      <c r="J759" s="278">
        <v>44811</v>
      </c>
      <c r="K759" s="276">
        <f>J759-D759</f>
      </c>
      <c r="L759" s="278">
        <v>44830</v>
      </c>
      <c r="M759" s="280">
        <v>19.4</v>
      </c>
      <c r="N759" s="278">
        <v>44833</v>
      </c>
      <c r="O759" s="279" t="s">
        <v>190</v>
      </c>
      <c r="P759" s="276">
        <v>191</v>
      </c>
      <c r="Q759" s="278">
        <v>44853</v>
      </c>
      <c r="R759" s="276">
        <f>Q759-N759</f>
      </c>
      <c r="S759" s="6"/>
      <c r="T759" s="6"/>
      <c r="U759" s="5">
        <f>+YEAR(D759)</f>
      </c>
      <c r="V759" s="5">
        <f>+MONTH(D759)</f>
      </c>
      <c r="W759" s="281">
        <f>+"W"&amp;IF(WEEKNUM(D759)&lt;10,"0"&amp;WEEKNUM(D759),WEEKNUM(D759))</f>
      </c>
      <c r="X759" s="5">
        <f>+IF(N759="",YEAR(L759),YEAR(N759))</f>
      </c>
      <c r="Y759" s="5">
        <f>+IF(N759="",MONTH(L759),MONTH(N759))</f>
      </c>
      <c r="Z759" s="282">
        <f>+IF(N759="","W"&amp;IF(WEEKNUM(L759)&lt;10,"0"&amp;WEEKNUM(L759),WEEKNUM(L759)),"W"&amp;IF(WEEKNUM(N759)&lt;10,"0"&amp;WEEKNUM(N759),WEEKNUM(N759)))</f>
      </c>
      <c r="AA759" s="281">
        <f>+IF(O759&lt;&gt;"",O759,IF(N759="","In Transit","Arrived"))</f>
      </c>
      <c r="AB759" s="281">
        <f>+"W"&amp;IF(WEEKNUM(Q759)&lt;10,"0"&amp;WEEKNUM(Q759),WEEKNUM(Q759))</f>
      </c>
      <c r="AC759" s="5">
        <f>+YEAR(Q759)</f>
      </c>
      <c r="AD759" s="281">
        <f>+AB759&amp;"-"&amp;AC759</f>
      </c>
      <c r="AE759" s="6"/>
      <c r="AF759" s="6"/>
      <c r="AG759" s="11"/>
    </row>
    <row x14ac:dyDescent="0.25" r="760" customHeight="1" ht="18.75">
      <c r="A760" s="276">
        <v>35</v>
      </c>
      <c r="B760" s="276">
        <v>1097285008</v>
      </c>
      <c r="C760" s="277" t="s">
        <v>1278</v>
      </c>
      <c r="D760" s="278">
        <v>44795</v>
      </c>
      <c r="E760" s="279" t="s">
        <v>1294</v>
      </c>
      <c r="F760" s="279" t="s">
        <v>250</v>
      </c>
      <c r="G760" s="283" t="s">
        <v>1268</v>
      </c>
      <c r="H760" s="279" t="s">
        <v>189</v>
      </c>
      <c r="I760" s="278">
        <v>44808</v>
      </c>
      <c r="J760" s="278">
        <v>44811</v>
      </c>
      <c r="K760" s="276">
        <f>J760-D760</f>
      </c>
      <c r="L760" s="278">
        <v>44830</v>
      </c>
      <c r="M760" s="280">
        <v>19.4</v>
      </c>
      <c r="N760" s="278">
        <v>44833</v>
      </c>
      <c r="O760" s="279" t="s">
        <v>190</v>
      </c>
      <c r="P760" s="276">
        <v>191</v>
      </c>
      <c r="Q760" s="278">
        <v>44853</v>
      </c>
      <c r="R760" s="276">
        <f>Q760-N760</f>
      </c>
      <c r="S760" s="6"/>
      <c r="T760" s="6"/>
      <c r="U760" s="5">
        <f>+YEAR(D760)</f>
      </c>
      <c r="V760" s="5">
        <f>+MONTH(D760)</f>
      </c>
      <c r="W760" s="281">
        <f>+"W"&amp;IF(WEEKNUM(D760)&lt;10,"0"&amp;WEEKNUM(D760),WEEKNUM(D760))</f>
      </c>
      <c r="X760" s="5">
        <f>+IF(N760="",YEAR(L760),YEAR(N760))</f>
      </c>
      <c r="Y760" s="5">
        <f>+IF(N760="",MONTH(L760),MONTH(N760))</f>
      </c>
      <c r="Z760" s="282">
        <f>+IF(N760="","W"&amp;IF(WEEKNUM(L760)&lt;10,"0"&amp;WEEKNUM(L760),WEEKNUM(L760)),"W"&amp;IF(WEEKNUM(N760)&lt;10,"0"&amp;WEEKNUM(N760),WEEKNUM(N760)))</f>
      </c>
      <c r="AA760" s="281">
        <f>+IF(O760&lt;&gt;"",O760,IF(N760="","In Transit","Arrived"))</f>
      </c>
      <c r="AB760" s="281">
        <f>+"W"&amp;IF(WEEKNUM(Q760)&lt;10,"0"&amp;WEEKNUM(Q760),WEEKNUM(Q760))</f>
      </c>
      <c r="AC760" s="5">
        <f>+YEAR(Q760)</f>
      </c>
      <c r="AD760" s="281">
        <f>+AB760&amp;"-"&amp;AC760</f>
      </c>
      <c r="AE760" s="6"/>
      <c r="AF760" s="6"/>
      <c r="AG760" s="11"/>
    </row>
    <row x14ac:dyDescent="0.25" r="761" customHeight="1" ht="18.75">
      <c r="A761" s="276">
        <v>35</v>
      </c>
      <c r="B761" s="276">
        <v>1097285001</v>
      </c>
      <c r="C761" s="277" t="s">
        <v>1288</v>
      </c>
      <c r="D761" s="278">
        <v>44796</v>
      </c>
      <c r="E761" s="279" t="s">
        <v>1295</v>
      </c>
      <c r="F761" s="279" t="s">
        <v>250</v>
      </c>
      <c r="G761" s="283" t="s">
        <v>1268</v>
      </c>
      <c r="H761" s="279" t="s">
        <v>189</v>
      </c>
      <c r="I761" s="278">
        <v>44808</v>
      </c>
      <c r="J761" s="278">
        <v>44811</v>
      </c>
      <c r="K761" s="276">
        <f>J761-D761</f>
      </c>
      <c r="L761" s="278">
        <v>44830</v>
      </c>
      <c r="M761" s="280">
        <v>19.4</v>
      </c>
      <c r="N761" s="278">
        <v>44833</v>
      </c>
      <c r="O761" s="279" t="s">
        <v>190</v>
      </c>
      <c r="P761" s="276">
        <v>191</v>
      </c>
      <c r="Q761" s="278">
        <v>44853</v>
      </c>
      <c r="R761" s="276">
        <f>Q761-N761</f>
      </c>
      <c r="S761" s="6"/>
      <c r="T761" s="6"/>
      <c r="U761" s="5">
        <f>+YEAR(D761)</f>
      </c>
      <c r="V761" s="5">
        <f>+MONTH(D761)</f>
      </c>
      <c r="W761" s="281">
        <f>+"W"&amp;IF(WEEKNUM(D761)&lt;10,"0"&amp;WEEKNUM(D761),WEEKNUM(D761))</f>
      </c>
      <c r="X761" s="5">
        <f>+IF(N761="",YEAR(L761),YEAR(N761))</f>
      </c>
      <c r="Y761" s="5">
        <f>+IF(N761="",MONTH(L761),MONTH(N761))</f>
      </c>
      <c r="Z761" s="282">
        <f>+IF(N761="","W"&amp;IF(WEEKNUM(L761)&lt;10,"0"&amp;WEEKNUM(L761),WEEKNUM(L761)),"W"&amp;IF(WEEKNUM(N761)&lt;10,"0"&amp;WEEKNUM(N761),WEEKNUM(N761)))</f>
      </c>
      <c r="AA761" s="281">
        <f>+IF(O761&lt;&gt;"",O761,IF(N761="","In Transit","Arrived"))</f>
      </c>
      <c r="AB761" s="281">
        <f>+"W"&amp;IF(WEEKNUM(Q761)&lt;10,"0"&amp;WEEKNUM(Q761),WEEKNUM(Q761))</f>
      </c>
      <c r="AC761" s="5">
        <f>+YEAR(Q761)</f>
      </c>
      <c r="AD761" s="281">
        <f>+AB761&amp;"-"&amp;AC761</f>
      </c>
      <c r="AE761" s="6"/>
      <c r="AF761" s="6"/>
      <c r="AG761" s="11"/>
    </row>
    <row x14ac:dyDescent="0.25" r="762" customHeight="1" ht="18.75">
      <c r="A762" s="276">
        <v>35</v>
      </c>
      <c r="B762" s="276">
        <v>1097284995</v>
      </c>
      <c r="C762" s="277" t="s">
        <v>1288</v>
      </c>
      <c r="D762" s="278">
        <v>44796</v>
      </c>
      <c r="E762" s="279" t="s">
        <v>1296</v>
      </c>
      <c r="F762" s="279" t="s">
        <v>250</v>
      </c>
      <c r="G762" s="283" t="s">
        <v>1268</v>
      </c>
      <c r="H762" s="279" t="s">
        <v>189</v>
      </c>
      <c r="I762" s="278">
        <v>44808</v>
      </c>
      <c r="J762" s="278">
        <v>44811</v>
      </c>
      <c r="K762" s="276">
        <f>J762-D762</f>
      </c>
      <c r="L762" s="278">
        <v>44830</v>
      </c>
      <c r="M762" s="280">
        <v>19.4</v>
      </c>
      <c r="N762" s="278">
        <v>44833</v>
      </c>
      <c r="O762" s="279" t="s">
        <v>190</v>
      </c>
      <c r="P762" s="276">
        <v>191</v>
      </c>
      <c r="Q762" s="278">
        <v>44846</v>
      </c>
      <c r="R762" s="276">
        <f>Q762-N762</f>
      </c>
      <c r="S762" s="6"/>
      <c r="T762" s="6"/>
      <c r="U762" s="5">
        <f>+YEAR(D762)</f>
      </c>
      <c r="V762" s="5">
        <f>+MONTH(D762)</f>
      </c>
      <c r="W762" s="281">
        <f>+"W"&amp;IF(WEEKNUM(D762)&lt;10,"0"&amp;WEEKNUM(D762),WEEKNUM(D762))</f>
      </c>
      <c r="X762" s="5">
        <f>+IF(N762="",YEAR(L762),YEAR(N762))</f>
      </c>
      <c r="Y762" s="5">
        <f>+IF(N762="",MONTH(L762),MONTH(N762))</f>
      </c>
      <c r="Z762" s="282">
        <f>+IF(N762="","W"&amp;IF(WEEKNUM(L762)&lt;10,"0"&amp;WEEKNUM(L762),WEEKNUM(L762)),"W"&amp;IF(WEEKNUM(N762)&lt;10,"0"&amp;WEEKNUM(N762),WEEKNUM(N762)))</f>
      </c>
      <c r="AA762" s="281">
        <f>+IF(O762&lt;&gt;"",O762,IF(N762="","In Transit","Arrived"))</f>
      </c>
      <c r="AB762" s="281">
        <f>+"W"&amp;IF(WEEKNUM(Q762)&lt;10,"0"&amp;WEEKNUM(Q762),WEEKNUM(Q762))</f>
      </c>
      <c r="AC762" s="5">
        <f>+YEAR(Q762)</f>
      </c>
      <c r="AD762" s="281">
        <f>+AB762&amp;"-"&amp;AC762</f>
      </c>
      <c r="AE762" s="6"/>
      <c r="AF762" s="6"/>
      <c r="AG762" s="11"/>
    </row>
    <row x14ac:dyDescent="0.25" r="763" customHeight="1" ht="18.75">
      <c r="A763" s="276">
        <v>36</v>
      </c>
      <c r="B763" s="276">
        <v>1097629188</v>
      </c>
      <c r="C763" s="277" t="s">
        <v>1297</v>
      </c>
      <c r="D763" s="278">
        <v>44806</v>
      </c>
      <c r="E763" s="279" t="s">
        <v>1298</v>
      </c>
      <c r="F763" s="279" t="s">
        <v>211</v>
      </c>
      <c r="G763" s="283" t="s">
        <v>1241</v>
      </c>
      <c r="H763" s="279" t="s">
        <v>189</v>
      </c>
      <c r="I763" s="278">
        <v>44821</v>
      </c>
      <c r="J763" s="278">
        <v>44820</v>
      </c>
      <c r="K763" s="276">
        <f>J763-D763</f>
      </c>
      <c r="L763" s="278">
        <v>44844</v>
      </c>
      <c r="M763" s="280">
        <v>19.4</v>
      </c>
      <c r="N763" s="278">
        <v>44837</v>
      </c>
      <c r="O763" s="279" t="s">
        <v>190</v>
      </c>
      <c r="P763" s="276">
        <v>191</v>
      </c>
      <c r="Q763" s="278">
        <v>44860</v>
      </c>
      <c r="R763" s="276">
        <f>Q763-N763</f>
      </c>
      <c r="S763" s="6"/>
      <c r="T763" s="6"/>
      <c r="U763" s="5">
        <f>+YEAR(D763)</f>
      </c>
      <c r="V763" s="5">
        <f>+MONTH(D763)</f>
      </c>
      <c r="W763" s="281">
        <f>+"W"&amp;IF(WEEKNUM(D763)&lt;10,"0"&amp;WEEKNUM(D763),WEEKNUM(D763))</f>
      </c>
      <c r="X763" s="5">
        <f>+IF(N763="",YEAR(L763),YEAR(N763))</f>
      </c>
      <c r="Y763" s="5">
        <f>+IF(N763="",MONTH(L763),MONTH(N763))</f>
      </c>
      <c r="Z763" s="282">
        <f>+IF(N763="","W"&amp;IF(WEEKNUM(L763)&lt;10,"0"&amp;WEEKNUM(L763),WEEKNUM(L763)),"W"&amp;IF(WEEKNUM(N763)&lt;10,"0"&amp;WEEKNUM(N763),WEEKNUM(N763)))</f>
      </c>
      <c r="AA763" s="281">
        <f>+IF(O763&lt;&gt;"",O763,IF(N763="","In Transit","Arrived"))</f>
      </c>
      <c r="AB763" s="281">
        <f>+"W"&amp;IF(WEEKNUM(Q763)&lt;10,"0"&amp;WEEKNUM(Q763),WEEKNUM(Q763))</f>
      </c>
      <c r="AC763" s="5">
        <f>+YEAR(Q763)</f>
      </c>
      <c r="AD763" s="281">
        <f>+AB763&amp;"-"&amp;AC763</f>
      </c>
      <c r="AE763" s="6"/>
      <c r="AF763" s="6"/>
      <c r="AG763" s="11"/>
    </row>
    <row x14ac:dyDescent="0.25" r="764" customHeight="1" ht="18.75">
      <c r="A764" s="276">
        <v>36</v>
      </c>
      <c r="B764" s="276">
        <v>1097629187</v>
      </c>
      <c r="C764" s="277" t="s">
        <v>1299</v>
      </c>
      <c r="D764" s="278">
        <v>44806</v>
      </c>
      <c r="E764" s="279" t="s">
        <v>1300</v>
      </c>
      <c r="F764" s="279" t="s">
        <v>211</v>
      </c>
      <c r="G764" s="283" t="s">
        <v>1241</v>
      </c>
      <c r="H764" s="279" t="s">
        <v>189</v>
      </c>
      <c r="I764" s="278">
        <v>44821</v>
      </c>
      <c r="J764" s="278">
        <v>44820</v>
      </c>
      <c r="K764" s="276">
        <f>J764-D764</f>
      </c>
      <c r="L764" s="278">
        <v>44844</v>
      </c>
      <c r="M764" s="280">
        <v>19.4</v>
      </c>
      <c r="N764" s="278">
        <v>44837</v>
      </c>
      <c r="O764" s="279" t="s">
        <v>190</v>
      </c>
      <c r="P764" s="276">
        <v>191</v>
      </c>
      <c r="Q764" s="278">
        <v>44860</v>
      </c>
      <c r="R764" s="276">
        <f>Q764-N764</f>
      </c>
      <c r="S764" s="6"/>
      <c r="T764" s="6"/>
      <c r="U764" s="5">
        <f>+YEAR(D764)</f>
      </c>
      <c r="V764" s="5">
        <f>+MONTH(D764)</f>
      </c>
      <c r="W764" s="281">
        <f>+"W"&amp;IF(WEEKNUM(D764)&lt;10,"0"&amp;WEEKNUM(D764),WEEKNUM(D764))</f>
      </c>
      <c r="X764" s="5">
        <f>+IF(N764="",YEAR(L764),YEAR(N764))</f>
      </c>
      <c r="Y764" s="5">
        <f>+IF(N764="",MONTH(L764),MONTH(N764))</f>
      </c>
      <c r="Z764" s="282">
        <f>+IF(N764="","W"&amp;IF(WEEKNUM(L764)&lt;10,"0"&amp;WEEKNUM(L764),WEEKNUM(L764)),"W"&amp;IF(WEEKNUM(N764)&lt;10,"0"&amp;WEEKNUM(N764),WEEKNUM(N764)))</f>
      </c>
      <c r="AA764" s="281">
        <f>+IF(O764&lt;&gt;"",O764,IF(N764="","In Transit","Arrived"))</f>
      </c>
      <c r="AB764" s="281">
        <f>+"W"&amp;IF(WEEKNUM(Q764)&lt;10,"0"&amp;WEEKNUM(Q764),WEEKNUM(Q764))</f>
      </c>
      <c r="AC764" s="5">
        <f>+YEAR(Q764)</f>
      </c>
      <c r="AD764" s="281">
        <f>+AB764&amp;"-"&amp;AC764</f>
      </c>
      <c r="AE764" s="6"/>
      <c r="AF764" s="6"/>
      <c r="AG764" s="11"/>
    </row>
    <row x14ac:dyDescent="0.25" r="765" customHeight="1" ht="18.75">
      <c r="A765" s="276">
        <v>36</v>
      </c>
      <c r="B765" s="276">
        <v>1097629186</v>
      </c>
      <c r="C765" s="277" t="s">
        <v>1299</v>
      </c>
      <c r="D765" s="278">
        <v>44806</v>
      </c>
      <c r="E765" s="279" t="s">
        <v>1301</v>
      </c>
      <c r="F765" s="279" t="s">
        <v>211</v>
      </c>
      <c r="G765" s="283" t="s">
        <v>1241</v>
      </c>
      <c r="H765" s="279" t="s">
        <v>189</v>
      </c>
      <c r="I765" s="278">
        <v>44821</v>
      </c>
      <c r="J765" s="278">
        <v>44820</v>
      </c>
      <c r="K765" s="276">
        <f>J765-D765</f>
      </c>
      <c r="L765" s="278">
        <v>44844</v>
      </c>
      <c r="M765" s="280">
        <v>19.4</v>
      </c>
      <c r="N765" s="278">
        <v>44837</v>
      </c>
      <c r="O765" s="279" t="s">
        <v>190</v>
      </c>
      <c r="P765" s="276">
        <v>191</v>
      </c>
      <c r="Q765" s="278">
        <v>44860</v>
      </c>
      <c r="R765" s="276">
        <f>Q765-N765</f>
      </c>
      <c r="S765" s="6"/>
      <c r="T765" s="6"/>
      <c r="U765" s="5">
        <f>+YEAR(D765)</f>
      </c>
      <c r="V765" s="5">
        <f>+MONTH(D765)</f>
      </c>
      <c r="W765" s="281">
        <f>+"W"&amp;IF(WEEKNUM(D765)&lt;10,"0"&amp;WEEKNUM(D765),WEEKNUM(D765))</f>
      </c>
      <c r="X765" s="5">
        <f>+IF(N765="",YEAR(L765),YEAR(N765))</f>
      </c>
      <c r="Y765" s="5">
        <f>+IF(N765="",MONTH(L765),MONTH(N765))</f>
      </c>
      <c r="Z765" s="282">
        <f>+IF(N765="","W"&amp;IF(WEEKNUM(L765)&lt;10,"0"&amp;WEEKNUM(L765),WEEKNUM(L765)),"W"&amp;IF(WEEKNUM(N765)&lt;10,"0"&amp;WEEKNUM(N765),WEEKNUM(N765)))</f>
      </c>
      <c r="AA765" s="281">
        <f>+IF(O765&lt;&gt;"",O765,IF(N765="","In Transit","Arrived"))</f>
      </c>
      <c r="AB765" s="281">
        <f>+"W"&amp;IF(WEEKNUM(Q765)&lt;10,"0"&amp;WEEKNUM(Q765),WEEKNUM(Q765))</f>
      </c>
      <c r="AC765" s="5">
        <f>+YEAR(Q765)</f>
      </c>
      <c r="AD765" s="281">
        <f>+AB765&amp;"-"&amp;AC765</f>
      </c>
      <c r="AE765" s="6"/>
      <c r="AF765" s="6"/>
      <c r="AG765" s="11"/>
    </row>
    <row x14ac:dyDescent="0.25" r="766" customHeight="1" ht="18.75">
      <c r="A766" s="276">
        <v>36</v>
      </c>
      <c r="B766" s="276">
        <v>1097629184</v>
      </c>
      <c r="C766" s="277" t="s">
        <v>1299</v>
      </c>
      <c r="D766" s="278">
        <v>44805</v>
      </c>
      <c r="E766" s="279" t="s">
        <v>1302</v>
      </c>
      <c r="F766" s="279" t="s">
        <v>211</v>
      </c>
      <c r="G766" s="283" t="s">
        <v>1241</v>
      </c>
      <c r="H766" s="279" t="s">
        <v>189</v>
      </c>
      <c r="I766" s="278">
        <v>44821</v>
      </c>
      <c r="J766" s="278">
        <v>44820</v>
      </c>
      <c r="K766" s="276">
        <f>J766-D766</f>
      </c>
      <c r="L766" s="278">
        <v>44844</v>
      </c>
      <c r="M766" s="280">
        <v>19.4</v>
      </c>
      <c r="N766" s="278">
        <v>44837</v>
      </c>
      <c r="O766" s="279" t="s">
        <v>190</v>
      </c>
      <c r="P766" s="276">
        <v>191</v>
      </c>
      <c r="Q766" s="278">
        <v>44860</v>
      </c>
      <c r="R766" s="276">
        <f>Q766-N766</f>
      </c>
      <c r="S766" s="6"/>
      <c r="T766" s="6"/>
      <c r="U766" s="5">
        <f>+YEAR(D766)</f>
      </c>
      <c r="V766" s="5">
        <f>+MONTH(D766)</f>
      </c>
      <c r="W766" s="281">
        <f>+"W"&amp;IF(WEEKNUM(D766)&lt;10,"0"&amp;WEEKNUM(D766),WEEKNUM(D766))</f>
      </c>
      <c r="X766" s="5">
        <f>+IF(N766="",YEAR(L766),YEAR(N766))</f>
      </c>
      <c r="Y766" s="5">
        <f>+IF(N766="",MONTH(L766),MONTH(N766))</f>
      </c>
      <c r="Z766" s="282">
        <f>+IF(N766="","W"&amp;IF(WEEKNUM(L766)&lt;10,"0"&amp;WEEKNUM(L766),WEEKNUM(L766)),"W"&amp;IF(WEEKNUM(N766)&lt;10,"0"&amp;WEEKNUM(N766),WEEKNUM(N766)))</f>
      </c>
      <c r="AA766" s="281">
        <f>+IF(O766&lt;&gt;"",O766,IF(N766="","In Transit","Arrived"))</f>
      </c>
      <c r="AB766" s="281">
        <f>+"W"&amp;IF(WEEKNUM(Q766)&lt;10,"0"&amp;WEEKNUM(Q766),WEEKNUM(Q766))</f>
      </c>
      <c r="AC766" s="5">
        <f>+YEAR(Q766)</f>
      </c>
      <c r="AD766" s="281">
        <f>+AB766&amp;"-"&amp;AC766</f>
      </c>
      <c r="AE766" s="6"/>
      <c r="AF766" s="6"/>
      <c r="AG766" s="11"/>
    </row>
    <row x14ac:dyDescent="0.25" r="767" customHeight="1" ht="18.75">
      <c r="A767" s="276">
        <v>36</v>
      </c>
      <c r="B767" s="276">
        <v>1097629183</v>
      </c>
      <c r="C767" s="277" t="s">
        <v>1299</v>
      </c>
      <c r="D767" s="278">
        <v>44805</v>
      </c>
      <c r="E767" s="279" t="s">
        <v>1303</v>
      </c>
      <c r="F767" s="279" t="s">
        <v>211</v>
      </c>
      <c r="G767" s="283" t="s">
        <v>1241</v>
      </c>
      <c r="H767" s="279" t="s">
        <v>189</v>
      </c>
      <c r="I767" s="278">
        <v>44821</v>
      </c>
      <c r="J767" s="278">
        <v>44820</v>
      </c>
      <c r="K767" s="276">
        <f>J767-D767</f>
      </c>
      <c r="L767" s="278">
        <v>44844</v>
      </c>
      <c r="M767" s="280">
        <v>19.4</v>
      </c>
      <c r="N767" s="278">
        <v>44837</v>
      </c>
      <c r="O767" s="279" t="s">
        <v>190</v>
      </c>
      <c r="P767" s="276">
        <v>191</v>
      </c>
      <c r="Q767" s="278">
        <v>44860</v>
      </c>
      <c r="R767" s="276">
        <f>Q767-N767</f>
      </c>
      <c r="S767" s="6"/>
      <c r="T767" s="6"/>
      <c r="U767" s="5">
        <f>+YEAR(D767)</f>
      </c>
      <c r="V767" s="5">
        <f>+MONTH(D767)</f>
      </c>
      <c r="W767" s="281">
        <f>+"W"&amp;IF(WEEKNUM(D767)&lt;10,"0"&amp;WEEKNUM(D767),WEEKNUM(D767))</f>
      </c>
      <c r="X767" s="5">
        <f>+IF(N767="",YEAR(L767),YEAR(N767))</f>
      </c>
      <c r="Y767" s="5">
        <f>+IF(N767="",MONTH(L767),MONTH(N767))</f>
      </c>
      <c r="Z767" s="282">
        <f>+IF(N767="","W"&amp;IF(WEEKNUM(L767)&lt;10,"0"&amp;WEEKNUM(L767),WEEKNUM(L767)),"W"&amp;IF(WEEKNUM(N767)&lt;10,"0"&amp;WEEKNUM(N767),WEEKNUM(N767)))</f>
      </c>
      <c r="AA767" s="281">
        <f>+IF(O767&lt;&gt;"",O767,IF(N767="","In Transit","Arrived"))</f>
      </c>
      <c r="AB767" s="281">
        <f>+"W"&amp;IF(WEEKNUM(Q767)&lt;10,"0"&amp;WEEKNUM(Q767),WEEKNUM(Q767))</f>
      </c>
      <c r="AC767" s="5">
        <f>+YEAR(Q767)</f>
      </c>
      <c r="AD767" s="281">
        <f>+AB767&amp;"-"&amp;AC767</f>
      </c>
      <c r="AE767" s="6"/>
      <c r="AF767" s="6"/>
      <c r="AG767" s="11"/>
    </row>
    <row x14ac:dyDescent="0.25" r="768" customHeight="1" ht="18.75">
      <c r="A768" s="276">
        <v>36</v>
      </c>
      <c r="B768" s="276">
        <v>1097629182</v>
      </c>
      <c r="C768" s="277" t="s">
        <v>1299</v>
      </c>
      <c r="D768" s="278">
        <v>44805</v>
      </c>
      <c r="E768" s="279" t="s">
        <v>1304</v>
      </c>
      <c r="F768" s="279" t="s">
        <v>211</v>
      </c>
      <c r="G768" s="283" t="s">
        <v>1241</v>
      </c>
      <c r="H768" s="279" t="s">
        <v>189</v>
      </c>
      <c r="I768" s="278">
        <v>44821</v>
      </c>
      <c r="J768" s="278">
        <v>44820</v>
      </c>
      <c r="K768" s="276">
        <f>J768-D768</f>
      </c>
      <c r="L768" s="278">
        <v>44844</v>
      </c>
      <c r="M768" s="280">
        <v>19.4</v>
      </c>
      <c r="N768" s="278">
        <v>44837</v>
      </c>
      <c r="O768" s="279" t="s">
        <v>190</v>
      </c>
      <c r="P768" s="276">
        <v>191</v>
      </c>
      <c r="Q768" s="278">
        <v>44860</v>
      </c>
      <c r="R768" s="276">
        <f>Q768-N768</f>
      </c>
      <c r="S768" s="6"/>
      <c r="T768" s="6"/>
      <c r="U768" s="5">
        <f>+YEAR(D768)</f>
      </c>
      <c r="V768" s="5">
        <f>+MONTH(D768)</f>
      </c>
      <c r="W768" s="281">
        <f>+"W"&amp;IF(WEEKNUM(D768)&lt;10,"0"&amp;WEEKNUM(D768),WEEKNUM(D768))</f>
      </c>
      <c r="X768" s="5">
        <f>+IF(N768="",YEAR(L768),YEAR(N768))</f>
      </c>
      <c r="Y768" s="5">
        <f>+IF(N768="",MONTH(L768),MONTH(N768))</f>
      </c>
      <c r="Z768" s="282">
        <f>+IF(N768="","W"&amp;IF(WEEKNUM(L768)&lt;10,"0"&amp;WEEKNUM(L768),WEEKNUM(L768)),"W"&amp;IF(WEEKNUM(N768)&lt;10,"0"&amp;WEEKNUM(N768),WEEKNUM(N768)))</f>
      </c>
      <c r="AA768" s="281">
        <f>+IF(O768&lt;&gt;"",O768,IF(N768="","In Transit","Arrived"))</f>
      </c>
      <c r="AB768" s="281">
        <f>+"W"&amp;IF(WEEKNUM(Q768)&lt;10,"0"&amp;WEEKNUM(Q768),WEEKNUM(Q768))</f>
      </c>
      <c r="AC768" s="5">
        <f>+YEAR(Q768)</f>
      </c>
      <c r="AD768" s="281">
        <f>+AB768&amp;"-"&amp;AC768</f>
      </c>
      <c r="AE768" s="6"/>
      <c r="AF768" s="6"/>
      <c r="AG768" s="11"/>
    </row>
    <row x14ac:dyDescent="0.25" r="769" customHeight="1" ht="18.75">
      <c r="A769" s="276">
        <v>36</v>
      </c>
      <c r="B769" s="276">
        <v>1096423713</v>
      </c>
      <c r="C769" s="277" t="s">
        <v>1305</v>
      </c>
      <c r="D769" s="278">
        <v>44802</v>
      </c>
      <c r="E769" s="279" t="s">
        <v>1306</v>
      </c>
      <c r="F769" s="279" t="s">
        <v>211</v>
      </c>
      <c r="G769" s="283" t="s">
        <v>1241</v>
      </c>
      <c r="H769" s="279" t="s">
        <v>189</v>
      </c>
      <c r="I769" s="278">
        <v>44821</v>
      </c>
      <c r="J769" s="278">
        <v>44820</v>
      </c>
      <c r="K769" s="276">
        <f>J769-D769</f>
      </c>
      <c r="L769" s="278">
        <v>44844</v>
      </c>
      <c r="M769" s="280">
        <v>19.4</v>
      </c>
      <c r="N769" s="278">
        <v>44837</v>
      </c>
      <c r="O769" s="279" t="s">
        <v>190</v>
      </c>
      <c r="P769" s="276">
        <v>190</v>
      </c>
      <c r="Q769" s="278">
        <v>44875</v>
      </c>
      <c r="R769" s="276">
        <f>Q769-N769</f>
      </c>
      <c r="S769" s="6"/>
      <c r="T769" s="6"/>
      <c r="U769" s="5">
        <f>+YEAR(D769)</f>
      </c>
      <c r="V769" s="5">
        <f>+MONTH(D769)</f>
      </c>
      <c r="W769" s="281">
        <f>+"W"&amp;IF(WEEKNUM(D769)&lt;10,"0"&amp;WEEKNUM(D769),WEEKNUM(D769))</f>
      </c>
      <c r="X769" s="5">
        <f>+IF(N769="",YEAR(L769),YEAR(N769))</f>
      </c>
      <c r="Y769" s="5">
        <f>+IF(N769="",MONTH(L769),MONTH(N769))</f>
      </c>
      <c r="Z769" s="282">
        <f>+IF(N769="","W"&amp;IF(WEEKNUM(L769)&lt;10,"0"&amp;WEEKNUM(L769),WEEKNUM(L769)),"W"&amp;IF(WEEKNUM(N769)&lt;10,"0"&amp;WEEKNUM(N769),WEEKNUM(N769)))</f>
      </c>
      <c r="AA769" s="281">
        <f>+IF(O769&lt;&gt;"",O769,IF(N769="","In Transit","Arrived"))</f>
      </c>
      <c r="AB769" s="281">
        <f>+"W"&amp;IF(WEEKNUM(Q769)&lt;10,"0"&amp;WEEKNUM(Q769),WEEKNUM(Q769))</f>
      </c>
      <c r="AC769" s="5">
        <f>+YEAR(Q769)</f>
      </c>
      <c r="AD769" s="281">
        <f>+AB769&amp;"-"&amp;AC769</f>
      </c>
      <c r="AE769" s="6"/>
      <c r="AF769" s="6"/>
      <c r="AG769" s="11"/>
    </row>
    <row x14ac:dyDescent="0.25" r="770" customHeight="1" ht="18.75">
      <c r="A770" s="276">
        <v>37</v>
      </c>
      <c r="B770" s="276">
        <v>1098064816</v>
      </c>
      <c r="C770" s="277" t="s">
        <v>1307</v>
      </c>
      <c r="D770" s="278">
        <v>44810</v>
      </c>
      <c r="E770" s="279" t="s">
        <v>1308</v>
      </c>
      <c r="F770" s="279" t="s">
        <v>211</v>
      </c>
      <c r="G770" s="283" t="s">
        <v>1241</v>
      </c>
      <c r="H770" s="279" t="s">
        <v>189</v>
      </c>
      <c r="I770" s="278">
        <v>44821</v>
      </c>
      <c r="J770" s="278">
        <v>44820</v>
      </c>
      <c r="K770" s="276">
        <f>J770-D770</f>
      </c>
      <c r="L770" s="278">
        <v>44844</v>
      </c>
      <c r="M770" s="280">
        <v>19.4</v>
      </c>
      <c r="N770" s="278">
        <v>44837</v>
      </c>
      <c r="O770" s="279" t="s">
        <v>190</v>
      </c>
      <c r="P770" s="276">
        <v>190</v>
      </c>
      <c r="Q770" s="278">
        <v>44876</v>
      </c>
      <c r="R770" s="276">
        <f>Q770-N770</f>
      </c>
      <c r="S770" s="6"/>
      <c r="T770" s="6"/>
      <c r="U770" s="5">
        <f>+YEAR(D770)</f>
      </c>
      <c r="V770" s="5">
        <f>+MONTH(D770)</f>
      </c>
      <c r="W770" s="281">
        <f>+"W"&amp;IF(WEEKNUM(D770)&lt;10,"0"&amp;WEEKNUM(D770),WEEKNUM(D770))</f>
      </c>
      <c r="X770" s="5">
        <f>+IF(N770="",YEAR(L770),YEAR(N770))</f>
      </c>
      <c r="Y770" s="5">
        <f>+IF(N770="",MONTH(L770),MONTH(N770))</f>
      </c>
      <c r="Z770" s="282">
        <f>+IF(N770="","W"&amp;IF(WEEKNUM(L770)&lt;10,"0"&amp;WEEKNUM(L770),WEEKNUM(L770)),"W"&amp;IF(WEEKNUM(N770)&lt;10,"0"&amp;WEEKNUM(N770),WEEKNUM(N770)))</f>
      </c>
      <c r="AA770" s="281">
        <f>+IF(O770&lt;&gt;"",O770,IF(N770="","In Transit","Arrived"))</f>
      </c>
      <c r="AB770" s="281">
        <f>+"W"&amp;IF(WEEKNUM(Q770)&lt;10,"0"&amp;WEEKNUM(Q770),WEEKNUM(Q770))</f>
      </c>
      <c r="AC770" s="5">
        <f>+YEAR(Q770)</f>
      </c>
      <c r="AD770" s="281">
        <f>+AB770&amp;"-"&amp;AC770</f>
      </c>
      <c r="AE770" s="6"/>
      <c r="AF770" s="6"/>
      <c r="AG770" s="11"/>
    </row>
    <row x14ac:dyDescent="0.25" r="771" customHeight="1" ht="18.75">
      <c r="A771" s="276">
        <v>37</v>
      </c>
      <c r="B771" s="276">
        <v>1098064815</v>
      </c>
      <c r="C771" s="277" t="s">
        <v>1307</v>
      </c>
      <c r="D771" s="278">
        <v>44813</v>
      </c>
      <c r="E771" s="279" t="s">
        <v>1309</v>
      </c>
      <c r="F771" s="279" t="s">
        <v>211</v>
      </c>
      <c r="G771" s="283" t="s">
        <v>1241</v>
      </c>
      <c r="H771" s="279" t="s">
        <v>189</v>
      </c>
      <c r="I771" s="278">
        <v>44821</v>
      </c>
      <c r="J771" s="278">
        <v>44820</v>
      </c>
      <c r="K771" s="276">
        <f>J771-D771</f>
      </c>
      <c r="L771" s="278">
        <v>44844</v>
      </c>
      <c r="M771" s="280">
        <v>19.4</v>
      </c>
      <c r="N771" s="278">
        <v>44837</v>
      </c>
      <c r="O771" s="279" t="s">
        <v>190</v>
      </c>
      <c r="P771" s="276">
        <v>191</v>
      </c>
      <c r="Q771" s="278">
        <v>44869</v>
      </c>
      <c r="R771" s="276">
        <f>Q771-N771</f>
      </c>
      <c r="S771" s="6"/>
      <c r="T771" s="6"/>
      <c r="U771" s="5">
        <f>+YEAR(D771)</f>
      </c>
      <c r="V771" s="5">
        <f>+MONTH(D771)</f>
      </c>
      <c r="W771" s="281">
        <f>+"W"&amp;IF(WEEKNUM(D771)&lt;10,"0"&amp;WEEKNUM(D771),WEEKNUM(D771))</f>
      </c>
      <c r="X771" s="5">
        <f>+IF(N771="",YEAR(L771),YEAR(N771))</f>
      </c>
      <c r="Y771" s="5">
        <f>+IF(N771="",MONTH(L771),MONTH(N771))</f>
      </c>
      <c r="Z771" s="282">
        <f>+IF(N771="","W"&amp;IF(WEEKNUM(L771)&lt;10,"0"&amp;WEEKNUM(L771),WEEKNUM(L771)),"W"&amp;IF(WEEKNUM(N771)&lt;10,"0"&amp;WEEKNUM(N771),WEEKNUM(N771)))</f>
      </c>
      <c r="AA771" s="281">
        <f>+IF(O771&lt;&gt;"",O771,IF(N771="","In Transit","Arrived"))</f>
      </c>
      <c r="AB771" s="281">
        <f>+"W"&amp;IF(WEEKNUM(Q771)&lt;10,"0"&amp;WEEKNUM(Q771),WEEKNUM(Q771))</f>
      </c>
      <c r="AC771" s="5">
        <f>+YEAR(Q771)</f>
      </c>
      <c r="AD771" s="281">
        <f>+AB771&amp;"-"&amp;AC771</f>
      </c>
      <c r="AE771" s="6"/>
      <c r="AF771" s="6"/>
      <c r="AG771" s="11"/>
    </row>
    <row x14ac:dyDescent="0.25" r="772" customHeight="1" ht="18.75">
      <c r="A772" s="276">
        <v>37</v>
      </c>
      <c r="B772" s="276">
        <v>1098064814</v>
      </c>
      <c r="C772" s="277" t="s">
        <v>1307</v>
      </c>
      <c r="D772" s="278">
        <v>44813</v>
      </c>
      <c r="E772" s="279" t="s">
        <v>1310</v>
      </c>
      <c r="F772" s="279" t="s">
        <v>211</v>
      </c>
      <c r="G772" s="283" t="s">
        <v>1241</v>
      </c>
      <c r="H772" s="279" t="s">
        <v>189</v>
      </c>
      <c r="I772" s="278">
        <v>44821</v>
      </c>
      <c r="J772" s="278">
        <v>44820</v>
      </c>
      <c r="K772" s="276">
        <f>J772-D772</f>
      </c>
      <c r="L772" s="278">
        <v>44844</v>
      </c>
      <c r="M772" s="280">
        <v>19.4</v>
      </c>
      <c r="N772" s="278">
        <v>44837</v>
      </c>
      <c r="O772" s="279" t="s">
        <v>190</v>
      </c>
      <c r="P772" s="276">
        <v>191</v>
      </c>
      <c r="Q772" s="278">
        <v>44869</v>
      </c>
      <c r="R772" s="276">
        <f>Q772-N772</f>
      </c>
      <c r="S772" s="6"/>
      <c r="T772" s="6"/>
      <c r="U772" s="5">
        <f>+YEAR(D772)</f>
      </c>
      <c r="V772" s="5">
        <f>+MONTH(D772)</f>
      </c>
      <c r="W772" s="281">
        <f>+"W"&amp;IF(WEEKNUM(D772)&lt;10,"0"&amp;WEEKNUM(D772),WEEKNUM(D772))</f>
      </c>
      <c r="X772" s="5">
        <f>+IF(N772="",YEAR(L772),YEAR(N772))</f>
      </c>
      <c r="Y772" s="5">
        <f>+IF(N772="",MONTH(L772),MONTH(N772))</f>
      </c>
      <c r="Z772" s="282">
        <f>+IF(N772="","W"&amp;IF(WEEKNUM(L772)&lt;10,"0"&amp;WEEKNUM(L772),WEEKNUM(L772)),"W"&amp;IF(WEEKNUM(N772)&lt;10,"0"&amp;WEEKNUM(N772),WEEKNUM(N772)))</f>
      </c>
      <c r="AA772" s="281">
        <f>+IF(O772&lt;&gt;"",O772,IF(N772="","In Transit","Arrived"))</f>
      </c>
      <c r="AB772" s="281">
        <f>+"W"&amp;IF(WEEKNUM(Q772)&lt;10,"0"&amp;WEEKNUM(Q772),WEEKNUM(Q772))</f>
      </c>
      <c r="AC772" s="5">
        <f>+YEAR(Q772)</f>
      </c>
      <c r="AD772" s="281">
        <f>+AB772&amp;"-"&amp;AC772</f>
      </c>
      <c r="AE772" s="6"/>
      <c r="AF772" s="6"/>
      <c r="AG772" s="11"/>
    </row>
    <row x14ac:dyDescent="0.25" r="773" customHeight="1" ht="18.75">
      <c r="A773" s="276">
        <v>37</v>
      </c>
      <c r="B773" s="276">
        <v>1098064813</v>
      </c>
      <c r="C773" s="277" t="s">
        <v>1307</v>
      </c>
      <c r="D773" s="278">
        <v>44812</v>
      </c>
      <c r="E773" s="279" t="s">
        <v>1311</v>
      </c>
      <c r="F773" s="279" t="s">
        <v>211</v>
      </c>
      <c r="G773" s="283" t="s">
        <v>1241</v>
      </c>
      <c r="H773" s="279" t="s">
        <v>189</v>
      </c>
      <c r="I773" s="278">
        <v>44821</v>
      </c>
      <c r="J773" s="278">
        <v>44820</v>
      </c>
      <c r="K773" s="276">
        <f>J773-D773</f>
      </c>
      <c r="L773" s="278">
        <v>44844</v>
      </c>
      <c r="M773" s="280">
        <v>19.4</v>
      </c>
      <c r="N773" s="278">
        <v>44837</v>
      </c>
      <c r="O773" s="279" t="s">
        <v>190</v>
      </c>
      <c r="P773" s="276">
        <v>190</v>
      </c>
      <c r="Q773" s="278">
        <v>44875</v>
      </c>
      <c r="R773" s="276">
        <f>Q773-N773</f>
      </c>
      <c r="S773" s="6"/>
      <c r="T773" s="6"/>
      <c r="U773" s="5">
        <f>+YEAR(D773)</f>
      </c>
      <c r="V773" s="5">
        <f>+MONTH(D773)</f>
      </c>
      <c r="W773" s="281">
        <f>+"W"&amp;IF(WEEKNUM(D773)&lt;10,"0"&amp;WEEKNUM(D773),WEEKNUM(D773))</f>
      </c>
      <c r="X773" s="5">
        <f>+IF(N773="",YEAR(L773),YEAR(N773))</f>
      </c>
      <c r="Y773" s="5">
        <f>+IF(N773="",MONTH(L773),MONTH(N773))</f>
      </c>
      <c r="Z773" s="282">
        <f>+IF(N773="","W"&amp;IF(WEEKNUM(L773)&lt;10,"0"&amp;WEEKNUM(L773),WEEKNUM(L773)),"W"&amp;IF(WEEKNUM(N773)&lt;10,"0"&amp;WEEKNUM(N773),WEEKNUM(N773)))</f>
      </c>
      <c r="AA773" s="281">
        <f>+IF(O773&lt;&gt;"",O773,IF(N773="","In Transit","Arrived"))</f>
      </c>
      <c r="AB773" s="281">
        <f>+"W"&amp;IF(WEEKNUM(Q773)&lt;10,"0"&amp;WEEKNUM(Q773),WEEKNUM(Q773))</f>
      </c>
      <c r="AC773" s="5">
        <f>+YEAR(Q773)</f>
      </c>
      <c r="AD773" s="281">
        <f>+AB773&amp;"-"&amp;AC773</f>
      </c>
      <c r="AE773" s="6"/>
      <c r="AF773" s="6"/>
      <c r="AG773" s="11"/>
    </row>
    <row x14ac:dyDescent="0.25" r="774" customHeight="1" ht="18.75">
      <c r="A774" s="276">
        <v>37</v>
      </c>
      <c r="B774" s="276">
        <v>1098064812</v>
      </c>
      <c r="C774" s="277" t="s">
        <v>1307</v>
      </c>
      <c r="D774" s="278">
        <v>44812</v>
      </c>
      <c r="E774" s="279" t="s">
        <v>1312</v>
      </c>
      <c r="F774" s="279" t="s">
        <v>211</v>
      </c>
      <c r="G774" s="283" t="s">
        <v>1241</v>
      </c>
      <c r="H774" s="279" t="s">
        <v>189</v>
      </c>
      <c r="I774" s="278">
        <v>44821</v>
      </c>
      <c r="J774" s="278">
        <v>44820</v>
      </c>
      <c r="K774" s="276">
        <f>J774-D774</f>
      </c>
      <c r="L774" s="278">
        <v>44844</v>
      </c>
      <c r="M774" s="280">
        <v>19.4</v>
      </c>
      <c r="N774" s="278">
        <v>44837</v>
      </c>
      <c r="O774" s="279" t="s">
        <v>190</v>
      </c>
      <c r="P774" s="276">
        <v>191</v>
      </c>
      <c r="Q774" s="278">
        <v>44869</v>
      </c>
      <c r="R774" s="276">
        <f>Q774-N774</f>
      </c>
      <c r="S774" s="6"/>
      <c r="T774" s="6"/>
      <c r="U774" s="5">
        <f>+YEAR(D774)</f>
      </c>
      <c r="V774" s="5">
        <f>+MONTH(D774)</f>
      </c>
      <c r="W774" s="281">
        <f>+"W"&amp;IF(WEEKNUM(D774)&lt;10,"0"&amp;WEEKNUM(D774),WEEKNUM(D774))</f>
      </c>
      <c r="X774" s="5">
        <f>+IF(N774="",YEAR(L774),YEAR(N774))</f>
      </c>
      <c r="Y774" s="5">
        <f>+IF(N774="",MONTH(L774),MONTH(N774))</f>
      </c>
      <c r="Z774" s="282">
        <f>+IF(N774="","W"&amp;IF(WEEKNUM(L774)&lt;10,"0"&amp;WEEKNUM(L774),WEEKNUM(L774)),"W"&amp;IF(WEEKNUM(N774)&lt;10,"0"&amp;WEEKNUM(N774),WEEKNUM(N774)))</f>
      </c>
      <c r="AA774" s="281">
        <f>+IF(O774&lt;&gt;"",O774,IF(N774="","In Transit","Arrived"))</f>
      </c>
      <c r="AB774" s="281">
        <f>+"W"&amp;IF(WEEKNUM(Q774)&lt;10,"0"&amp;WEEKNUM(Q774),WEEKNUM(Q774))</f>
      </c>
      <c r="AC774" s="5">
        <f>+YEAR(Q774)</f>
      </c>
      <c r="AD774" s="281">
        <f>+AB774&amp;"-"&amp;AC774</f>
      </c>
      <c r="AE774" s="6"/>
      <c r="AF774" s="6"/>
      <c r="AG774" s="11"/>
    </row>
    <row x14ac:dyDescent="0.25" r="775" customHeight="1" ht="18.75">
      <c r="A775" s="276">
        <v>37</v>
      </c>
      <c r="B775" s="276">
        <v>1098064811</v>
      </c>
      <c r="C775" s="277" t="s">
        <v>1313</v>
      </c>
      <c r="D775" s="278">
        <v>44812</v>
      </c>
      <c r="E775" s="279" t="s">
        <v>1314</v>
      </c>
      <c r="F775" s="279" t="s">
        <v>211</v>
      </c>
      <c r="G775" s="283" t="s">
        <v>1241</v>
      </c>
      <c r="H775" s="279" t="s">
        <v>189</v>
      </c>
      <c r="I775" s="278">
        <v>44821</v>
      </c>
      <c r="J775" s="278">
        <v>44821</v>
      </c>
      <c r="K775" s="276">
        <f>J775-D775</f>
      </c>
      <c r="L775" s="278">
        <v>44844</v>
      </c>
      <c r="M775" s="280">
        <v>19.4</v>
      </c>
      <c r="N775" s="278">
        <v>44837</v>
      </c>
      <c r="O775" s="279" t="s">
        <v>190</v>
      </c>
      <c r="P775" s="276">
        <v>191</v>
      </c>
      <c r="Q775" s="278">
        <v>44869</v>
      </c>
      <c r="R775" s="276">
        <f>Q775-N775</f>
      </c>
      <c r="S775" s="6"/>
      <c r="T775" s="6"/>
      <c r="U775" s="5">
        <f>+YEAR(D775)</f>
      </c>
      <c r="V775" s="5">
        <f>+MONTH(D775)</f>
      </c>
      <c r="W775" s="281">
        <f>+"W"&amp;IF(WEEKNUM(D775)&lt;10,"0"&amp;WEEKNUM(D775),WEEKNUM(D775))</f>
      </c>
      <c r="X775" s="5">
        <f>+IF(N775="",YEAR(L775),YEAR(N775))</f>
      </c>
      <c r="Y775" s="5">
        <f>+IF(N775="",MONTH(L775),MONTH(N775))</f>
      </c>
      <c r="Z775" s="282">
        <f>+IF(N775="","W"&amp;IF(WEEKNUM(L775)&lt;10,"0"&amp;WEEKNUM(L775),WEEKNUM(L775)),"W"&amp;IF(WEEKNUM(N775)&lt;10,"0"&amp;WEEKNUM(N775),WEEKNUM(N775)))</f>
      </c>
      <c r="AA775" s="281">
        <f>+IF(O775&lt;&gt;"",O775,IF(N775="","In Transit","Arrived"))</f>
      </c>
      <c r="AB775" s="281">
        <f>+"W"&amp;IF(WEEKNUM(Q775)&lt;10,"0"&amp;WEEKNUM(Q775),WEEKNUM(Q775))</f>
      </c>
      <c r="AC775" s="5">
        <f>+YEAR(Q775)</f>
      </c>
      <c r="AD775" s="281">
        <f>+AB775&amp;"-"&amp;AC775</f>
      </c>
      <c r="AE775" s="6"/>
      <c r="AF775" s="6"/>
      <c r="AG775" s="11"/>
    </row>
    <row x14ac:dyDescent="0.25" r="776" customHeight="1" ht="18.75">
      <c r="A776" s="276">
        <v>37</v>
      </c>
      <c r="B776" s="276">
        <v>1098064810</v>
      </c>
      <c r="C776" s="277" t="s">
        <v>1313</v>
      </c>
      <c r="D776" s="278">
        <v>44811</v>
      </c>
      <c r="E776" s="279" t="s">
        <v>1315</v>
      </c>
      <c r="F776" s="279" t="s">
        <v>211</v>
      </c>
      <c r="G776" s="283" t="s">
        <v>1241</v>
      </c>
      <c r="H776" s="279" t="s">
        <v>189</v>
      </c>
      <c r="I776" s="278">
        <v>44821</v>
      </c>
      <c r="J776" s="278">
        <v>44821</v>
      </c>
      <c r="K776" s="276">
        <f>J776-D776</f>
      </c>
      <c r="L776" s="278">
        <v>44844</v>
      </c>
      <c r="M776" s="280">
        <v>19.4</v>
      </c>
      <c r="N776" s="278">
        <v>44837</v>
      </c>
      <c r="O776" s="279" t="s">
        <v>190</v>
      </c>
      <c r="P776" s="276">
        <v>191</v>
      </c>
      <c r="Q776" s="278">
        <v>44869</v>
      </c>
      <c r="R776" s="276">
        <f>Q776-N776</f>
      </c>
      <c r="S776" s="6"/>
      <c r="T776" s="6"/>
      <c r="U776" s="5">
        <f>+YEAR(D776)</f>
      </c>
      <c r="V776" s="5">
        <f>+MONTH(D776)</f>
      </c>
      <c r="W776" s="281">
        <f>+"W"&amp;IF(WEEKNUM(D776)&lt;10,"0"&amp;WEEKNUM(D776),WEEKNUM(D776))</f>
      </c>
      <c r="X776" s="5">
        <f>+IF(N776="",YEAR(L776),YEAR(N776))</f>
      </c>
      <c r="Y776" s="5">
        <f>+IF(N776="",MONTH(L776),MONTH(N776))</f>
      </c>
      <c r="Z776" s="282">
        <f>+IF(N776="","W"&amp;IF(WEEKNUM(L776)&lt;10,"0"&amp;WEEKNUM(L776),WEEKNUM(L776)),"W"&amp;IF(WEEKNUM(N776)&lt;10,"0"&amp;WEEKNUM(N776),WEEKNUM(N776)))</f>
      </c>
      <c r="AA776" s="281">
        <f>+IF(O776&lt;&gt;"",O776,IF(N776="","In Transit","Arrived"))</f>
      </c>
      <c r="AB776" s="281">
        <f>+"W"&amp;IF(WEEKNUM(Q776)&lt;10,"0"&amp;WEEKNUM(Q776),WEEKNUM(Q776))</f>
      </c>
      <c r="AC776" s="5">
        <f>+YEAR(Q776)</f>
      </c>
      <c r="AD776" s="281">
        <f>+AB776&amp;"-"&amp;AC776</f>
      </c>
      <c r="AE776" s="6"/>
      <c r="AF776" s="6"/>
      <c r="AG776" s="11"/>
    </row>
    <row x14ac:dyDescent="0.25" r="777" customHeight="1" ht="18.75">
      <c r="A777" s="276">
        <v>37</v>
      </c>
      <c r="B777" s="276">
        <v>1098064809</v>
      </c>
      <c r="C777" s="277" t="s">
        <v>1313</v>
      </c>
      <c r="D777" s="278">
        <v>44811</v>
      </c>
      <c r="E777" s="279" t="s">
        <v>1316</v>
      </c>
      <c r="F777" s="279" t="s">
        <v>211</v>
      </c>
      <c r="G777" s="283" t="s">
        <v>1241</v>
      </c>
      <c r="H777" s="279" t="s">
        <v>189</v>
      </c>
      <c r="I777" s="278">
        <v>44821</v>
      </c>
      <c r="J777" s="278">
        <v>44821</v>
      </c>
      <c r="K777" s="276">
        <f>J777-D777</f>
      </c>
      <c r="L777" s="278">
        <v>44844</v>
      </c>
      <c r="M777" s="280">
        <v>19.4</v>
      </c>
      <c r="N777" s="278">
        <v>44837</v>
      </c>
      <c r="O777" s="279" t="s">
        <v>190</v>
      </c>
      <c r="P777" s="276">
        <v>191</v>
      </c>
      <c r="Q777" s="278">
        <v>44869</v>
      </c>
      <c r="R777" s="276">
        <f>Q777-N777</f>
      </c>
      <c r="S777" s="6"/>
      <c r="T777" s="6"/>
      <c r="U777" s="5">
        <f>+YEAR(D777)</f>
      </c>
      <c r="V777" s="5">
        <f>+MONTH(D777)</f>
      </c>
      <c r="W777" s="281">
        <f>+"W"&amp;IF(WEEKNUM(D777)&lt;10,"0"&amp;WEEKNUM(D777),WEEKNUM(D777))</f>
      </c>
      <c r="X777" s="5">
        <f>+IF(N777="",YEAR(L777),YEAR(N777))</f>
      </c>
      <c r="Y777" s="5">
        <f>+IF(N777="",MONTH(L777),MONTH(N777))</f>
      </c>
      <c r="Z777" s="282">
        <f>+IF(N777="","W"&amp;IF(WEEKNUM(L777)&lt;10,"0"&amp;WEEKNUM(L777),WEEKNUM(L777)),"W"&amp;IF(WEEKNUM(N777)&lt;10,"0"&amp;WEEKNUM(N777),WEEKNUM(N777)))</f>
      </c>
      <c r="AA777" s="281">
        <f>+IF(O777&lt;&gt;"",O777,IF(N777="","In Transit","Arrived"))</f>
      </c>
      <c r="AB777" s="281">
        <f>+"W"&amp;IF(WEEKNUM(Q777)&lt;10,"0"&amp;WEEKNUM(Q777),WEEKNUM(Q777))</f>
      </c>
      <c r="AC777" s="5">
        <f>+YEAR(Q777)</f>
      </c>
      <c r="AD777" s="281">
        <f>+AB777&amp;"-"&amp;AC777</f>
      </c>
      <c r="AE777" s="6"/>
      <c r="AF777" s="6"/>
      <c r="AG777" s="11"/>
    </row>
    <row x14ac:dyDescent="0.25" r="778" customHeight="1" ht="18.75">
      <c r="A778" s="276">
        <v>37</v>
      </c>
      <c r="B778" s="276">
        <v>1098064797</v>
      </c>
      <c r="C778" s="277" t="s">
        <v>1313</v>
      </c>
      <c r="D778" s="278">
        <v>44811</v>
      </c>
      <c r="E778" s="279" t="s">
        <v>1317</v>
      </c>
      <c r="F778" s="279" t="s">
        <v>211</v>
      </c>
      <c r="G778" s="283" t="s">
        <v>1241</v>
      </c>
      <c r="H778" s="279" t="s">
        <v>189</v>
      </c>
      <c r="I778" s="278">
        <v>44821</v>
      </c>
      <c r="J778" s="278">
        <v>44821</v>
      </c>
      <c r="K778" s="276">
        <f>J778-D778</f>
      </c>
      <c r="L778" s="278">
        <v>44844</v>
      </c>
      <c r="M778" s="280">
        <v>19.4</v>
      </c>
      <c r="N778" s="278">
        <v>44837</v>
      </c>
      <c r="O778" s="279" t="s">
        <v>190</v>
      </c>
      <c r="P778" s="276">
        <v>191</v>
      </c>
      <c r="Q778" s="278">
        <v>44869</v>
      </c>
      <c r="R778" s="276">
        <f>Q778-N778</f>
      </c>
      <c r="S778" s="6"/>
      <c r="T778" s="6"/>
      <c r="U778" s="5">
        <f>+YEAR(D778)</f>
      </c>
      <c r="V778" s="5">
        <f>+MONTH(D778)</f>
      </c>
      <c r="W778" s="281">
        <f>+"W"&amp;IF(WEEKNUM(D778)&lt;10,"0"&amp;WEEKNUM(D778),WEEKNUM(D778))</f>
      </c>
      <c r="X778" s="5">
        <f>+IF(N778="",YEAR(L778),YEAR(N778))</f>
      </c>
      <c r="Y778" s="5">
        <f>+IF(N778="",MONTH(L778),MONTH(N778))</f>
      </c>
      <c r="Z778" s="282">
        <f>+IF(N778="","W"&amp;IF(WEEKNUM(L778)&lt;10,"0"&amp;WEEKNUM(L778),WEEKNUM(L778)),"W"&amp;IF(WEEKNUM(N778)&lt;10,"0"&amp;WEEKNUM(N778),WEEKNUM(N778)))</f>
      </c>
      <c r="AA778" s="281">
        <f>+IF(O778&lt;&gt;"",O778,IF(N778="","In Transit","Arrived"))</f>
      </c>
      <c r="AB778" s="281">
        <f>+"W"&amp;IF(WEEKNUM(Q778)&lt;10,"0"&amp;WEEKNUM(Q778),WEEKNUM(Q778))</f>
      </c>
      <c r="AC778" s="5">
        <f>+YEAR(Q778)</f>
      </c>
      <c r="AD778" s="281">
        <f>+AB778&amp;"-"&amp;AC778</f>
      </c>
      <c r="AE778" s="6"/>
      <c r="AF778" s="6"/>
      <c r="AG778" s="11"/>
    </row>
    <row x14ac:dyDescent="0.25" r="779" customHeight="1" ht="18.75">
      <c r="A779" s="276">
        <v>37</v>
      </c>
      <c r="B779" s="276">
        <v>1098064795</v>
      </c>
      <c r="C779" s="277" t="s">
        <v>1297</v>
      </c>
      <c r="D779" s="278">
        <v>44810</v>
      </c>
      <c r="E779" s="279" t="s">
        <v>1308</v>
      </c>
      <c r="F779" s="279" t="s">
        <v>211</v>
      </c>
      <c r="G779" s="283" t="s">
        <v>1241</v>
      </c>
      <c r="H779" s="279" t="s">
        <v>189</v>
      </c>
      <c r="I779" s="278">
        <v>44821</v>
      </c>
      <c r="J779" s="278">
        <v>44821</v>
      </c>
      <c r="K779" s="276">
        <f>J779-D779</f>
      </c>
      <c r="L779" s="278">
        <v>44844</v>
      </c>
      <c r="M779" s="280">
        <v>19.4</v>
      </c>
      <c r="N779" s="278">
        <v>44837</v>
      </c>
      <c r="O779" s="279" t="s">
        <v>190</v>
      </c>
      <c r="P779" s="276">
        <v>190</v>
      </c>
      <c r="Q779" s="278">
        <v>44875</v>
      </c>
      <c r="R779" s="276">
        <f>Q779-N779</f>
      </c>
      <c r="S779" s="6"/>
      <c r="T779" s="6"/>
      <c r="U779" s="5">
        <f>+YEAR(D779)</f>
      </c>
      <c r="V779" s="5">
        <f>+MONTH(D779)</f>
      </c>
      <c r="W779" s="281">
        <f>+"W"&amp;IF(WEEKNUM(D779)&lt;10,"0"&amp;WEEKNUM(D779),WEEKNUM(D779))</f>
      </c>
      <c r="X779" s="5">
        <f>+IF(N779="",YEAR(L779),YEAR(N779))</f>
      </c>
      <c r="Y779" s="5">
        <f>+IF(N779="",MONTH(L779),MONTH(N779))</f>
      </c>
      <c r="Z779" s="282">
        <f>+IF(N779="","W"&amp;IF(WEEKNUM(L779)&lt;10,"0"&amp;WEEKNUM(L779),WEEKNUM(L779)),"W"&amp;IF(WEEKNUM(N779)&lt;10,"0"&amp;WEEKNUM(N779),WEEKNUM(N779)))</f>
      </c>
      <c r="AA779" s="281">
        <f>+IF(O779&lt;&gt;"",O779,IF(N779="","In Transit","Arrived"))</f>
      </c>
      <c r="AB779" s="281">
        <f>+"W"&amp;IF(WEEKNUM(Q779)&lt;10,"0"&amp;WEEKNUM(Q779),WEEKNUM(Q779))</f>
      </c>
      <c r="AC779" s="5">
        <f>+YEAR(Q779)</f>
      </c>
      <c r="AD779" s="281">
        <f>+AB779&amp;"-"&amp;AC779</f>
      </c>
      <c r="AE779" s="6"/>
      <c r="AF779" s="6"/>
      <c r="AG779" s="11"/>
    </row>
    <row x14ac:dyDescent="0.25" r="780" customHeight="1" ht="18.75">
      <c r="A780" s="276">
        <v>37</v>
      </c>
      <c r="B780" s="276">
        <v>1098064794</v>
      </c>
      <c r="C780" s="277" t="s">
        <v>1313</v>
      </c>
      <c r="D780" s="278">
        <v>44810</v>
      </c>
      <c r="E780" s="279" t="s">
        <v>1318</v>
      </c>
      <c r="F780" s="279" t="s">
        <v>211</v>
      </c>
      <c r="G780" s="283" t="s">
        <v>1241</v>
      </c>
      <c r="H780" s="279" t="s">
        <v>189</v>
      </c>
      <c r="I780" s="278">
        <v>44821</v>
      </c>
      <c r="J780" s="278">
        <v>44821</v>
      </c>
      <c r="K780" s="276">
        <f>J780-D780</f>
      </c>
      <c r="L780" s="278">
        <v>44844</v>
      </c>
      <c r="M780" s="280">
        <v>19.4</v>
      </c>
      <c r="N780" s="278">
        <v>44837</v>
      </c>
      <c r="O780" s="279" t="s">
        <v>190</v>
      </c>
      <c r="P780" s="276">
        <v>191</v>
      </c>
      <c r="Q780" s="278">
        <v>44869</v>
      </c>
      <c r="R780" s="276">
        <f>Q780-N780</f>
      </c>
      <c r="S780" s="6"/>
      <c r="T780" s="6"/>
      <c r="U780" s="5">
        <f>+YEAR(D780)</f>
      </c>
      <c r="V780" s="5">
        <f>+MONTH(D780)</f>
      </c>
      <c r="W780" s="281">
        <f>+"W"&amp;IF(WEEKNUM(D780)&lt;10,"0"&amp;WEEKNUM(D780),WEEKNUM(D780))</f>
      </c>
      <c r="X780" s="5">
        <f>+IF(N780="",YEAR(L780),YEAR(N780))</f>
      </c>
      <c r="Y780" s="5">
        <f>+IF(N780="",MONTH(L780),MONTH(N780))</f>
      </c>
      <c r="Z780" s="282">
        <f>+IF(N780="","W"&amp;IF(WEEKNUM(L780)&lt;10,"0"&amp;WEEKNUM(L780),WEEKNUM(L780)),"W"&amp;IF(WEEKNUM(N780)&lt;10,"0"&amp;WEEKNUM(N780),WEEKNUM(N780)))</f>
      </c>
      <c r="AA780" s="281">
        <f>+IF(O780&lt;&gt;"",O780,IF(N780="","In Transit","Arrived"))</f>
      </c>
      <c r="AB780" s="281">
        <f>+"W"&amp;IF(WEEKNUM(Q780)&lt;10,"0"&amp;WEEKNUM(Q780),WEEKNUM(Q780))</f>
      </c>
      <c r="AC780" s="5">
        <f>+YEAR(Q780)</f>
      </c>
      <c r="AD780" s="281">
        <f>+AB780&amp;"-"&amp;AC780</f>
      </c>
      <c r="AE780" s="6"/>
      <c r="AF780" s="6"/>
      <c r="AG780" s="11"/>
    </row>
    <row x14ac:dyDescent="0.25" r="781" customHeight="1" ht="18.75">
      <c r="A781" s="276">
        <v>37</v>
      </c>
      <c r="B781" s="276">
        <v>1098064793</v>
      </c>
      <c r="C781" s="277" t="s">
        <v>1313</v>
      </c>
      <c r="D781" s="278">
        <v>44810</v>
      </c>
      <c r="E781" s="279" t="s">
        <v>1319</v>
      </c>
      <c r="F781" s="279" t="s">
        <v>211</v>
      </c>
      <c r="G781" s="283" t="s">
        <v>1241</v>
      </c>
      <c r="H781" s="279" t="s">
        <v>189</v>
      </c>
      <c r="I781" s="278">
        <v>44821</v>
      </c>
      <c r="J781" s="278">
        <v>44821</v>
      </c>
      <c r="K781" s="276">
        <f>J781-D781</f>
      </c>
      <c r="L781" s="278">
        <v>44844</v>
      </c>
      <c r="M781" s="280">
        <v>19.4</v>
      </c>
      <c r="N781" s="278">
        <v>44837</v>
      </c>
      <c r="O781" s="279" t="s">
        <v>190</v>
      </c>
      <c r="P781" s="276">
        <v>191</v>
      </c>
      <c r="Q781" s="278">
        <v>44869</v>
      </c>
      <c r="R781" s="276">
        <f>Q781-N781</f>
      </c>
      <c r="S781" s="6"/>
      <c r="T781" s="6"/>
      <c r="U781" s="5">
        <f>+YEAR(D781)</f>
      </c>
      <c r="V781" s="5">
        <f>+MONTH(D781)</f>
      </c>
      <c r="W781" s="281">
        <f>+"W"&amp;IF(WEEKNUM(D781)&lt;10,"0"&amp;WEEKNUM(D781),WEEKNUM(D781))</f>
      </c>
      <c r="X781" s="5">
        <f>+IF(N781="",YEAR(L781),YEAR(N781))</f>
      </c>
      <c r="Y781" s="5">
        <f>+IF(N781="",MONTH(L781),MONTH(N781))</f>
      </c>
      <c r="Z781" s="282">
        <f>+IF(N781="","W"&amp;IF(WEEKNUM(L781)&lt;10,"0"&amp;WEEKNUM(L781),WEEKNUM(L781)),"W"&amp;IF(WEEKNUM(N781)&lt;10,"0"&amp;WEEKNUM(N781),WEEKNUM(N781)))</f>
      </c>
      <c r="AA781" s="281">
        <f>+IF(O781&lt;&gt;"",O781,IF(N781="","In Transit","Arrived"))</f>
      </c>
      <c r="AB781" s="281">
        <f>+"W"&amp;IF(WEEKNUM(Q781)&lt;10,"0"&amp;WEEKNUM(Q781),WEEKNUM(Q781))</f>
      </c>
      <c r="AC781" s="5">
        <f>+YEAR(Q781)</f>
      </c>
      <c r="AD781" s="281">
        <f>+AB781&amp;"-"&amp;AC781</f>
      </c>
      <c r="AE781" s="6"/>
      <c r="AF781" s="6"/>
      <c r="AG781" s="11"/>
    </row>
    <row x14ac:dyDescent="0.25" r="782" customHeight="1" ht="18.75">
      <c r="A782" s="276">
        <v>38</v>
      </c>
      <c r="B782" s="276">
        <v>1098405887</v>
      </c>
      <c r="C782" s="277" t="s">
        <v>1320</v>
      </c>
      <c r="D782" s="278">
        <v>44818</v>
      </c>
      <c r="E782" s="279" t="s">
        <v>1321</v>
      </c>
      <c r="F782" s="279" t="s">
        <v>211</v>
      </c>
      <c r="G782" s="283" t="s">
        <v>1322</v>
      </c>
      <c r="H782" s="279" t="s">
        <v>189</v>
      </c>
      <c r="I782" s="278">
        <v>44834</v>
      </c>
      <c r="J782" s="278">
        <v>44834</v>
      </c>
      <c r="K782" s="276">
        <f>J782-D782</f>
      </c>
      <c r="L782" s="278">
        <v>44861</v>
      </c>
      <c r="M782" s="280">
        <v>19.4</v>
      </c>
      <c r="N782" s="278">
        <v>44861</v>
      </c>
      <c r="O782" s="279" t="s">
        <v>190</v>
      </c>
      <c r="P782" s="276">
        <v>190</v>
      </c>
      <c r="Q782" s="278">
        <v>44876</v>
      </c>
      <c r="R782" s="276">
        <f>Q782-N782</f>
      </c>
      <c r="S782" s="6"/>
      <c r="T782" s="6"/>
      <c r="U782" s="5">
        <f>+YEAR(D782)</f>
      </c>
      <c r="V782" s="5">
        <f>+MONTH(D782)</f>
      </c>
      <c r="W782" s="281">
        <f>+"W"&amp;IF(WEEKNUM(D782)&lt;10,"0"&amp;WEEKNUM(D782),WEEKNUM(D782))</f>
      </c>
      <c r="X782" s="5">
        <f>+IF(N782="",YEAR(L782),YEAR(N782))</f>
      </c>
      <c r="Y782" s="5">
        <f>+IF(N782="",MONTH(L782),MONTH(N782))</f>
      </c>
      <c r="Z782" s="282">
        <f>+IF(N782="","W"&amp;IF(WEEKNUM(L782)&lt;10,"0"&amp;WEEKNUM(L782),WEEKNUM(L782)),"W"&amp;IF(WEEKNUM(N782)&lt;10,"0"&amp;WEEKNUM(N782),WEEKNUM(N782)))</f>
      </c>
      <c r="AA782" s="281">
        <f>+IF(O782&lt;&gt;"",O782,IF(N782="","In Transit","Arrived"))</f>
      </c>
      <c r="AB782" s="281">
        <f>+"W"&amp;IF(WEEKNUM(Q782)&lt;10,"0"&amp;WEEKNUM(Q782),WEEKNUM(Q782))</f>
      </c>
      <c r="AC782" s="5">
        <f>+YEAR(Q782)</f>
      </c>
      <c r="AD782" s="281">
        <f>+AB782&amp;"-"&amp;AC782</f>
      </c>
      <c r="AE782" s="6"/>
      <c r="AF782" s="6"/>
      <c r="AG782" s="11"/>
    </row>
    <row x14ac:dyDescent="0.25" r="783" customHeight="1" ht="18.75">
      <c r="A783" s="276">
        <v>38</v>
      </c>
      <c r="B783" s="276">
        <v>1098405884</v>
      </c>
      <c r="C783" s="277" t="s">
        <v>1320</v>
      </c>
      <c r="D783" s="278">
        <v>44818</v>
      </c>
      <c r="E783" s="279" t="s">
        <v>1323</v>
      </c>
      <c r="F783" s="279" t="s">
        <v>211</v>
      </c>
      <c r="G783" s="283" t="s">
        <v>1322</v>
      </c>
      <c r="H783" s="279" t="s">
        <v>189</v>
      </c>
      <c r="I783" s="278">
        <v>44834</v>
      </c>
      <c r="J783" s="278">
        <v>44834</v>
      </c>
      <c r="K783" s="276">
        <f>J783-D783</f>
      </c>
      <c r="L783" s="278">
        <v>44861</v>
      </c>
      <c r="M783" s="280">
        <v>19.4</v>
      </c>
      <c r="N783" s="278">
        <v>44861</v>
      </c>
      <c r="O783" s="279" t="s">
        <v>190</v>
      </c>
      <c r="P783" s="276">
        <v>190</v>
      </c>
      <c r="Q783" s="278">
        <v>44875</v>
      </c>
      <c r="R783" s="276">
        <f>Q783-N783</f>
      </c>
      <c r="S783" s="6"/>
      <c r="T783" s="6"/>
      <c r="U783" s="5">
        <f>+YEAR(D783)</f>
      </c>
      <c r="V783" s="5">
        <f>+MONTH(D783)</f>
      </c>
      <c r="W783" s="281">
        <f>+"W"&amp;IF(WEEKNUM(D783)&lt;10,"0"&amp;WEEKNUM(D783),WEEKNUM(D783))</f>
      </c>
      <c r="X783" s="5">
        <f>+IF(N783="",YEAR(L783),YEAR(N783))</f>
      </c>
      <c r="Y783" s="5">
        <f>+IF(N783="",MONTH(L783),MONTH(N783))</f>
      </c>
      <c r="Z783" s="282">
        <f>+IF(N783="","W"&amp;IF(WEEKNUM(L783)&lt;10,"0"&amp;WEEKNUM(L783),WEEKNUM(L783)),"W"&amp;IF(WEEKNUM(N783)&lt;10,"0"&amp;WEEKNUM(N783),WEEKNUM(N783)))</f>
      </c>
      <c r="AA783" s="281">
        <f>+IF(O783&lt;&gt;"",O783,IF(N783="","In Transit","Arrived"))</f>
      </c>
      <c r="AB783" s="281">
        <f>+"W"&amp;IF(WEEKNUM(Q783)&lt;10,"0"&amp;WEEKNUM(Q783),WEEKNUM(Q783))</f>
      </c>
      <c r="AC783" s="5">
        <f>+YEAR(Q783)</f>
      </c>
      <c r="AD783" s="281">
        <f>+AB783&amp;"-"&amp;AC783</f>
      </c>
      <c r="AE783" s="6"/>
      <c r="AF783" s="6"/>
      <c r="AG783" s="11"/>
    </row>
    <row x14ac:dyDescent="0.25" r="784" customHeight="1" ht="18.75">
      <c r="A784" s="276">
        <v>38</v>
      </c>
      <c r="B784" s="276">
        <v>1098405882</v>
      </c>
      <c r="C784" s="277" t="s">
        <v>1320</v>
      </c>
      <c r="D784" s="278">
        <v>44817</v>
      </c>
      <c r="E784" s="279" t="s">
        <v>1324</v>
      </c>
      <c r="F784" s="279" t="s">
        <v>211</v>
      </c>
      <c r="G784" s="283" t="s">
        <v>1322</v>
      </c>
      <c r="H784" s="279" t="s">
        <v>189</v>
      </c>
      <c r="I784" s="278">
        <v>44834</v>
      </c>
      <c r="J784" s="278">
        <v>44834</v>
      </c>
      <c r="K784" s="276">
        <f>J784-D784</f>
      </c>
      <c r="L784" s="278">
        <v>44861</v>
      </c>
      <c r="M784" s="280">
        <v>19.4</v>
      </c>
      <c r="N784" s="278">
        <v>44861</v>
      </c>
      <c r="O784" s="279" t="s">
        <v>190</v>
      </c>
      <c r="P784" s="276">
        <v>190</v>
      </c>
      <c r="Q784" s="278">
        <v>44875</v>
      </c>
      <c r="R784" s="276">
        <f>Q784-N784</f>
      </c>
      <c r="S784" s="6"/>
      <c r="T784" s="6"/>
      <c r="U784" s="5">
        <f>+YEAR(D784)</f>
      </c>
      <c r="V784" s="5">
        <f>+MONTH(D784)</f>
      </c>
      <c r="W784" s="281">
        <f>+"W"&amp;IF(WEEKNUM(D784)&lt;10,"0"&amp;WEEKNUM(D784),WEEKNUM(D784))</f>
      </c>
      <c r="X784" s="5">
        <f>+IF(N784="",YEAR(L784),YEAR(N784))</f>
      </c>
      <c r="Y784" s="5">
        <f>+IF(N784="",MONTH(L784),MONTH(N784))</f>
      </c>
      <c r="Z784" s="282">
        <f>+IF(N784="","W"&amp;IF(WEEKNUM(L784)&lt;10,"0"&amp;WEEKNUM(L784),WEEKNUM(L784)),"W"&amp;IF(WEEKNUM(N784)&lt;10,"0"&amp;WEEKNUM(N784),WEEKNUM(N784)))</f>
      </c>
      <c r="AA784" s="281">
        <f>+IF(O784&lt;&gt;"",O784,IF(N784="","In Transit","Arrived"))</f>
      </c>
      <c r="AB784" s="281">
        <f>+"W"&amp;IF(WEEKNUM(Q784)&lt;10,"0"&amp;WEEKNUM(Q784),WEEKNUM(Q784))</f>
      </c>
      <c r="AC784" s="5">
        <f>+YEAR(Q784)</f>
      </c>
      <c r="AD784" s="281">
        <f>+AB784&amp;"-"&amp;AC784</f>
      </c>
      <c r="AE784" s="6"/>
      <c r="AF784" s="6"/>
      <c r="AG784" s="11"/>
    </row>
    <row x14ac:dyDescent="0.25" r="785" customHeight="1" ht="18.75">
      <c r="A785" s="276">
        <v>38</v>
      </c>
      <c r="B785" s="276">
        <v>1098405881</v>
      </c>
      <c r="C785" s="277" t="s">
        <v>1325</v>
      </c>
      <c r="D785" s="278">
        <v>44817</v>
      </c>
      <c r="E785" s="279" t="s">
        <v>1326</v>
      </c>
      <c r="F785" s="279" t="s">
        <v>211</v>
      </c>
      <c r="G785" s="283" t="s">
        <v>1322</v>
      </c>
      <c r="H785" s="279" t="s">
        <v>189</v>
      </c>
      <c r="I785" s="278">
        <v>44834</v>
      </c>
      <c r="J785" s="278">
        <v>44834</v>
      </c>
      <c r="K785" s="276">
        <f>J785-D785</f>
      </c>
      <c r="L785" s="278">
        <v>44850</v>
      </c>
      <c r="M785" s="280">
        <v>19.4</v>
      </c>
      <c r="N785" s="278">
        <v>44850</v>
      </c>
      <c r="O785" s="279" t="s">
        <v>190</v>
      </c>
      <c r="P785" s="276">
        <v>190</v>
      </c>
      <c r="Q785" s="278">
        <v>44876</v>
      </c>
      <c r="R785" s="276">
        <f>Q785-N785</f>
      </c>
      <c r="S785" s="6"/>
      <c r="T785" s="6"/>
      <c r="U785" s="5">
        <f>+YEAR(D785)</f>
      </c>
      <c r="V785" s="5">
        <f>+MONTH(D785)</f>
      </c>
      <c r="W785" s="281">
        <f>+"W"&amp;IF(WEEKNUM(D785)&lt;10,"0"&amp;WEEKNUM(D785),WEEKNUM(D785))</f>
      </c>
      <c r="X785" s="5">
        <f>+IF(N785="",YEAR(L785),YEAR(N785))</f>
      </c>
      <c r="Y785" s="5">
        <f>+IF(N785="",MONTH(L785),MONTH(N785))</f>
      </c>
      <c r="Z785" s="282">
        <f>+IF(N785="","W"&amp;IF(WEEKNUM(L785)&lt;10,"0"&amp;WEEKNUM(L785),WEEKNUM(L785)),"W"&amp;IF(WEEKNUM(N785)&lt;10,"0"&amp;WEEKNUM(N785),WEEKNUM(N785)))</f>
      </c>
      <c r="AA785" s="281">
        <f>+IF(O785&lt;&gt;"",O785,IF(N785="","In Transit","Arrived"))</f>
      </c>
      <c r="AB785" s="281">
        <f>+"W"&amp;IF(WEEKNUM(Q785)&lt;10,"0"&amp;WEEKNUM(Q785),WEEKNUM(Q785))</f>
      </c>
      <c r="AC785" s="5">
        <f>+YEAR(Q785)</f>
      </c>
      <c r="AD785" s="281">
        <f>+AB785&amp;"-"&amp;AC785</f>
      </c>
      <c r="AE785" s="6"/>
      <c r="AF785" s="6"/>
      <c r="AG785" s="11"/>
    </row>
    <row x14ac:dyDescent="0.25" r="786" customHeight="1" ht="18.75">
      <c r="A786" s="276">
        <v>38</v>
      </c>
      <c r="B786" s="276">
        <v>1098405879</v>
      </c>
      <c r="C786" s="277" t="s">
        <v>1325</v>
      </c>
      <c r="D786" s="278">
        <v>44819</v>
      </c>
      <c r="E786" s="279" t="s">
        <v>1327</v>
      </c>
      <c r="F786" s="279" t="s">
        <v>211</v>
      </c>
      <c r="G786" s="283" t="s">
        <v>1322</v>
      </c>
      <c r="H786" s="279" t="s">
        <v>189</v>
      </c>
      <c r="I786" s="278">
        <v>44834</v>
      </c>
      <c r="J786" s="278">
        <v>44834</v>
      </c>
      <c r="K786" s="276">
        <f>J786-D786</f>
      </c>
      <c r="L786" s="278">
        <v>44850</v>
      </c>
      <c r="M786" s="280">
        <v>19.4</v>
      </c>
      <c r="N786" s="278">
        <v>44850</v>
      </c>
      <c r="O786" s="279" t="s">
        <v>190</v>
      </c>
      <c r="P786" s="276">
        <v>190</v>
      </c>
      <c r="Q786" s="278">
        <v>44875</v>
      </c>
      <c r="R786" s="276">
        <f>Q786-N786</f>
      </c>
      <c r="S786" s="6"/>
      <c r="T786" s="6"/>
      <c r="U786" s="5">
        <f>+YEAR(D786)</f>
      </c>
      <c r="V786" s="5">
        <f>+MONTH(D786)</f>
      </c>
      <c r="W786" s="281">
        <f>+"W"&amp;IF(WEEKNUM(D786)&lt;10,"0"&amp;WEEKNUM(D786),WEEKNUM(D786))</f>
      </c>
      <c r="X786" s="5">
        <f>+IF(N786="",YEAR(L786),YEAR(N786))</f>
      </c>
      <c r="Y786" s="5">
        <f>+IF(N786="",MONTH(L786),MONTH(N786))</f>
      </c>
      <c r="Z786" s="282">
        <f>+IF(N786="","W"&amp;IF(WEEKNUM(L786)&lt;10,"0"&amp;WEEKNUM(L786),WEEKNUM(L786)),"W"&amp;IF(WEEKNUM(N786)&lt;10,"0"&amp;WEEKNUM(N786),WEEKNUM(N786)))</f>
      </c>
      <c r="AA786" s="281">
        <f>+IF(O786&lt;&gt;"",O786,IF(N786="","In Transit","Arrived"))</f>
      </c>
      <c r="AB786" s="281">
        <f>+"W"&amp;IF(WEEKNUM(Q786)&lt;10,"0"&amp;WEEKNUM(Q786),WEEKNUM(Q786))</f>
      </c>
      <c r="AC786" s="5">
        <f>+YEAR(Q786)</f>
      </c>
      <c r="AD786" s="281">
        <f>+AB786&amp;"-"&amp;AC786</f>
      </c>
      <c r="AE786" s="6"/>
      <c r="AF786" s="6"/>
      <c r="AG786" s="11"/>
    </row>
    <row x14ac:dyDescent="0.25" r="787" customHeight="1" ht="18.75">
      <c r="A787" s="276">
        <v>38</v>
      </c>
      <c r="B787" s="276">
        <v>1098405872</v>
      </c>
      <c r="C787" s="277" t="s">
        <v>1320</v>
      </c>
      <c r="D787" s="278">
        <v>44819</v>
      </c>
      <c r="E787" s="279" t="s">
        <v>1328</v>
      </c>
      <c r="F787" s="279" t="s">
        <v>211</v>
      </c>
      <c r="G787" s="283" t="s">
        <v>1322</v>
      </c>
      <c r="H787" s="279" t="s">
        <v>189</v>
      </c>
      <c r="I787" s="278">
        <v>44834</v>
      </c>
      <c r="J787" s="278">
        <v>44834</v>
      </c>
      <c r="K787" s="276">
        <f>J787-D787</f>
      </c>
      <c r="L787" s="278">
        <v>44861</v>
      </c>
      <c r="M787" s="280">
        <v>19.4</v>
      </c>
      <c r="N787" s="278">
        <v>44861</v>
      </c>
      <c r="O787" s="279" t="s">
        <v>190</v>
      </c>
      <c r="P787" s="276">
        <v>190</v>
      </c>
      <c r="Q787" s="278">
        <v>44875</v>
      </c>
      <c r="R787" s="276">
        <f>Q787-N787</f>
      </c>
      <c r="S787" s="6"/>
      <c r="T787" s="6"/>
      <c r="U787" s="5">
        <f>+YEAR(D787)</f>
      </c>
      <c r="V787" s="5">
        <f>+MONTH(D787)</f>
      </c>
      <c r="W787" s="281">
        <f>+"W"&amp;IF(WEEKNUM(D787)&lt;10,"0"&amp;WEEKNUM(D787),WEEKNUM(D787))</f>
      </c>
      <c r="X787" s="5">
        <f>+IF(N787="",YEAR(L787),YEAR(N787))</f>
      </c>
      <c r="Y787" s="5">
        <f>+IF(N787="",MONTH(L787),MONTH(N787))</f>
      </c>
      <c r="Z787" s="282">
        <f>+IF(N787="","W"&amp;IF(WEEKNUM(L787)&lt;10,"0"&amp;WEEKNUM(L787),WEEKNUM(L787)),"W"&amp;IF(WEEKNUM(N787)&lt;10,"0"&amp;WEEKNUM(N787),WEEKNUM(N787)))</f>
      </c>
      <c r="AA787" s="281">
        <f>+IF(O787&lt;&gt;"",O787,IF(N787="","In Transit","Arrived"))</f>
      </c>
      <c r="AB787" s="281">
        <f>+"W"&amp;IF(WEEKNUM(Q787)&lt;10,"0"&amp;WEEKNUM(Q787),WEEKNUM(Q787))</f>
      </c>
      <c r="AC787" s="5">
        <f>+YEAR(Q787)</f>
      </c>
      <c r="AD787" s="281">
        <f>+AB787&amp;"-"&amp;AC787</f>
      </c>
      <c r="AE787" s="6"/>
      <c r="AF787" s="6"/>
      <c r="AG787" s="11"/>
    </row>
    <row x14ac:dyDescent="0.25" r="788" customHeight="1" ht="18.75">
      <c r="A788" s="276">
        <v>37</v>
      </c>
      <c r="B788" s="276">
        <v>1097285021</v>
      </c>
      <c r="C788" s="277" t="s">
        <v>1329</v>
      </c>
      <c r="D788" s="278">
        <v>44813</v>
      </c>
      <c r="E788" s="279" t="s">
        <v>1330</v>
      </c>
      <c r="F788" s="279" t="s">
        <v>211</v>
      </c>
      <c r="G788" s="283" t="s">
        <v>1322</v>
      </c>
      <c r="H788" s="279" t="s">
        <v>189</v>
      </c>
      <c r="I788" s="278">
        <v>44834</v>
      </c>
      <c r="J788" s="278">
        <v>44834</v>
      </c>
      <c r="K788" s="276">
        <f>J788-D788</f>
      </c>
      <c r="L788" s="278">
        <v>44861</v>
      </c>
      <c r="M788" s="280">
        <v>19.4</v>
      </c>
      <c r="N788" s="278">
        <v>44861</v>
      </c>
      <c r="O788" s="279" t="s">
        <v>190</v>
      </c>
      <c r="P788" s="276">
        <v>190</v>
      </c>
      <c r="Q788" s="278">
        <v>44883</v>
      </c>
      <c r="R788" s="276">
        <f>Q788-N788</f>
      </c>
      <c r="S788" s="6"/>
      <c r="T788" s="6"/>
      <c r="U788" s="5">
        <f>+YEAR(D788)</f>
      </c>
      <c r="V788" s="5">
        <f>+MONTH(D788)</f>
      </c>
      <c r="W788" s="281">
        <f>+"W"&amp;IF(WEEKNUM(D788)&lt;10,"0"&amp;WEEKNUM(D788),WEEKNUM(D788))</f>
      </c>
      <c r="X788" s="5">
        <f>+IF(N788="",YEAR(L788),YEAR(N788))</f>
      </c>
      <c r="Y788" s="5">
        <f>+IF(N788="",MONTH(L788),MONTH(N788))</f>
      </c>
      <c r="Z788" s="282">
        <f>+IF(N788="","W"&amp;IF(WEEKNUM(L788)&lt;10,"0"&amp;WEEKNUM(L788),WEEKNUM(L788)),"W"&amp;IF(WEEKNUM(N788)&lt;10,"0"&amp;WEEKNUM(N788),WEEKNUM(N788)))</f>
      </c>
      <c r="AA788" s="281">
        <f>+IF(O788&lt;&gt;"",O788,IF(N788="","In Transit","Arrived"))</f>
      </c>
      <c r="AB788" s="281">
        <f>+"W"&amp;IF(WEEKNUM(Q788)&lt;10,"0"&amp;WEEKNUM(Q788),WEEKNUM(Q788))</f>
      </c>
      <c r="AC788" s="5">
        <f>+YEAR(Q788)</f>
      </c>
      <c r="AD788" s="281">
        <f>+AB788&amp;"-"&amp;AC788</f>
      </c>
      <c r="AE788" s="6"/>
      <c r="AF788" s="6"/>
      <c r="AG788" s="11"/>
    </row>
    <row x14ac:dyDescent="0.25" r="789" customHeight="1" ht="18.75">
      <c r="A789" s="276">
        <v>39</v>
      </c>
      <c r="B789" s="276">
        <v>1098405905</v>
      </c>
      <c r="C789" s="277" t="s">
        <v>1331</v>
      </c>
      <c r="D789" s="278">
        <v>44826</v>
      </c>
      <c r="E789" s="279" t="s">
        <v>1332</v>
      </c>
      <c r="F789" s="279" t="s">
        <v>188</v>
      </c>
      <c r="G789" s="283" t="s">
        <v>1333</v>
      </c>
      <c r="H789" s="279" t="s">
        <v>189</v>
      </c>
      <c r="I789" s="278">
        <v>44841</v>
      </c>
      <c r="J789" s="278">
        <v>44842</v>
      </c>
      <c r="K789" s="276">
        <f>J789-D789</f>
      </c>
      <c r="L789" s="278">
        <v>44861</v>
      </c>
      <c r="M789" s="280">
        <v>19.4</v>
      </c>
      <c r="N789" s="278">
        <v>44861</v>
      </c>
      <c r="O789" s="279" t="s">
        <v>190</v>
      </c>
      <c r="P789" s="276">
        <v>190</v>
      </c>
      <c r="Q789" s="278">
        <v>44883</v>
      </c>
      <c r="R789" s="276">
        <f>Q789-N789</f>
      </c>
      <c r="S789" s="6"/>
      <c r="T789" s="6"/>
      <c r="U789" s="5">
        <f>+YEAR(D789)</f>
      </c>
      <c r="V789" s="5">
        <f>+MONTH(D789)</f>
      </c>
      <c r="W789" s="281">
        <f>+"W"&amp;IF(WEEKNUM(D789)&lt;10,"0"&amp;WEEKNUM(D789),WEEKNUM(D789))</f>
      </c>
      <c r="X789" s="5">
        <f>+IF(N789="",YEAR(L789),YEAR(N789))</f>
      </c>
      <c r="Y789" s="5">
        <f>+IF(N789="",MONTH(L789),MONTH(N789))</f>
      </c>
      <c r="Z789" s="282">
        <f>+IF(N789="","W"&amp;IF(WEEKNUM(L789)&lt;10,"0"&amp;WEEKNUM(L789),WEEKNUM(L789)),"W"&amp;IF(WEEKNUM(N789)&lt;10,"0"&amp;WEEKNUM(N789),WEEKNUM(N789)))</f>
      </c>
      <c r="AA789" s="281">
        <f>+IF(O789&lt;&gt;"",O789,IF(N789="","In Transit","Arrived"))</f>
      </c>
      <c r="AB789" s="281">
        <f>+"W"&amp;IF(WEEKNUM(Q789)&lt;10,"0"&amp;WEEKNUM(Q789),WEEKNUM(Q789))</f>
      </c>
      <c r="AC789" s="5">
        <f>+YEAR(Q789)</f>
      </c>
      <c r="AD789" s="281">
        <f>+AB789&amp;"-"&amp;AC789</f>
      </c>
      <c r="AE789" s="6"/>
      <c r="AF789" s="6"/>
      <c r="AG789" s="11"/>
    </row>
    <row x14ac:dyDescent="0.25" r="790" customHeight="1" ht="18.75">
      <c r="A790" s="276">
        <v>39</v>
      </c>
      <c r="B790" s="276">
        <v>1098405903</v>
      </c>
      <c r="C790" s="277" t="s">
        <v>1334</v>
      </c>
      <c r="D790" s="278">
        <v>44825</v>
      </c>
      <c r="E790" s="279" t="s">
        <v>1335</v>
      </c>
      <c r="F790" s="279" t="s">
        <v>188</v>
      </c>
      <c r="G790" s="283" t="s">
        <v>1333</v>
      </c>
      <c r="H790" s="279" t="s">
        <v>189</v>
      </c>
      <c r="I790" s="278">
        <v>44841</v>
      </c>
      <c r="J790" s="278">
        <v>44842</v>
      </c>
      <c r="K790" s="276">
        <f>J790-D790</f>
      </c>
      <c r="L790" s="278">
        <v>44864</v>
      </c>
      <c r="M790" s="280">
        <v>19.4</v>
      </c>
      <c r="N790" s="278">
        <v>44864</v>
      </c>
      <c r="O790" s="279" t="s">
        <v>190</v>
      </c>
      <c r="P790" s="276">
        <v>190</v>
      </c>
      <c r="Q790" s="278">
        <v>44883</v>
      </c>
      <c r="R790" s="276">
        <f>Q790-N790</f>
      </c>
      <c r="S790" s="6"/>
      <c r="T790" s="6"/>
      <c r="U790" s="5">
        <f>+YEAR(D790)</f>
      </c>
      <c r="V790" s="5">
        <f>+MONTH(D790)</f>
      </c>
      <c r="W790" s="281">
        <f>+"W"&amp;IF(WEEKNUM(D790)&lt;10,"0"&amp;WEEKNUM(D790),WEEKNUM(D790))</f>
      </c>
      <c r="X790" s="5">
        <f>+IF(N790="",YEAR(L790),YEAR(N790))</f>
      </c>
      <c r="Y790" s="5">
        <f>+IF(N790="",MONTH(L790),MONTH(N790))</f>
      </c>
      <c r="Z790" s="282">
        <f>+IF(N790="","W"&amp;IF(WEEKNUM(L790)&lt;10,"0"&amp;WEEKNUM(L790),WEEKNUM(L790)),"W"&amp;IF(WEEKNUM(N790)&lt;10,"0"&amp;WEEKNUM(N790),WEEKNUM(N790)))</f>
      </c>
      <c r="AA790" s="281">
        <f>+IF(O790&lt;&gt;"",O790,IF(N790="","In Transit","Arrived"))</f>
      </c>
      <c r="AB790" s="281">
        <f>+"W"&amp;IF(WEEKNUM(Q790)&lt;10,"0"&amp;WEEKNUM(Q790),WEEKNUM(Q790))</f>
      </c>
      <c r="AC790" s="5">
        <f>+YEAR(Q790)</f>
      </c>
      <c r="AD790" s="281">
        <f>+AB790&amp;"-"&amp;AC790</f>
      </c>
      <c r="AE790" s="6"/>
      <c r="AF790" s="6"/>
      <c r="AG790" s="11"/>
    </row>
    <row x14ac:dyDescent="0.25" r="791" customHeight="1" ht="18.75">
      <c r="A791" s="276">
        <v>39</v>
      </c>
      <c r="B791" s="276">
        <v>1098405900</v>
      </c>
      <c r="C791" s="277" t="s">
        <v>1334</v>
      </c>
      <c r="D791" s="278">
        <v>44827</v>
      </c>
      <c r="E791" s="279" t="s">
        <v>1336</v>
      </c>
      <c r="F791" s="279" t="s">
        <v>188</v>
      </c>
      <c r="G791" s="283" t="s">
        <v>1333</v>
      </c>
      <c r="H791" s="279" t="s">
        <v>189</v>
      </c>
      <c r="I791" s="278">
        <v>44841</v>
      </c>
      <c r="J791" s="278">
        <v>44842</v>
      </c>
      <c r="K791" s="276">
        <f>J791-D791</f>
      </c>
      <c r="L791" s="278">
        <v>44864</v>
      </c>
      <c r="M791" s="280">
        <v>19.4</v>
      </c>
      <c r="N791" s="278">
        <v>44864</v>
      </c>
      <c r="O791" s="279" t="s">
        <v>190</v>
      </c>
      <c r="P791" s="276">
        <v>190</v>
      </c>
      <c r="Q791" s="278">
        <v>44890</v>
      </c>
      <c r="R791" s="276">
        <f>Q791-N791</f>
      </c>
      <c r="S791" s="6"/>
      <c r="T791" s="6"/>
      <c r="U791" s="5">
        <f>+YEAR(D791)</f>
      </c>
      <c r="V791" s="5">
        <f>+MONTH(D791)</f>
      </c>
      <c r="W791" s="281">
        <f>+"W"&amp;IF(WEEKNUM(D791)&lt;10,"0"&amp;WEEKNUM(D791),WEEKNUM(D791))</f>
      </c>
      <c r="X791" s="5">
        <f>+IF(N791="",YEAR(L791),YEAR(N791))</f>
      </c>
      <c r="Y791" s="5">
        <f>+IF(N791="",MONTH(L791),MONTH(N791))</f>
      </c>
      <c r="Z791" s="282">
        <f>+IF(N791="","W"&amp;IF(WEEKNUM(L791)&lt;10,"0"&amp;WEEKNUM(L791),WEEKNUM(L791)),"W"&amp;IF(WEEKNUM(N791)&lt;10,"0"&amp;WEEKNUM(N791),WEEKNUM(N791)))</f>
      </c>
      <c r="AA791" s="281">
        <f>+IF(O791&lt;&gt;"",O791,IF(N791="","In Transit","Arrived"))</f>
      </c>
      <c r="AB791" s="281">
        <f>+"W"&amp;IF(WEEKNUM(Q791)&lt;10,"0"&amp;WEEKNUM(Q791),WEEKNUM(Q791))</f>
      </c>
      <c r="AC791" s="5">
        <f>+YEAR(Q791)</f>
      </c>
      <c r="AD791" s="281">
        <f>+AB791&amp;"-"&amp;AC791</f>
      </c>
      <c r="AE791" s="6"/>
      <c r="AF791" s="6"/>
      <c r="AG791" s="11"/>
    </row>
    <row x14ac:dyDescent="0.25" r="792" customHeight="1" ht="18.75">
      <c r="A792" s="276">
        <v>39</v>
      </c>
      <c r="B792" s="276">
        <v>1098405898</v>
      </c>
      <c r="C792" s="277" t="s">
        <v>1331</v>
      </c>
      <c r="D792" s="278">
        <v>44826</v>
      </c>
      <c r="E792" s="279" t="s">
        <v>1337</v>
      </c>
      <c r="F792" s="279" t="s">
        <v>188</v>
      </c>
      <c r="G792" s="283" t="s">
        <v>1333</v>
      </c>
      <c r="H792" s="279" t="s">
        <v>189</v>
      </c>
      <c r="I792" s="278">
        <v>44841</v>
      </c>
      <c r="J792" s="278">
        <v>44842</v>
      </c>
      <c r="K792" s="276">
        <f>J792-D792</f>
      </c>
      <c r="L792" s="278">
        <v>44861</v>
      </c>
      <c r="M792" s="280">
        <v>19.4</v>
      </c>
      <c r="N792" s="278">
        <v>44861</v>
      </c>
      <c r="O792" s="279" t="s">
        <v>190</v>
      </c>
      <c r="P792" s="276">
        <v>190</v>
      </c>
      <c r="Q792" s="278">
        <v>44883</v>
      </c>
      <c r="R792" s="276">
        <f>Q792-N792</f>
      </c>
      <c r="S792" s="6"/>
      <c r="T792" s="6"/>
      <c r="U792" s="5">
        <f>+YEAR(D792)</f>
      </c>
      <c r="V792" s="5">
        <f>+MONTH(D792)</f>
      </c>
      <c r="W792" s="281">
        <f>+"W"&amp;IF(WEEKNUM(D792)&lt;10,"0"&amp;WEEKNUM(D792),WEEKNUM(D792))</f>
      </c>
      <c r="X792" s="5">
        <f>+IF(N792="",YEAR(L792),YEAR(N792))</f>
      </c>
      <c r="Y792" s="5">
        <f>+IF(N792="",MONTH(L792),MONTH(N792))</f>
      </c>
      <c r="Z792" s="282">
        <f>+IF(N792="","W"&amp;IF(WEEKNUM(L792)&lt;10,"0"&amp;WEEKNUM(L792),WEEKNUM(L792)),"W"&amp;IF(WEEKNUM(N792)&lt;10,"0"&amp;WEEKNUM(N792),WEEKNUM(N792)))</f>
      </c>
      <c r="AA792" s="281">
        <f>+IF(O792&lt;&gt;"",O792,IF(N792="","In Transit","Arrived"))</f>
      </c>
      <c r="AB792" s="281">
        <f>+"W"&amp;IF(WEEKNUM(Q792)&lt;10,"0"&amp;WEEKNUM(Q792),WEEKNUM(Q792))</f>
      </c>
      <c r="AC792" s="5">
        <f>+YEAR(Q792)</f>
      </c>
      <c r="AD792" s="281">
        <f>+AB792&amp;"-"&amp;AC792</f>
      </c>
      <c r="AE792" s="6"/>
      <c r="AF792" s="6"/>
      <c r="AG792" s="11"/>
    </row>
    <row x14ac:dyDescent="0.25" r="793" customHeight="1" ht="18.75">
      <c r="A793" s="276">
        <v>39</v>
      </c>
      <c r="B793" s="276">
        <v>1098405896</v>
      </c>
      <c r="C793" s="277" t="s">
        <v>1334</v>
      </c>
      <c r="D793" s="278">
        <v>44825</v>
      </c>
      <c r="E793" s="279" t="s">
        <v>1338</v>
      </c>
      <c r="F793" s="279" t="s">
        <v>188</v>
      </c>
      <c r="G793" s="283" t="s">
        <v>1333</v>
      </c>
      <c r="H793" s="279" t="s">
        <v>189</v>
      </c>
      <c r="I793" s="278">
        <v>44841</v>
      </c>
      <c r="J793" s="278">
        <v>44842</v>
      </c>
      <c r="K793" s="276">
        <f>J793-D793</f>
      </c>
      <c r="L793" s="278">
        <v>44864</v>
      </c>
      <c r="M793" s="280">
        <v>19.4</v>
      </c>
      <c r="N793" s="278">
        <v>44864</v>
      </c>
      <c r="O793" s="279" t="s">
        <v>190</v>
      </c>
      <c r="P793" s="276">
        <v>190</v>
      </c>
      <c r="Q793" s="278">
        <v>44883</v>
      </c>
      <c r="R793" s="276">
        <f>Q793-N793</f>
      </c>
      <c r="S793" s="6"/>
      <c r="T793" s="6"/>
      <c r="U793" s="5">
        <f>+YEAR(D793)</f>
      </c>
      <c r="V793" s="5">
        <f>+MONTH(D793)</f>
      </c>
      <c r="W793" s="281">
        <f>+"W"&amp;IF(WEEKNUM(D793)&lt;10,"0"&amp;WEEKNUM(D793),WEEKNUM(D793))</f>
      </c>
      <c r="X793" s="5">
        <f>+IF(N793="",YEAR(L793),YEAR(N793))</f>
      </c>
      <c r="Y793" s="5">
        <f>+IF(N793="",MONTH(L793),MONTH(N793))</f>
      </c>
      <c r="Z793" s="282">
        <f>+IF(N793="","W"&amp;IF(WEEKNUM(L793)&lt;10,"0"&amp;WEEKNUM(L793),WEEKNUM(L793)),"W"&amp;IF(WEEKNUM(N793)&lt;10,"0"&amp;WEEKNUM(N793),WEEKNUM(N793)))</f>
      </c>
      <c r="AA793" s="281">
        <f>+IF(O793&lt;&gt;"",O793,IF(N793="","In Transit","Arrived"))</f>
      </c>
      <c r="AB793" s="281">
        <f>+"W"&amp;IF(WEEKNUM(Q793)&lt;10,"0"&amp;WEEKNUM(Q793),WEEKNUM(Q793))</f>
      </c>
      <c r="AC793" s="5">
        <f>+YEAR(Q793)</f>
      </c>
      <c r="AD793" s="281">
        <f>+AB793&amp;"-"&amp;AC793</f>
      </c>
      <c r="AE793" s="6"/>
      <c r="AF793" s="6"/>
      <c r="AG793" s="11"/>
    </row>
    <row x14ac:dyDescent="0.25" r="794" customHeight="1" ht="18.75">
      <c r="A794" s="276">
        <v>40</v>
      </c>
      <c r="B794" s="276">
        <v>1098707779</v>
      </c>
      <c r="C794" s="277" t="s">
        <v>1339</v>
      </c>
      <c r="D794" s="278">
        <v>44833</v>
      </c>
      <c r="E794" s="279" t="s">
        <v>1340</v>
      </c>
      <c r="F794" s="279" t="s">
        <v>188</v>
      </c>
      <c r="G794" s="283" t="s">
        <v>1333</v>
      </c>
      <c r="H794" s="279" t="s">
        <v>189</v>
      </c>
      <c r="I794" s="278">
        <v>44841</v>
      </c>
      <c r="J794" s="278">
        <v>44842</v>
      </c>
      <c r="K794" s="276">
        <f>J794-D794</f>
      </c>
      <c r="L794" s="278">
        <v>44864</v>
      </c>
      <c r="M794" s="280">
        <v>19.4</v>
      </c>
      <c r="N794" s="278">
        <v>44864</v>
      </c>
      <c r="O794" s="279" t="s">
        <v>190</v>
      </c>
      <c r="P794" s="276">
        <v>190</v>
      </c>
      <c r="Q794" s="278">
        <v>44883</v>
      </c>
      <c r="R794" s="276">
        <f>Q794-N794</f>
      </c>
      <c r="S794" s="6"/>
      <c r="T794" s="6"/>
      <c r="U794" s="5">
        <f>+YEAR(D794)</f>
      </c>
      <c r="V794" s="5">
        <f>+MONTH(D794)</f>
      </c>
      <c r="W794" s="281">
        <f>+"W"&amp;IF(WEEKNUM(D794)&lt;10,"0"&amp;WEEKNUM(D794),WEEKNUM(D794))</f>
      </c>
      <c r="X794" s="5">
        <f>+IF(N794="",YEAR(L794),YEAR(N794))</f>
      </c>
      <c r="Y794" s="5">
        <f>+IF(N794="",MONTH(L794),MONTH(N794))</f>
      </c>
      <c r="Z794" s="282">
        <f>+IF(N794="","W"&amp;IF(WEEKNUM(L794)&lt;10,"0"&amp;WEEKNUM(L794),WEEKNUM(L794)),"W"&amp;IF(WEEKNUM(N794)&lt;10,"0"&amp;WEEKNUM(N794),WEEKNUM(N794)))</f>
      </c>
      <c r="AA794" s="281">
        <f>+IF(O794&lt;&gt;"",O794,IF(N794="","In Transit","Arrived"))</f>
      </c>
      <c r="AB794" s="281">
        <f>+"W"&amp;IF(WEEKNUM(Q794)&lt;10,"0"&amp;WEEKNUM(Q794),WEEKNUM(Q794))</f>
      </c>
      <c r="AC794" s="5">
        <f>+YEAR(Q794)</f>
      </c>
      <c r="AD794" s="281">
        <f>+AB794&amp;"-"&amp;AC794</f>
      </c>
      <c r="AE794" s="6"/>
      <c r="AF794" s="6"/>
      <c r="AG794" s="11"/>
    </row>
    <row x14ac:dyDescent="0.25" r="795" customHeight="1" ht="18.75">
      <c r="A795" s="276">
        <v>40</v>
      </c>
      <c r="B795" s="276">
        <v>1098707778</v>
      </c>
      <c r="C795" s="277" t="s">
        <v>1339</v>
      </c>
      <c r="D795" s="278">
        <v>44831</v>
      </c>
      <c r="E795" s="279" t="s">
        <v>1341</v>
      </c>
      <c r="F795" s="279" t="s">
        <v>188</v>
      </c>
      <c r="G795" s="283" t="s">
        <v>1333</v>
      </c>
      <c r="H795" s="279" t="s">
        <v>189</v>
      </c>
      <c r="I795" s="278">
        <v>44841</v>
      </c>
      <c r="J795" s="278">
        <v>44842</v>
      </c>
      <c r="K795" s="276">
        <f>J795-D795</f>
      </c>
      <c r="L795" s="278">
        <v>44864</v>
      </c>
      <c r="M795" s="280">
        <v>19.4</v>
      </c>
      <c r="N795" s="278">
        <v>44864</v>
      </c>
      <c r="O795" s="279" t="s">
        <v>190</v>
      </c>
      <c r="P795" s="276">
        <v>190</v>
      </c>
      <c r="Q795" s="278">
        <v>44883</v>
      </c>
      <c r="R795" s="276">
        <f>Q795-N795</f>
      </c>
      <c r="S795" s="6"/>
      <c r="T795" s="6"/>
      <c r="U795" s="5">
        <f>+YEAR(D795)</f>
      </c>
      <c r="V795" s="5">
        <f>+MONTH(D795)</f>
      </c>
      <c r="W795" s="281">
        <f>+"W"&amp;IF(WEEKNUM(D795)&lt;10,"0"&amp;WEEKNUM(D795),WEEKNUM(D795))</f>
      </c>
      <c r="X795" s="5">
        <f>+IF(N795="",YEAR(L795),YEAR(N795))</f>
      </c>
      <c r="Y795" s="5">
        <f>+IF(N795="",MONTH(L795),MONTH(N795))</f>
      </c>
      <c r="Z795" s="282">
        <f>+IF(N795="","W"&amp;IF(WEEKNUM(L795)&lt;10,"0"&amp;WEEKNUM(L795),WEEKNUM(L795)),"W"&amp;IF(WEEKNUM(N795)&lt;10,"0"&amp;WEEKNUM(N795),WEEKNUM(N795)))</f>
      </c>
      <c r="AA795" s="281">
        <f>+IF(O795&lt;&gt;"",O795,IF(N795="","In Transit","Arrived"))</f>
      </c>
      <c r="AB795" s="281">
        <f>+"W"&amp;IF(WEEKNUM(Q795)&lt;10,"0"&amp;WEEKNUM(Q795),WEEKNUM(Q795))</f>
      </c>
      <c r="AC795" s="5">
        <f>+YEAR(Q795)</f>
      </c>
      <c r="AD795" s="281">
        <f>+AB795&amp;"-"&amp;AC795</f>
      </c>
      <c r="AE795" s="6"/>
      <c r="AF795" s="6"/>
      <c r="AG795" s="11"/>
    </row>
    <row x14ac:dyDescent="0.25" r="796" customHeight="1" ht="18.75">
      <c r="A796" s="276">
        <v>40</v>
      </c>
      <c r="B796" s="276">
        <v>1098707777</v>
      </c>
      <c r="C796" s="277" t="s">
        <v>1339</v>
      </c>
      <c r="D796" s="278">
        <v>44831</v>
      </c>
      <c r="E796" s="279" t="s">
        <v>355</v>
      </c>
      <c r="F796" s="279" t="s">
        <v>188</v>
      </c>
      <c r="G796" s="283" t="s">
        <v>1333</v>
      </c>
      <c r="H796" s="279" t="s">
        <v>189</v>
      </c>
      <c r="I796" s="278">
        <v>44841</v>
      </c>
      <c r="J796" s="278">
        <v>44842</v>
      </c>
      <c r="K796" s="276">
        <f>J796-D796</f>
      </c>
      <c r="L796" s="278">
        <v>44864</v>
      </c>
      <c r="M796" s="280">
        <v>19.4</v>
      </c>
      <c r="N796" s="278">
        <v>44864</v>
      </c>
      <c r="O796" s="279" t="s">
        <v>190</v>
      </c>
      <c r="P796" s="276">
        <v>190</v>
      </c>
      <c r="Q796" s="278">
        <v>44883</v>
      </c>
      <c r="R796" s="276">
        <f>Q796-N796</f>
      </c>
      <c r="S796" s="6"/>
      <c r="T796" s="6"/>
      <c r="U796" s="5">
        <f>+YEAR(D796)</f>
      </c>
      <c r="V796" s="5">
        <f>+MONTH(D796)</f>
      </c>
      <c r="W796" s="281">
        <f>+"W"&amp;IF(WEEKNUM(D796)&lt;10,"0"&amp;WEEKNUM(D796),WEEKNUM(D796))</f>
      </c>
      <c r="X796" s="5">
        <f>+IF(N796="",YEAR(L796),YEAR(N796))</f>
      </c>
      <c r="Y796" s="5">
        <f>+IF(N796="",MONTH(L796),MONTH(N796))</f>
      </c>
      <c r="Z796" s="282">
        <f>+IF(N796="","W"&amp;IF(WEEKNUM(L796)&lt;10,"0"&amp;WEEKNUM(L796),WEEKNUM(L796)),"W"&amp;IF(WEEKNUM(N796)&lt;10,"0"&amp;WEEKNUM(N796),WEEKNUM(N796)))</f>
      </c>
      <c r="AA796" s="281">
        <f>+IF(O796&lt;&gt;"",O796,IF(N796="","In Transit","Arrived"))</f>
      </c>
      <c r="AB796" s="281">
        <f>+"W"&amp;IF(WEEKNUM(Q796)&lt;10,"0"&amp;WEEKNUM(Q796),WEEKNUM(Q796))</f>
      </c>
      <c r="AC796" s="5">
        <f>+YEAR(Q796)</f>
      </c>
      <c r="AD796" s="281">
        <f>+AB796&amp;"-"&amp;AC796</f>
      </c>
      <c r="AE796" s="6"/>
      <c r="AF796" s="6"/>
      <c r="AG796" s="11"/>
    </row>
    <row x14ac:dyDescent="0.25" r="797" customHeight="1" ht="18.75">
      <c r="A797" s="276">
        <v>40</v>
      </c>
      <c r="B797" s="276">
        <v>1098707776</v>
      </c>
      <c r="C797" s="277" t="s">
        <v>1339</v>
      </c>
      <c r="D797" s="278">
        <v>44830</v>
      </c>
      <c r="E797" s="279" t="s">
        <v>1342</v>
      </c>
      <c r="F797" s="279" t="s">
        <v>188</v>
      </c>
      <c r="G797" s="283" t="s">
        <v>1333</v>
      </c>
      <c r="H797" s="279" t="s">
        <v>189</v>
      </c>
      <c r="I797" s="278">
        <v>44841</v>
      </c>
      <c r="J797" s="278">
        <v>44842</v>
      </c>
      <c r="K797" s="276">
        <f>J797-D797</f>
      </c>
      <c r="L797" s="278">
        <v>44864</v>
      </c>
      <c r="M797" s="280">
        <v>19.4</v>
      </c>
      <c r="N797" s="278">
        <v>44864</v>
      </c>
      <c r="O797" s="279" t="s">
        <v>190</v>
      </c>
      <c r="P797" s="276">
        <v>190</v>
      </c>
      <c r="Q797" s="278">
        <v>44883</v>
      </c>
      <c r="R797" s="276">
        <f>Q797-N797</f>
      </c>
      <c r="S797" s="6"/>
      <c r="T797" s="6"/>
      <c r="U797" s="5">
        <f>+YEAR(D797)</f>
      </c>
      <c r="V797" s="5">
        <f>+MONTH(D797)</f>
      </c>
      <c r="W797" s="281">
        <f>+"W"&amp;IF(WEEKNUM(D797)&lt;10,"0"&amp;WEEKNUM(D797),WEEKNUM(D797))</f>
      </c>
      <c r="X797" s="5">
        <f>+IF(N797="",YEAR(L797),YEAR(N797))</f>
      </c>
      <c r="Y797" s="5">
        <f>+IF(N797="",MONTH(L797),MONTH(N797))</f>
      </c>
      <c r="Z797" s="282">
        <f>+IF(N797="","W"&amp;IF(WEEKNUM(L797)&lt;10,"0"&amp;WEEKNUM(L797),WEEKNUM(L797)),"W"&amp;IF(WEEKNUM(N797)&lt;10,"0"&amp;WEEKNUM(N797),WEEKNUM(N797)))</f>
      </c>
      <c r="AA797" s="281">
        <f>+IF(O797&lt;&gt;"",O797,IF(N797="","In Transit","Arrived"))</f>
      </c>
      <c r="AB797" s="281">
        <f>+"W"&amp;IF(WEEKNUM(Q797)&lt;10,"0"&amp;WEEKNUM(Q797),WEEKNUM(Q797))</f>
      </c>
      <c r="AC797" s="5">
        <f>+YEAR(Q797)</f>
      </c>
      <c r="AD797" s="281">
        <f>+AB797&amp;"-"&amp;AC797</f>
      </c>
      <c r="AE797" s="6"/>
      <c r="AF797" s="6"/>
      <c r="AG797" s="11"/>
    </row>
    <row x14ac:dyDescent="0.25" r="798" customHeight="1" ht="18.75">
      <c r="A798" s="276">
        <v>40</v>
      </c>
      <c r="B798" s="276">
        <v>1098707773</v>
      </c>
      <c r="C798" s="277" t="s">
        <v>1339</v>
      </c>
      <c r="D798" s="278">
        <v>44831</v>
      </c>
      <c r="E798" s="279" t="s">
        <v>1343</v>
      </c>
      <c r="F798" s="279" t="s">
        <v>188</v>
      </c>
      <c r="G798" s="283" t="s">
        <v>1333</v>
      </c>
      <c r="H798" s="279" t="s">
        <v>189</v>
      </c>
      <c r="I798" s="278">
        <v>44841</v>
      </c>
      <c r="J798" s="278">
        <v>44842</v>
      </c>
      <c r="K798" s="276">
        <f>J798-D798</f>
      </c>
      <c r="L798" s="278">
        <v>44864</v>
      </c>
      <c r="M798" s="280">
        <v>19.4</v>
      </c>
      <c r="N798" s="278">
        <v>44864</v>
      </c>
      <c r="O798" s="279" t="s">
        <v>190</v>
      </c>
      <c r="P798" s="276">
        <v>190</v>
      </c>
      <c r="Q798" s="278">
        <v>44883</v>
      </c>
      <c r="R798" s="276">
        <f>Q798-N798</f>
      </c>
      <c r="S798" s="6"/>
      <c r="T798" s="6"/>
      <c r="U798" s="5">
        <f>+YEAR(D798)</f>
      </c>
      <c r="V798" s="5">
        <f>+MONTH(D798)</f>
      </c>
      <c r="W798" s="281">
        <f>+"W"&amp;IF(WEEKNUM(D798)&lt;10,"0"&amp;WEEKNUM(D798),WEEKNUM(D798))</f>
      </c>
      <c r="X798" s="5">
        <f>+IF(N798="",YEAR(L798),YEAR(N798))</f>
      </c>
      <c r="Y798" s="5">
        <f>+IF(N798="",MONTH(L798),MONTH(N798))</f>
      </c>
      <c r="Z798" s="282">
        <f>+IF(N798="","W"&amp;IF(WEEKNUM(L798)&lt;10,"0"&amp;WEEKNUM(L798),WEEKNUM(L798)),"W"&amp;IF(WEEKNUM(N798)&lt;10,"0"&amp;WEEKNUM(N798),WEEKNUM(N798)))</f>
      </c>
      <c r="AA798" s="281">
        <f>+IF(O798&lt;&gt;"",O798,IF(N798="","In Transit","Arrived"))</f>
      </c>
      <c r="AB798" s="281">
        <f>+"W"&amp;IF(WEEKNUM(Q798)&lt;10,"0"&amp;WEEKNUM(Q798),WEEKNUM(Q798))</f>
      </c>
      <c r="AC798" s="5">
        <f>+YEAR(Q798)</f>
      </c>
      <c r="AD798" s="281">
        <f>+AB798&amp;"-"&amp;AC798</f>
      </c>
      <c r="AE798" s="6"/>
      <c r="AF798" s="6"/>
      <c r="AG798" s="11"/>
    </row>
    <row x14ac:dyDescent="0.25" r="799" customHeight="1" ht="18.75">
      <c r="A799" s="276">
        <v>41</v>
      </c>
      <c r="B799" s="276">
        <v>1099043358</v>
      </c>
      <c r="C799" s="277" t="s">
        <v>1344</v>
      </c>
      <c r="D799" s="278">
        <v>44839</v>
      </c>
      <c r="E799" s="279" t="s">
        <v>1345</v>
      </c>
      <c r="F799" s="279" t="s">
        <v>250</v>
      </c>
      <c r="G799" s="283" t="s">
        <v>1346</v>
      </c>
      <c r="H799" s="279" t="s">
        <v>189</v>
      </c>
      <c r="I799" s="278">
        <v>44857</v>
      </c>
      <c r="J799" s="278">
        <v>44857</v>
      </c>
      <c r="K799" s="276">
        <f>J799-D799</f>
      </c>
      <c r="L799" s="278">
        <v>44879</v>
      </c>
      <c r="M799" s="280">
        <v>19.4</v>
      </c>
      <c r="N799" s="278">
        <v>44883</v>
      </c>
      <c r="O799" s="279" t="s">
        <v>190</v>
      </c>
      <c r="P799" s="276">
        <v>191</v>
      </c>
      <c r="Q799" s="278">
        <v>44900</v>
      </c>
      <c r="R799" s="276">
        <f>Q799-N799</f>
      </c>
      <c r="S799" s="6"/>
      <c r="T799" s="6"/>
      <c r="U799" s="5">
        <f>+YEAR(D799)</f>
      </c>
      <c r="V799" s="5">
        <f>+MONTH(D799)</f>
      </c>
      <c r="W799" s="281">
        <f>+"W"&amp;IF(WEEKNUM(D799)&lt;10,"0"&amp;WEEKNUM(D799),WEEKNUM(D799))</f>
      </c>
      <c r="X799" s="5">
        <f>+IF(N799="",YEAR(L799),YEAR(N799))</f>
      </c>
      <c r="Y799" s="5">
        <f>+IF(N799="",MONTH(L799),MONTH(N799))</f>
      </c>
      <c r="Z799" s="282">
        <f>+IF(N799="","W"&amp;IF(WEEKNUM(L799)&lt;10,"0"&amp;WEEKNUM(L799),WEEKNUM(L799)),"W"&amp;IF(WEEKNUM(N799)&lt;10,"0"&amp;WEEKNUM(N799),WEEKNUM(N799)))</f>
      </c>
      <c r="AA799" s="281">
        <f>+IF(O799&lt;&gt;"",O799,IF(N799="","In Transit","Arrived"))</f>
      </c>
      <c r="AB799" s="281">
        <f>+"W"&amp;IF(WEEKNUM(Q799)&lt;10,"0"&amp;WEEKNUM(Q799),WEEKNUM(Q799))</f>
      </c>
      <c r="AC799" s="5">
        <f>+YEAR(Q799)</f>
      </c>
      <c r="AD799" s="281">
        <f>+AB799&amp;"-"&amp;AC799</f>
      </c>
      <c r="AE799" s="6"/>
      <c r="AF799" s="6"/>
      <c r="AG799" s="11"/>
    </row>
    <row x14ac:dyDescent="0.25" r="800" customHeight="1" ht="18.75">
      <c r="A800" s="276">
        <v>41</v>
      </c>
      <c r="B800" s="276">
        <v>1099043357</v>
      </c>
      <c r="C800" s="277" t="s">
        <v>1344</v>
      </c>
      <c r="D800" s="278">
        <v>44839</v>
      </c>
      <c r="E800" s="279" t="s">
        <v>1347</v>
      </c>
      <c r="F800" s="279" t="s">
        <v>250</v>
      </c>
      <c r="G800" s="283" t="s">
        <v>1346</v>
      </c>
      <c r="H800" s="279" t="s">
        <v>189</v>
      </c>
      <c r="I800" s="278">
        <v>44857</v>
      </c>
      <c r="J800" s="278">
        <v>44857</v>
      </c>
      <c r="K800" s="276">
        <f>J800-D800</f>
      </c>
      <c r="L800" s="278">
        <v>44879</v>
      </c>
      <c r="M800" s="280">
        <v>19.4</v>
      </c>
      <c r="N800" s="278">
        <v>44883</v>
      </c>
      <c r="O800" s="279" t="s">
        <v>190</v>
      </c>
      <c r="P800" s="276">
        <v>191</v>
      </c>
      <c r="Q800" s="278">
        <v>44900</v>
      </c>
      <c r="R800" s="276">
        <f>Q800-N800</f>
      </c>
      <c r="S800" s="6"/>
      <c r="T800" s="6"/>
      <c r="U800" s="5">
        <f>+YEAR(D800)</f>
      </c>
      <c r="V800" s="5">
        <f>+MONTH(D800)</f>
      </c>
      <c r="W800" s="281">
        <f>+"W"&amp;IF(WEEKNUM(D800)&lt;10,"0"&amp;WEEKNUM(D800),WEEKNUM(D800))</f>
      </c>
      <c r="X800" s="5">
        <f>+IF(N800="",YEAR(L800),YEAR(N800))</f>
      </c>
      <c r="Y800" s="5">
        <f>+IF(N800="",MONTH(L800),MONTH(N800))</f>
      </c>
      <c r="Z800" s="282">
        <f>+IF(N800="","W"&amp;IF(WEEKNUM(L800)&lt;10,"0"&amp;WEEKNUM(L800),WEEKNUM(L800)),"W"&amp;IF(WEEKNUM(N800)&lt;10,"0"&amp;WEEKNUM(N800),WEEKNUM(N800)))</f>
      </c>
      <c r="AA800" s="281">
        <f>+IF(O800&lt;&gt;"",O800,IF(N800="","In Transit","Arrived"))</f>
      </c>
      <c r="AB800" s="281">
        <f>+"W"&amp;IF(WEEKNUM(Q800)&lt;10,"0"&amp;WEEKNUM(Q800),WEEKNUM(Q800))</f>
      </c>
      <c r="AC800" s="5">
        <f>+YEAR(Q800)</f>
      </c>
      <c r="AD800" s="281">
        <f>+AB800&amp;"-"&amp;AC800</f>
      </c>
      <c r="AE800" s="6"/>
      <c r="AF800" s="6"/>
      <c r="AG800" s="11"/>
    </row>
    <row x14ac:dyDescent="0.25" r="801" customHeight="1" ht="18.75">
      <c r="A801" s="276">
        <v>41</v>
      </c>
      <c r="B801" s="276">
        <v>1099043356</v>
      </c>
      <c r="C801" s="277" t="s">
        <v>1344</v>
      </c>
      <c r="D801" s="278">
        <v>44838</v>
      </c>
      <c r="E801" s="279" t="s">
        <v>1348</v>
      </c>
      <c r="F801" s="279" t="s">
        <v>250</v>
      </c>
      <c r="G801" s="283" t="s">
        <v>1346</v>
      </c>
      <c r="H801" s="279" t="s">
        <v>189</v>
      </c>
      <c r="I801" s="278">
        <v>44857</v>
      </c>
      <c r="J801" s="278">
        <v>44857</v>
      </c>
      <c r="K801" s="276">
        <f>J801-D801</f>
      </c>
      <c r="L801" s="278">
        <v>44879</v>
      </c>
      <c r="M801" s="280">
        <v>19.4</v>
      </c>
      <c r="N801" s="278">
        <v>44883</v>
      </c>
      <c r="O801" s="279" t="s">
        <v>190</v>
      </c>
      <c r="P801" s="276">
        <v>191</v>
      </c>
      <c r="Q801" s="278">
        <v>44900</v>
      </c>
      <c r="R801" s="276">
        <f>Q801-N801</f>
      </c>
      <c r="S801" s="6"/>
      <c r="T801" s="6"/>
      <c r="U801" s="5">
        <f>+YEAR(D801)</f>
      </c>
      <c r="V801" s="5">
        <f>+MONTH(D801)</f>
      </c>
      <c r="W801" s="281">
        <f>+"W"&amp;IF(WEEKNUM(D801)&lt;10,"0"&amp;WEEKNUM(D801),WEEKNUM(D801))</f>
      </c>
      <c r="X801" s="5">
        <f>+IF(N801="",YEAR(L801),YEAR(N801))</f>
      </c>
      <c r="Y801" s="5">
        <f>+IF(N801="",MONTH(L801),MONTH(N801))</f>
      </c>
      <c r="Z801" s="282">
        <f>+IF(N801="","W"&amp;IF(WEEKNUM(L801)&lt;10,"0"&amp;WEEKNUM(L801),WEEKNUM(L801)),"W"&amp;IF(WEEKNUM(N801)&lt;10,"0"&amp;WEEKNUM(N801),WEEKNUM(N801)))</f>
      </c>
      <c r="AA801" s="281">
        <f>+IF(O801&lt;&gt;"",O801,IF(N801="","In Transit","Arrived"))</f>
      </c>
      <c r="AB801" s="281">
        <f>+"W"&amp;IF(WEEKNUM(Q801)&lt;10,"0"&amp;WEEKNUM(Q801),WEEKNUM(Q801))</f>
      </c>
      <c r="AC801" s="5">
        <f>+YEAR(Q801)</f>
      </c>
      <c r="AD801" s="281">
        <f>+AB801&amp;"-"&amp;AC801</f>
      </c>
      <c r="AE801" s="6"/>
      <c r="AF801" s="6"/>
      <c r="AG801" s="11"/>
    </row>
    <row x14ac:dyDescent="0.25" r="802" customHeight="1" ht="18.75">
      <c r="A802" s="276">
        <v>41</v>
      </c>
      <c r="B802" s="276">
        <v>1099043355</v>
      </c>
      <c r="C802" s="277" t="s">
        <v>1349</v>
      </c>
      <c r="D802" s="278">
        <v>44838</v>
      </c>
      <c r="E802" s="279" t="s">
        <v>1350</v>
      </c>
      <c r="F802" s="279" t="s">
        <v>250</v>
      </c>
      <c r="G802" s="283" t="s">
        <v>1346</v>
      </c>
      <c r="H802" s="279" t="s">
        <v>189</v>
      </c>
      <c r="I802" s="278">
        <v>44857</v>
      </c>
      <c r="J802" s="278">
        <v>44857</v>
      </c>
      <c r="K802" s="276">
        <f>J802-D802</f>
      </c>
      <c r="L802" s="278">
        <v>44879</v>
      </c>
      <c r="M802" s="280">
        <v>19.4</v>
      </c>
      <c r="N802" s="278">
        <v>44886</v>
      </c>
      <c r="O802" s="279" t="s">
        <v>190</v>
      </c>
      <c r="P802" s="276">
        <v>191</v>
      </c>
      <c r="Q802" s="278">
        <v>44900</v>
      </c>
      <c r="R802" s="276">
        <f>Q802-N802</f>
      </c>
      <c r="S802" s="6"/>
      <c r="T802" s="6"/>
      <c r="U802" s="5">
        <f>+YEAR(D802)</f>
      </c>
      <c r="V802" s="5">
        <f>+MONTH(D802)</f>
      </c>
      <c r="W802" s="281">
        <f>+"W"&amp;IF(WEEKNUM(D802)&lt;10,"0"&amp;WEEKNUM(D802),WEEKNUM(D802))</f>
      </c>
      <c r="X802" s="5">
        <f>+IF(N802="",YEAR(L802),YEAR(N802))</f>
      </c>
      <c r="Y802" s="5">
        <f>+IF(N802="",MONTH(L802),MONTH(N802))</f>
      </c>
      <c r="Z802" s="282">
        <f>+IF(N802="","W"&amp;IF(WEEKNUM(L802)&lt;10,"0"&amp;WEEKNUM(L802),WEEKNUM(L802)),"W"&amp;IF(WEEKNUM(N802)&lt;10,"0"&amp;WEEKNUM(N802),WEEKNUM(N802)))</f>
      </c>
      <c r="AA802" s="281">
        <f>+IF(O802&lt;&gt;"",O802,IF(N802="","In Transit","Arrived"))</f>
      </c>
      <c r="AB802" s="281">
        <f>+"W"&amp;IF(WEEKNUM(Q802)&lt;10,"0"&amp;WEEKNUM(Q802),WEEKNUM(Q802))</f>
      </c>
      <c r="AC802" s="5">
        <f>+YEAR(Q802)</f>
      </c>
      <c r="AD802" s="281">
        <f>+AB802&amp;"-"&amp;AC802</f>
      </c>
      <c r="AE802" s="6"/>
      <c r="AF802" s="6"/>
      <c r="AG802" s="11"/>
    </row>
    <row x14ac:dyDescent="0.25" r="803" customHeight="1" ht="18.75">
      <c r="A803" s="276">
        <v>41</v>
      </c>
      <c r="B803" s="276">
        <v>1099043354</v>
      </c>
      <c r="C803" s="277" t="s">
        <v>1349</v>
      </c>
      <c r="D803" s="278">
        <v>44838</v>
      </c>
      <c r="E803" s="279" t="s">
        <v>1351</v>
      </c>
      <c r="F803" s="279" t="s">
        <v>250</v>
      </c>
      <c r="G803" s="283" t="s">
        <v>1346</v>
      </c>
      <c r="H803" s="279" t="s">
        <v>189</v>
      </c>
      <c r="I803" s="278">
        <v>44857</v>
      </c>
      <c r="J803" s="278">
        <v>44857</v>
      </c>
      <c r="K803" s="276">
        <f>J803-D803</f>
      </c>
      <c r="L803" s="278">
        <v>44879</v>
      </c>
      <c r="M803" s="280">
        <v>19.4</v>
      </c>
      <c r="N803" s="278">
        <v>44886</v>
      </c>
      <c r="O803" s="279" t="s">
        <v>190</v>
      </c>
      <c r="P803" s="276">
        <v>191</v>
      </c>
      <c r="Q803" s="278">
        <v>44900</v>
      </c>
      <c r="R803" s="276">
        <f>Q803-N803</f>
      </c>
      <c r="S803" s="6"/>
      <c r="T803" s="6"/>
      <c r="U803" s="5">
        <f>+YEAR(D803)</f>
      </c>
      <c r="V803" s="5">
        <f>+MONTH(D803)</f>
      </c>
      <c r="W803" s="281">
        <f>+"W"&amp;IF(WEEKNUM(D803)&lt;10,"0"&amp;WEEKNUM(D803),WEEKNUM(D803))</f>
      </c>
      <c r="X803" s="5">
        <f>+IF(N803="",YEAR(L803),YEAR(N803))</f>
      </c>
      <c r="Y803" s="5">
        <f>+IF(N803="",MONTH(L803),MONTH(N803))</f>
      </c>
      <c r="Z803" s="282">
        <f>+IF(N803="","W"&amp;IF(WEEKNUM(L803)&lt;10,"0"&amp;WEEKNUM(L803),WEEKNUM(L803)),"W"&amp;IF(WEEKNUM(N803)&lt;10,"0"&amp;WEEKNUM(N803),WEEKNUM(N803)))</f>
      </c>
      <c r="AA803" s="281">
        <f>+IF(O803&lt;&gt;"",O803,IF(N803="","In Transit","Arrived"))</f>
      </c>
      <c r="AB803" s="281">
        <f>+"W"&amp;IF(WEEKNUM(Q803)&lt;10,"0"&amp;WEEKNUM(Q803),WEEKNUM(Q803))</f>
      </c>
      <c r="AC803" s="5">
        <f>+YEAR(Q803)</f>
      </c>
      <c r="AD803" s="281">
        <f>+AB803&amp;"-"&amp;AC803</f>
      </c>
      <c r="AE803" s="6"/>
      <c r="AF803" s="6"/>
      <c r="AG803" s="11"/>
    </row>
    <row x14ac:dyDescent="0.25" r="804" customHeight="1" ht="18.75">
      <c r="A804" s="276">
        <v>41</v>
      </c>
      <c r="B804" s="276">
        <v>1099043352</v>
      </c>
      <c r="C804" s="277" t="s">
        <v>1349</v>
      </c>
      <c r="D804" s="278">
        <v>44840</v>
      </c>
      <c r="E804" s="279" t="s">
        <v>1352</v>
      </c>
      <c r="F804" s="279" t="s">
        <v>250</v>
      </c>
      <c r="G804" s="283" t="s">
        <v>1346</v>
      </c>
      <c r="H804" s="279" t="s">
        <v>189</v>
      </c>
      <c r="I804" s="278">
        <v>44857</v>
      </c>
      <c r="J804" s="278">
        <v>44857</v>
      </c>
      <c r="K804" s="276">
        <f>J804-D804</f>
      </c>
      <c r="L804" s="278">
        <v>44879</v>
      </c>
      <c r="M804" s="280">
        <v>19.4</v>
      </c>
      <c r="N804" s="278">
        <v>44886</v>
      </c>
      <c r="O804" s="279" t="s">
        <v>190</v>
      </c>
      <c r="P804" s="276">
        <v>191</v>
      </c>
      <c r="Q804" s="278">
        <v>44900</v>
      </c>
      <c r="R804" s="276">
        <f>Q804-N804</f>
      </c>
      <c r="S804" s="6"/>
      <c r="T804" s="6"/>
      <c r="U804" s="5">
        <f>+YEAR(D804)</f>
      </c>
      <c r="V804" s="5">
        <f>+MONTH(D804)</f>
      </c>
      <c r="W804" s="281">
        <f>+"W"&amp;IF(WEEKNUM(D804)&lt;10,"0"&amp;WEEKNUM(D804),WEEKNUM(D804))</f>
      </c>
      <c r="X804" s="5">
        <f>+IF(N804="",YEAR(L804),YEAR(N804))</f>
      </c>
      <c r="Y804" s="5">
        <f>+IF(N804="",MONTH(L804),MONTH(N804))</f>
      </c>
      <c r="Z804" s="282">
        <f>+IF(N804="","W"&amp;IF(WEEKNUM(L804)&lt;10,"0"&amp;WEEKNUM(L804),WEEKNUM(L804)),"W"&amp;IF(WEEKNUM(N804)&lt;10,"0"&amp;WEEKNUM(N804),WEEKNUM(N804)))</f>
      </c>
      <c r="AA804" s="281">
        <f>+IF(O804&lt;&gt;"",O804,IF(N804="","In Transit","Arrived"))</f>
      </c>
      <c r="AB804" s="281">
        <f>+"W"&amp;IF(WEEKNUM(Q804)&lt;10,"0"&amp;WEEKNUM(Q804),WEEKNUM(Q804))</f>
      </c>
      <c r="AC804" s="5">
        <f>+YEAR(Q804)</f>
      </c>
      <c r="AD804" s="281">
        <f>+AB804&amp;"-"&amp;AC804</f>
      </c>
      <c r="AE804" s="6"/>
      <c r="AF804" s="6"/>
      <c r="AG804" s="11"/>
    </row>
    <row x14ac:dyDescent="0.25" r="805" customHeight="1" ht="18.75">
      <c r="A805" s="276">
        <v>41</v>
      </c>
      <c r="B805" s="276">
        <v>1099043351</v>
      </c>
      <c r="C805" s="277" t="s">
        <v>1349</v>
      </c>
      <c r="D805" s="278">
        <v>44837</v>
      </c>
      <c r="E805" s="279" t="s">
        <v>1353</v>
      </c>
      <c r="F805" s="279" t="s">
        <v>250</v>
      </c>
      <c r="G805" s="283" t="s">
        <v>1346</v>
      </c>
      <c r="H805" s="279" t="s">
        <v>189</v>
      </c>
      <c r="I805" s="278">
        <v>44857</v>
      </c>
      <c r="J805" s="278">
        <v>44857</v>
      </c>
      <c r="K805" s="276">
        <f>J805-D805</f>
      </c>
      <c r="L805" s="278">
        <v>44879</v>
      </c>
      <c r="M805" s="280">
        <v>19.4</v>
      </c>
      <c r="N805" s="278">
        <v>44886</v>
      </c>
      <c r="O805" s="279" t="s">
        <v>190</v>
      </c>
      <c r="P805" s="276">
        <v>191</v>
      </c>
      <c r="Q805" s="278">
        <v>44900</v>
      </c>
      <c r="R805" s="276">
        <f>Q805-N805</f>
      </c>
      <c r="S805" s="6"/>
      <c r="T805" s="6"/>
      <c r="U805" s="5">
        <f>+YEAR(D805)</f>
      </c>
      <c r="V805" s="5">
        <f>+MONTH(D805)</f>
      </c>
      <c r="W805" s="281">
        <f>+"W"&amp;IF(WEEKNUM(D805)&lt;10,"0"&amp;WEEKNUM(D805),WEEKNUM(D805))</f>
      </c>
      <c r="X805" s="5">
        <f>+IF(N805="",YEAR(L805),YEAR(N805))</f>
      </c>
      <c r="Y805" s="5">
        <f>+IF(N805="",MONTH(L805),MONTH(N805))</f>
      </c>
      <c r="Z805" s="282">
        <f>+IF(N805="","W"&amp;IF(WEEKNUM(L805)&lt;10,"0"&amp;WEEKNUM(L805),WEEKNUM(L805)),"W"&amp;IF(WEEKNUM(N805)&lt;10,"0"&amp;WEEKNUM(N805),WEEKNUM(N805)))</f>
      </c>
      <c r="AA805" s="281">
        <f>+IF(O805&lt;&gt;"",O805,IF(N805="","In Transit","Arrived"))</f>
      </c>
      <c r="AB805" s="281">
        <f>+"W"&amp;IF(WEEKNUM(Q805)&lt;10,"0"&amp;WEEKNUM(Q805),WEEKNUM(Q805))</f>
      </c>
      <c r="AC805" s="5">
        <f>+YEAR(Q805)</f>
      </c>
      <c r="AD805" s="281">
        <f>+AB805&amp;"-"&amp;AC805</f>
      </c>
      <c r="AE805" s="6"/>
      <c r="AF805" s="6"/>
      <c r="AG805" s="11"/>
    </row>
    <row x14ac:dyDescent="0.25" r="806" customHeight="1" ht="18.75">
      <c r="A806" s="276">
        <v>41</v>
      </c>
      <c r="B806" s="276">
        <v>1099043350</v>
      </c>
      <c r="C806" s="277" t="s">
        <v>1349</v>
      </c>
      <c r="D806" s="278">
        <v>44837</v>
      </c>
      <c r="E806" s="279" t="s">
        <v>1354</v>
      </c>
      <c r="F806" s="279" t="s">
        <v>250</v>
      </c>
      <c r="G806" s="283" t="s">
        <v>1346</v>
      </c>
      <c r="H806" s="279" t="s">
        <v>189</v>
      </c>
      <c r="I806" s="278">
        <v>44857</v>
      </c>
      <c r="J806" s="278">
        <v>44857</v>
      </c>
      <c r="K806" s="276">
        <f>J806-D806</f>
      </c>
      <c r="L806" s="278">
        <v>44879</v>
      </c>
      <c r="M806" s="280">
        <v>19.4</v>
      </c>
      <c r="N806" s="278">
        <v>44886</v>
      </c>
      <c r="O806" s="279" t="s">
        <v>190</v>
      </c>
      <c r="P806" s="276">
        <v>191</v>
      </c>
      <c r="Q806" s="278">
        <v>44900</v>
      </c>
      <c r="R806" s="276">
        <f>Q806-N806</f>
      </c>
      <c r="S806" s="6"/>
      <c r="T806" s="6"/>
      <c r="U806" s="5">
        <f>+YEAR(D806)</f>
      </c>
      <c r="V806" s="5">
        <f>+MONTH(D806)</f>
      </c>
      <c r="W806" s="281">
        <f>+"W"&amp;IF(WEEKNUM(D806)&lt;10,"0"&amp;WEEKNUM(D806),WEEKNUM(D806))</f>
      </c>
      <c r="X806" s="5">
        <f>+IF(N806="",YEAR(L806),YEAR(N806))</f>
      </c>
      <c r="Y806" s="5">
        <f>+IF(N806="",MONTH(L806),MONTH(N806))</f>
      </c>
      <c r="Z806" s="282">
        <f>+IF(N806="","W"&amp;IF(WEEKNUM(L806)&lt;10,"0"&amp;WEEKNUM(L806),WEEKNUM(L806)),"W"&amp;IF(WEEKNUM(N806)&lt;10,"0"&amp;WEEKNUM(N806),WEEKNUM(N806)))</f>
      </c>
      <c r="AA806" s="281">
        <f>+IF(O806&lt;&gt;"",O806,IF(N806="","In Transit","Arrived"))</f>
      </c>
      <c r="AB806" s="281">
        <f>+"W"&amp;IF(WEEKNUM(Q806)&lt;10,"0"&amp;WEEKNUM(Q806),WEEKNUM(Q806))</f>
      </c>
      <c r="AC806" s="5">
        <f>+YEAR(Q806)</f>
      </c>
      <c r="AD806" s="281">
        <f>+AB806&amp;"-"&amp;AC806</f>
      </c>
      <c r="AE806" s="6"/>
      <c r="AF806" s="6"/>
      <c r="AG806" s="11"/>
    </row>
    <row x14ac:dyDescent="0.25" r="807" customHeight="1" ht="18.75">
      <c r="A807" s="276">
        <v>42</v>
      </c>
      <c r="B807" s="276">
        <v>1099489752</v>
      </c>
      <c r="C807" s="277" t="s">
        <v>1355</v>
      </c>
      <c r="D807" s="278">
        <v>44847</v>
      </c>
      <c r="E807" s="279" t="s">
        <v>1356</v>
      </c>
      <c r="F807" s="279" t="s">
        <v>250</v>
      </c>
      <c r="G807" s="283" t="s">
        <v>1346</v>
      </c>
      <c r="H807" s="279" t="s">
        <v>189</v>
      </c>
      <c r="I807" s="278">
        <v>44857</v>
      </c>
      <c r="J807" s="278">
        <v>44857</v>
      </c>
      <c r="K807" s="276">
        <f>J807-D807</f>
      </c>
      <c r="L807" s="278">
        <v>44879</v>
      </c>
      <c r="M807" s="280">
        <v>19.4</v>
      </c>
      <c r="N807" s="278">
        <v>44879</v>
      </c>
      <c r="O807" s="279" t="s">
        <v>190</v>
      </c>
      <c r="P807" s="276">
        <v>190</v>
      </c>
      <c r="Q807" s="278">
        <v>44890</v>
      </c>
      <c r="R807" s="276">
        <f>Q807-N807</f>
      </c>
      <c r="S807" s="6"/>
      <c r="T807" s="6"/>
      <c r="U807" s="5">
        <f>+YEAR(D807)</f>
      </c>
      <c r="V807" s="5">
        <f>+MONTH(D807)</f>
      </c>
      <c r="W807" s="281">
        <f>+"W"&amp;IF(WEEKNUM(D807)&lt;10,"0"&amp;WEEKNUM(D807),WEEKNUM(D807))</f>
      </c>
      <c r="X807" s="5">
        <f>+IF(N807="",YEAR(L807),YEAR(N807))</f>
      </c>
      <c r="Y807" s="5">
        <f>+IF(N807="",MONTH(L807),MONTH(N807))</f>
      </c>
      <c r="Z807" s="282">
        <f>+IF(N807="","W"&amp;IF(WEEKNUM(L807)&lt;10,"0"&amp;WEEKNUM(L807),WEEKNUM(L807)),"W"&amp;IF(WEEKNUM(N807)&lt;10,"0"&amp;WEEKNUM(N807),WEEKNUM(N807)))</f>
      </c>
      <c r="AA807" s="281">
        <f>+IF(O807&lt;&gt;"",O807,IF(N807="","In Transit","Arrived"))</f>
      </c>
      <c r="AB807" s="281">
        <f>+"W"&amp;IF(WEEKNUM(Q807)&lt;10,"0"&amp;WEEKNUM(Q807),WEEKNUM(Q807))</f>
      </c>
      <c r="AC807" s="5">
        <f>+YEAR(Q807)</f>
      </c>
      <c r="AD807" s="281">
        <f>+AB807&amp;"-"&amp;AC807</f>
      </c>
      <c r="AE807" s="6"/>
      <c r="AF807" s="6"/>
      <c r="AG807" s="11"/>
    </row>
    <row x14ac:dyDescent="0.25" r="808" customHeight="1" ht="18.75">
      <c r="A808" s="276">
        <v>42</v>
      </c>
      <c r="B808" s="276">
        <v>1099489751</v>
      </c>
      <c r="C808" s="277" t="s">
        <v>1357</v>
      </c>
      <c r="D808" s="278">
        <v>44847</v>
      </c>
      <c r="E808" s="279" t="s">
        <v>1358</v>
      </c>
      <c r="F808" s="279" t="s">
        <v>1028</v>
      </c>
      <c r="G808" s="283" t="s">
        <v>1359</v>
      </c>
      <c r="H808" s="279" t="s">
        <v>189</v>
      </c>
      <c r="I808" s="278">
        <v>44849</v>
      </c>
      <c r="J808" s="278">
        <v>44849</v>
      </c>
      <c r="K808" s="276">
        <f>J808-D808</f>
      </c>
      <c r="L808" s="278">
        <v>44871</v>
      </c>
      <c r="M808" s="280">
        <v>19.4</v>
      </c>
      <c r="N808" s="278">
        <v>44871</v>
      </c>
      <c r="O808" s="279" t="s">
        <v>190</v>
      </c>
      <c r="P808" s="276">
        <v>190</v>
      </c>
      <c r="Q808" s="278">
        <v>44890</v>
      </c>
      <c r="R808" s="276">
        <f>Q808-N808</f>
      </c>
      <c r="S808" s="6"/>
      <c r="T808" s="6"/>
      <c r="U808" s="5">
        <f>+YEAR(D808)</f>
      </c>
      <c r="V808" s="5">
        <f>+MONTH(D808)</f>
      </c>
      <c r="W808" s="281">
        <f>+"W"&amp;IF(WEEKNUM(D808)&lt;10,"0"&amp;WEEKNUM(D808),WEEKNUM(D808))</f>
      </c>
      <c r="X808" s="5">
        <f>+IF(N808="",YEAR(L808),YEAR(N808))</f>
      </c>
      <c r="Y808" s="5">
        <f>+IF(N808="",MONTH(L808),MONTH(N808))</f>
      </c>
      <c r="Z808" s="282">
        <f>+IF(N808="","W"&amp;IF(WEEKNUM(L808)&lt;10,"0"&amp;WEEKNUM(L808),WEEKNUM(L808)),"W"&amp;IF(WEEKNUM(N808)&lt;10,"0"&amp;WEEKNUM(N808),WEEKNUM(N808)))</f>
      </c>
      <c r="AA808" s="281">
        <f>+IF(O808&lt;&gt;"",O808,IF(N808="","In Transit","Arrived"))</f>
      </c>
      <c r="AB808" s="281">
        <f>+"W"&amp;IF(WEEKNUM(Q808)&lt;10,"0"&amp;WEEKNUM(Q808),WEEKNUM(Q808))</f>
      </c>
      <c r="AC808" s="5">
        <f>+YEAR(Q808)</f>
      </c>
      <c r="AD808" s="281">
        <f>+AB808&amp;"-"&amp;AC808</f>
      </c>
      <c r="AE808" s="6"/>
      <c r="AF808" s="6"/>
      <c r="AG808" s="11"/>
    </row>
    <row x14ac:dyDescent="0.25" r="809" customHeight="1" ht="18.75">
      <c r="A809" s="276">
        <v>42</v>
      </c>
      <c r="B809" s="276">
        <v>1099489749</v>
      </c>
      <c r="C809" s="277" t="s">
        <v>1355</v>
      </c>
      <c r="D809" s="278">
        <v>44846</v>
      </c>
      <c r="E809" s="279" t="s">
        <v>1360</v>
      </c>
      <c r="F809" s="279" t="s">
        <v>250</v>
      </c>
      <c r="G809" s="283" t="s">
        <v>1346</v>
      </c>
      <c r="H809" s="279" t="s">
        <v>189</v>
      </c>
      <c r="I809" s="278">
        <v>44857</v>
      </c>
      <c r="J809" s="278">
        <v>44857</v>
      </c>
      <c r="K809" s="276">
        <f>J809-D809</f>
      </c>
      <c r="L809" s="278">
        <v>44879</v>
      </c>
      <c r="M809" s="280">
        <v>19.4</v>
      </c>
      <c r="N809" s="278">
        <v>44879</v>
      </c>
      <c r="O809" s="279" t="s">
        <v>190</v>
      </c>
      <c r="P809" s="276">
        <v>190</v>
      </c>
      <c r="Q809" s="278">
        <v>44890</v>
      </c>
      <c r="R809" s="276">
        <f>Q809-N809</f>
      </c>
      <c r="S809" s="6"/>
      <c r="T809" s="6"/>
      <c r="U809" s="5">
        <f>+YEAR(D809)</f>
      </c>
      <c r="V809" s="5">
        <f>+MONTH(D809)</f>
      </c>
      <c r="W809" s="281">
        <f>+"W"&amp;IF(WEEKNUM(D809)&lt;10,"0"&amp;WEEKNUM(D809),WEEKNUM(D809))</f>
      </c>
      <c r="X809" s="5">
        <f>+IF(N809="",YEAR(L809),YEAR(N809))</f>
      </c>
      <c r="Y809" s="5">
        <f>+IF(N809="",MONTH(L809),MONTH(N809))</f>
      </c>
      <c r="Z809" s="282">
        <f>+IF(N809="","W"&amp;IF(WEEKNUM(L809)&lt;10,"0"&amp;WEEKNUM(L809),WEEKNUM(L809)),"W"&amp;IF(WEEKNUM(N809)&lt;10,"0"&amp;WEEKNUM(N809),WEEKNUM(N809)))</f>
      </c>
      <c r="AA809" s="281">
        <f>+IF(O809&lt;&gt;"",O809,IF(N809="","In Transit","Arrived"))</f>
      </c>
      <c r="AB809" s="281">
        <f>+"W"&amp;IF(WEEKNUM(Q809)&lt;10,"0"&amp;WEEKNUM(Q809),WEEKNUM(Q809))</f>
      </c>
      <c r="AC809" s="5">
        <f>+YEAR(Q809)</f>
      </c>
      <c r="AD809" s="281">
        <f>+AB809&amp;"-"&amp;AC809</f>
      </c>
      <c r="AE809" s="6"/>
      <c r="AF809" s="6"/>
      <c r="AG809" s="11"/>
    </row>
    <row x14ac:dyDescent="0.25" r="810" customHeight="1" ht="18.75">
      <c r="A810" s="276">
        <v>42</v>
      </c>
      <c r="B810" s="276">
        <v>1099489744</v>
      </c>
      <c r="C810" s="277" t="s">
        <v>1357</v>
      </c>
      <c r="D810" s="278">
        <v>44847</v>
      </c>
      <c r="E810" s="279" t="s">
        <v>1361</v>
      </c>
      <c r="F810" s="279" t="s">
        <v>1028</v>
      </c>
      <c r="G810" s="283" t="s">
        <v>1359</v>
      </c>
      <c r="H810" s="279" t="s">
        <v>189</v>
      </c>
      <c r="I810" s="278">
        <v>44849</v>
      </c>
      <c r="J810" s="278">
        <v>44849</v>
      </c>
      <c r="K810" s="276">
        <f>J810-D810</f>
      </c>
      <c r="L810" s="278">
        <v>44871</v>
      </c>
      <c r="M810" s="280">
        <v>19.4</v>
      </c>
      <c r="N810" s="278">
        <v>44871</v>
      </c>
      <c r="O810" s="279" t="s">
        <v>190</v>
      </c>
      <c r="P810" s="276">
        <v>190</v>
      </c>
      <c r="Q810" s="278">
        <v>44890</v>
      </c>
      <c r="R810" s="276">
        <f>Q810-N810</f>
      </c>
      <c r="S810" s="6"/>
      <c r="T810" s="6"/>
      <c r="U810" s="5">
        <f>+YEAR(D810)</f>
      </c>
      <c r="V810" s="5">
        <f>+MONTH(D810)</f>
      </c>
      <c r="W810" s="281">
        <f>+"W"&amp;IF(WEEKNUM(D810)&lt;10,"0"&amp;WEEKNUM(D810),WEEKNUM(D810))</f>
      </c>
      <c r="X810" s="5">
        <f>+IF(N810="",YEAR(L810),YEAR(N810))</f>
      </c>
      <c r="Y810" s="5">
        <f>+IF(N810="",MONTH(L810),MONTH(N810))</f>
      </c>
      <c r="Z810" s="282">
        <f>+IF(N810="","W"&amp;IF(WEEKNUM(L810)&lt;10,"0"&amp;WEEKNUM(L810),WEEKNUM(L810)),"W"&amp;IF(WEEKNUM(N810)&lt;10,"0"&amp;WEEKNUM(N810),WEEKNUM(N810)))</f>
      </c>
      <c r="AA810" s="281">
        <f>+IF(O810&lt;&gt;"",O810,IF(N810="","In Transit","Arrived"))</f>
      </c>
      <c r="AB810" s="281">
        <f>+"W"&amp;IF(WEEKNUM(Q810)&lt;10,"0"&amp;WEEKNUM(Q810),WEEKNUM(Q810))</f>
      </c>
      <c r="AC810" s="5">
        <f>+YEAR(Q810)</f>
      </c>
      <c r="AD810" s="281">
        <f>+AB810&amp;"-"&amp;AC810</f>
      </c>
      <c r="AE810" s="6"/>
      <c r="AF810" s="6"/>
      <c r="AG810" s="11"/>
    </row>
    <row x14ac:dyDescent="0.25" r="811" customHeight="1" ht="18.75">
      <c r="A811" s="276">
        <v>42</v>
      </c>
      <c r="B811" s="276">
        <v>1099489742</v>
      </c>
      <c r="C811" s="277" t="s">
        <v>1357</v>
      </c>
      <c r="D811" s="278">
        <v>44846</v>
      </c>
      <c r="E811" s="279" t="s">
        <v>1362</v>
      </c>
      <c r="F811" s="279" t="s">
        <v>1028</v>
      </c>
      <c r="G811" s="283" t="s">
        <v>1359</v>
      </c>
      <c r="H811" s="279" t="s">
        <v>189</v>
      </c>
      <c r="I811" s="278">
        <v>44849</v>
      </c>
      <c r="J811" s="278">
        <v>44849</v>
      </c>
      <c r="K811" s="276">
        <f>J811-D811</f>
      </c>
      <c r="L811" s="278">
        <v>44871</v>
      </c>
      <c r="M811" s="280">
        <v>19.4</v>
      </c>
      <c r="N811" s="278">
        <v>44871</v>
      </c>
      <c r="O811" s="279" t="s">
        <v>190</v>
      </c>
      <c r="P811" s="276">
        <v>190</v>
      </c>
      <c r="Q811" s="278">
        <v>44890</v>
      </c>
      <c r="R811" s="276">
        <f>Q811-N811</f>
      </c>
      <c r="S811" s="6"/>
      <c r="T811" s="6"/>
      <c r="U811" s="5">
        <f>+YEAR(D811)</f>
      </c>
      <c r="V811" s="5">
        <f>+MONTH(D811)</f>
      </c>
      <c r="W811" s="281">
        <f>+"W"&amp;IF(WEEKNUM(D811)&lt;10,"0"&amp;WEEKNUM(D811),WEEKNUM(D811))</f>
      </c>
      <c r="X811" s="5">
        <f>+IF(N811="",YEAR(L811),YEAR(N811))</f>
      </c>
      <c r="Y811" s="5">
        <f>+IF(N811="",MONTH(L811),MONTH(N811))</f>
      </c>
      <c r="Z811" s="282">
        <f>+IF(N811="","W"&amp;IF(WEEKNUM(L811)&lt;10,"0"&amp;WEEKNUM(L811),WEEKNUM(L811)),"W"&amp;IF(WEEKNUM(N811)&lt;10,"0"&amp;WEEKNUM(N811),WEEKNUM(N811)))</f>
      </c>
      <c r="AA811" s="281">
        <f>+IF(O811&lt;&gt;"",O811,IF(N811="","In Transit","Arrived"))</f>
      </c>
      <c r="AB811" s="281">
        <f>+"W"&amp;IF(WEEKNUM(Q811)&lt;10,"0"&amp;WEEKNUM(Q811),WEEKNUM(Q811))</f>
      </c>
      <c r="AC811" s="5">
        <f>+YEAR(Q811)</f>
      </c>
      <c r="AD811" s="281">
        <f>+AB811&amp;"-"&amp;AC811</f>
      </c>
      <c r="AE811" s="6"/>
      <c r="AF811" s="6"/>
      <c r="AG811" s="11"/>
    </row>
    <row x14ac:dyDescent="0.25" r="812" customHeight="1" ht="18.75">
      <c r="A812" s="276">
        <v>42</v>
      </c>
      <c r="B812" s="276">
        <v>1099489740</v>
      </c>
      <c r="C812" s="277" t="s">
        <v>1355</v>
      </c>
      <c r="D812" s="278">
        <v>44847</v>
      </c>
      <c r="E812" s="279" t="s">
        <v>1363</v>
      </c>
      <c r="F812" s="279" t="s">
        <v>250</v>
      </c>
      <c r="G812" s="283" t="s">
        <v>1346</v>
      </c>
      <c r="H812" s="279" t="s">
        <v>189</v>
      </c>
      <c r="I812" s="278">
        <v>44857</v>
      </c>
      <c r="J812" s="278">
        <v>44857</v>
      </c>
      <c r="K812" s="276">
        <f>J812-D812</f>
      </c>
      <c r="L812" s="278">
        <v>44879</v>
      </c>
      <c r="M812" s="280">
        <v>19.4</v>
      </c>
      <c r="N812" s="278">
        <v>44879</v>
      </c>
      <c r="O812" s="279" t="s">
        <v>190</v>
      </c>
      <c r="P812" s="276">
        <v>190</v>
      </c>
      <c r="Q812" s="278">
        <v>44890</v>
      </c>
      <c r="R812" s="276">
        <f>Q812-N812</f>
      </c>
      <c r="S812" s="6"/>
      <c r="T812" s="6"/>
      <c r="U812" s="5">
        <f>+YEAR(D812)</f>
      </c>
      <c r="V812" s="5">
        <f>+MONTH(D812)</f>
      </c>
      <c r="W812" s="281">
        <f>+"W"&amp;IF(WEEKNUM(D812)&lt;10,"0"&amp;WEEKNUM(D812),WEEKNUM(D812))</f>
      </c>
      <c r="X812" s="5">
        <f>+IF(N812="",YEAR(L812),YEAR(N812))</f>
      </c>
      <c r="Y812" s="5">
        <f>+IF(N812="",MONTH(L812),MONTH(N812))</f>
      </c>
      <c r="Z812" s="282">
        <f>+IF(N812="","W"&amp;IF(WEEKNUM(L812)&lt;10,"0"&amp;WEEKNUM(L812),WEEKNUM(L812)),"W"&amp;IF(WEEKNUM(N812)&lt;10,"0"&amp;WEEKNUM(N812),WEEKNUM(N812)))</f>
      </c>
      <c r="AA812" s="281">
        <f>+IF(O812&lt;&gt;"",O812,IF(N812="","In Transit","Arrived"))</f>
      </c>
      <c r="AB812" s="281">
        <f>+"W"&amp;IF(WEEKNUM(Q812)&lt;10,"0"&amp;WEEKNUM(Q812),WEEKNUM(Q812))</f>
      </c>
      <c r="AC812" s="5">
        <f>+YEAR(Q812)</f>
      </c>
      <c r="AD812" s="281">
        <f>+AB812&amp;"-"&amp;AC812</f>
      </c>
      <c r="AE812" s="6"/>
      <c r="AF812" s="6"/>
      <c r="AG812" s="11"/>
    </row>
    <row x14ac:dyDescent="0.25" r="813" customHeight="1" ht="18.75">
      <c r="A813" s="276">
        <v>42</v>
      </c>
      <c r="B813" s="276">
        <v>1099489738</v>
      </c>
      <c r="C813" s="277" t="s">
        <v>1355</v>
      </c>
      <c r="D813" s="278">
        <v>44845</v>
      </c>
      <c r="E813" s="279" t="s">
        <v>1364</v>
      </c>
      <c r="F813" s="279" t="s">
        <v>250</v>
      </c>
      <c r="G813" s="283" t="s">
        <v>1346</v>
      </c>
      <c r="H813" s="279" t="s">
        <v>189</v>
      </c>
      <c r="I813" s="278">
        <v>44857</v>
      </c>
      <c r="J813" s="278">
        <v>44857</v>
      </c>
      <c r="K813" s="276">
        <f>J813-D813</f>
      </c>
      <c r="L813" s="278">
        <v>44879</v>
      </c>
      <c r="M813" s="280">
        <v>19.4</v>
      </c>
      <c r="N813" s="278">
        <v>44879</v>
      </c>
      <c r="O813" s="279" t="s">
        <v>190</v>
      </c>
      <c r="P813" s="276">
        <v>190</v>
      </c>
      <c r="Q813" s="278">
        <v>44890</v>
      </c>
      <c r="R813" s="276">
        <f>Q813-N813</f>
      </c>
      <c r="S813" s="6"/>
      <c r="T813" s="6"/>
      <c r="U813" s="5">
        <f>+YEAR(D813)</f>
      </c>
      <c r="V813" s="5">
        <f>+MONTH(D813)</f>
      </c>
      <c r="W813" s="281">
        <f>+"W"&amp;IF(WEEKNUM(D813)&lt;10,"0"&amp;WEEKNUM(D813),WEEKNUM(D813))</f>
      </c>
      <c r="X813" s="5">
        <f>+IF(N813="",YEAR(L813),YEAR(N813))</f>
      </c>
      <c r="Y813" s="5">
        <f>+IF(N813="",MONTH(L813),MONTH(N813))</f>
      </c>
      <c r="Z813" s="282">
        <f>+IF(N813="","W"&amp;IF(WEEKNUM(L813)&lt;10,"0"&amp;WEEKNUM(L813),WEEKNUM(L813)),"W"&amp;IF(WEEKNUM(N813)&lt;10,"0"&amp;WEEKNUM(N813),WEEKNUM(N813)))</f>
      </c>
      <c r="AA813" s="281">
        <f>+IF(O813&lt;&gt;"",O813,IF(N813="","In Transit","Arrived"))</f>
      </c>
      <c r="AB813" s="281">
        <f>+"W"&amp;IF(WEEKNUM(Q813)&lt;10,"0"&amp;WEEKNUM(Q813),WEEKNUM(Q813))</f>
      </c>
      <c r="AC813" s="5">
        <f>+YEAR(Q813)</f>
      </c>
      <c r="AD813" s="281">
        <f>+AB813&amp;"-"&amp;AC813</f>
      </c>
      <c r="AE813" s="6"/>
      <c r="AF813" s="6"/>
      <c r="AG813" s="11"/>
    </row>
    <row x14ac:dyDescent="0.25" r="814" customHeight="1" ht="18.75">
      <c r="A814" s="276">
        <v>42</v>
      </c>
      <c r="B814" s="276">
        <v>1099489735</v>
      </c>
      <c r="C814" s="277" t="s">
        <v>1355</v>
      </c>
      <c r="D814" s="278">
        <v>44845</v>
      </c>
      <c r="E814" s="279" t="s">
        <v>1365</v>
      </c>
      <c r="F814" s="279" t="s">
        <v>250</v>
      </c>
      <c r="G814" s="283" t="s">
        <v>1346</v>
      </c>
      <c r="H814" s="279" t="s">
        <v>189</v>
      </c>
      <c r="I814" s="278">
        <v>44857</v>
      </c>
      <c r="J814" s="278">
        <v>44857</v>
      </c>
      <c r="K814" s="276">
        <f>J814-D814</f>
      </c>
      <c r="L814" s="278">
        <v>44879</v>
      </c>
      <c r="M814" s="280">
        <v>19.4</v>
      </c>
      <c r="N814" s="278">
        <v>44879</v>
      </c>
      <c r="O814" s="279" t="s">
        <v>190</v>
      </c>
      <c r="P814" s="276">
        <v>190</v>
      </c>
      <c r="Q814" s="278">
        <v>44890</v>
      </c>
      <c r="R814" s="276">
        <f>Q814-N814</f>
      </c>
      <c r="S814" s="6"/>
      <c r="T814" s="6"/>
      <c r="U814" s="5">
        <f>+YEAR(D814)</f>
      </c>
      <c r="V814" s="5">
        <f>+MONTH(D814)</f>
      </c>
      <c r="W814" s="281">
        <f>+"W"&amp;IF(WEEKNUM(D814)&lt;10,"0"&amp;WEEKNUM(D814),WEEKNUM(D814))</f>
      </c>
      <c r="X814" s="5">
        <f>+IF(N814="",YEAR(L814),YEAR(N814))</f>
      </c>
      <c r="Y814" s="5">
        <f>+IF(N814="",MONTH(L814),MONTH(N814))</f>
      </c>
      <c r="Z814" s="282">
        <f>+IF(N814="","W"&amp;IF(WEEKNUM(L814)&lt;10,"0"&amp;WEEKNUM(L814),WEEKNUM(L814)),"W"&amp;IF(WEEKNUM(N814)&lt;10,"0"&amp;WEEKNUM(N814),WEEKNUM(N814)))</f>
      </c>
      <c r="AA814" s="281">
        <f>+IF(O814&lt;&gt;"",O814,IF(N814="","In Transit","Arrived"))</f>
      </c>
      <c r="AB814" s="281">
        <f>+"W"&amp;IF(WEEKNUM(Q814)&lt;10,"0"&amp;WEEKNUM(Q814),WEEKNUM(Q814))</f>
      </c>
      <c r="AC814" s="5">
        <f>+YEAR(Q814)</f>
      </c>
      <c r="AD814" s="281">
        <f>+AB814&amp;"-"&amp;AC814</f>
      </c>
      <c r="AE814" s="6"/>
      <c r="AF814" s="6"/>
      <c r="AG814" s="11"/>
    </row>
    <row x14ac:dyDescent="0.25" r="815" customHeight="1" ht="18.75">
      <c r="A815" s="276">
        <v>43</v>
      </c>
      <c r="B815" s="276">
        <v>1099818898</v>
      </c>
      <c r="C815" s="277" t="s">
        <v>1366</v>
      </c>
      <c r="D815" s="278">
        <v>44854</v>
      </c>
      <c r="E815" s="279" t="s">
        <v>1367</v>
      </c>
      <c r="F815" s="279" t="s">
        <v>188</v>
      </c>
      <c r="G815" s="283" t="s">
        <v>1368</v>
      </c>
      <c r="H815" s="279" t="s">
        <v>189</v>
      </c>
      <c r="I815" s="278">
        <v>44869</v>
      </c>
      <c r="J815" s="278">
        <v>44869</v>
      </c>
      <c r="K815" s="276">
        <f>J815-D815</f>
      </c>
      <c r="L815" s="278">
        <v>44892</v>
      </c>
      <c r="M815" s="280">
        <v>19.4</v>
      </c>
      <c r="N815" s="278">
        <v>44896</v>
      </c>
      <c r="O815" s="279" t="s">
        <v>190</v>
      </c>
      <c r="P815" s="276">
        <v>191</v>
      </c>
      <c r="Q815" s="278">
        <v>44909</v>
      </c>
      <c r="R815" s="276">
        <f>Q815-N815</f>
      </c>
      <c r="S815" s="6"/>
      <c r="T815" s="6"/>
      <c r="U815" s="5">
        <f>+YEAR(D815)</f>
      </c>
      <c r="V815" s="5">
        <f>+MONTH(D815)</f>
      </c>
      <c r="W815" s="281">
        <f>+"W"&amp;IF(WEEKNUM(D815)&lt;10,"0"&amp;WEEKNUM(D815),WEEKNUM(D815))</f>
      </c>
      <c r="X815" s="5">
        <f>+IF(N815="",YEAR(L815),YEAR(N815))</f>
      </c>
      <c r="Y815" s="5">
        <f>+IF(N815="",MONTH(L815),MONTH(N815))</f>
      </c>
      <c r="Z815" s="282">
        <f>+IF(N815="","W"&amp;IF(WEEKNUM(L815)&lt;10,"0"&amp;WEEKNUM(L815),WEEKNUM(L815)),"W"&amp;IF(WEEKNUM(N815)&lt;10,"0"&amp;WEEKNUM(N815),WEEKNUM(N815)))</f>
      </c>
      <c r="AA815" s="281">
        <f>+IF(O815&lt;&gt;"",O815,IF(N815="","In Transit","Arrived"))</f>
      </c>
      <c r="AB815" s="281">
        <f>+"W"&amp;IF(WEEKNUM(Q815)&lt;10,"0"&amp;WEEKNUM(Q815),WEEKNUM(Q815))</f>
      </c>
      <c r="AC815" s="5">
        <f>+YEAR(Q815)</f>
      </c>
      <c r="AD815" s="281">
        <f>+AB815&amp;"-"&amp;AC815</f>
      </c>
      <c r="AE815" s="6"/>
      <c r="AF815" s="6"/>
      <c r="AG815" s="11"/>
    </row>
    <row x14ac:dyDescent="0.25" r="816" customHeight="1" ht="18.75">
      <c r="A816" s="276">
        <v>43</v>
      </c>
      <c r="B816" s="276">
        <v>1099818893</v>
      </c>
      <c r="C816" s="277" t="s">
        <v>1366</v>
      </c>
      <c r="D816" s="278">
        <v>44853</v>
      </c>
      <c r="E816" s="279" t="s">
        <v>1369</v>
      </c>
      <c r="F816" s="279" t="s">
        <v>188</v>
      </c>
      <c r="G816" s="283" t="s">
        <v>1368</v>
      </c>
      <c r="H816" s="279" t="s">
        <v>189</v>
      </c>
      <c r="I816" s="278">
        <v>44869</v>
      </c>
      <c r="J816" s="278">
        <v>44869</v>
      </c>
      <c r="K816" s="276">
        <f>J816-D816</f>
      </c>
      <c r="L816" s="278">
        <v>44892</v>
      </c>
      <c r="M816" s="280">
        <v>19.4</v>
      </c>
      <c r="N816" s="278">
        <v>44896</v>
      </c>
      <c r="O816" s="279" t="s">
        <v>190</v>
      </c>
      <c r="P816" s="276">
        <v>191</v>
      </c>
      <c r="Q816" s="278">
        <v>44909</v>
      </c>
      <c r="R816" s="276">
        <f>Q816-N816</f>
      </c>
      <c r="S816" s="6"/>
      <c r="T816" s="6"/>
      <c r="U816" s="5">
        <f>+YEAR(D816)</f>
      </c>
      <c r="V816" s="5">
        <f>+MONTH(D816)</f>
      </c>
      <c r="W816" s="281">
        <f>+"W"&amp;IF(WEEKNUM(D816)&lt;10,"0"&amp;WEEKNUM(D816),WEEKNUM(D816))</f>
      </c>
      <c r="X816" s="5">
        <f>+IF(N816="",YEAR(L816),YEAR(N816))</f>
      </c>
      <c r="Y816" s="5">
        <f>+IF(N816="",MONTH(L816),MONTH(N816))</f>
      </c>
      <c r="Z816" s="282">
        <f>+IF(N816="","W"&amp;IF(WEEKNUM(L816)&lt;10,"0"&amp;WEEKNUM(L816),WEEKNUM(L816)),"W"&amp;IF(WEEKNUM(N816)&lt;10,"0"&amp;WEEKNUM(N816),WEEKNUM(N816)))</f>
      </c>
      <c r="AA816" s="281">
        <f>+IF(O816&lt;&gt;"",O816,IF(N816="","In Transit","Arrived"))</f>
      </c>
      <c r="AB816" s="281">
        <f>+"W"&amp;IF(WEEKNUM(Q816)&lt;10,"0"&amp;WEEKNUM(Q816),WEEKNUM(Q816))</f>
      </c>
      <c r="AC816" s="5">
        <f>+YEAR(Q816)</f>
      </c>
      <c r="AD816" s="281">
        <f>+AB816&amp;"-"&amp;AC816</f>
      </c>
      <c r="AE816" s="6"/>
      <c r="AF816" s="6"/>
      <c r="AG816" s="11"/>
    </row>
    <row x14ac:dyDescent="0.25" r="817" customHeight="1" ht="18.75">
      <c r="A817" s="276">
        <v>43</v>
      </c>
      <c r="B817" s="276">
        <v>1099818889</v>
      </c>
      <c r="C817" s="277" t="s">
        <v>1366</v>
      </c>
      <c r="D817" s="278">
        <v>44852</v>
      </c>
      <c r="E817" s="279" t="s">
        <v>1370</v>
      </c>
      <c r="F817" s="279" t="s">
        <v>188</v>
      </c>
      <c r="G817" s="283" t="s">
        <v>1368</v>
      </c>
      <c r="H817" s="279" t="s">
        <v>189</v>
      </c>
      <c r="I817" s="278">
        <v>44869</v>
      </c>
      <c r="J817" s="278">
        <v>44869</v>
      </c>
      <c r="K817" s="276">
        <f>J817-D817</f>
      </c>
      <c r="L817" s="278">
        <v>44892</v>
      </c>
      <c r="M817" s="280">
        <v>19.4</v>
      </c>
      <c r="N817" s="278">
        <v>44896</v>
      </c>
      <c r="O817" s="279" t="s">
        <v>190</v>
      </c>
      <c r="P817" s="276">
        <v>191</v>
      </c>
      <c r="Q817" s="278">
        <v>44909</v>
      </c>
      <c r="R817" s="276">
        <f>Q817-N817</f>
      </c>
      <c r="S817" s="6"/>
      <c r="T817" s="6"/>
      <c r="U817" s="5">
        <f>+YEAR(D817)</f>
      </c>
      <c r="V817" s="5">
        <f>+MONTH(D817)</f>
      </c>
      <c r="W817" s="281">
        <f>+"W"&amp;IF(WEEKNUM(D817)&lt;10,"0"&amp;WEEKNUM(D817),WEEKNUM(D817))</f>
      </c>
      <c r="X817" s="5">
        <f>+IF(N817="",YEAR(L817),YEAR(N817))</f>
      </c>
      <c r="Y817" s="5">
        <f>+IF(N817="",MONTH(L817),MONTH(N817))</f>
      </c>
      <c r="Z817" s="282">
        <f>+IF(N817="","W"&amp;IF(WEEKNUM(L817)&lt;10,"0"&amp;WEEKNUM(L817),WEEKNUM(L817)),"W"&amp;IF(WEEKNUM(N817)&lt;10,"0"&amp;WEEKNUM(N817),WEEKNUM(N817)))</f>
      </c>
      <c r="AA817" s="281">
        <f>+IF(O817&lt;&gt;"",O817,IF(N817="","In Transit","Arrived"))</f>
      </c>
      <c r="AB817" s="281">
        <f>+"W"&amp;IF(WEEKNUM(Q817)&lt;10,"0"&amp;WEEKNUM(Q817),WEEKNUM(Q817))</f>
      </c>
      <c r="AC817" s="5">
        <f>+YEAR(Q817)</f>
      </c>
      <c r="AD817" s="281">
        <f>+AB817&amp;"-"&amp;AC817</f>
      </c>
      <c r="AE817" s="6"/>
      <c r="AF817" s="6"/>
      <c r="AG817" s="11"/>
    </row>
    <row x14ac:dyDescent="0.25" r="818" customHeight="1" ht="18.75">
      <c r="A818" s="276">
        <v>43</v>
      </c>
      <c r="B818" s="276">
        <v>1099818880</v>
      </c>
      <c r="C818" s="277" t="s">
        <v>1366</v>
      </c>
      <c r="D818" s="278">
        <v>44852</v>
      </c>
      <c r="E818" s="279" t="s">
        <v>1371</v>
      </c>
      <c r="F818" s="279" t="s">
        <v>188</v>
      </c>
      <c r="G818" s="283" t="s">
        <v>1368</v>
      </c>
      <c r="H818" s="279" t="s">
        <v>189</v>
      </c>
      <c r="I818" s="278">
        <v>44869</v>
      </c>
      <c r="J818" s="278">
        <v>44869</v>
      </c>
      <c r="K818" s="276">
        <f>J818-D818</f>
      </c>
      <c r="L818" s="278">
        <v>44892</v>
      </c>
      <c r="M818" s="280">
        <v>19.4</v>
      </c>
      <c r="N818" s="278">
        <v>44896</v>
      </c>
      <c r="O818" s="279" t="s">
        <v>190</v>
      </c>
      <c r="P818" s="276">
        <v>191</v>
      </c>
      <c r="Q818" s="278">
        <v>44909</v>
      </c>
      <c r="R818" s="276">
        <f>Q818-N818</f>
      </c>
      <c r="S818" s="6"/>
      <c r="T818" s="6"/>
      <c r="U818" s="5">
        <f>+YEAR(D818)</f>
      </c>
      <c r="V818" s="5">
        <f>+MONTH(D818)</f>
      </c>
      <c r="W818" s="281">
        <f>+"W"&amp;IF(WEEKNUM(D818)&lt;10,"0"&amp;WEEKNUM(D818),WEEKNUM(D818))</f>
      </c>
      <c r="X818" s="5">
        <f>+IF(N818="",YEAR(L818),YEAR(N818))</f>
      </c>
      <c r="Y818" s="5">
        <f>+IF(N818="",MONTH(L818),MONTH(N818))</f>
      </c>
      <c r="Z818" s="282">
        <f>+IF(N818="","W"&amp;IF(WEEKNUM(L818)&lt;10,"0"&amp;WEEKNUM(L818),WEEKNUM(L818)),"W"&amp;IF(WEEKNUM(N818)&lt;10,"0"&amp;WEEKNUM(N818),WEEKNUM(N818)))</f>
      </c>
      <c r="AA818" s="281">
        <f>+IF(O818&lt;&gt;"",O818,IF(N818="","In Transit","Arrived"))</f>
      </c>
      <c r="AB818" s="281">
        <f>+"W"&amp;IF(WEEKNUM(Q818)&lt;10,"0"&amp;WEEKNUM(Q818),WEEKNUM(Q818))</f>
      </c>
      <c r="AC818" s="5">
        <f>+YEAR(Q818)</f>
      </c>
      <c r="AD818" s="281">
        <f>+AB818&amp;"-"&amp;AC818</f>
      </c>
      <c r="AE818" s="6"/>
      <c r="AF818" s="6"/>
      <c r="AG818" s="11"/>
    </row>
    <row x14ac:dyDescent="0.25" r="819" customHeight="1" ht="18.75">
      <c r="A819" s="276">
        <v>43</v>
      </c>
      <c r="B819" s="276">
        <v>1099817667</v>
      </c>
      <c r="C819" s="277" t="s">
        <v>1366</v>
      </c>
      <c r="D819" s="278">
        <v>44852</v>
      </c>
      <c r="E819" s="279" t="s">
        <v>1372</v>
      </c>
      <c r="F819" s="279" t="s">
        <v>188</v>
      </c>
      <c r="G819" s="283" t="s">
        <v>1368</v>
      </c>
      <c r="H819" s="279" t="s">
        <v>189</v>
      </c>
      <c r="I819" s="278">
        <v>44869</v>
      </c>
      <c r="J819" s="278">
        <v>44869</v>
      </c>
      <c r="K819" s="276">
        <f>J819-D819</f>
      </c>
      <c r="L819" s="278">
        <v>44892</v>
      </c>
      <c r="M819" s="280">
        <v>19.4</v>
      </c>
      <c r="N819" s="278">
        <v>44896</v>
      </c>
      <c r="O819" s="279" t="s">
        <v>190</v>
      </c>
      <c r="P819" s="276">
        <v>191</v>
      </c>
      <c r="Q819" s="278">
        <v>44916</v>
      </c>
      <c r="R819" s="276">
        <f>Q819-N819</f>
      </c>
      <c r="S819" s="6"/>
      <c r="T819" s="6"/>
      <c r="U819" s="5">
        <f>+YEAR(D819)</f>
      </c>
      <c r="V819" s="5">
        <f>+MONTH(D819)</f>
      </c>
      <c r="W819" s="281">
        <f>+"W"&amp;IF(WEEKNUM(D819)&lt;10,"0"&amp;WEEKNUM(D819),WEEKNUM(D819))</f>
      </c>
      <c r="X819" s="5">
        <f>+IF(N819="",YEAR(L819),YEAR(N819))</f>
      </c>
      <c r="Y819" s="5">
        <f>+IF(N819="",MONTH(L819),MONTH(N819))</f>
      </c>
      <c r="Z819" s="282">
        <f>+IF(N819="","W"&amp;IF(WEEKNUM(L819)&lt;10,"0"&amp;WEEKNUM(L819),WEEKNUM(L819)),"W"&amp;IF(WEEKNUM(N819)&lt;10,"0"&amp;WEEKNUM(N819),WEEKNUM(N819)))</f>
      </c>
      <c r="AA819" s="281">
        <f>+IF(O819&lt;&gt;"",O819,IF(N819="","In Transit","Arrived"))</f>
      </c>
      <c r="AB819" s="281">
        <f>+"W"&amp;IF(WEEKNUM(Q819)&lt;10,"0"&amp;WEEKNUM(Q819),WEEKNUM(Q819))</f>
      </c>
      <c r="AC819" s="5">
        <f>+YEAR(Q819)</f>
      </c>
      <c r="AD819" s="281">
        <f>+AB819&amp;"-"&amp;AC819</f>
      </c>
      <c r="AE819" s="6"/>
      <c r="AF819" s="6"/>
      <c r="AG819" s="11"/>
    </row>
    <row x14ac:dyDescent="0.25" r="820" customHeight="1" ht="18.75">
      <c r="A820" s="276">
        <v>43</v>
      </c>
      <c r="B820" s="276">
        <v>1099817665</v>
      </c>
      <c r="C820" s="277" t="s">
        <v>1366</v>
      </c>
      <c r="D820" s="278">
        <v>44851</v>
      </c>
      <c r="E820" s="279" t="s">
        <v>1373</v>
      </c>
      <c r="F820" s="279" t="s">
        <v>188</v>
      </c>
      <c r="G820" s="283" t="s">
        <v>1368</v>
      </c>
      <c r="H820" s="279" t="s">
        <v>189</v>
      </c>
      <c r="I820" s="278">
        <v>44869</v>
      </c>
      <c r="J820" s="278">
        <v>44869</v>
      </c>
      <c r="K820" s="276">
        <f>J820-D820</f>
      </c>
      <c r="L820" s="278">
        <v>44892</v>
      </c>
      <c r="M820" s="280">
        <v>19.4</v>
      </c>
      <c r="N820" s="278">
        <v>44896</v>
      </c>
      <c r="O820" s="279" t="s">
        <v>190</v>
      </c>
      <c r="P820" s="276">
        <v>191</v>
      </c>
      <c r="Q820" s="278">
        <v>44909</v>
      </c>
      <c r="R820" s="276">
        <f>Q820-N820</f>
      </c>
      <c r="S820" s="6"/>
      <c r="T820" s="6"/>
      <c r="U820" s="5">
        <f>+YEAR(D820)</f>
      </c>
      <c r="V820" s="5">
        <f>+MONTH(D820)</f>
      </c>
      <c r="W820" s="281">
        <f>+"W"&amp;IF(WEEKNUM(D820)&lt;10,"0"&amp;WEEKNUM(D820),WEEKNUM(D820))</f>
      </c>
      <c r="X820" s="5">
        <f>+IF(N820="",YEAR(L820),YEAR(N820))</f>
      </c>
      <c r="Y820" s="5">
        <f>+IF(N820="",MONTH(L820),MONTH(N820))</f>
      </c>
      <c r="Z820" s="282">
        <f>+IF(N820="","W"&amp;IF(WEEKNUM(L820)&lt;10,"0"&amp;WEEKNUM(L820),WEEKNUM(L820)),"W"&amp;IF(WEEKNUM(N820)&lt;10,"0"&amp;WEEKNUM(N820),WEEKNUM(N820)))</f>
      </c>
      <c r="AA820" s="281">
        <f>+IF(O820&lt;&gt;"",O820,IF(N820="","In Transit","Arrived"))</f>
      </c>
      <c r="AB820" s="281">
        <f>+"W"&amp;IF(WEEKNUM(Q820)&lt;10,"0"&amp;WEEKNUM(Q820),WEEKNUM(Q820))</f>
      </c>
      <c r="AC820" s="5">
        <f>+YEAR(Q820)</f>
      </c>
      <c r="AD820" s="281">
        <f>+AB820&amp;"-"&amp;AC820</f>
      </c>
      <c r="AE820" s="6"/>
      <c r="AF820" s="6"/>
      <c r="AG820" s="11"/>
    </row>
    <row x14ac:dyDescent="0.25" r="821" customHeight="1" ht="18.75">
      <c r="A821" s="276">
        <v>43</v>
      </c>
      <c r="B821" s="276">
        <v>1099817663</v>
      </c>
      <c r="C821" s="277" t="s">
        <v>1366</v>
      </c>
      <c r="D821" s="278">
        <v>44851</v>
      </c>
      <c r="E821" s="279" t="s">
        <v>1374</v>
      </c>
      <c r="F821" s="279" t="s">
        <v>188</v>
      </c>
      <c r="G821" s="283" t="s">
        <v>1368</v>
      </c>
      <c r="H821" s="279" t="s">
        <v>189</v>
      </c>
      <c r="I821" s="278">
        <v>44869</v>
      </c>
      <c r="J821" s="278">
        <v>44869</v>
      </c>
      <c r="K821" s="276">
        <f>J821-D821</f>
      </c>
      <c r="L821" s="278">
        <v>44892</v>
      </c>
      <c r="M821" s="280">
        <v>19.4</v>
      </c>
      <c r="N821" s="278">
        <v>44896</v>
      </c>
      <c r="O821" s="279" t="s">
        <v>190</v>
      </c>
      <c r="P821" s="276">
        <v>191</v>
      </c>
      <c r="Q821" s="278">
        <v>44909</v>
      </c>
      <c r="R821" s="276">
        <f>Q821-N821</f>
      </c>
      <c r="S821" s="6"/>
      <c r="T821" s="6"/>
      <c r="U821" s="5">
        <f>+YEAR(D821)</f>
      </c>
      <c r="V821" s="5">
        <f>+MONTH(D821)</f>
      </c>
      <c r="W821" s="281">
        <f>+"W"&amp;IF(WEEKNUM(D821)&lt;10,"0"&amp;WEEKNUM(D821),WEEKNUM(D821))</f>
      </c>
      <c r="X821" s="5">
        <f>+IF(N821="",YEAR(L821),YEAR(N821))</f>
      </c>
      <c r="Y821" s="5">
        <f>+IF(N821="",MONTH(L821),MONTH(N821))</f>
      </c>
      <c r="Z821" s="282">
        <f>+IF(N821="","W"&amp;IF(WEEKNUM(L821)&lt;10,"0"&amp;WEEKNUM(L821),WEEKNUM(L821)),"W"&amp;IF(WEEKNUM(N821)&lt;10,"0"&amp;WEEKNUM(N821),WEEKNUM(N821)))</f>
      </c>
      <c r="AA821" s="281">
        <f>+IF(O821&lt;&gt;"",O821,IF(N821="","In Transit","Arrived"))</f>
      </c>
      <c r="AB821" s="281">
        <f>+"W"&amp;IF(WEEKNUM(Q821)&lt;10,"0"&amp;WEEKNUM(Q821),WEEKNUM(Q821))</f>
      </c>
      <c r="AC821" s="5">
        <f>+YEAR(Q821)</f>
      </c>
      <c r="AD821" s="281">
        <f>+AB821&amp;"-"&amp;AC821</f>
      </c>
      <c r="AE821" s="6"/>
      <c r="AF821" s="6"/>
      <c r="AG821" s="11"/>
    </row>
    <row x14ac:dyDescent="0.25" r="822" customHeight="1" ht="18.75">
      <c r="A822" s="276">
        <v>43</v>
      </c>
      <c r="B822" s="276">
        <v>1099817658</v>
      </c>
      <c r="C822" s="277" t="s">
        <v>1366</v>
      </c>
      <c r="D822" s="278">
        <v>44851</v>
      </c>
      <c r="E822" s="279" t="s">
        <v>1375</v>
      </c>
      <c r="F822" s="279" t="s">
        <v>188</v>
      </c>
      <c r="G822" s="283" t="s">
        <v>1368</v>
      </c>
      <c r="H822" s="279" t="s">
        <v>189</v>
      </c>
      <c r="I822" s="278">
        <v>44869</v>
      </c>
      <c r="J822" s="278">
        <v>44869</v>
      </c>
      <c r="K822" s="276">
        <f>J822-D822</f>
      </c>
      <c r="L822" s="278">
        <v>44892</v>
      </c>
      <c r="M822" s="280">
        <v>19.4</v>
      </c>
      <c r="N822" s="278">
        <v>44896</v>
      </c>
      <c r="O822" s="279" t="s">
        <v>190</v>
      </c>
      <c r="P822" s="276">
        <v>191</v>
      </c>
      <c r="Q822" s="278">
        <v>44909</v>
      </c>
      <c r="R822" s="276">
        <f>Q822-N822</f>
      </c>
      <c r="S822" s="6"/>
      <c r="T822" s="6"/>
      <c r="U822" s="5">
        <f>+YEAR(D822)</f>
      </c>
      <c r="V822" s="5">
        <f>+MONTH(D822)</f>
      </c>
      <c r="W822" s="281">
        <f>+"W"&amp;IF(WEEKNUM(D822)&lt;10,"0"&amp;WEEKNUM(D822),WEEKNUM(D822))</f>
      </c>
      <c r="X822" s="5">
        <f>+IF(N822="",YEAR(L822),YEAR(N822))</f>
      </c>
      <c r="Y822" s="5">
        <f>+IF(N822="",MONTH(L822),MONTH(N822))</f>
      </c>
      <c r="Z822" s="282">
        <f>+IF(N822="","W"&amp;IF(WEEKNUM(L822)&lt;10,"0"&amp;WEEKNUM(L822),WEEKNUM(L822)),"W"&amp;IF(WEEKNUM(N822)&lt;10,"0"&amp;WEEKNUM(N822),WEEKNUM(N822)))</f>
      </c>
      <c r="AA822" s="281">
        <f>+IF(O822&lt;&gt;"",O822,IF(N822="","In Transit","Arrived"))</f>
      </c>
      <c r="AB822" s="281">
        <f>+"W"&amp;IF(WEEKNUM(Q822)&lt;10,"0"&amp;WEEKNUM(Q822),WEEKNUM(Q822))</f>
      </c>
      <c r="AC822" s="5">
        <f>+YEAR(Q822)</f>
      </c>
      <c r="AD822" s="281">
        <f>+AB822&amp;"-"&amp;AC822</f>
      </c>
      <c r="AE822" s="6"/>
      <c r="AF822" s="6"/>
      <c r="AG822" s="11"/>
    </row>
    <row x14ac:dyDescent="0.25" r="823" customHeight="1" ht="18.75">
      <c r="A823" s="276">
        <v>44</v>
      </c>
      <c r="B823" s="276">
        <v>1100401188</v>
      </c>
      <c r="C823" s="277" t="s">
        <v>1376</v>
      </c>
      <c r="D823" s="278">
        <v>44863</v>
      </c>
      <c r="E823" s="279" t="s">
        <v>1377</v>
      </c>
      <c r="F823" s="279" t="s">
        <v>235</v>
      </c>
      <c r="G823" s="283" t="s">
        <v>1368</v>
      </c>
      <c r="H823" s="279" t="s">
        <v>189</v>
      </c>
      <c r="I823" s="278">
        <v>44870</v>
      </c>
      <c r="J823" s="278">
        <v>44870</v>
      </c>
      <c r="K823" s="276">
        <f>J823-D823</f>
      </c>
      <c r="L823" s="278">
        <v>44892</v>
      </c>
      <c r="M823" s="280">
        <v>19.4</v>
      </c>
      <c r="N823" s="278">
        <v>44906</v>
      </c>
      <c r="O823" s="279" t="s">
        <v>190</v>
      </c>
      <c r="P823" s="276">
        <v>191</v>
      </c>
      <c r="Q823" s="278">
        <v>44916</v>
      </c>
      <c r="R823" s="276">
        <f>Q823-N823</f>
      </c>
      <c r="S823" s="6"/>
      <c r="T823" s="6"/>
      <c r="U823" s="5">
        <f>+YEAR(D823)</f>
      </c>
      <c r="V823" s="5">
        <f>+MONTH(D823)</f>
      </c>
      <c r="W823" s="281">
        <f>+"W"&amp;IF(WEEKNUM(D823)&lt;10,"0"&amp;WEEKNUM(D823),WEEKNUM(D823))</f>
      </c>
      <c r="X823" s="5">
        <f>+IF(N823="",YEAR(L823),YEAR(N823))</f>
      </c>
      <c r="Y823" s="5">
        <f>+IF(N823="",MONTH(L823),MONTH(N823))</f>
      </c>
      <c r="Z823" s="282">
        <f>+IF(N823="","W"&amp;IF(WEEKNUM(L823)&lt;10,"0"&amp;WEEKNUM(L823),WEEKNUM(L823)),"W"&amp;IF(WEEKNUM(N823)&lt;10,"0"&amp;WEEKNUM(N823),WEEKNUM(N823)))</f>
      </c>
      <c r="AA823" s="281">
        <f>+IF(O823&lt;&gt;"",O823,IF(N823="","In Transit","Arrived"))</f>
      </c>
      <c r="AB823" s="281">
        <f>+"W"&amp;IF(WEEKNUM(Q823)&lt;10,"0"&amp;WEEKNUM(Q823),WEEKNUM(Q823))</f>
      </c>
      <c r="AC823" s="5">
        <f>+YEAR(Q823)</f>
      </c>
      <c r="AD823" s="281">
        <f>+AB823&amp;"-"&amp;AC823</f>
      </c>
      <c r="AE823" s="6"/>
      <c r="AF823" s="6"/>
      <c r="AG823" s="11"/>
    </row>
    <row x14ac:dyDescent="0.25" r="824" customHeight="1" ht="18.75">
      <c r="A824" s="276">
        <v>44</v>
      </c>
      <c r="B824" s="276">
        <v>1100401187</v>
      </c>
      <c r="C824" s="277" t="s">
        <v>1378</v>
      </c>
      <c r="D824" s="278">
        <v>44862</v>
      </c>
      <c r="E824" s="279" t="s">
        <v>1379</v>
      </c>
      <c r="F824" s="279" t="s">
        <v>235</v>
      </c>
      <c r="G824" s="283" t="s">
        <v>1368</v>
      </c>
      <c r="H824" s="279" t="s">
        <v>189</v>
      </c>
      <c r="I824" s="278">
        <v>44870</v>
      </c>
      <c r="J824" s="278">
        <v>44870</v>
      </c>
      <c r="K824" s="276">
        <f>J824-D824</f>
      </c>
      <c r="L824" s="278">
        <v>44892</v>
      </c>
      <c r="M824" s="280">
        <v>19.4</v>
      </c>
      <c r="N824" s="278">
        <v>44896</v>
      </c>
      <c r="O824" s="279" t="s">
        <v>190</v>
      </c>
      <c r="P824" s="276">
        <v>191</v>
      </c>
      <c r="Q824" s="278">
        <v>44909</v>
      </c>
      <c r="R824" s="276">
        <f>Q824-N824</f>
      </c>
      <c r="S824" s="6"/>
      <c r="T824" s="6"/>
      <c r="U824" s="5">
        <f>+YEAR(D824)</f>
      </c>
      <c r="V824" s="5">
        <f>+MONTH(D824)</f>
      </c>
      <c r="W824" s="281">
        <f>+"W"&amp;IF(WEEKNUM(D824)&lt;10,"0"&amp;WEEKNUM(D824),WEEKNUM(D824))</f>
      </c>
      <c r="X824" s="5">
        <f>+IF(N824="",YEAR(L824),YEAR(N824))</f>
      </c>
      <c r="Y824" s="5">
        <f>+IF(N824="",MONTH(L824),MONTH(N824))</f>
      </c>
      <c r="Z824" s="282">
        <f>+IF(N824="","W"&amp;IF(WEEKNUM(L824)&lt;10,"0"&amp;WEEKNUM(L824),WEEKNUM(L824)),"W"&amp;IF(WEEKNUM(N824)&lt;10,"0"&amp;WEEKNUM(N824),WEEKNUM(N824)))</f>
      </c>
      <c r="AA824" s="281">
        <f>+IF(O824&lt;&gt;"",O824,IF(N824="","In Transit","Arrived"))</f>
      </c>
      <c r="AB824" s="281">
        <f>+"W"&amp;IF(WEEKNUM(Q824)&lt;10,"0"&amp;WEEKNUM(Q824),WEEKNUM(Q824))</f>
      </c>
      <c r="AC824" s="5">
        <f>+YEAR(Q824)</f>
      </c>
      <c r="AD824" s="281">
        <f>+AB824&amp;"-"&amp;AC824</f>
      </c>
      <c r="AE824" s="6"/>
      <c r="AF824" s="6"/>
      <c r="AG824" s="11"/>
    </row>
    <row x14ac:dyDescent="0.25" r="825" customHeight="1" ht="18.75">
      <c r="A825" s="276">
        <v>44</v>
      </c>
      <c r="B825" s="276">
        <v>1100401186</v>
      </c>
      <c r="C825" s="277" t="s">
        <v>1376</v>
      </c>
      <c r="D825" s="278">
        <v>44862</v>
      </c>
      <c r="E825" s="279" t="s">
        <v>1380</v>
      </c>
      <c r="F825" s="279" t="s">
        <v>235</v>
      </c>
      <c r="G825" s="283" t="s">
        <v>1368</v>
      </c>
      <c r="H825" s="279" t="s">
        <v>189</v>
      </c>
      <c r="I825" s="278">
        <v>44870</v>
      </c>
      <c r="J825" s="278">
        <v>44870</v>
      </c>
      <c r="K825" s="276">
        <f>J825-D825</f>
      </c>
      <c r="L825" s="278">
        <v>44892</v>
      </c>
      <c r="M825" s="280">
        <v>19.4</v>
      </c>
      <c r="N825" s="278">
        <v>44906</v>
      </c>
      <c r="O825" s="279" t="s">
        <v>190</v>
      </c>
      <c r="P825" s="276">
        <v>191</v>
      </c>
      <c r="Q825" s="278">
        <v>44916</v>
      </c>
      <c r="R825" s="276">
        <f>Q825-N825</f>
      </c>
      <c r="S825" s="6"/>
      <c r="T825" s="6"/>
      <c r="U825" s="5">
        <f>+YEAR(D825)</f>
      </c>
      <c r="V825" s="5">
        <f>+MONTH(D825)</f>
      </c>
      <c r="W825" s="281">
        <f>+"W"&amp;IF(WEEKNUM(D825)&lt;10,"0"&amp;WEEKNUM(D825),WEEKNUM(D825))</f>
      </c>
      <c r="X825" s="5">
        <f>+IF(N825="",YEAR(L825),YEAR(N825))</f>
      </c>
      <c r="Y825" s="5">
        <f>+IF(N825="",MONTH(L825),MONTH(N825))</f>
      </c>
      <c r="Z825" s="282">
        <f>+IF(N825="","W"&amp;IF(WEEKNUM(L825)&lt;10,"0"&amp;WEEKNUM(L825),WEEKNUM(L825)),"W"&amp;IF(WEEKNUM(N825)&lt;10,"0"&amp;WEEKNUM(N825),WEEKNUM(N825)))</f>
      </c>
      <c r="AA825" s="281">
        <f>+IF(O825&lt;&gt;"",O825,IF(N825="","In Transit","Arrived"))</f>
      </c>
      <c r="AB825" s="281">
        <f>+"W"&amp;IF(WEEKNUM(Q825)&lt;10,"0"&amp;WEEKNUM(Q825),WEEKNUM(Q825))</f>
      </c>
      <c r="AC825" s="5">
        <f>+YEAR(Q825)</f>
      </c>
      <c r="AD825" s="281">
        <f>+AB825&amp;"-"&amp;AC825</f>
      </c>
      <c r="AE825" s="6"/>
      <c r="AF825" s="6"/>
      <c r="AG825" s="11"/>
    </row>
    <row x14ac:dyDescent="0.25" r="826" customHeight="1" ht="18.75">
      <c r="A826" s="276">
        <v>44</v>
      </c>
      <c r="B826" s="276">
        <v>1100401185</v>
      </c>
      <c r="C826" s="277" t="s">
        <v>1376</v>
      </c>
      <c r="D826" s="278">
        <v>44861</v>
      </c>
      <c r="E826" s="279" t="s">
        <v>1381</v>
      </c>
      <c r="F826" s="279" t="s">
        <v>235</v>
      </c>
      <c r="G826" s="283" t="s">
        <v>1368</v>
      </c>
      <c r="H826" s="279" t="s">
        <v>189</v>
      </c>
      <c r="I826" s="278">
        <v>44870</v>
      </c>
      <c r="J826" s="278">
        <v>44870</v>
      </c>
      <c r="K826" s="276">
        <f>J826-D826</f>
      </c>
      <c r="L826" s="278">
        <v>44892</v>
      </c>
      <c r="M826" s="280">
        <v>19.4</v>
      </c>
      <c r="N826" s="278">
        <v>44906</v>
      </c>
      <c r="O826" s="279" t="s">
        <v>190</v>
      </c>
      <c r="P826" s="276">
        <v>191</v>
      </c>
      <c r="Q826" s="278">
        <v>44916</v>
      </c>
      <c r="R826" s="276">
        <f>Q826-N826</f>
      </c>
      <c r="S826" s="6"/>
      <c r="T826" s="6"/>
      <c r="U826" s="5">
        <f>+YEAR(D826)</f>
      </c>
      <c r="V826" s="5">
        <f>+MONTH(D826)</f>
      </c>
      <c r="W826" s="281">
        <f>+"W"&amp;IF(WEEKNUM(D826)&lt;10,"0"&amp;WEEKNUM(D826),WEEKNUM(D826))</f>
      </c>
      <c r="X826" s="5">
        <f>+IF(N826="",YEAR(L826),YEAR(N826))</f>
      </c>
      <c r="Y826" s="5">
        <f>+IF(N826="",MONTH(L826),MONTH(N826))</f>
      </c>
      <c r="Z826" s="282">
        <f>+IF(N826="","W"&amp;IF(WEEKNUM(L826)&lt;10,"0"&amp;WEEKNUM(L826),WEEKNUM(L826)),"W"&amp;IF(WEEKNUM(N826)&lt;10,"0"&amp;WEEKNUM(N826),WEEKNUM(N826)))</f>
      </c>
      <c r="AA826" s="281">
        <f>+IF(O826&lt;&gt;"",O826,IF(N826="","In Transit","Arrived"))</f>
      </c>
      <c r="AB826" s="281">
        <f>+"W"&amp;IF(WEEKNUM(Q826)&lt;10,"0"&amp;WEEKNUM(Q826),WEEKNUM(Q826))</f>
      </c>
      <c r="AC826" s="5">
        <f>+YEAR(Q826)</f>
      </c>
      <c r="AD826" s="281">
        <f>+AB826&amp;"-"&amp;AC826</f>
      </c>
      <c r="AE826" s="6"/>
      <c r="AF826" s="6"/>
      <c r="AG826" s="11"/>
    </row>
    <row x14ac:dyDescent="0.25" r="827" customHeight="1" ht="18.75">
      <c r="A827" s="276">
        <v>44</v>
      </c>
      <c r="B827" s="276">
        <v>1100401184</v>
      </c>
      <c r="C827" s="277" t="s">
        <v>1376</v>
      </c>
      <c r="D827" s="278">
        <v>44861</v>
      </c>
      <c r="E827" s="279" t="s">
        <v>1382</v>
      </c>
      <c r="F827" s="279" t="s">
        <v>235</v>
      </c>
      <c r="G827" s="283" t="s">
        <v>1368</v>
      </c>
      <c r="H827" s="279" t="s">
        <v>189</v>
      </c>
      <c r="I827" s="278">
        <v>44870</v>
      </c>
      <c r="J827" s="278">
        <v>44870</v>
      </c>
      <c r="K827" s="276">
        <f>J827-D827</f>
      </c>
      <c r="L827" s="278">
        <v>44892</v>
      </c>
      <c r="M827" s="280">
        <v>19.4</v>
      </c>
      <c r="N827" s="278">
        <v>44906</v>
      </c>
      <c r="O827" s="279" t="s">
        <v>190</v>
      </c>
      <c r="P827" s="276">
        <v>191</v>
      </c>
      <c r="Q827" s="278">
        <v>44916</v>
      </c>
      <c r="R827" s="276">
        <f>Q827-N827</f>
      </c>
      <c r="S827" s="6"/>
      <c r="T827" s="6"/>
      <c r="U827" s="5">
        <f>+YEAR(D827)</f>
      </c>
      <c r="V827" s="5">
        <f>+MONTH(D827)</f>
      </c>
      <c r="W827" s="281">
        <f>+"W"&amp;IF(WEEKNUM(D827)&lt;10,"0"&amp;WEEKNUM(D827),WEEKNUM(D827))</f>
      </c>
      <c r="X827" s="5">
        <f>+IF(N827="",YEAR(L827),YEAR(N827))</f>
      </c>
      <c r="Y827" s="5">
        <f>+IF(N827="",MONTH(L827),MONTH(N827))</f>
      </c>
      <c r="Z827" s="282">
        <f>+IF(N827="","W"&amp;IF(WEEKNUM(L827)&lt;10,"0"&amp;WEEKNUM(L827),WEEKNUM(L827)),"W"&amp;IF(WEEKNUM(N827)&lt;10,"0"&amp;WEEKNUM(N827),WEEKNUM(N827)))</f>
      </c>
      <c r="AA827" s="281">
        <f>+IF(O827&lt;&gt;"",O827,IF(N827="","In Transit","Arrived"))</f>
      </c>
      <c r="AB827" s="281">
        <f>+"W"&amp;IF(WEEKNUM(Q827)&lt;10,"0"&amp;WEEKNUM(Q827),WEEKNUM(Q827))</f>
      </c>
      <c r="AC827" s="5">
        <f>+YEAR(Q827)</f>
      </c>
      <c r="AD827" s="281">
        <f>+AB827&amp;"-"&amp;AC827</f>
      </c>
      <c r="AE827" s="6"/>
      <c r="AF827" s="6"/>
      <c r="AG827" s="11"/>
    </row>
    <row x14ac:dyDescent="0.25" r="828" customHeight="1" ht="18.75">
      <c r="A828" s="276">
        <v>44</v>
      </c>
      <c r="B828" s="276">
        <v>1100401183</v>
      </c>
      <c r="C828" s="277" t="s">
        <v>1378</v>
      </c>
      <c r="D828" s="278">
        <v>44861</v>
      </c>
      <c r="E828" s="279" t="s">
        <v>1383</v>
      </c>
      <c r="F828" s="279" t="s">
        <v>235</v>
      </c>
      <c r="G828" s="283" t="s">
        <v>1368</v>
      </c>
      <c r="H828" s="279" t="s">
        <v>189</v>
      </c>
      <c r="I828" s="278">
        <v>44870</v>
      </c>
      <c r="J828" s="278">
        <v>44870</v>
      </c>
      <c r="K828" s="276">
        <f>J828-D828</f>
      </c>
      <c r="L828" s="278">
        <v>44892</v>
      </c>
      <c r="M828" s="280">
        <v>19.4</v>
      </c>
      <c r="N828" s="278">
        <v>44896</v>
      </c>
      <c r="O828" s="279" t="s">
        <v>190</v>
      </c>
      <c r="P828" s="276">
        <v>191</v>
      </c>
      <c r="Q828" s="278">
        <v>44909</v>
      </c>
      <c r="R828" s="276">
        <f>Q828-N828</f>
      </c>
      <c r="S828" s="6"/>
      <c r="T828" s="6"/>
      <c r="U828" s="5">
        <f>+YEAR(D828)</f>
      </c>
      <c r="V828" s="5">
        <f>+MONTH(D828)</f>
      </c>
      <c r="W828" s="281">
        <f>+"W"&amp;IF(WEEKNUM(D828)&lt;10,"0"&amp;WEEKNUM(D828),WEEKNUM(D828))</f>
      </c>
      <c r="X828" s="5">
        <f>+IF(N828="",YEAR(L828),YEAR(N828))</f>
      </c>
      <c r="Y828" s="5">
        <f>+IF(N828="",MONTH(L828),MONTH(N828))</f>
      </c>
      <c r="Z828" s="282">
        <f>+IF(N828="","W"&amp;IF(WEEKNUM(L828)&lt;10,"0"&amp;WEEKNUM(L828),WEEKNUM(L828)),"W"&amp;IF(WEEKNUM(N828)&lt;10,"0"&amp;WEEKNUM(N828),WEEKNUM(N828)))</f>
      </c>
      <c r="AA828" s="281">
        <f>+IF(O828&lt;&gt;"",O828,IF(N828="","In Transit","Arrived"))</f>
      </c>
      <c r="AB828" s="281">
        <f>+"W"&amp;IF(WEEKNUM(Q828)&lt;10,"0"&amp;WEEKNUM(Q828),WEEKNUM(Q828))</f>
      </c>
      <c r="AC828" s="5">
        <f>+YEAR(Q828)</f>
      </c>
      <c r="AD828" s="281">
        <f>+AB828&amp;"-"&amp;AC828</f>
      </c>
      <c r="AE828" s="6"/>
      <c r="AF828" s="6"/>
      <c r="AG828" s="11"/>
    </row>
    <row x14ac:dyDescent="0.25" r="829" customHeight="1" ht="18.75">
      <c r="A829" s="276">
        <v>44</v>
      </c>
      <c r="B829" s="276">
        <v>1100401182</v>
      </c>
      <c r="C829" s="277" t="s">
        <v>1378</v>
      </c>
      <c r="D829" s="278">
        <v>44860</v>
      </c>
      <c r="E829" s="279" t="s">
        <v>1384</v>
      </c>
      <c r="F829" s="279" t="s">
        <v>235</v>
      </c>
      <c r="G829" s="283" t="s">
        <v>1368</v>
      </c>
      <c r="H829" s="279" t="s">
        <v>189</v>
      </c>
      <c r="I829" s="278">
        <v>44870</v>
      </c>
      <c r="J829" s="278">
        <v>44870</v>
      </c>
      <c r="K829" s="276">
        <f>J829-D829</f>
      </c>
      <c r="L829" s="278">
        <v>44892</v>
      </c>
      <c r="M829" s="280">
        <v>19.4</v>
      </c>
      <c r="N829" s="278">
        <v>44896</v>
      </c>
      <c r="O829" s="279" t="s">
        <v>190</v>
      </c>
      <c r="P829" s="276">
        <v>191</v>
      </c>
      <c r="Q829" s="278">
        <v>44909</v>
      </c>
      <c r="R829" s="276">
        <f>Q829-N829</f>
      </c>
      <c r="S829" s="6"/>
      <c r="T829" s="6"/>
      <c r="U829" s="5">
        <f>+YEAR(D829)</f>
      </c>
      <c r="V829" s="5">
        <f>+MONTH(D829)</f>
      </c>
      <c r="W829" s="281">
        <f>+"W"&amp;IF(WEEKNUM(D829)&lt;10,"0"&amp;WEEKNUM(D829),WEEKNUM(D829))</f>
      </c>
      <c r="X829" s="5">
        <f>+IF(N829="",YEAR(L829),YEAR(N829))</f>
      </c>
      <c r="Y829" s="5">
        <f>+IF(N829="",MONTH(L829),MONTH(N829))</f>
      </c>
      <c r="Z829" s="282">
        <f>+IF(N829="","W"&amp;IF(WEEKNUM(L829)&lt;10,"0"&amp;WEEKNUM(L829),WEEKNUM(L829)),"W"&amp;IF(WEEKNUM(N829)&lt;10,"0"&amp;WEEKNUM(N829),WEEKNUM(N829)))</f>
      </c>
      <c r="AA829" s="281">
        <f>+IF(O829&lt;&gt;"",O829,IF(N829="","In Transit","Arrived"))</f>
      </c>
      <c r="AB829" s="281">
        <f>+"W"&amp;IF(WEEKNUM(Q829)&lt;10,"0"&amp;WEEKNUM(Q829),WEEKNUM(Q829))</f>
      </c>
      <c r="AC829" s="5">
        <f>+YEAR(Q829)</f>
      </c>
      <c r="AD829" s="281">
        <f>+AB829&amp;"-"&amp;AC829</f>
      </c>
      <c r="AE829" s="6"/>
      <c r="AF829" s="6"/>
      <c r="AG829" s="11"/>
    </row>
    <row x14ac:dyDescent="0.25" r="830" customHeight="1" ht="18.75">
      <c r="A830" s="276">
        <v>44</v>
      </c>
      <c r="B830" s="276">
        <v>1100401181</v>
      </c>
      <c r="C830" s="277" t="s">
        <v>1378</v>
      </c>
      <c r="D830" s="278">
        <v>44860</v>
      </c>
      <c r="E830" s="279" t="s">
        <v>1385</v>
      </c>
      <c r="F830" s="279" t="s">
        <v>235</v>
      </c>
      <c r="G830" s="283" t="s">
        <v>1368</v>
      </c>
      <c r="H830" s="279" t="s">
        <v>189</v>
      </c>
      <c r="I830" s="278">
        <v>44870</v>
      </c>
      <c r="J830" s="278">
        <v>44870</v>
      </c>
      <c r="K830" s="276">
        <f>J830-D830</f>
      </c>
      <c r="L830" s="278">
        <v>44892</v>
      </c>
      <c r="M830" s="280">
        <v>19.4</v>
      </c>
      <c r="N830" s="278">
        <v>44896</v>
      </c>
      <c r="O830" s="279" t="s">
        <v>190</v>
      </c>
      <c r="P830" s="276">
        <v>191</v>
      </c>
      <c r="Q830" s="278">
        <v>44909</v>
      </c>
      <c r="R830" s="276">
        <f>Q830-N830</f>
      </c>
      <c r="S830" s="6"/>
      <c r="T830" s="6"/>
      <c r="U830" s="5">
        <f>+YEAR(D830)</f>
      </c>
      <c r="V830" s="5">
        <f>+MONTH(D830)</f>
      </c>
      <c r="W830" s="281">
        <f>+"W"&amp;IF(WEEKNUM(D830)&lt;10,"0"&amp;WEEKNUM(D830),WEEKNUM(D830))</f>
      </c>
      <c r="X830" s="5">
        <f>+IF(N830="",YEAR(L830),YEAR(N830))</f>
      </c>
      <c r="Y830" s="5">
        <f>+IF(N830="",MONTH(L830),MONTH(N830))</f>
      </c>
      <c r="Z830" s="282">
        <f>+IF(N830="","W"&amp;IF(WEEKNUM(L830)&lt;10,"0"&amp;WEEKNUM(L830),WEEKNUM(L830)),"W"&amp;IF(WEEKNUM(N830)&lt;10,"0"&amp;WEEKNUM(N830),WEEKNUM(N830)))</f>
      </c>
      <c r="AA830" s="281">
        <f>+IF(O830&lt;&gt;"",O830,IF(N830="","In Transit","Arrived"))</f>
      </c>
      <c r="AB830" s="281">
        <f>+"W"&amp;IF(WEEKNUM(Q830)&lt;10,"0"&amp;WEEKNUM(Q830),WEEKNUM(Q830))</f>
      </c>
      <c r="AC830" s="5">
        <f>+YEAR(Q830)</f>
      </c>
      <c r="AD830" s="281">
        <f>+AB830&amp;"-"&amp;AC830</f>
      </c>
      <c r="AE830" s="6"/>
      <c r="AF830" s="6"/>
      <c r="AG830" s="11"/>
    </row>
    <row x14ac:dyDescent="0.25" r="831" customHeight="1" ht="18.75">
      <c r="A831" s="276">
        <v>47</v>
      </c>
      <c r="B831" s="276">
        <v>1100930514</v>
      </c>
      <c r="C831" s="277" t="s">
        <v>1386</v>
      </c>
      <c r="D831" s="278">
        <v>44879</v>
      </c>
      <c r="E831" s="279" t="s">
        <v>1387</v>
      </c>
      <c r="F831" s="279" t="s">
        <v>188</v>
      </c>
      <c r="G831" s="283" t="s">
        <v>1388</v>
      </c>
      <c r="H831" s="279" t="s">
        <v>189</v>
      </c>
      <c r="I831" s="278">
        <v>44890</v>
      </c>
      <c r="J831" s="278">
        <v>44892</v>
      </c>
      <c r="K831" s="276">
        <f>J831-D831</f>
      </c>
      <c r="L831" s="278">
        <v>44917</v>
      </c>
      <c r="M831" s="280">
        <v>19.4</v>
      </c>
      <c r="N831" s="278">
        <v>44917</v>
      </c>
      <c r="O831" s="279" t="s">
        <v>190</v>
      </c>
      <c r="P831" s="276">
        <v>190</v>
      </c>
      <c r="Q831" s="278">
        <v>44937</v>
      </c>
      <c r="R831" s="276">
        <f>Q831-N831</f>
      </c>
      <c r="S831" s="6"/>
      <c r="T831" s="6"/>
      <c r="U831" s="5">
        <f>+YEAR(D831)</f>
      </c>
      <c r="V831" s="5">
        <f>+MONTH(D831)</f>
      </c>
      <c r="W831" s="281">
        <f>+"W"&amp;IF(WEEKNUM(D831)&lt;10,"0"&amp;WEEKNUM(D831),WEEKNUM(D831))</f>
      </c>
      <c r="X831" s="5">
        <f>+IF(N831="",YEAR(L831),YEAR(N831))</f>
      </c>
      <c r="Y831" s="5">
        <f>+IF(N831="",MONTH(L831),MONTH(N831))</f>
      </c>
      <c r="Z831" s="282">
        <f>+IF(N831="","W"&amp;IF(WEEKNUM(L831)&lt;10,"0"&amp;WEEKNUM(L831),WEEKNUM(L831)),"W"&amp;IF(WEEKNUM(N831)&lt;10,"0"&amp;WEEKNUM(N831),WEEKNUM(N831)))</f>
      </c>
      <c r="AA831" s="281">
        <f>+IF(O831&lt;&gt;"",O831,IF(N831="","In Transit","Arrived"))</f>
      </c>
      <c r="AB831" s="281">
        <f>+"W"&amp;IF(WEEKNUM(Q831)&lt;10,"0"&amp;WEEKNUM(Q831),WEEKNUM(Q831))</f>
      </c>
      <c r="AC831" s="5">
        <f>+YEAR(Q831)</f>
      </c>
      <c r="AD831" s="281">
        <f>+AB831&amp;"-"&amp;AC831</f>
      </c>
      <c r="AE831" s="6"/>
      <c r="AF831" s="6"/>
      <c r="AG831" s="11"/>
    </row>
    <row x14ac:dyDescent="0.25" r="832" customHeight="1" ht="18.75">
      <c r="A832" s="276">
        <v>48</v>
      </c>
      <c r="B832" s="276">
        <v>1101646851</v>
      </c>
      <c r="C832" s="277" t="s">
        <v>1386</v>
      </c>
      <c r="D832" s="278">
        <v>44888</v>
      </c>
      <c r="E832" s="279" t="s">
        <v>1389</v>
      </c>
      <c r="F832" s="279" t="s">
        <v>188</v>
      </c>
      <c r="G832" s="283" t="s">
        <v>1388</v>
      </c>
      <c r="H832" s="279" t="s">
        <v>189</v>
      </c>
      <c r="I832" s="278">
        <v>44890</v>
      </c>
      <c r="J832" s="278">
        <v>44892</v>
      </c>
      <c r="K832" s="276">
        <f>J832-D832</f>
      </c>
      <c r="L832" s="278">
        <v>44917</v>
      </c>
      <c r="M832" s="280">
        <v>19.4</v>
      </c>
      <c r="N832" s="278">
        <v>44917</v>
      </c>
      <c r="O832" s="279" t="s">
        <v>190</v>
      </c>
      <c r="P832" s="276">
        <v>190</v>
      </c>
      <c r="Q832" s="278">
        <v>44937</v>
      </c>
      <c r="R832" s="276">
        <f>Q832-N832</f>
      </c>
      <c r="S832" s="6"/>
      <c r="T832" s="6"/>
      <c r="U832" s="5">
        <f>+YEAR(D832)</f>
      </c>
      <c r="V832" s="5">
        <f>+MONTH(D832)</f>
      </c>
      <c r="W832" s="281">
        <f>+"W"&amp;IF(WEEKNUM(D832)&lt;10,"0"&amp;WEEKNUM(D832),WEEKNUM(D832))</f>
      </c>
      <c r="X832" s="5">
        <f>+IF(N832="",YEAR(L832),YEAR(N832))</f>
      </c>
      <c r="Y832" s="5">
        <f>+IF(N832="",MONTH(L832),MONTH(N832))</f>
      </c>
      <c r="Z832" s="282">
        <f>+IF(N832="","W"&amp;IF(WEEKNUM(L832)&lt;10,"0"&amp;WEEKNUM(L832),WEEKNUM(L832)),"W"&amp;IF(WEEKNUM(N832)&lt;10,"0"&amp;WEEKNUM(N832),WEEKNUM(N832)))</f>
      </c>
      <c r="AA832" s="281">
        <f>+IF(O832&lt;&gt;"",O832,IF(N832="","In Transit","Arrived"))</f>
      </c>
      <c r="AB832" s="281">
        <f>+"W"&amp;IF(WEEKNUM(Q832)&lt;10,"0"&amp;WEEKNUM(Q832),WEEKNUM(Q832))</f>
      </c>
      <c r="AC832" s="5">
        <f>+YEAR(Q832)</f>
      </c>
      <c r="AD832" s="281">
        <f>+AB832&amp;"-"&amp;AC832</f>
      </c>
      <c r="AE832" s="6"/>
      <c r="AF832" s="6"/>
      <c r="AG832" s="11"/>
    </row>
    <row x14ac:dyDescent="0.25" r="833" customHeight="1" ht="18.75">
      <c r="A833" s="276">
        <v>48</v>
      </c>
      <c r="B833" s="276">
        <v>1101646581</v>
      </c>
      <c r="C833" s="277" t="s">
        <v>1386</v>
      </c>
      <c r="D833" s="278">
        <v>44888</v>
      </c>
      <c r="E833" s="279" t="s">
        <v>1390</v>
      </c>
      <c r="F833" s="279" t="s">
        <v>188</v>
      </c>
      <c r="G833" s="283" t="s">
        <v>1388</v>
      </c>
      <c r="H833" s="279" t="s">
        <v>189</v>
      </c>
      <c r="I833" s="278">
        <v>44890</v>
      </c>
      <c r="J833" s="278">
        <v>44892</v>
      </c>
      <c r="K833" s="276">
        <f>J833-D833</f>
      </c>
      <c r="L833" s="278">
        <v>44917</v>
      </c>
      <c r="M833" s="280">
        <v>19.4</v>
      </c>
      <c r="N833" s="278">
        <v>44917</v>
      </c>
      <c r="O833" s="279" t="s">
        <v>190</v>
      </c>
      <c r="P833" s="276">
        <v>190</v>
      </c>
      <c r="Q833" s="278">
        <v>44937</v>
      </c>
      <c r="R833" s="276">
        <f>Q833-N833</f>
      </c>
      <c r="S833" s="6"/>
      <c r="T833" s="6"/>
      <c r="U833" s="5">
        <f>+YEAR(D833)</f>
      </c>
      <c r="V833" s="5">
        <f>+MONTH(D833)</f>
      </c>
      <c r="W833" s="281">
        <f>+"W"&amp;IF(WEEKNUM(D833)&lt;10,"0"&amp;WEEKNUM(D833),WEEKNUM(D833))</f>
      </c>
      <c r="X833" s="5">
        <f>+IF(N833="",YEAR(L833),YEAR(N833))</f>
      </c>
      <c r="Y833" s="5">
        <f>+IF(N833="",MONTH(L833),MONTH(N833))</f>
      </c>
      <c r="Z833" s="282">
        <f>+IF(N833="","W"&amp;IF(WEEKNUM(L833)&lt;10,"0"&amp;WEEKNUM(L833),WEEKNUM(L833)),"W"&amp;IF(WEEKNUM(N833)&lt;10,"0"&amp;WEEKNUM(N833),WEEKNUM(N833)))</f>
      </c>
      <c r="AA833" s="281">
        <f>+IF(O833&lt;&gt;"",O833,IF(N833="","In Transit","Arrived"))</f>
      </c>
      <c r="AB833" s="281">
        <f>+"W"&amp;IF(WEEKNUM(Q833)&lt;10,"0"&amp;WEEKNUM(Q833),WEEKNUM(Q833))</f>
      </c>
      <c r="AC833" s="5">
        <f>+YEAR(Q833)</f>
      </c>
      <c r="AD833" s="281">
        <f>+AB833&amp;"-"&amp;AC833</f>
      </c>
      <c r="AE833" s="6"/>
      <c r="AF833" s="6"/>
      <c r="AG833" s="11"/>
    </row>
    <row x14ac:dyDescent="0.25" r="834" customHeight="1" ht="18.75">
      <c r="A834" s="276">
        <v>48</v>
      </c>
      <c r="B834" s="276">
        <v>1101646574</v>
      </c>
      <c r="C834" s="277" t="s">
        <v>1386</v>
      </c>
      <c r="D834" s="278">
        <v>44888</v>
      </c>
      <c r="E834" s="279" t="s">
        <v>1391</v>
      </c>
      <c r="F834" s="279" t="s">
        <v>188</v>
      </c>
      <c r="G834" s="283" t="s">
        <v>1388</v>
      </c>
      <c r="H834" s="279" t="s">
        <v>189</v>
      </c>
      <c r="I834" s="278">
        <v>44883</v>
      </c>
      <c r="J834" s="278">
        <v>44891</v>
      </c>
      <c r="K834" s="276">
        <f>J834-D834</f>
      </c>
      <c r="L834" s="278">
        <v>44913</v>
      </c>
      <c r="M834" s="280">
        <v>19.4</v>
      </c>
      <c r="N834" s="278">
        <v>44913</v>
      </c>
      <c r="O834" s="279" t="s">
        <v>190</v>
      </c>
      <c r="P834" s="276">
        <v>190</v>
      </c>
      <c r="Q834" s="278">
        <v>44937</v>
      </c>
      <c r="R834" s="276">
        <f>Q834-N834</f>
      </c>
      <c r="S834" s="6"/>
      <c r="T834" s="6"/>
      <c r="U834" s="5">
        <f>+YEAR(D834)</f>
      </c>
      <c r="V834" s="5">
        <f>+MONTH(D834)</f>
      </c>
      <c r="W834" s="281">
        <f>+"W"&amp;IF(WEEKNUM(D834)&lt;10,"0"&amp;WEEKNUM(D834),WEEKNUM(D834))</f>
      </c>
      <c r="X834" s="5">
        <f>+IF(N834="",YEAR(L834),YEAR(N834))</f>
      </c>
      <c r="Y834" s="5">
        <f>+IF(N834="",MONTH(L834),MONTH(N834))</f>
      </c>
      <c r="Z834" s="282">
        <f>+IF(N834="","W"&amp;IF(WEEKNUM(L834)&lt;10,"0"&amp;WEEKNUM(L834),WEEKNUM(L834)),"W"&amp;IF(WEEKNUM(N834)&lt;10,"0"&amp;WEEKNUM(N834),WEEKNUM(N834)))</f>
      </c>
      <c r="AA834" s="281">
        <f>+IF(O834&lt;&gt;"",O834,IF(N834="","In Transit","Arrived"))</f>
      </c>
      <c r="AB834" s="281">
        <f>+"W"&amp;IF(WEEKNUM(Q834)&lt;10,"0"&amp;WEEKNUM(Q834),WEEKNUM(Q834))</f>
      </c>
      <c r="AC834" s="5">
        <f>+YEAR(Q834)</f>
      </c>
      <c r="AD834" s="281">
        <f>+AB834&amp;"-"&amp;AC834</f>
      </c>
      <c r="AE834" s="6"/>
      <c r="AF834" s="6"/>
      <c r="AG834" s="11"/>
    </row>
    <row x14ac:dyDescent="0.25" r="835" customHeight="1" ht="18.75">
      <c r="A835" s="276">
        <v>48</v>
      </c>
      <c r="B835" s="276">
        <v>1101646573</v>
      </c>
      <c r="C835" s="277" t="s">
        <v>1386</v>
      </c>
      <c r="D835" s="278">
        <v>44888</v>
      </c>
      <c r="E835" s="279" t="s">
        <v>1392</v>
      </c>
      <c r="F835" s="279" t="s">
        <v>188</v>
      </c>
      <c r="G835" s="283" t="s">
        <v>1388</v>
      </c>
      <c r="H835" s="279" t="s">
        <v>189</v>
      </c>
      <c r="I835" s="278">
        <v>44883</v>
      </c>
      <c r="J835" s="278">
        <v>44891</v>
      </c>
      <c r="K835" s="276">
        <f>J835-D835</f>
      </c>
      <c r="L835" s="278">
        <v>44913</v>
      </c>
      <c r="M835" s="280">
        <v>19.4</v>
      </c>
      <c r="N835" s="278">
        <v>44913</v>
      </c>
      <c r="O835" s="279" t="s">
        <v>190</v>
      </c>
      <c r="P835" s="276">
        <v>190</v>
      </c>
      <c r="Q835" s="278">
        <v>44937</v>
      </c>
      <c r="R835" s="276">
        <f>Q835-N835</f>
      </c>
      <c r="S835" s="6"/>
      <c r="T835" s="6"/>
      <c r="U835" s="5">
        <f>+YEAR(D835)</f>
      </c>
      <c r="V835" s="5">
        <f>+MONTH(D835)</f>
      </c>
      <c r="W835" s="281">
        <f>+"W"&amp;IF(WEEKNUM(D835)&lt;10,"0"&amp;WEEKNUM(D835),WEEKNUM(D835))</f>
      </c>
      <c r="X835" s="5">
        <f>+IF(N835="",YEAR(L835),YEAR(N835))</f>
      </c>
      <c r="Y835" s="5">
        <f>+IF(N835="",MONTH(L835),MONTH(N835))</f>
      </c>
      <c r="Z835" s="282">
        <f>+IF(N835="","W"&amp;IF(WEEKNUM(L835)&lt;10,"0"&amp;WEEKNUM(L835),WEEKNUM(L835)),"W"&amp;IF(WEEKNUM(N835)&lt;10,"0"&amp;WEEKNUM(N835),WEEKNUM(N835)))</f>
      </c>
      <c r="AA835" s="281">
        <f>+IF(O835&lt;&gt;"",O835,IF(N835="","In Transit","Arrived"))</f>
      </c>
      <c r="AB835" s="281">
        <f>+"W"&amp;IF(WEEKNUM(Q835)&lt;10,"0"&amp;WEEKNUM(Q835),WEEKNUM(Q835))</f>
      </c>
      <c r="AC835" s="5">
        <f>+YEAR(Q835)</f>
      </c>
      <c r="AD835" s="281">
        <f>+AB835&amp;"-"&amp;AC835</f>
      </c>
      <c r="AE835" s="6"/>
      <c r="AF835" s="6"/>
      <c r="AG835" s="11"/>
    </row>
    <row x14ac:dyDescent="0.25" r="836" customHeight="1" ht="18.75">
      <c r="A836" s="276">
        <v>48</v>
      </c>
      <c r="B836" s="276">
        <v>1101646572</v>
      </c>
      <c r="C836" s="277" t="s">
        <v>1386</v>
      </c>
      <c r="D836" s="278">
        <v>44888</v>
      </c>
      <c r="E836" s="279" t="s">
        <v>1393</v>
      </c>
      <c r="F836" s="279" t="s">
        <v>188</v>
      </c>
      <c r="G836" s="283" t="s">
        <v>1388</v>
      </c>
      <c r="H836" s="279" t="s">
        <v>189</v>
      </c>
      <c r="I836" s="278">
        <v>44883</v>
      </c>
      <c r="J836" s="278">
        <v>44891</v>
      </c>
      <c r="K836" s="276">
        <f>J836-D836</f>
      </c>
      <c r="L836" s="278">
        <v>44913</v>
      </c>
      <c r="M836" s="280">
        <v>19.4</v>
      </c>
      <c r="N836" s="278">
        <v>44913</v>
      </c>
      <c r="O836" s="279" t="s">
        <v>190</v>
      </c>
      <c r="P836" s="276">
        <v>190</v>
      </c>
      <c r="Q836" s="278">
        <v>44937</v>
      </c>
      <c r="R836" s="276">
        <f>Q836-N836</f>
      </c>
      <c r="S836" s="6"/>
      <c r="T836" s="6"/>
      <c r="U836" s="5">
        <f>+YEAR(D836)</f>
      </c>
      <c r="V836" s="5">
        <f>+MONTH(D836)</f>
      </c>
      <c r="W836" s="281">
        <f>+"W"&amp;IF(WEEKNUM(D836)&lt;10,"0"&amp;WEEKNUM(D836),WEEKNUM(D836))</f>
      </c>
      <c r="X836" s="5">
        <f>+IF(N836="",YEAR(L836),YEAR(N836))</f>
      </c>
      <c r="Y836" s="5">
        <f>+IF(N836="",MONTH(L836),MONTH(N836))</f>
      </c>
      <c r="Z836" s="282">
        <f>+IF(N836="","W"&amp;IF(WEEKNUM(L836)&lt;10,"0"&amp;WEEKNUM(L836),WEEKNUM(L836)),"W"&amp;IF(WEEKNUM(N836)&lt;10,"0"&amp;WEEKNUM(N836),WEEKNUM(N836)))</f>
      </c>
      <c r="AA836" s="281">
        <f>+IF(O836&lt;&gt;"",O836,IF(N836="","In Transit","Arrived"))</f>
      </c>
      <c r="AB836" s="281">
        <f>+"W"&amp;IF(WEEKNUM(Q836)&lt;10,"0"&amp;WEEKNUM(Q836),WEEKNUM(Q836))</f>
      </c>
      <c r="AC836" s="5">
        <f>+YEAR(Q836)</f>
      </c>
      <c r="AD836" s="281">
        <f>+AB836&amp;"-"&amp;AC836</f>
      </c>
      <c r="AE836" s="6"/>
      <c r="AF836" s="6"/>
      <c r="AG836" s="11"/>
    </row>
    <row x14ac:dyDescent="0.25" r="837" customHeight="1" ht="18.75">
      <c r="A837" s="276">
        <v>48</v>
      </c>
      <c r="B837" s="276">
        <v>1101646571</v>
      </c>
      <c r="C837" s="277" t="s">
        <v>1386</v>
      </c>
      <c r="D837" s="278">
        <v>44888</v>
      </c>
      <c r="E837" s="279" t="s">
        <v>1394</v>
      </c>
      <c r="F837" s="279" t="s">
        <v>188</v>
      </c>
      <c r="G837" s="283" t="s">
        <v>1388</v>
      </c>
      <c r="H837" s="279" t="s">
        <v>189</v>
      </c>
      <c r="I837" s="278">
        <v>44883</v>
      </c>
      <c r="J837" s="278">
        <v>44891</v>
      </c>
      <c r="K837" s="276">
        <f>J837-D837</f>
      </c>
      <c r="L837" s="278">
        <v>44913</v>
      </c>
      <c r="M837" s="280">
        <v>19.4</v>
      </c>
      <c r="N837" s="278">
        <v>44913</v>
      </c>
      <c r="O837" s="279" t="s">
        <v>190</v>
      </c>
      <c r="P837" s="276">
        <v>190</v>
      </c>
      <c r="Q837" s="278">
        <v>44937</v>
      </c>
      <c r="R837" s="276">
        <f>Q837-N837</f>
      </c>
      <c r="S837" s="6"/>
      <c r="T837" s="6"/>
      <c r="U837" s="5">
        <f>+YEAR(D837)</f>
      </c>
      <c r="V837" s="5">
        <f>+MONTH(D837)</f>
      </c>
      <c r="W837" s="281">
        <f>+"W"&amp;IF(WEEKNUM(D837)&lt;10,"0"&amp;WEEKNUM(D837),WEEKNUM(D837))</f>
      </c>
      <c r="X837" s="5">
        <f>+IF(N837="",YEAR(L837),YEAR(N837))</f>
      </c>
      <c r="Y837" s="5">
        <f>+IF(N837="",MONTH(L837),MONTH(N837))</f>
      </c>
      <c r="Z837" s="282">
        <f>+IF(N837="","W"&amp;IF(WEEKNUM(L837)&lt;10,"0"&amp;WEEKNUM(L837),WEEKNUM(L837)),"W"&amp;IF(WEEKNUM(N837)&lt;10,"0"&amp;WEEKNUM(N837),WEEKNUM(N837)))</f>
      </c>
      <c r="AA837" s="281">
        <f>+IF(O837&lt;&gt;"",O837,IF(N837="","In Transit","Arrived"))</f>
      </c>
      <c r="AB837" s="281">
        <f>+"W"&amp;IF(WEEKNUM(Q837)&lt;10,"0"&amp;WEEKNUM(Q837),WEEKNUM(Q837))</f>
      </c>
      <c r="AC837" s="5">
        <f>+YEAR(Q837)</f>
      </c>
      <c r="AD837" s="281">
        <f>+AB837&amp;"-"&amp;AC837</f>
      </c>
      <c r="AE837" s="6"/>
      <c r="AF837" s="6"/>
      <c r="AG837" s="11"/>
    </row>
    <row x14ac:dyDescent="0.25" r="838" customHeight="1" ht="18.75">
      <c r="A838" s="276">
        <v>48</v>
      </c>
      <c r="B838" s="276">
        <v>1101643170</v>
      </c>
      <c r="C838" s="277" t="s">
        <v>1386</v>
      </c>
      <c r="D838" s="278">
        <v>44889</v>
      </c>
      <c r="E838" s="279" t="s">
        <v>1395</v>
      </c>
      <c r="F838" s="279" t="s">
        <v>188</v>
      </c>
      <c r="G838" s="283" t="s">
        <v>1388</v>
      </c>
      <c r="H838" s="279" t="s">
        <v>189</v>
      </c>
      <c r="I838" s="278">
        <v>44883</v>
      </c>
      <c r="J838" s="278">
        <v>44891</v>
      </c>
      <c r="K838" s="276">
        <f>J838-D838</f>
      </c>
      <c r="L838" s="278">
        <v>44913</v>
      </c>
      <c r="M838" s="280">
        <v>19.4</v>
      </c>
      <c r="N838" s="278">
        <v>44913</v>
      </c>
      <c r="O838" s="279" t="s">
        <v>190</v>
      </c>
      <c r="P838" s="276">
        <v>190</v>
      </c>
      <c r="Q838" s="278">
        <v>44937</v>
      </c>
      <c r="R838" s="276">
        <f>Q838-N838</f>
      </c>
      <c r="S838" s="6"/>
      <c r="T838" s="6"/>
      <c r="U838" s="5">
        <f>+YEAR(D838)</f>
      </c>
      <c r="V838" s="5">
        <f>+MONTH(D838)</f>
      </c>
      <c r="W838" s="281">
        <f>+"W"&amp;IF(WEEKNUM(D838)&lt;10,"0"&amp;WEEKNUM(D838),WEEKNUM(D838))</f>
      </c>
      <c r="X838" s="5">
        <f>+IF(N838="",YEAR(L838),YEAR(N838))</f>
      </c>
      <c r="Y838" s="5">
        <f>+IF(N838="",MONTH(L838),MONTH(N838))</f>
      </c>
      <c r="Z838" s="282">
        <f>+IF(N838="","W"&amp;IF(WEEKNUM(L838)&lt;10,"0"&amp;WEEKNUM(L838),WEEKNUM(L838)),"W"&amp;IF(WEEKNUM(N838)&lt;10,"0"&amp;WEEKNUM(N838),WEEKNUM(N838)))</f>
      </c>
      <c r="AA838" s="281">
        <f>+IF(O838&lt;&gt;"",O838,IF(N838="","In Transit","Arrived"))</f>
      </c>
      <c r="AB838" s="281">
        <f>+"W"&amp;IF(WEEKNUM(Q838)&lt;10,"0"&amp;WEEKNUM(Q838),WEEKNUM(Q838))</f>
      </c>
      <c r="AC838" s="5">
        <f>+YEAR(Q838)</f>
      </c>
      <c r="AD838" s="281">
        <f>+AB838&amp;"-"&amp;AC838</f>
      </c>
      <c r="AE838" s="6"/>
      <c r="AF838" s="6"/>
      <c r="AG838" s="11"/>
    </row>
    <row x14ac:dyDescent="0.25" r="839" customHeight="1" ht="18.75">
      <c r="A839" s="276">
        <v>48</v>
      </c>
      <c r="B839" s="276">
        <v>1101643168</v>
      </c>
      <c r="C839" s="277" t="s">
        <v>1386</v>
      </c>
      <c r="D839" s="278">
        <v>44889</v>
      </c>
      <c r="E839" s="279" t="s">
        <v>1396</v>
      </c>
      <c r="F839" s="279" t="s">
        <v>188</v>
      </c>
      <c r="G839" s="283" t="s">
        <v>1388</v>
      </c>
      <c r="H839" s="279" t="s">
        <v>189</v>
      </c>
      <c r="I839" s="278">
        <v>44883</v>
      </c>
      <c r="J839" s="278">
        <v>44891</v>
      </c>
      <c r="K839" s="276">
        <f>J839-D839</f>
      </c>
      <c r="L839" s="278">
        <v>44913</v>
      </c>
      <c r="M839" s="280">
        <v>19.4</v>
      </c>
      <c r="N839" s="278">
        <v>44913</v>
      </c>
      <c r="O839" s="279" t="s">
        <v>190</v>
      </c>
      <c r="P839" s="276">
        <v>190</v>
      </c>
      <c r="Q839" s="278">
        <v>44937</v>
      </c>
      <c r="R839" s="276">
        <f>Q839-N839</f>
      </c>
      <c r="S839" s="6"/>
      <c r="T839" s="6"/>
      <c r="U839" s="5">
        <f>+YEAR(D839)</f>
      </c>
      <c r="V839" s="5">
        <f>+MONTH(D839)</f>
      </c>
      <c r="W839" s="281">
        <f>+"W"&amp;IF(WEEKNUM(D839)&lt;10,"0"&amp;WEEKNUM(D839),WEEKNUM(D839))</f>
      </c>
      <c r="X839" s="5">
        <f>+IF(N839="",YEAR(L839),YEAR(N839))</f>
      </c>
      <c r="Y839" s="5">
        <f>+IF(N839="",MONTH(L839),MONTH(N839))</f>
      </c>
      <c r="Z839" s="282">
        <f>+IF(N839="","W"&amp;IF(WEEKNUM(L839)&lt;10,"0"&amp;WEEKNUM(L839),WEEKNUM(L839)),"W"&amp;IF(WEEKNUM(N839)&lt;10,"0"&amp;WEEKNUM(N839),WEEKNUM(N839)))</f>
      </c>
      <c r="AA839" s="281">
        <f>+IF(O839&lt;&gt;"",O839,IF(N839="","In Transit","Arrived"))</f>
      </c>
      <c r="AB839" s="281">
        <f>+"W"&amp;IF(WEEKNUM(Q839)&lt;10,"0"&amp;WEEKNUM(Q839),WEEKNUM(Q839))</f>
      </c>
      <c r="AC839" s="5">
        <f>+YEAR(Q839)</f>
      </c>
      <c r="AD839" s="281">
        <f>+AB839&amp;"-"&amp;AC839</f>
      </c>
      <c r="AE839" s="6"/>
      <c r="AF839" s="6"/>
      <c r="AG839" s="11"/>
    </row>
    <row x14ac:dyDescent="0.25" r="840" customHeight="1" ht="18.75">
      <c r="A840" s="276">
        <v>48</v>
      </c>
      <c r="B840" s="276">
        <v>1101643167</v>
      </c>
      <c r="C840" s="277" t="s">
        <v>1386</v>
      </c>
      <c r="D840" s="278">
        <v>44889</v>
      </c>
      <c r="E840" s="279" t="s">
        <v>793</v>
      </c>
      <c r="F840" s="279" t="s">
        <v>188</v>
      </c>
      <c r="G840" s="283" t="s">
        <v>1388</v>
      </c>
      <c r="H840" s="279" t="s">
        <v>189</v>
      </c>
      <c r="I840" s="278">
        <v>44883</v>
      </c>
      <c r="J840" s="278">
        <v>44891</v>
      </c>
      <c r="K840" s="276">
        <f>J840-D840</f>
      </c>
      <c r="L840" s="278">
        <v>44913</v>
      </c>
      <c r="M840" s="280">
        <v>19.4</v>
      </c>
      <c r="N840" s="278">
        <v>44913</v>
      </c>
      <c r="O840" s="279" t="s">
        <v>190</v>
      </c>
      <c r="P840" s="276">
        <v>190</v>
      </c>
      <c r="Q840" s="278">
        <v>44937</v>
      </c>
      <c r="R840" s="276">
        <f>Q840-N840</f>
      </c>
      <c r="S840" s="6"/>
      <c r="T840" s="6"/>
      <c r="U840" s="5">
        <f>+YEAR(D840)</f>
      </c>
      <c r="V840" s="5">
        <f>+MONTH(D840)</f>
      </c>
      <c r="W840" s="281">
        <f>+"W"&amp;IF(WEEKNUM(D840)&lt;10,"0"&amp;WEEKNUM(D840),WEEKNUM(D840))</f>
      </c>
      <c r="X840" s="5">
        <f>+IF(N840="",YEAR(L840),YEAR(N840))</f>
      </c>
      <c r="Y840" s="5">
        <f>+IF(N840="",MONTH(L840),MONTH(N840))</f>
      </c>
      <c r="Z840" s="282">
        <f>+IF(N840="","W"&amp;IF(WEEKNUM(L840)&lt;10,"0"&amp;WEEKNUM(L840),WEEKNUM(L840)),"W"&amp;IF(WEEKNUM(N840)&lt;10,"0"&amp;WEEKNUM(N840),WEEKNUM(N840)))</f>
      </c>
      <c r="AA840" s="281">
        <f>+IF(O840&lt;&gt;"",O840,IF(N840="","In Transit","Arrived"))</f>
      </c>
      <c r="AB840" s="281">
        <f>+"W"&amp;IF(WEEKNUM(Q840)&lt;10,"0"&amp;WEEKNUM(Q840),WEEKNUM(Q840))</f>
      </c>
      <c r="AC840" s="5">
        <f>+YEAR(Q840)</f>
      </c>
      <c r="AD840" s="281">
        <f>+AB840&amp;"-"&amp;AC840</f>
      </c>
      <c r="AE840" s="6"/>
      <c r="AF840" s="6"/>
      <c r="AG840" s="11"/>
    </row>
    <row x14ac:dyDescent="0.25" r="841" customHeight="1" ht="18.75">
      <c r="A841" s="276">
        <v>48</v>
      </c>
      <c r="B841" s="276">
        <v>1101643164</v>
      </c>
      <c r="C841" s="277" t="s">
        <v>1397</v>
      </c>
      <c r="D841" s="278">
        <v>44889</v>
      </c>
      <c r="E841" s="279" t="s">
        <v>1398</v>
      </c>
      <c r="F841" s="279" t="s">
        <v>188</v>
      </c>
      <c r="G841" s="283" t="s">
        <v>1388</v>
      </c>
      <c r="H841" s="279" t="s">
        <v>189</v>
      </c>
      <c r="I841" s="278">
        <v>44883</v>
      </c>
      <c r="J841" s="278">
        <v>44891</v>
      </c>
      <c r="K841" s="276">
        <f>J841-D841</f>
      </c>
      <c r="L841" s="278">
        <v>44913</v>
      </c>
      <c r="M841" s="280">
        <v>19.4</v>
      </c>
      <c r="N841" s="278">
        <v>44915</v>
      </c>
      <c r="O841" s="279" t="s">
        <v>190</v>
      </c>
      <c r="P841" s="276">
        <v>190</v>
      </c>
      <c r="Q841" s="278">
        <v>44946</v>
      </c>
      <c r="R841" s="276">
        <f>Q841-N841</f>
      </c>
      <c r="S841" s="6"/>
      <c r="T841" s="6"/>
      <c r="U841" s="5">
        <f>+YEAR(D841)</f>
      </c>
      <c r="V841" s="5">
        <f>+MONTH(D841)</f>
      </c>
      <c r="W841" s="281">
        <f>+"W"&amp;IF(WEEKNUM(D841)&lt;10,"0"&amp;WEEKNUM(D841),WEEKNUM(D841))</f>
      </c>
      <c r="X841" s="5">
        <f>+IF(N841="",YEAR(L841),YEAR(N841))</f>
      </c>
      <c r="Y841" s="5">
        <f>+IF(N841="",MONTH(L841),MONTH(N841))</f>
      </c>
      <c r="Z841" s="282">
        <f>+IF(N841="","W"&amp;IF(WEEKNUM(L841)&lt;10,"0"&amp;WEEKNUM(L841),WEEKNUM(L841)),"W"&amp;IF(WEEKNUM(N841)&lt;10,"0"&amp;WEEKNUM(N841),WEEKNUM(N841)))</f>
      </c>
      <c r="AA841" s="281">
        <f>+IF(O841&lt;&gt;"",O841,IF(N841="","In Transit","Arrived"))</f>
      </c>
      <c r="AB841" s="281">
        <f>+"W"&amp;IF(WEEKNUM(Q841)&lt;10,"0"&amp;WEEKNUM(Q841),WEEKNUM(Q841))</f>
      </c>
      <c r="AC841" s="5">
        <f>+YEAR(Q841)</f>
      </c>
      <c r="AD841" s="281">
        <f>+AB841&amp;"-"&amp;AC841</f>
      </c>
      <c r="AE841" s="6"/>
      <c r="AF841" s="6"/>
      <c r="AG841" s="11"/>
    </row>
    <row x14ac:dyDescent="0.25" r="842" customHeight="1" ht="18.75">
      <c r="A842" s="276">
        <v>49</v>
      </c>
      <c r="B842" s="276">
        <v>1101961392</v>
      </c>
      <c r="C842" s="277" t="s">
        <v>1397</v>
      </c>
      <c r="D842" s="278">
        <v>44894</v>
      </c>
      <c r="E842" s="279" t="s">
        <v>1399</v>
      </c>
      <c r="F842" s="279" t="s">
        <v>188</v>
      </c>
      <c r="G842" s="283" t="s">
        <v>1388</v>
      </c>
      <c r="H842" s="279" t="s">
        <v>189</v>
      </c>
      <c r="I842" s="278">
        <v>44883</v>
      </c>
      <c r="J842" s="278">
        <v>44891</v>
      </c>
      <c r="K842" s="276">
        <f>J842-D842</f>
      </c>
      <c r="L842" s="278">
        <v>44913</v>
      </c>
      <c r="M842" s="280">
        <v>19.4</v>
      </c>
      <c r="N842" s="278">
        <v>44915</v>
      </c>
      <c r="O842" s="279" t="s">
        <v>190</v>
      </c>
      <c r="P842" s="276">
        <v>190</v>
      </c>
      <c r="Q842" s="278">
        <v>44946</v>
      </c>
      <c r="R842" s="276">
        <f>Q842-N842</f>
      </c>
      <c r="S842" s="6"/>
      <c r="T842" s="6"/>
      <c r="U842" s="5">
        <f>+YEAR(D842)</f>
      </c>
      <c r="V842" s="5">
        <f>+MONTH(D842)</f>
      </c>
      <c r="W842" s="281">
        <f>+"W"&amp;IF(WEEKNUM(D842)&lt;10,"0"&amp;WEEKNUM(D842),WEEKNUM(D842))</f>
      </c>
      <c r="X842" s="5">
        <f>+IF(N842="",YEAR(L842),YEAR(N842))</f>
      </c>
      <c r="Y842" s="5">
        <f>+IF(N842="",MONTH(L842),MONTH(N842))</f>
      </c>
      <c r="Z842" s="282">
        <f>+IF(N842="","W"&amp;IF(WEEKNUM(L842)&lt;10,"0"&amp;WEEKNUM(L842),WEEKNUM(L842)),"W"&amp;IF(WEEKNUM(N842)&lt;10,"0"&amp;WEEKNUM(N842),WEEKNUM(N842)))</f>
      </c>
      <c r="AA842" s="281">
        <f>+IF(O842&lt;&gt;"",O842,IF(N842="","In Transit","Arrived"))</f>
      </c>
      <c r="AB842" s="281">
        <f>+"W"&amp;IF(WEEKNUM(Q842)&lt;10,"0"&amp;WEEKNUM(Q842),WEEKNUM(Q842))</f>
      </c>
      <c r="AC842" s="5">
        <f>+YEAR(Q842)</f>
      </c>
      <c r="AD842" s="281">
        <f>+AB842&amp;"-"&amp;AC842</f>
      </c>
      <c r="AE842" s="6"/>
      <c r="AF842" s="6"/>
      <c r="AG842" s="11"/>
    </row>
    <row x14ac:dyDescent="0.25" r="843" customHeight="1" ht="18.75">
      <c r="A843" s="276">
        <v>49</v>
      </c>
      <c r="B843" s="276">
        <v>1101961391</v>
      </c>
      <c r="C843" s="277" t="s">
        <v>1397</v>
      </c>
      <c r="D843" s="278">
        <v>44894</v>
      </c>
      <c r="E843" s="279" t="s">
        <v>1400</v>
      </c>
      <c r="F843" s="279" t="s">
        <v>188</v>
      </c>
      <c r="G843" s="283" t="s">
        <v>1388</v>
      </c>
      <c r="H843" s="279" t="s">
        <v>189</v>
      </c>
      <c r="I843" s="278">
        <v>44883</v>
      </c>
      <c r="J843" s="278">
        <v>44891</v>
      </c>
      <c r="K843" s="276">
        <f>J843-D843</f>
      </c>
      <c r="L843" s="278">
        <v>44913</v>
      </c>
      <c r="M843" s="280">
        <v>19.4</v>
      </c>
      <c r="N843" s="278">
        <v>44915</v>
      </c>
      <c r="O843" s="279" t="s">
        <v>190</v>
      </c>
      <c r="P843" s="276">
        <v>190</v>
      </c>
      <c r="Q843" s="278">
        <v>44946</v>
      </c>
      <c r="R843" s="276">
        <f>Q843-N843</f>
      </c>
      <c r="S843" s="6"/>
      <c r="T843" s="6"/>
      <c r="U843" s="5">
        <f>+YEAR(D843)</f>
      </c>
      <c r="V843" s="5">
        <f>+MONTH(D843)</f>
      </c>
      <c r="W843" s="281">
        <f>+"W"&amp;IF(WEEKNUM(D843)&lt;10,"0"&amp;WEEKNUM(D843),WEEKNUM(D843))</f>
      </c>
      <c r="X843" s="5">
        <f>+IF(N843="",YEAR(L843),YEAR(N843))</f>
      </c>
      <c r="Y843" s="5">
        <f>+IF(N843="",MONTH(L843),MONTH(N843))</f>
      </c>
      <c r="Z843" s="282">
        <f>+IF(N843="","W"&amp;IF(WEEKNUM(L843)&lt;10,"0"&amp;WEEKNUM(L843),WEEKNUM(L843)),"W"&amp;IF(WEEKNUM(N843)&lt;10,"0"&amp;WEEKNUM(N843),WEEKNUM(N843)))</f>
      </c>
      <c r="AA843" s="281">
        <f>+IF(O843&lt;&gt;"",O843,IF(N843="","In Transit","Arrived"))</f>
      </c>
      <c r="AB843" s="281">
        <f>+"W"&amp;IF(WEEKNUM(Q843)&lt;10,"0"&amp;WEEKNUM(Q843),WEEKNUM(Q843))</f>
      </c>
      <c r="AC843" s="5">
        <f>+YEAR(Q843)</f>
      </c>
      <c r="AD843" s="281">
        <f>+AB843&amp;"-"&amp;AC843</f>
      </c>
      <c r="AE843" s="6"/>
      <c r="AF843" s="6"/>
      <c r="AG843" s="11"/>
    </row>
    <row x14ac:dyDescent="0.25" r="844" customHeight="1" ht="18.75">
      <c r="A844" s="276">
        <v>49</v>
      </c>
      <c r="B844" s="276">
        <v>1101961388</v>
      </c>
      <c r="C844" s="277" t="s">
        <v>1397</v>
      </c>
      <c r="D844" s="278">
        <v>44894</v>
      </c>
      <c r="E844" s="279" t="s">
        <v>1401</v>
      </c>
      <c r="F844" s="279" t="s">
        <v>188</v>
      </c>
      <c r="G844" s="283" t="s">
        <v>1388</v>
      </c>
      <c r="H844" s="279" t="s">
        <v>189</v>
      </c>
      <c r="I844" s="278">
        <v>44883</v>
      </c>
      <c r="J844" s="278">
        <v>44891</v>
      </c>
      <c r="K844" s="276">
        <f>J844-D844</f>
      </c>
      <c r="L844" s="278">
        <v>44913</v>
      </c>
      <c r="M844" s="280">
        <v>19.4</v>
      </c>
      <c r="N844" s="278">
        <v>44915</v>
      </c>
      <c r="O844" s="279" t="s">
        <v>190</v>
      </c>
      <c r="P844" s="276">
        <v>190</v>
      </c>
      <c r="Q844" s="278">
        <v>44946</v>
      </c>
      <c r="R844" s="276">
        <f>Q844-N844</f>
      </c>
      <c r="S844" s="6"/>
      <c r="T844" s="6"/>
      <c r="U844" s="5">
        <f>+YEAR(D844)</f>
      </c>
      <c r="V844" s="5">
        <f>+MONTH(D844)</f>
      </c>
      <c r="W844" s="281">
        <f>+"W"&amp;IF(WEEKNUM(D844)&lt;10,"0"&amp;WEEKNUM(D844),WEEKNUM(D844))</f>
      </c>
      <c r="X844" s="5">
        <f>+IF(N844="",YEAR(L844),YEAR(N844))</f>
      </c>
      <c r="Y844" s="5">
        <f>+IF(N844="",MONTH(L844),MONTH(N844))</f>
      </c>
      <c r="Z844" s="282">
        <f>+IF(N844="","W"&amp;IF(WEEKNUM(L844)&lt;10,"0"&amp;WEEKNUM(L844),WEEKNUM(L844)),"W"&amp;IF(WEEKNUM(N844)&lt;10,"0"&amp;WEEKNUM(N844),WEEKNUM(N844)))</f>
      </c>
      <c r="AA844" s="281">
        <f>+IF(O844&lt;&gt;"",O844,IF(N844="","In Transit","Arrived"))</f>
      </c>
      <c r="AB844" s="281">
        <f>+"W"&amp;IF(WEEKNUM(Q844)&lt;10,"0"&amp;WEEKNUM(Q844),WEEKNUM(Q844))</f>
      </c>
      <c r="AC844" s="5">
        <f>+YEAR(Q844)</f>
      </c>
      <c r="AD844" s="281">
        <f>+AB844&amp;"-"&amp;AC844</f>
      </c>
      <c r="AE844" s="6"/>
      <c r="AF844" s="6"/>
      <c r="AG844" s="11"/>
    </row>
    <row x14ac:dyDescent="0.25" r="845" customHeight="1" ht="18.75">
      <c r="A845" s="276">
        <v>49</v>
      </c>
      <c r="B845" s="276">
        <v>1101961386</v>
      </c>
      <c r="C845" s="277" t="s">
        <v>1397</v>
      </c>
      <c r="D845" s="278">
        <v>44893</v>
      </c>
      <c r="E845" s="279" t="s">
        <v>1402</v>
      </c>
      <c r="F845" s="279" t="s">
        <v>188</v>
      </c>
      <c r="G845" s="283" t="s">
        <v>1388</v>
      </c>
      <c r="H845" s="279" t="s">
        <v>189</v>
      </c>
      <c r="I845" s="278">
        <v>44883</v>
      </c>
      <c r="J845" s="278">
        <v>44891</v>
      </c>
      <c r="K845" s="276">
        <f>J845-D845</f>
      </c>
      <c r="L845" s="278">
        <v>44913</v>
      </c>
      <c r="M845" s="280">
        <v>19.4</v>
      </c>
      <c r="N845" s="278">
        <v>44915</v>
      </c>
      <c r="O845" s="279" t="s">
        <v>190</v>
      </c>
      <c r="P845" s="276">
        <v>190</v>
      </c>
      <c r="Q845" s="278">
        <v>44943</v>
      </c>
      <c r="R845" s="276">
        <f>Q845-N845</f>
      </c>
      <c r="S845" s="6"/>
      <c r="T845" s="6"/>
      <c r="U845" s="5">
        <f>+YEAR(D845)</f>
      </c>
      <c r="V845" s="5">
        <f>+MONTH(D845)</f>
      </c>
      <c r="W845" s="281">
        <f>+"W"&amp;IF(WEEKNUM(D845)&lt;10,"0"&amp;WEEKNUM(D845),WEEKNUM(D845))</f>
      </c>
      <c r="X845" s="5">
        <f>+IF(N845="",YEAR(L845),YEAR(N845))</f>
      </c>
      <c r="Y845" s="5">
        <f>+IF(N845="",MONTH(L845),MONTH(N845))</f>
      </c>
      <c r="Z845" s="282">
        <f>+IF(N845="","W"&amp;IF(WEEKNUM(L845)&lt;10,"0"&amp;WEEKNUM(L845),WEEKNUM(L845)),"W"&amp;IF(WEEKNUM(N845)&lt;10,"0"&amp;WEEKNUM(N845),WEEKNUM(N845)))</f>
      </c>
      <c r="AA845" s="281">
        <f>+IF(O845&lt;&gt;"",O845,IF(N845="","In Transit","Arrived"))</f>
      </c>
      <c r="AB845" s="281">
        <f>+"W"&amp;IF(WEEKNUM(Q845)&lt;10,"0"&amp;WEEKNUM(Q845),WEEKNUM(Q845))</f>
      </c>
      <c r="AC845" s="5">
        <f>+YEAR(Q845)</f>
      </c>
      <c r="AD845" s="281">
        <f>+AB845&amp;"-"&amp;AC845</f>
      </c>
      <c r="AE845" s="6"/>
      <c r="AF845" s="6"/>
      <c r="AG845" s="11"/>
    </row>
    <row x14ac:dyDescent="0.25" r="846" customHeight="1" ht="18.75">
      <c r="A846" s="276">
        <v>49</v>
      </c>
      <c r="B846" s="276">
        <v>1101961384</v>
      </c>
      <c r="C846" s="277" t="s">
        <v>1397</v>
      </c>
      <c r="D846" s="278">
        <v>44893</v>
      </c>
      <c r="E846" s="279" t="s">
        <v>1403</v>
      </c>
      <c r="F846" s="279" t="s">
        <v>188</v>
      </c>
      <c r="G846" s="283" t="s">
        <v>1388</v>
      </c>
      <c r="H846" s="279" t="s">
        <v>189</v>
      </c>
      <c r="I846" s="278">
        <v>44883</v>
      </c>
      <c r="J846" s="278">
        <v>44891</v>
      </c>
      <c r="K846" s="276">
        <f>J846-D846</f>
      </c>
      <c r="L846" s="278">
        <v>44913</v>
      </c>
      <c r="M846" s="280">
        <v>19.4</v>
      </c>
      <c r="N846" s="278">
        <v>44915</v>
      </c>
      <c r="O846" s="279" t="s">
        <v>190</v>
      </c>
      <c r="P846" s="276">
        <v>190</v>
      </c>
      <c r="Q846" s="278">
        <v>44946</v>
      </c>
      <c r="R846" s="276">
        <f>Q846-N846</f>
      </c>
      <c r="S846" s="6"/>
      <c r="T846" s="6"/>
      <c r="U846" s="5">
        <f>+YEAR(D846)</f>
      </c>
      <c r="V846" s="5">
        <f>+MONTH(D846)</f>
      </c>
      <c r="W846" s="281">
        <f>+"W"&amp;IF(WEEKNUM(D846)&lt;10,"0"&amp;WEEKNUM(D846),WEEKNUM(D846))</f>
      </c>
      <c r="X846" s="5">
        <f>+IF(N846="",YEAR(L846),YEAR(N846))</f>
      </c>
      <c r="Y846" s="5">
        <f>+IF(N846="",MONTH(L846),MONTH(N846))</f>
      </c>
      <c r="Z846" s="282">
        <f>+IF(N846="","W"&amp;IF(WEEKNUM(L846)&lt;10,"0"&amp;WEEKNUM(L846),WEEKNUM(L846)),"W"&amp;IF(WEEKNUM(N846)&lt;10,"0"&amp;WEEKNUM(N846),WEEKNUM(N846)))</f>
      </c>
      <c r="AA846" s="281">
        <f>+IF(O846&lt;&gt;"",O846,IF(N846="","In Transit","Arrived"))</f>
      </c>
      <c r="AB846" s="281">
        <f>+"W"&amp;IF(WEEKNUM(Q846)&lt;10,"0"&amp;WEEKNUM(Q846),WEEKNUM(Q846))</f>
      </c>
      <c r="AC846" s="5">
        <f>+YEAR(Q846)</f>
      </c>
      <c r="AD846" s="281">
        <f>+AB846&amp;"-"&amp;AC846</f>
      </c>
      <c r="AE846" s="6"/>
      <c r="AF846" s="6"/>
      <c r="AG846" s="11"/>
    </row>
    <row x14ac:dyDescent="0.25" r="847" customHeight="1" ht="18.75">
      <c r="A847" s="276">
        <v>49</v>
      </c>
      <c r="B847" s="276">
        <v>1101958610</v>
      </c>
      <c r="C847" s="277" t="s">
        <v>1397</v>
      </c>
      <c r="D847" s="278">
        <v>44893</v>
      </c>
      <c r="E847" s="279" t="s">
        <v>1404</v>
      </c>
      <c r="F847" s="279" t="s">
        <v>188</v>
      </c>
      <c r="G847" s="283" t="s">
        <v>1388</v>
      </c>
      <c r="H847" s="279" t="s">
        <v>189</v>
      </c>
      <c r="I847" s="278">
        <v>44883</v>
      </c>
      <c r="J847" s="278">
        <v>44891</v>
      </c>
      <c r="K847" s="276">
        <f>J847-D847</f>
      </c>
      <c r="L847" s="278">
        <v>44913</v>
      </c>
      <c r="M847" s="280">
        <v>19.4</v>
      </c>
      <c r="N847" s="278">
        <v>44915</v>
      </c>
      <c r="O847" s="279" t="s">
        <v>190</v>
      </c>
      <c r="P847" s="276">
        <v>190</v>
      </c>
      <c r="Q847" s="278">
        <v>44946</v>
      </c>
      <c r="R847" s="276">
        <f>Q847-N847</f>
      </c>
      <c r="S847" s="6"/>
      <c r="T847" s="6"/>
      <c r="U847" s="5">
        <f>+YEAR(D847)</f>
      </c>
      <c r="V847" s="5">
        <f>+MONTH(D847)</f>
      </c>
      <c r="W847" s="281">
        <f>+"W"&amp;IF(WEEKNUM(D847)&lt;10,"0"&amp;WEEKNUM(D847),WEEKNUM(D847))</f>
      </c>
      <c r="X847" s="5">
        <f>+IF(N847="",YEAR(L847),YEAR(N847))</f>
      </c>
      <c r="Y847" s="5">
        <f>+IF(N847="",MONTH(L847),MONTH(N847))</f>
      </c>
      <c r="Z847" s="282">
        <f>+IF(N847="","W"&amp;IF(WEEKNUM(L847)&lt;10,"0"&amp;WEEKNUM(L847),WEEKNUM(L847)),"W"&amp;IF(WEEKNUM(N847)&lt;10,"0"&amp;WEEKNUM(N847),WEEKNUM(N847)))</f>
      </c>
      <c r="AA847" s="281">
        <f>+IF(O847&lt;&gt;"",O847,IF(N847="","In Transit","Arrived"))</f>
      </c>
      <c r="AB847" s="281">
        <f>+"W"&amp;IF(WEEKNUM(Q847)&lt;10,"0"&amp;WEEKNUM(Q847),WEEKNUM(Q847))</f>
      </c>
      <c r="AC847" s="5">
        <f>+YEAR(Q847)</f>
      </c>
      <c r="AD847" s="281">
        <f>+AB847&amp;"-"&amp;AC847</f>
      </c>
      <c r="AE847" s="6"/>
      <c r="AF847" s="6"/>
      <c r="AG847" s="11"/>
    </row>
    <row x14ac:dyDescent="0.25" r="848" customHeight="1" ht="18.75">
      <c r="A848" s="276">
        <v>49</v>
      </c>
      <c r="B848" s="276">
        <v>1101958608</v>
      </c>
      <c r="C848" s="277" t="s">
        <v>1397</v>
      </c>
      <c r="D848" s="278">
        <v>44893</v>
      </c>
      <c r="E848" s="279" t="s">
        <v>1405</v>
      </c>
      <c r="F848" s="279" t="s">
        <v>188</v>
      </c>
      <c r="G848" s="283" t="s">
        <v>1388</v>
      </c>
      <c r="H848" s="279" t="s">
        <v>189</v>
      </c>
      <c r="I848" s="278">
        <v>44883</v>
      </c>
      <c r="J848" s="278">
        <v>44891</v>
      </c>
      <c r="K848" s="276">
        <f>J848-D848</f>
      </c>
      <c r="L848" s="278">
        <v>44913</v>
      </c>
      <c r="M848" s="280">
        <v>19.4</v>
      </c>
      <c r="N848" s="278">
        <v>44915</v>
      </c>
      <c r="O848" s="279" t="s">
        <v>190</v>
      </c>
      <c r="P848" s="276">
        <v>190</v>
      </c>
      <c r="Q848" s="278">
        <v>44943</v>
      </c>
      <c r="R848" s="276">
        <f>Q848-N848</f>
      </c>
      <c r="S848" s="6"/>
      <c r="T848" s="6"/>
      <c r="U848" s="5">
        <f>+YEAR(D848)</f>
      </c>
      <c r="V848" s="5">
        <f>+MONTH(D848)</f>
      </c>
      <c r="W848" s="281">
        <f>+"W"&amp;IF(WEEKNUM(D848)&lt;10,"0"&amp;WEEKNUM(D848),WEEKNUM(D848))</f>
      </c>
      <c r="X848" s="5">
        <f>+IF(N848="",YEAR(L848),YEAR(N848))</f>
      </c>
      <c r="Y848" s="5">
        <f>+IF(N848="",MONTH(L848),MONTH(N848))</f>
      </c>
      <c r="Z848" s="282">
        <f>+IF(N848="","W"&amp;IF(WEEKNUM(L848)&lt;10,"0"&amp;WEEKNUM(L848),WEEKNUM(L848)),"W"&amp;IF(WEEKNUM(N848)&lt;10,"0"&amp;WEEKNUM(N848),WEEKNUM(N848)))</f>
      </c>
      <c r="AA848" s="281">
        <f>+IF(O848&lt;&gt;"",O848,IF(N848="","In Transit","Arrived"))</f>
      </c>
      <c r="AB848" s="281">
        <f>+"W"&amp;IF(WEEKNUM(Q848)&lt;10,"0"&amp;WEEKNUM(Q848),WEEKNUM(Q848))</f>
      </c>
      <c r="AC848" s="5">
        <f>+YEAR(Q848)</f>
      </c>
      <c r="AD848" s="281">
        <f>+AB848&amp;"-"&amp;AC848</f>
      </c>
      <c r="AE848" s="6"/>
      <c r="AF848" s="6"/>
      <c r="AG848" s="11"/>
    </row>
    <row x14ac:dyDescent="0.25" r="849" customHeight="1" ht="18.75">
      <c r="A849" s="276">
        <v>49</v>
      </c>
      <c r="B849" s="276">
        <v>1049836120</v>
      </c>
      <c r="C849" s="277" t="s">
        <v>1406</v>
      </c>
      <c r="D849" s="278">
        <v>44893</v>
      </c>
      <c r="E849" s="279" t="s">
        <v>1407</v>
      </c>
      <c r="F849" s="279" t="s">
        <v>188</v>
      </c>
      <c r="G849" s="283" t="s">
        <v>1388</v>
      </c>
      <c r="H849" s="279" t="s">
        <v>189</v>
      </c>
      <c r="I849" s="278">
        <v>44883</v>
      </c>
      <c r="J849" s="278">
        <v>44891</v>
      </c>
      <c r="K849" s="276">
        <f>J849-D849</f>
      </c>
      <c r="L849" s="278">
        <v>44913</v>
      </c>
      <c r="M849" s="280">
        <v>19.4</v>
      </c>
      <c r="N849" s="278">
        <v>44915</v>
      </c>
      <c r="O849" s="279" t="s">
        <v>190</v>
      </c>
      <c r="P849" s="276">
        <v>190</v>
      </c>
      <c r="Q849" s="278">
        <v>44946</v>
      </c>
      <c r="R849" s="276">
        <f>Q849-N849</f>
      </c>
      <c r="S849" s="6"/>
      <c r="T849" s="6"/>
      <c r="U849" s="5">
        <f>+YEAR(D849)</f>
      </c>
      <c r="V849" s="5">
        <f>+MONTH(D849)</f>
      </c>
      <c r="W849" s="281">
        <f>+"W"&amp;IF(WEEKNUM(D849)&lt;10,"0"&amp;WEEKNUM(D849),WEEKNUM(D849))</f>
      </c>
      <c r="X849" s="5">
        <f>+IF(N849="",YEAR(L849),YEAR(N849))</f>
      </c>
      <c r="Y849" s="5">
        <f>+IF(N849="",MONTH(L849),MONTH(N849))</f>
      </c>
      <c r="Z849" s="282">
        <f>+IF(N849="","W"&amp;IF(WEEKNUM(L849)&lt;10,"0"&amp;WEEKNUM(L849),WEEKNUM(L849)),"W"&amp;IF(WEEKNUM(N849)&lt;10,"0"&amp;WEEKNUM(N849),WEEKNUM(N849)))</f>
      </c>
      <c r="AA849" s="281">
        <f>+IF(O849&lt;&gt;"",O849,IF(N849="","In Transit","Arrived"))</f>
      </c>
      <c r="AB849" s="281">
        <f>+"W"&amp;IF(WEEKNUM(Q849)&lt;10,"0"&amp;WEEKNUM(Q849),WEEKNUM(Q849))</f>
      </c>
      <c r="AC849" s="5">
        <f>+YEAR(Q849)</f>
      </c>
      <c r="AD849" s="281">
        <f>+AB849&amp;"-"&amp;AC849</f>
      </c>
      <c r="AE849" s="6"/>
      <c r="AF849" s="6"/>
      <c r="AG849" s="11"/>
    </row>
    <row x14ac:dyDescent="0.25" r="850" customHeight="1" ht="18.75">
      <c r="A850" s="276">
        <v>47</v>
      </c>
      <c r="B850" s="276">
        <v>1101291445</v>
      </c>
      <c r="C850" s="277" t="s">
        <v>1408</v>
      </c>
      <c r="D850" s="278">
        <v>44881</v>
      </c>
      <c r="E850" s="279" t="s">
        <v>1409</v>
      </c>
      <c r="F850" s="279" t="s">
        <v>1028</v>
      </c>
      <c r="G850" s="283" t="s">
        <v>1410</v>
      </c>
      <c r="H850" s="279" t="s">
        <v>189</v>
      </c>
      <c r="I850" s="278">
        <v>44897</v>
      </c>
      <c r="J850" s="278">
        <v>44897</v>
      </c>
      <c r="K850" s="276">
        <f>J850-D850</f>
      </c>
      <c r="L850" s="278">
        <v>44920</v>
      </c>
      <c r="M850" s="280">
        <v>19.4</v>
      </c>
      <c r="N850" s="278">
        <v>44921</v>
      </c>
      <c r="O850" s="279" t="s">
        <v>190</v>
      </c>
      <c r="P850" s="276">
        <v>190</v>
      </c>
      <c r="Q850" s="278">
        <v>44952</v>
      </c>
      <c r="R850" s="276">
        <f>Q850-N850</f>
      </c>
      <c r="S850" s="6"/>
      <c r="T850" s="6"/>
      <c r="U850" s="5">
        <f>+YEAR(D850)</f>
      </c>
      <c r="V850" s="5">
        <f>+MONTH(D850)</f>
      </c>
      <c r="W850" s="281">
        <f>+"W"&amp;IF(WEEKNUM(D850)&lt;10,"0"&amp;WEEKNUM(D850),WEEKNUM(D850))</f>
      </c>
      <c r="X850" s="5">
        <f>+IF(N850="",YEAR(L850),YEAR(N850))</f>
      </c>
      <c r="Y850" s="5">
        <f>+IF(N850="",MONTH(L850),MONTH(N850))</f>
      </c>
      <c r="Z850" s="282">
        <f>+IF(N850="","W"&amp;IF(WEEKNUM(L850)&lt;10,"0"&amp;WEEKNUM(L850),WEEKNUM(L850)),"W"&amp;IF(WEEKNUM(N850)&lt;10,"0"&amp;WEEKNUM(N850),WEEKNUM(N850)))</f>
      </c>
      <c r="AA850" s="281">
        <f>+IF(O850&lt;&gt;"",O850,IF(N850="","In Transit","Arrived"))</f>
      </c>
      <c r="AB850" s="281">
        <f>+"W"&amp;IF(WEEKNUM(Q850)&lt;10,"0"&amp;WEEKNUM(Q850),WEEKNUM(Q850))</f>
      </c>
      <c r="AC850" s="5">
        <f>+YEAR(Q850)</f>
      </c>
      <c r="AD850" s="281">
        <f>+AB850&amp;"-"&amp;AC850</f>
      </c>
      <c r="AE850" s="6"/>
      <c r="AF850" s="6"/>
      <c r="AG850" s="11"/>
    </row>
    <row x14ac:dyDescent="0.25" r="851" customHeight="1" ht="18.75">
      <c r="A851" s="276">
        <v>47</v>
      </c>
      <c r="B851" s="276">
        <v>1101291444</v>
      </c>
      <c r="C851" s="277" t="s">
        <v>1408</v>
      </c>
      <c r="D851" s="278">
        <v>44881</v>
      </c>
      <c r="E851" s="279" t="s">
        <v>240</v>
      </c>
      <c r="F851" s="279" t="s">
        <v>1028</v>
      </c>
      <c r="G851" s="283" t="s">
        <v>1410</v>
      </c>
      <c r="H851" s="279" t="s">
        <v>189</v>
      </c>
      <c r="I851" s="278">
        <v>44897</v>
      </c>
      <c r="J851" s="278">
        <v>44897</v>
      </c>
      <c r="K851" s="276">
        <f>J851-D851</f>
      </c>
      <c r="L851" s="278">
        <v>44920</v>
      </c>
      <c r="M851" s="280">
        <v>19.4</v>
      </c>
      <c r="N851" s="278">
        <v>44921</v>
      </c>
      <c r="O851" s="279" t="s">
        <v>190</v>
      </c>
      <c r="P851" s="276">
        <v>190</v>
      </c>
      <c r="Q851" s="278">
        <v>44957</v>
      </c>
      <c r="R851" s="276">
        <f>Q851-N851</f>
      </c>
      <c r="S851" s="6"/>
      <c r="T851" s="6"/>
      <c r="U851" s="5">
        <f>+YEAR(D851)</f>
      </c>
      <c r="V851" s="5">
        <f>+MONTH(D851)</f>
      </c>
      <c r="W851" s="281">
        <f>+"W"&amp;IF(WEEKNUM(D851)&lt;10,"0"&amp;WEEKNUM(D851),WEEKNUM(D851))</f>
      </c>
      <c r="X851" s="5">
        <f>+IF(N851="",YEAR(L851),YEAR(N851))</f>
      </c>
      <c r="Y851" s="5">
        <f>+IF(N851="",MONTH(L851),MONTH(N851))</f>
      </c>
      <c r="Z851" s="282">
        <f>+IF(N851="","W"&amp;IF(WEEKNUM(L851)&lt;10,"0"&amp;WEEKNUM(L851),WEEKNUM(L851)),"W"&amp;IF(WEEKNUM(N851)&lt;10,"0"&amp;WEEKNUM(N851),WEEKNUM(N851)))</f>
      </c>
      <c r="AA851" s="281">
        <f>+IF(O851&lt;&gt;"",O851,IF(N851="","In Transit","Arrived"))</f>
      </c>
      <c r="AB851" s="281">
        <f>+"W"&amp;IF(WEEKNUM(Q851)&lt;10,"0"&amp;WEEKNUM(Q851),WEEKNUM(Q851))</f>
      </c>
      <c r="AC851" s="5">
        <f>+YEAR(Q851)</f>
      </c>
      <c r="AD851" s="281">
        <f>+AB851&amp;"-"&amp;AC851</f>
      </c>
      <c r="AE851" s="6"/>
      <c r="AF851" s="6"/>
      <c r="AG851" s="11"/>
    </row>
    <row x14ac:dyDescent="0.25" r="852" customHeight="1" ht="18.75">
      <c r="A852" s="276">
        <v>47</v>
      </c>
      <c r="B852" s="276">
        <v>1101291440</v>
      </c>
      <c r="C852" s="277" t="s">
        <v>1408</v>
      </c>
      <c r="D852" s="278">
        <v>44884</v>
      </c>
      <c r="E852" s="279" t="s">
        <v>1411</v>
      </c>
      <c r="F852" s="279" t="s">
        <v>1028</v>
      </c>
      <c r="G852" s="283" t="s">
        <v>1410</v>
      </c>
      <c r="H852" s="279" t="s">
        <v>189</v>
      </c>
      <c r="I852" s="278">
        <v>44897</v>
      </c>
      <c r="J852" s="278">
        <v>44897</v>
      </c>
      <c r="K852" s="276">
        <f>J852-D852</f>
      </c>
      <c r="L852" s="278">
        <v>44920</v>
      </c>
      <c r="M852" s="280">
        <v>19.4</v>
      </c>
      <c r="N852" s="278">
        <v>44921</v>
      </c>
      <c r="O852" s="279" t="s">
        <v>190</v>
      </c>
      <c r="P852" s="276">
        <v>190</v>
      </c>
      <c r="Q852" s="278">
        <v>44952</v>
      </c>
      <c r="R852" s="276">
        <f>Q852-N852</f>
      </c>
      <c r="S852" s="6"/>
      <c r="T852" s="6"/>
      <c r="U852" s="5">
        <f>+YEAR(D852)</f>
      </c>
      <c r="V852" s="5">
        <f>+MONTH(D852)</f>
      </c>
      <c r="W852" s="281">
        <f>+"W"&amp;IF(WEEKNUM(D852)&lt;10,"0"&amp;WEEKNUM(D852),WEEKNUM(D852))</f>
      </c>
      <c r="X852" s="5">
        <f>+IF(N852="",YEAR(L852),YEAR(N852))</f>
      </c>
      <c r="Y852" s="5">
        <f>+IF(N852="",MONTH(L852),MONTH(N852))</f>
      </c>
      <c r="Z852" s="282">
        <f>+IF(N852="","W"&amp;IF(WEEKNUM(L852)&lt;10,"0"&amp;WEEKNUM(L852),WEEKNUM(L852)),"W"&amp;IF(WEEKNUM(N852)&lt;10,"0"&amp;WEEKNUM(N852),WEEKNUM(N852)))</f>
      </c>
      <c r="AA852" s="281">
        <f>+IF(O852&lt;&gt;"",O852,IF(N852="","In Transit","Arrived"))</f>
      </c>
      <c r="AB852" s="281">
        <f>+"W"&amp;IF(WEEKNUM(Q852)&lt;10,"0"&amp;WEEKNUM(Q852),WEEKNUM(Q852))</f>
      </c>
      <c r="AC852" s="5">
        <f>+YEAR(Q852)</f>
      </c>
      <c r="AD852" s="281">
        <f>+AB852&amp;"-"&amp;AC852</f>
      </c>
      <c r="AE852" s="6"/>
      <c r="AF852" s="6"/>
      <c r="AG852" s="11"/>
    </row>
    <row x14ac:dyDescent="0.25" r="853" customHeight="1" ht="18.75">
      <c r="A853" s="276">
        <v>47</v>
      </c>
      <c r="B853" s="276">
        <v>1100930545</v>
      </c>
      <c r="C853" s="277" t="s">
        <v>1408</v>
      </c>
      <c r="D853" s="278">
        <v>44881</v>
      </c>
      <c r="E853" s="279" t="s">
        <v>1412</v>
      </c>
      <c r="F853" s="279" t="s">
        <v>1028</v>
      </c>
      <c r="G853" s="283" t="s">
        <v>1410</v>
      </c>
      <c r="H853" s="279" t="s">
        <v>189</v>
      </c>
      <c r="I853" s="278">
        <v>44897</v>
      </c>
      <c r="J853" s="278">
        <v>44897</v>
      </c>
      <c r="K853" s="276">
        <f>J853-D853</f>
      </c>
      <c r="L853" s="278">
        <v>44920</v>
      </c>
      <c r="M853" s="280">
        <v>19.4</v>
      </c>
      <c r="N853" s="278">
        <v>44921</v>
      </c>
      <c r="O853" s="279" t="s">
        <v>190</v>
      </c>
      <c r="P853" s="276">
        <v>190</v>
      </c>
      <c r="Q853" s="278">
        <v>44952</v>
      </c>
      <c r="R853" s="276">
        <f>Q853-N853</f>
      </c>
      <c r="S853" s="6"/>
      <c r="T853" s="6"/>
      <c r="U853" s="5">
        <f>+YEAR(D853)</f>
      </c>
      <c r="V853" s="5">
        <f>+MONTH(D853)</f>
      </c>
      <c r="W853" s="281">
        <f>+"W"&amp;IF(WEEKNUM(D853)&lt;10,"0"&amp;WEEKNUM(D853),WEEKNUM(D853))</f>
      </c>
      <c r="X853" s="5">
        <f>+IF(N853="",YEAR(L853),YEAR(N853))</f>
      </c>
      <c r="Y853" s="5">
        <f>+IF(N853="",MONTH(L853),MONTH(N853))</f>
      </c>
      <c r="Z853" s="282">
        <f>+IF(N853="","W"&amp;IF(WEEKNUM(L853)&lt;10,"0"&amp;WEEKNUM(L853),WEEKNUM(L853)),"W"&amp;IF(WEEKNUM(N853)&lt;10,"0"&amp;WEEKNUM(N853),WEEKNUM(N853)))</f>
      </c>
      <c r="AA853" s="281">
        <f>+IF(O853&lt;&gt;"",O853,IF(N853="","In Transit","Arrived"))</f>
      </c>
      <c r="AB853" s="281">
        <f>+"W"&amp;IF(WEEKNUM(Q853)&lt;10,"0"&amp;WEEKNUM(Q853),WEEKNUM(Q853))</f>
      </c>
      <c r="AC853" s="5">
        <f>+YEAR(Q853)</f>
      </c>
      <c r="AD853" s="281">
        <f>+AB853&amp;"-"&amp;AC853</f>
      </c>
      <c r="AE853" s="6"/>
      <c r="AF853" s="6"/>
      <c r="AG853" s="11"/>
    </row>
    <row x14ac:dyDescent="0.25" r="854" customHeight="1" ht="18.75">
      <c r="A854" s="276">
        <v>47</v>
      </c>
      <c r="B854" s="276">
        <v>1100930543</v>
      </c>
      <c r="C854" s="277" t="s">
        <v>1408</v>
      </c>
      <c r="D854" s="278">
        <v>44880</v>
      </c>
      <c r="E854" s="279" t="s">
        <v>1413</v>
      </c>
      <c r="F854" s="279" t="s">
        <v>1028</v>
      </c>
      <c r="G854" s="283" t="s">
        <v>1410</v>
      </c>
      <c r="H854" s="279" t="s">
        <v>189</v>
      </c>
      <c r="I854" s="278">
        <v>44897</v>
      </c>
      <c r="J854" s="278">
        <v>44897</v>
      </c>
      <c r="K854" s="276">
        <f>J854-D854</f>
      </c>
      <c r="L854" s="278">
        <v>44920</v>
      </c>
      <c r="M854" s="280">
        <v>19.4</v>
      </c>
      <c r="N854" s="278">
        <v>44921</v>
      </c>
      <c r="O854" s="279" t="s">
        <v>190</v>
      </c>
      <c r="P854" s="276">
        <v>190</v>
      </c>
      <c r="Q854" s="278">
        <v>44952</v>
      </c>
      <c r="R854" s="276">
        <f>Q854-N854</f>
      </c>
      <c r="S854" s="6"/>
      <c r="T854" s="6"/>
      <c r="U854" s="5">
        <f>+YEAR(D854)</f>
      </c>
      <c r="V854" s="5">
        <f>+MONTH(D854)</f>
      </c>
      <c r="W854" s="281">
        <f>+"W"&amp;IF(WEEKNUM(D854)&lt;10,"0"&amp;WEEKNUM(D854),WEEKNUM(D854))</f>
      </c>
      <c r="X854" s="5">
        <f>+IF(N854="",YEAR(L854),YEAR(N854))</f>
      </c>
      <c r="Y854" s="5">
        <f>+IF(N854="",MONTH(L854),MONTH(N854))</f>
      </c>
      <c r="Z854" s="282">
        <f>+IF(N854="","W"&amp;IF(WEEKNUM(L854)&lt;10,"0"&amp;WEEKNUM(L854),WEEKNUM(L854)),"W"&amp;IF(WEEKNUM(N854)&lt;10,"0"&amp;WEEKNUM(N854),WEEKNUM(N854)))</f>
      </c>
      <c r="AA854" s="281">
        <f>+IF(O854&lt;&gt;"",O854,IF(N854="","In Transit","Arrived"))</f>
      </c>
      <c r="AB854" s="281">
        <f>+"W"&amp;IF(WEEKNUM(Q854)&lt;10,"0"&amp;WEEKNUM(Q854),WEEKNUM(Q854))</f>
      </c>
      <c r="AC854" s="5">
        <f>+YEAR(Q854)</f>
      </c>
      <c r="AD854" s="281">
        <f>+AB854&amp;"-"&amp;AC854</f>
      </c>
      <c r="AE854" s="6"/>
      <c r="AF854" s="6"/>
      <c r="AG854" s="11"/>
    </row>
    <row x14ac:dyDescent="0.25" r="855" customHeight="1" ht="18.75">
      <c r="A855" s="276">
        <v>47</v>
      </c>
      <c r="B855" s="276">
        <v>1100930542</v>
      </c>
      <c r="C855" s="277" t="s">
        <v>1408</v>
      </c>
      <c r="D855" s="278">
        <v>44880</v>
      </c>
      <c r="E855" s="279" t="s">
        <v>1414</v>
      </c>
      <c r="F855" s="279" t="s">
        <v>1028</v>
      </c>
      <c r="G855" s="283" t="s">
        <v>1410</v>
      </c>
      <c r="H855" s="279" t="s">
        <v>189</v>
      </c>
      <c r="I855" s="278">
        <v>44897</v>
      </c>
      <c r="J855" s="278">
        <v>44897</v>
      </c>
      <c r="K855" s="276">
        <f>J855-D855</f>
      </c>
      <c r="L855" s="278">
        <v>44920</v>
      </c>
      <c r="M855" s="280">
        <v>19.4</v>
      </c>
      <c r="N855" s="278">
        <v>44921</v>
      </c>
      <c r="O855" s="279" t="s">
        <v>190</v>
      </c>
      <c r="P855" s="276">
        <v>190</v>
      </c>
      <c r="Q855" s="278">
        <v>44957</v>
      </c>
      <c r="R855" s="276">
        <f>Q855-N855</f>
      </c>
      <c r="S855" s="6"/>
      <c r="T855" s="6"/>
      <c r="U855" s="5">
        <f>+YEAR(D855)</f>
      </c>
      <c r="V855" s="5">
        <f>+MONTH(D855)</f>
      </c>
      <c r="W855" s="281">
        <f>+"W"&amp;IF(WEEKNUM(D855)&lt;10,"0"&amp;WEEKNUM(D855),WEEKNUM(D855))</f>
      </c>
      <c r="X855" s="5">
        <f>+IF(N855="",YEAR(L855),YEAR(N855))</f>
      </c>
      <c r="Y855" s="5">
        <f>+IF(N855="",MONTH(L855),MONTH(N855))</f>
      </c>
      <c r="Z855" s="282">
        <f>+IF(N855="","W"&amp;IF(WEEKNUM(L855)&lt;10,"0"&amp;WEEKNUM(L855),WEEKNUM(L855)),"W"&amp;IF(WEEKNUM(N855)&lt;10,"0"&amp;WEEKNUM(N855),WEEKNUM(N855)))</f>
      </c>
      <c r="AA855" s="281">
        <f>+IF(O855&lt;&gt;"",O855,IF(N855="","In Transit","Arrived"))</f>
      </c>
      <c r="AB855" s="281">
        <f>+"W"&amp;IF(WEEKNUM(Q855)&lt;10,"0"&amp;WEEKNUM(Q855),WEEKNUM(Q855))</f>
      </c>
      <c r="AC855" s="5">
        <f>+YEAR(Q855)</f>
      </c>
      <c r="AD855" s="281">
        <f>+AB855&amp;"-"&amp;AC855</f>
      </c>
      <c r="AE855" s="6"/>
      <c r="AF855" s="6"/>
      <c r="AG855" s="11"/>
    </row>
    <row x14ac:dyDescent="0.25" r="856" customHeight="1" ht="18.75">
      <c r="A856" s="276">
        <v>47</v>
      </c>
      <c r="B856" s="276">
        <v>1100930529</v>
      </c>
      <c r="C856" s="277" t="s">
        <v>1408</v>
      </c>
      <c r="D856" s="278">
        <v>44880</v>
      </c>
      <c r="E856" s="279" t="s">
        <v>1415</v>
      </c>
      <c r="F856" s="279" t="s">
        <v>1028</v>
      </c>
      <c r="G856" s="283" t="s">
        <v>1410</v>
      </c>
      <c r="H856" s="279" t="s">
        <v>189</v>
      </c>
      <c r="I856" s="278">
        <v>44897</v>
      </c>
      <c r="J856" s="278">
        <v>44897</v>
      </c>
      <c r="K856" s="276">
        <f>J856-D856</f>
      </c>
      <c r="L856" s="278">
        <v>44920</v>
      </c>
      <c r="M856" s="280">
        <v>19.4</v>
      </c>
      <c r="N856" s="278">
        <v>44921</v>
      </c>
      <c r="O856" s="279" t="s">
        <v>190</v>
      </c>
      <c r="P856" s="276">
        <v>190</v>
      </c>
      <c r="Q856" s="278">
        <v>44952</v>
      </c>
      <c r="R856" s="276">
        <f>Q856-N856</f>
      </c>
      <c r="S856" s="6"/>
      <c r="T856" s="6"/>
      <c r="U856" s="5">
        <f>+YEAR(D856)</f>
      </c>
      <c r="V856" s="5">
        <f>+MONTH(D856)</f>
      </c>
      <c r="W856" s="281">
        <f>+"W"&amp;IF(WEEKNUM(D856)&lt;10,"0"&amp;WEEKNUM(D856),WEEKNUM(D856))</f>
      </c>
      <c r="X856" s="5">
        <f>+IF(N856="",YEAR(L856),YEAR(N856))</f>
      </c>
      <c r="Y856" s="5">
        <f>+IF(N856="",MONTH(L856),MONTH(N856))</f>
      </c>
      <c r="Z856" s="282">
        <f>+IF(N856="","W"&amp;IF(WEEKNUM(L856)&lt;10,"0"&amp;WEEKNUM(L856),WEEKNUM(L856)),"W"&amp;IF(WEEKNUM(N856)&lt;10,"0"&amp;WEEKNUM(N856),WEEKNUM(N856)))</f>
      </c>
      <c r="AA856" s="281">
        <f>+IF(O856&lt;&gt;"",O856,IF(N856="","In Transit","Arrived"))</f>
      </c>
      <c r="AB856" s="281">
        <f>+"W"&amp;IF(WEEKNUM(Q856)&lt;10,"0"&amp;WEEKNUM(Q856),WEEKNUM(Q856))</f>
      </c>
      <c r="AC856" s="5">
        <f>+YEAR(Q856)</f>
      </c>
      <c r="AD856" s="281">
        <f>+AB856&amp;"-"&amp;AC856</f>
      </c>
      <c r="AE856" s="6"/>
      <c r="AF856" s="6"/>
      <c r="AG856" s="11"/>
    </row>
    <row x14ac:dyDescent="0.25" r="857" customHeight="1" ht="18.75">
      <c r="A857" s="276">
        <v>47</v>
      </c>
      <c r="B857" s="276">
        <v>1100930519</v>
      </c>
      <c r="C857" s="277" t="s">
        <v>1408</v>
      </c>
      <c r="D857" s="278">
        <v>44879</v>
      </c>
      <c r="E857" s="279" t="s">
        <v>1416</v>
      </c>
      <c r="F857" s="279" t="s">
        <v>1028</v>
      </c>
      <c r="G857" s="283" t="s">
        <v>1410</v>
      </c>
      <c r="H857" s="279" t="s">
        <v>189</v>
      </c>
      <c r="I857" s="278">
        <v>44897</v>
      </c>
      <c r="J857" s="278">
        <v>44897</v>
      </c>
      <c r="K857" s="276">
        <f>J857-D857</f>
      </c>
      <c r="L857" s="278">
        <v>44920</v>
      </c>
      <c r="M857" s="280">
        <v>19.4</v>
      </c>
      <c r="N857" s="278">
        <v>44921</v>
      </c>
      <c r="O857" s="279" t="s">
        <v>190</v>
      </c>
      <c r="P857" s="276">
        <v>190</v>
      </c>
      <c r="Q857" s="278">
        <v>44957</v>
      </c>
      <c r="R857" s="276">
        <f>Q857-N857</f>
      </c>
      <c r="S857" s="6"/>
      <c r="T857" s="6"/>
      <c r="U857" s="5">
        <f>+YEAR(D857)</f>
      </c>
      <c r="V857" s="5">
        <f>+MONTH(D857)</f>
      </c>
      <c r="W857" s="281">
        <f>+"W"&amp;IF(WEEKNUM(D857)&lt;10,"0"&amp;WEEKNUM(D857),WEEKNUM(D857))</f>
      </c>
      <c r="X857" s="5">
        <f>+IF(N857="",YEAR(L857),YEAR(N857))</f>
      </c>
      <c r="Y857" s="5">
        <f>+IF(N857="",MONTH(L857),MONTH(N857))</f>
      </c>
      <c r="Z857" s="282">
        <f>+IF(N857="","W"&amp;IF(WEEKNUM(L857)&lt;10,"0"&amp;WEEKNUM(L857),WEEKNUM(L857)),"W"&amp;IF(WEEKNUM(N857)&lt;10,"0"&amp;WEEKNUM(N857),WEEKNUM(N857)))</f>
      </c>
      <c r="AA857" s="281">
        <f>+IF(O857&lt;&gt;"",O857,IF(N857="","In Transit","Arrived"))</f>
      </c>
      <c r="AB857" s="281">
        <f>+"W"&amp;IF(WEEKNUM(Q857)&lt;10,"0"&amp;WEEKNUM(Q857),WEEKNUM(Q857))</f>
      </c>
      <c r="AC857" s="5">
        <f>+YEAR(Q857)</f>
      </c>
      <c r="AD857" s="281">
        <f>+AB857&amp;"-"&amp;AC857</f>
      </c>
      <c r="AE857" s="6"/>
      <c r="AF857" s="6"/>
      <c r="AG857" s="11"/>
    </row>
    <row x14ac:dyDescent="0.25" r="858" customHeight="1" ht="18.75">
      <c r="A858" s="276">
        <v>47</v>
      </c>
      <c r="B858" s="276">
        <v>1100930516</v>
      </c>
      <c r="C858" s="277" t="s">
        <v>1408</v>
      </c>
      <c r="D858" s="278">
        <v>44879</v>
      </c>
      <c r="E858" s="279" t="s">
        <v>1417</v>
      </c>
      <c r="F858" s="279" t="s">
        <v>1028</v>
      </c>
      <c r="G858" s="283" t="s">
        <v>1410</v>
      </c>
      <c r="H858" s="279" t="s">
        <v>189</v>
      </c>
      <c r="I858" s="278">
        <v>44897</v>
      </c>
      <c r="J858" s="278">
        <v>44897</v>
      </c>
      <c r="K858" s="276">
        <f>J858-D858</f>
      </c>
      <c r="L858" s="278">
        <v>44920</v>
      </c>
      <c r="M858" s="280">
        <v>19.4</v>
      </c>
      <c r="N858" s="278">
        <v>44921</v>
      </c>
      <c r="O858" s="279" t="s">
        <v>190</v>
      </c>
      <c r="P858" s="276">
        <v>190</v>
      </c>
      <c r="Q858" s="278">
        <v>44952</v>
      </c>
      <c r="R858" s="276">
        <f>Q858-N858</f>
      </c>
      <c r="S858" s="6"/>
      <c r="T858" s="6"/>
      <c r="U858" s="5">
        <f>+YEAR(D858)</f>
      </c>
      <c r="V858" s="5">
        <f>+MONTH(D858)</f>
      </c>
      <c r="W858" s="281">
        <f>+"W"&amp;IF(WEEKNUM(D858)&lt;10,"0"&amp;WEEKNUM(D858),WEEKNUM(D858))</f>
      </c>
      <c r="X858" s="5">
        <f>+IF(N858="",YEAR(L858),YEAR(N858))</f>
      </c>
      <c r="Y858" s="5">
        <f>+IF(N858="",MONTH(L858),MONTH(N858))</f>
      </c>
      <c r="Z858" s="282">
        <f>+IF(N858="","W"&amp;IF(WEEKNUM(L858)&lt;10,"0"&amp;WEEKNUM(L858),WEEKNUM(L858)),"W"&amp;IF(WEEKNUM(N858)&lt;10,"0"&amp;WEEKNUM(N858),WEEKNUM(N858)))</f>
      </c>
      <c r="AA858" s="281">
        <f>+IF(O858&lt;&gt;"",O858,IF(N858="","In Transit","Arrived"))</f>
      </c>
      <c r="AB858" s="281">
        <f>+"W"&amp;IF(WEEKNUM(Q858)&lt;10,"0"&amp;WEEKNUM(Q858),WEEKNUM(Q858))</f>
      </c>
      <c r="AC858" s="5">
        <f>+YEAR(Q858)</f>
      </c>
      <c r="AD858" s="281">
        <f>+AB858&amp;"-"&amp;AC858</f>
      </c>
      <c r="AE858" s="6"/>
      <c r="AF858" s="6"/>
      <c r="AG858" s="11"/>
    </row>
    <row x14ac:dyDescent="0.25" r="859" customHeight="1" ht="18.75">
      <c r="A859" s="276">
        <v>47</v>
      </c>
      <c r="B859" s="276">
        <v>1100930515</v>
      </c>
      <c r="C859" s="277" t="s">
        <v>1408</v>
      </c>
      <c r="D859" s="278">
        <v>44879</v>
      </c>
      <c r="E859" s="279" t="s">
        <v>1418</v>
      </c>
      <c r="F859" s="279" t="s">
        <v>1028</v>
      </c>
      <c r="G859" s="283" t="s">
        <v>1410</v>
      </c>
      <c r="H859" s="279" t="s">
        <v>189</v>
      </c>
      <c r="I859" s="278">
        <v>44897</v>
      </c>
      <c r="J859" s="278">
        <v>44897</v>
      </c>
      <c r="K859" s="276">
        <f>J859-D859</f>
      </c>
      <c r="L859" s="278">
        <v>44920</v>
      </c>
      <c r="M859" s="280">
        <v>19.4</v>
      </c>
      <c r="N859" s="278">
        <v>44921</v>
      </c>
      <c r="O859" s="279" t="s">
        <v>190</v>
      </c>
      <c r="P859" s="276">
        <v>190</v>
      </c>
      <c r="Q859" s="278">
        <v>44957</v>
      </c>
      <c r="R859" s="276">
        <f>Q859-N859</f>
      </c>
      <c r="S859" s="6"/>
      <c r="T859" s="6"/>
      <c r="U859" s="5">
        <f>+YEAR(D859)</f>
      </c>
      <c r="V859" s="5">
        <f>+MONTH(D859)</f>
      </c>
      <c r="W859" s="281">
        <f>+"W"&amp;IF(WEEKNUM(D859)&lt;10,"0"&amp;WEEKNUM(D859),WEEKNUM(D859))</f>
      </c>
      <c r="X859" s="5">
        <f>+IF(N859="",YEAR(L859),YEAR(N859))</f>
      </c>
      <c r="Y859" s="5">
        <f>+IF(N859="",MONTH(L859),MONTH(N859))</f>
      </c>
      <c r="Z859" s="282">
        <f>+IF(N859="","W"&amp;IF(WEEKNUM(L859)&lt;10,"0"&amp;WEEKNUM(L859),WEEKNUM(L859)),"W"&amp;IF(WEEKNUM(N859)&lt;10,"0"&amp;WEEKNUM(N859),WEEKNUM(N859)))</f>
      </c>
      <c r="AA859" s="281">
        <f>+IF(O859&lt;&gt;"",O859,IF(N859="","In Transit","Arrived"))</f>
      </c>
      <c r="AB859" s="281">
        <f>+"W"&amp;IF(WEEKNUM(Q859)&lt;10,"0"&amp;WEEKNUM(Q859),WEEKNUM(Q859))</f>
      </c>
      <c r="AC859" s="5">
        <f>+YEAR(Q859)</f>
      </c>
      <c r="AD859" s="281">
        <f>+AB859&amp;"-"&amp;AC859</f>
      </c>
      <c r="AE859" s="6"/>
      <c r="AF859" s="6"/>
      <c r="AG859" s="11"/>
    </row>
    <row x14ac:dyDescent="0.25" r="860" customHeight="1" ht="18.75">
      <c r="A860" s="276">
        <v>47</v>
      </c>
      <c r="B860" s="276">
        <v>1101291457</v>
      </c>
      <c r="C860" s="277" t="s">
        <v>1419</v>
      </c>
      <c r="D860" s="278">
        <v>44883</v>
      </c>
      <c r="E860" s="279" t="s">
        <v>1420</v>
      </c>
      <c r="F860" s="279" t="s">
        <v>211</v>
      </c>
      <c r="G860" s="283" t="s">
        <v>1421</v>
      </c>
      <c r="H860" s="279" t="s">
        <v>189</v>
      </c>
      <c r="I860" s="278">
        <v>44890</v>
      </c>
      <c r="J860" s="278">
        <v>44912</v>
      </c>
      <c r="K860" s="276">
        <f>J860-D860</f>
      </c>
      <c r="L860" s="284" t="s">
        <v>1422</v>
      </c>
      <c r="M860" s="280">
        <v>19.4</v>
      </c>
      <c r="N860" s="278">
        <v>44945</v>
      </c>
      <c r="O860" s="279" t="s">
        <v>190</v>
      </c>
      <c r="P860" s="276">
        <v>191</v>
      </c>
      <c r="Q860" s="278">
        <v>44965</v>
      </c>
      <c r="R860" s="276">
        <f>Q860-N860</f>
      </c>
      <c r="S860" s="6"/>
      <c r="T860" s="6"/>
      <c r="U860" s="5">
        <f>+YEAR(D860)</f>
      </c>
      <c r="V860" s="5">
        <f>+MONTH(D860)</f>
      </c>
      <c r="W860" s="281">
        <f>+"W"&amp;IF(WEEKNUM(D860)&lt;10,"0"&amp;WEEKNUM(D860),WEEKNUM(D860))</f>
      </c>
      <c r="X860" s="5">
        <f>+IF(N860="",YEAR(L860),YEAR(N860))</f>
      </c>
      <c r="Y860" s="5">
        <f>+IF(N860="",MONTH(L860),MONTH(N860))</f>
      </c>
      <c r="Z860" s="282">
        <f>+IF(N860="","W"&amp;IF(WEEKNUM(L860)&lt;10,"0"&amp;WEEKNUM(L860),WEEKNUM(L860)),"W"&amp;IF(WEEKNUM(N860)&lt;10,"0"&amp;WEEKNUM(N860),WEEKNUM(N860)))</f>
      </c>
      <c r="AA860" s="281">
        <f>+IF(O860&lt;&gt;"",O860,IF(N860="","In Transit","Arrived"))</f>
      </c>
      <c r="AB860" s="281">
        <f>+"W"&amp;IF(WEEKNUM(Q860)&lt;10,"0"&amp;WEEKNUM(Q860),WEEKNUM(Q860))</f>
      </c>
      <c r="AC860" s="5">
        <f>+YEAR(Q860)</f>
      </c>
      <c r="AD860" s="281">
        <f>+AB860&amp;"-"&amp;AC860</f>
      </c>
      <c r="AE860" s="6"/>
      <c r="AF860" s="6"/>
      <c r="AG860" s="11"/>
    </row>
    <row x14ac:dyDescent="0.25" r="861" customHeight="1" ht="18.75">
      <c r="A861" s="276">
        <v>47</v>
      </c>
      <c r="B861" s="276">
        <v>1101291456</v>
      </c>
      <c r="C861" s="277" t="s">
        <v>1423</v>
      </c>
      <c r="D861" s="278">
        <v>44883</v>
      </c>
      <c r="E861" s="279" t="s">
        <v>1424</v>
      </c>
      <c r="F861" s="279" t="s">
        <v>250</v>
      </c>
      <c r="G861" s="283" t="s">
        <v>1425</v>
      </c>
      <c r="H861" s="279" t="s">
        <v>189</v>
      </c>
      <c r="I861" s="278">
        <v>44890</v>
      </c>
      <c r="J861" s="278">
        <v>44904</v>
      </c>
      <c r="K861" s="276">
        <f>J861-D861</f>
      </c>
      <c r="L861" s="278">
        <v>44927</v>
      </c>
      <c r="M861" s="280">
        <v>19.4</v>
      </c>
      <c r="N861" s="278">
        <v>44927</v>
      </c>
      <c r="O861" s="279" t="s">
        <v>190</v>
      </c>
      <c r="P861" s="276">
        <v>190</v>
      </c>
      <c r="Q861" s="278">
        <v>44958</v>
      </c>
      <c r="R861" s="276">
        <f>Q861-N861</f>
      </c>
      <c r="S861" s="6"/>
      <c r="T861" s="6"/>
      <c r="U861" s="5">
        <f>+YEAR(D861)</f>
      </c>
      <c r="V861" s="5">
        <f>+MONTH(D861)</f>
      </c>
      <c r="W861" s="281">
        <f>+"W"&amp;IF(WEEKNUM(D861)&lt;10,"0"&amp;WEEKNUM(D861),WEEKNUM(D861))</f>
      </c>
      <c r="X861" s="5">
        <f>+IF(N861="",YEAR(L861),YEAR(N861))</f>
      </c>
      <c r="Y861" s="5">
        <f>+IF(N861="",MONTH(L861),MONTH(N861))</f>
      </c>
      <c r="Z861" s="282">
        <f>+IF(N861="","W"&amp;IF(WEEKNUM(L861)&lt;10,"0"&amp;WEEKNUM(L861),WEEKNUM(L861)),"W"&amp;IF(WEEKNUM(N861)&lt;10,"0"&amp;WEEKNUM(N861),WEEKNUM(N861)))</f>
      </c>
      <c r="AA861" s="281">
        <f>+IF(O861&lt;&gt;"",O861,IF(N861="","In Transit","Arrived"))</f>
      </c>
      <c r="AB861" s="281">
        <f>+"W"&amp;IF(WEEKNUM(Q861)&lt;10,"0"&amp;WEEKNUM(Q861),WEEKNUM(Q861))</f>
      </c>
      <c r="AC861" s="5">
        <f>+YEAR(Q861)</f>
      </c>
      <c r="AD861" s="281">
        <f>+AB861&amp;"-"&amp;AC861</f>
      </c>
      <c r="AE861" s="6"/>
      <c r="AF861" s="6"/>
      <c r="AG861" s="11"/>
    </row>
    <row x14ac:dyDescent="0.25" r="862" customHeight="1" ht="18.75">
      <c r="A862" s="276">
        <v>47</v>
      </c>
      <c r="B862" s="276">
        <v>1101291455</v>
      </c>
      <c r="C862" s="277" t="s">
        <v>1419</v>
      </c>
      <c r="D862" s="278">
        <v>44882</v>
      </c>
      <c r="E862" s="279" t="s">
        <v>1426</v>
      </c>
      <c r="F862" s="279" t="s">
        <v>211</v>
      </c>
      <c r="G862" s="283" t="s">
        <v>1421</v>
      </c>
      <c r="H862" s="279" t="s">
        <v>189</v>
      </c>
      <c r="I862" s="278">
        <v>44890</v>
      </c>
      <c r="J862" s="278">
        <v>44912</v>
      </c>
      <c r="K862" s="276">
        <f>J862-D862</f>
      </c>
      <c r="L862" s="284" t="s">
        <v>1422</v>
      </c>
      <c r="M862" s="280">
        <v>19.4</v>
      </c>
      <c r="N862" s="278">
        <v>44945</v>
      </c>
      <c r="O862" s="279" t="s">
        <v>190</v>
      </c>
      <c r="P862" s="276">
        <v>191</v>
      </c>
      <c r="Q862" s="278">
        <v>44965</v>
      </c>
      <c r="R862" s="276">
        <f>Q862-N862</f>
      </c>
      <c r="S862" s="6"/>
      <c r="T862" s="6"/>
      <c r="U862" s="5">
        <f>+YEAR(D862)</f>
      </c>
      <c r="V862" s="5">
        <f>+MONTH(D862)</f>
      </c>
      <c r="W862" s="281">
        <f>+"W"&amp;IF(WEEKNUM(D862)&lt;10,"0"&amp;WEEKNUM(D862),WEEKNUM(D862))</f>
      </c>
      <c r="X862" s="5">
        <f>+IF(N862="",YEAR(L862),YEAR(N862))</f>
      </c>
      <c r="Y862" s="5">
        <f>+IF(N862="",MONTH(L862),MONTH(N862))</f>
      </c>
      <c r="Z862" s="282">
        <f>+IF(N862="","W"&amp;IF(WEEKNUM(L862)&lt;10,"0"&amp;WEEKNUM(L862),WEEKNUM(L862)),"W"&amp;IF(WEEKNUM(N862)&lt;10,"0"&amp;WEEKNUM(N862),WEEKNUM(N862)))</f>
      </c>
      <c r="AA862" s="281">
        <f>+IF(O862&lt;&gt;"",O862,IF(N862="","In Transit","Arrived"))</f>
      </c>
      <c r="AB862" s="281">
        <f>+"W"&amp;IF(WEEKNUM(Q862)&lt;10,"0"&amp;WEEKNUM(Q862),WEEKNUM(Q862))</f>
      </c>
      <c r="AC862" s="5">
        <f>+YEAR(Q862)</f>
      </c>
      <c r="AD862" s="281">
        <f>+AB862&amp;"-"&amp;AC862</f>
      </c>
      <c r="AE862" s="6"/>
      <c r="AF862" s="6"/>
      <c r="AG862" s="11"/>
    </row>
    <row x14ac:dyDescent="0.25" r="863" customHeight="1" ht="18.75">
      <c r="A863" s="276">
        <v>47</v>
      </c>
      <c r="B863" s="276">
        <v>1101291452</v>
      </c>
      <c r="C863" s="277" t="s">
        <v>1423</v>
      </c>
      <c r="D863" s="278">
        <v>44882</v>
      </c>
      <c r="E863" s="279" t="s">
        <v>1427</v>
      </c>
      <c r="F863" s="279" t="s">
        <v>188</v>
      </c>
      <c r="G863" s="283" t="s">
        <v>1425</v>
      </c>
      <c r="H863" s="279" t="s">
        <v>189</v>
      </c>
      <c r="I863" s="278">
        <v>44890</v>
      </c>
      <c r="J863" s="278">
        <v>44904</v>
      </c>
      <c r="K863" s="276">
        <f>J863-D863</f>
      </c>
      <c r="L863" s="278">
        <v>44927</v>
      </c>
      <c r="M863" s="280">
        <v>19.4</v>
      </c>
      <c r="N863" s="278">
        <v>44927</v>
      </c>
      <c r="O863" s="279" t="s">
        <v>190</v>
      </c>
      <c r="P863" s="276">
        <v>190</v>
      </c>
      <c r="Q863" s="278">
        <v>44958</v>
      </c>
      <c r="R863" s="276">
        <f>Q863-N863</f>
      </c>
      <c r="S863" s="6"/>
      <c r="T863" s="6"/>
      <c r="U863" s="5">
        <f>+YEAR(D863)</f>
      </c>
      <c r="V863" s="5">
        <f>+MONTH(D863)</f>
      </c>
      <c r="W863" s="281">
        <f>+"W"&amp;IF(WEEKNUM(D863)&lt;10,"0"&amp;WEEKNUM(D863),WEEKNUM(D863))</f>
      </c>
      <c r="X863" s="5">
        <f>+IF(N863="",YEAR(L863),YEAR(N863))</f>
      </c>
      <c r="Y863" s="5">
        <f>+IF(N863="",MONTH(L863),MONTH(N863))</f>
      </c>
      <c r="Z863" s="282">
        <f>+IF(N863="","W"&amp;IF(WEEKNUM(L863)&lt;10,"0"&amp;WEEKNUM(L863),WEEKNUM(L863)),"W"&amp;IF(WEEKNUM(N863)&lt;10,"0"&amp;WEEKNUM(N863),WEEKNUM(N863)))</f>
      </c>
      <c r="AA863" s="281">
        <f>+IF(O863&lt;&gt;"",O863,IF(N863="","In Transit","Arrived"))</f>
      </c>
      <c r="AB863" s="281">
        <f>+"W"&amp;IF(WEEKNUM(Q863)&lt;10,"0"&amp;WEEKNUM(Q863),WEEKNUM(Q863))</f>
      </c>
      <c r="AC863" s="5">
        <f>+YEAR(Q863)</f>
      </c>
      <c r="AD863" s="281">
        <f>+AB863&amp;"-"&amp;AC863</f>
      </c>
      <c r="AE863" s="6"/>
      <c r="AF863" s="6"/>
      <c r="AG863" s="11"/>
    </row>
    <row x14ac:dyDescent="0.25" r="864" customHeight="1" ht="18.75">
      <c r="A864" s="276">
        <v>47</v>
      </c>
      <c r="B864" s="276">
        <v>1101291451</v>
      </c>
      <c r="C864" s="277" t="s">
        <v>1423</v>
      </c>
      <c r="D864" s="278">
        <v>44882</v>
      </c>
      <c r="E864" s="279" t="s">
        <v>558</v>
      </c>
      <c r="F864" s="279" t="s">
        <v>188</v>
      </c>
      <c r="G864" s="283" t="s">
        <v>1425</v>
      </c>
      <c r="H864" s="279" t="s">
        <v>189</v>
      </c>
      <c r="I864" s="278">
        <v>44890</v>
      </c>
      <c r="J864" s="278">
        <v>44904</v>
      </c>
      <c r="K864" s="276">
        <f>J864-D864</f>
      </c>
      <c r="L864" s="278">
        <v>44927</v>
      </c>
      <c r="M864" s="280">
        <v>19.4</v>
      </c>
      <c r="N864" s="278">
        <v>44927</v>
      </c>
      <c r="O864" s="279" t="s">
        <v>190</v>
      </c>
      <c r="P864" s="276">
        <v>190</v>
      </c>
      <c r="Q864" s="278">
        <v>44958</v>
      </c>
      <c r="R864" s="276">
        <f>Q864-N864</f>
      </c>
      <c r="S864" s="6"/>
      <c r="T864" s="6"/>
      <c r="U864" s="5">
        <f>+YEAR(D864)</f>
      </c>
      <c r="V864" s="5">
        <f>+MONTH(D864)</f>
      </c>
      <c r="W864" s="281">
        <f>+"W"&amp;IF(WEEKNUM(D864)&lt;10,"0"&amp;WEEKNUM(D864),WEEKNUM(D864))</f>
      </c>
      <c r="X864" s="5">
        <f>+IF(N864="",YEAR(L864),YEAR(N864))</f>
      </c>
      <c r="Y864" s="5">
        <f>+IF(N864="",MONTH(L864),MONTH(N864))</f>
      </c>
      <c r="Z864" s="282">
        <f>+IF(N864="","W"&amp;IF(WEEKNUM(L864)&lt;10,"0"&amp;WEEKNUM(L864),WEEKNUM(L864)),"W"&amp;IF(WEEKNUM(N864)&lt;10,"0"&amp;WEEKNUM(N864),WEEKNUM(N864)))</f>
      </c>
      <c r="AA864" s="281">
        <f>+IF(O864&lt;&gt;"",O864,IF(N864="","In Transit","Arrived"))</f>
      </c>
      <c r="AB864" s="281">
        <f>+"W"&amp;IF(WEEKNUM(Q864)&lt;10,"0"&amp;WEEKNUM(Q864),WEEKNUM(Q864))</f>
      </c>
      <c r="AC864" s="5">
        <f>+YEAR(Q864)</f>
      </c>
      <c r="AD864" s="281">
        <f>+AB864&amp;"-"&amp;AC864</f>
      </c>
      <c r="AE864" s="6"/>
      <c r="AF864" s="6"/>
      <c r="AG864" s="11"/>
    </row>
    <row x14ac:dyDescent="0.25" r="865" customHeight="1" ht="18.75">
      <c r="A865" s="276">
        <v>47</v>
      </c>
      <c r="B865" s="276">
        <v>1101291449</v>
      </c>
      <c r="C865" s="277" t="s">
        <v>1419</v>
      </c>
      <c r="D865" s="278">
        <v>44882</v>
      </c>
      <c r="E865" s="279" t="s">
        <v>1428</v>
      </c>
      <c r="F865" s="279" t="s">
        <v>211</v>
      </c>
      <c r="G865" s="283" t="s">
        <v>1421</v>
      </c>
      <c r="H865" s="279" t="s">
        <v>189</v>
      </c>
      <c r="I865" s="278">
        <v>44890</v>
      </c>
      <c r="J865" s="278">
        <v>44912</v>
      </c>
      <c r="K865" s="276">
        <f>J865-D865</f>
      </c>
      <c r="L865" s="284" t="s">
        <v>1422</v>
      </c>
      <c r="M865" s="280">
        <v>19.4</v>
      </c>
      <c r="N865" s="278">
        <v>44945</v>
      </c>
      <c r="O865" s="279" t="s">
        <v>190</v>
      </c>
      <c r="P865" s="276">
        <v>191</v>
      </c>
      <c r="Q865" s="278">
        <v>44965</v>
      </c>
      <c r="R865" s="276">
        <f>Q865-N865</f>
      </c>
      <c r="S865" s="6"/>
      <c r="T865" s="6"/>
      <c r="U865" s="5">
        <f>+YEAR(D865)</f>
      </c>
      <c r="V865" s="5">
        <f>+MONTH(D865)</f>
      </c>
      <c r="W865" s="281">
        <f>+"W"&amp;IF(WEEKNUM(D865)&lt;10,"0"&amp;WEEKNUM(D865),WEEKNUM(D865))</f>
      </c>
      <c r="X865" s="5">
        <f>+IF(N865="",YEAR(L865),YEAR(N865))</f>
      </c>
      <c r="Y865" s="5">
        <f>+IF(N865="",MONTH(L865),MONTH(N865))</f>
      </c>
      <c r="Z865" s="282">
        <f>+IF(N865="","W"&amp;IF(WEEKNUM(L865)&lt;10,"0"&amp;WEEKNUM(L865),WEEKNUM(L865)),"W"&amp;IF(WEEKNUM(N865)&lt;10,"0"&amp;WEEKNUM(N865),WEEKNUM(N865)))</f>
      </c>
      <c r="AA865" s="281">
        <f>+IF(O865&lt;&gt;"",O865,IF(N865="","In Transit","Arrived"))</f>
      </c>
      <c r="AB865" s="281">
        <f>+"W"&amp;IF(WEEKNUM(Q865)&lt;10,"0"&amp;WEEKNUM(Q865),WEEKNUM(Q865))</f>
      </c>
      <c r="AC865" s="5">
        <f>+YEAR(Q865)</f>
      </c>
      <c r="AD865" s="281">
        <f>+AB865&amp;"-"&amp;AC865</f>
      </c>
      <c r="AE865" s="6"/>
      <c r="AF865" s="6"/>
      <c r="AG865" s="11"/>
    </row>
    <row x14ac:dyDescent="0.25" r="866" customHeight="1" ht="18.75">
      <c r="A866" s="276">
        <v>47</v>
      </c>
      <c r="B866" s="276">
        <v>1101291447</v>
      </c>
      <c r="C866" s="277" t="s">
        <v>1419</v>
      </c>
      <c r="D866" s="278">
        <v>44882</v>
      </c>
      <c r="E866" s="279" t="s">
        <v>1429</v>
      </c>
      <c r="F866" s="279" t="s">
        <v>211</v>
      </c>
      <c r="G866" s="283" t="s">
        <v>1421</v>
      </c>
      <c r="H866" s="279" t="s">
        <v>189</v>
      </c>
      <c r="I866" s="278">
        <v>44890</v>
      </c>
      <c r="J866" s="278">
        <v>44912</v>
      </c>
      <c r="K866" s="276">
        <f>J866-D866</f>
      </c>
      <c r="L866" s="284" t="s">
        <v>1422</v>
      </c>
      <c r="M866" s="280">
        <v>19.4</v>
      </c>
      <c r="N866" s="278">
        <v>44945</v>
      </c>
      <c r="O866" s="279" t="s">
        <v>190</v>
      </c>
      <c r="P866" s="276">
        <v>191</v>
      </c>
      <c r="Q866" s="278">
        <v>44965</v>
      </c>
      <c r="R866" s="276">
        <f>Q866-N866</f>
      </c>
      <c r="S866" s="6"/>
      <c r="T866" s="6"/>
      <c r="U866" s="5">
        <f>+YEAR(D866)</f>
      </c>
      <c r="V866" s="5">
        <f>+MONTH(D866)</f>
      </c>
      <c r="W866" s="281">
        <f>+"W"&amp;IF(WEEKNUM(D866)&lt;10,"0"&amp;WEEKNUM(D866),WEEKNUM(D866))</f>
      </c>
      <c r="X866" s="5">
        <f>+IF(N866="",YEAR(L866),YEAR(N866))</f>
      </c>
      <c r="Y866" s="5">
        <f>+IF(N866="",MONTH(L866),MONTH(N866))</f>
      </c>
      <c r="Z866" s="282">
        <f>+IF(N866="","W"&amp;IF(WEEKNUM(L866)&lt;10,"0"&amp;WEEKNUM(L866),WEEKNUM(L866)),"W"&amp;IF(WEEKNUM(N866)&lt;10,"0"&amp;WEEKNUM(N866),WEEKNUM(N866)))</f>
      </c>
      <c r="AA866" s="281">
        <f>+IF(O866&lt;&gt;"",O866,IF(N866="","In Transit","Arrived"))</f>
      </c>
      <c r="AB866" s="281">
        <f>+"W"&amp;IF(WEEKNUM(Q866)&lt;10,"0"&amp;WEEKNUM(Q866),WEEKNUM(Q866))</f>
      </c>
      <c r="AC866" s="5">
        <f>+YEAR(Q866)</f>
      </c>
      <c r="AD866" s="281">
        <f>+AB866&amp;"-"&amp;AC866</f>
      </c>
      <c r="AE866" s="6"/>
      <c r="AF866" s="6"/>
      <c r="AG866" s="11"/>
    </row>
    <row x14ac:dyDescent="0.25" r="867" customHeight="1" ht="18.75">
      <c r="A867" s="276">
        <v>50</v>
      </c>
      <c r="B867" s="276">
        <v>1101961392</v>
      </c>
      <c r="C867" s="277" t="s">
        <v>1430</v>
      </c>
      <c r="D867" s="278">
        <v>44901</v>
      </c>
      <c r="E867" s="279" t="s">
        <v>1431</v>
      </c>
      <c r="F867" s="279" t="s">
        <v>211</v>
      </c>
      <c r="G867" s="283" t="s">
        <v>1421</v>
      </c>
      <c r="H867" s="279" t="s">
        <v>189</v>
      </c>
      <c r="I867" s="278">
        <v>44912</v>
      </c>
      <c r="J867" s="278">
        <v>44912</v>
      </c>
      <c r="K867" s="276">
        <f>J867-D867</f>
      </c>
      <c r="L867" s="278">
        <v>44943</v>
      </c>
      <c r="M867" s="280">
        <v>19.4</v>
      </c>
      <c r="N867" s="278">
        <v>44945</v>
      </c>
      <c r="O867" s="279" t="s">
        <v>190</v>
      </c>
      <c r="P867" s="276">
        <v>191</v>
      </c>
      <c r="Q867" s="278">
        <v>44965</v>
      </c>
      <c r="R867" s="276">
        <f>Q867-N867</f>
      </c>
      <c r="S867" s="6"/>
      <c r="T867" s="6"/>
      <c r="U867" s="5">
        <f>+YEAR(D867)</f>
      </c>
      <c r="V867" s="5">
        <f>+MONTH(D867)</f>
      </c>
      <c r="W867" s="281">
        <f>+"W"&amp;IF(WEEKNUM(D867)&lt;10,"0"&amp;WEEKNUM(D867),WEEKNUM(D867))</f>
      </c>
      <c r="X867" s="5">
        <f>+IF(N867="",YEAR(L867),YEAR(N867))</f>
      </c>
      <c r="Y867" s="5">
        <f>+IF(N867="",MONTH(L867),MONTH(N867))</f>
      </c>
      <c r="Z867" s="282">
        <f>+IF(N867="","W"&amp;IF(WEEKNUM(L867)&lt;10,"0"&amp;WEEKNUM(L867),WEEKNUM(L867)),"W"&amp;IF(WEEKNUM(N867)&lt;10,"0"&amp;WEEKNUM(N867),WEEKNUM(N867)))</f>
      </c>
      <c r="AA867" s="281">
        <f>+IF(O867&lt;&gt;"",O867,IF(N867="","In Transit","Arrived"))</f>
      </c>
      <c r="AB867" s="281">
        <f>+"W"&amp;IF(WEEKNUM(Q867)&lt;10,"0"&amp;WEEKNUM(Q867),WEEKNUM(Q867))</f>
      </c>
      <c r="AC867" s="5">
        <f>+YEAR(Q867)</f>
      </c>
      <c r="AD867" s="281">
        <f>+AB867&amp;"-"&amp;AC867</f>
      </c>
      <c r="AE867" s="6"/>
      <c r="AF867" s="6"/>
      <c r="AG867" s="11"/>
    </row>
    <row x14ac:dyDescent="0.25" r="868" customHeight="1" ht="18.75">
      <c r="A868" s="276">
        <v>50</v>
      </c>
      <c r="B868" s="276">
        <v>1101961391</v>
      </c>
      <c r="C868" s="277" t="s">
        <v>1430</v>
      </c>
      <c r="D868" s="278">
        <v>44901</v>
      </c>
      <c r="E868" s="279" t="s">
        <v>1432</v>
      </c>
      <c r="F868" s="279" t="s">
        <v>211</v>
      </c>
      <c r="G868" s="283" t="s">
        <v>1421</v>
      </c>
      <c r="H868" s="279" t="s">
        <v>189</v>
      </c>
      <c r="I868" s="278">
        <v>44912</v>
      </c>
      <c r="J868" s="278">
        <v>44912</v>
      </c>
      <c r="K868" s="276">
        <f>J868-D868</f>
      </c>
      <c r="L868" s="278">
        <v>44943</v>
      </c>
      <c r="M868" s="280">
        <v>19.4</v>
      </c>
      <c r="N868" s="278">
        <v>44945</v>
      </c>
      <c r="O868" s="279" t="s">
        <v>190</v>
      </c>
      <c r="P868" s="276">
        <v>191</v>
      </c>
      <c r="Q868" s="278">
        <v>44965</v>
      </c>
      <c r="R868" s="276">
        <f>Q868-N868</f>
      </c>
      <c r="S868" s="6"/>
      <c r="T868" s="6"/>
      <c r="U868" s="5">
        <f>+YEAR(D868)</f>
      </c>
      <c r="V868" s="5">
        <f>+MONTH(D868)</f>
      </c>
      <c r="W868" s="281">
        <f>+"W"&amp;IF(WEEKNUM(D868)&lt;10,"0"&amp;WEEKNUM(D868),WEEKNUM(D868))</f>
      </c>
      <c r="X868" s="5">
        <f>+IF(N868="",YEAR(L868),YEAR(N868))</f>
      </c>
      <c r="Y868" s="5">
        <f>+IF(N868="",MONTH(L868),MONTH(N868))</f>
      </c>
      <c r="Z868" s="282">
        <f>+IF(N868="","W"&amp;IF(WEEKNUM(L868)&lt;10,"0"&amp;WEEKNUM(L868),WEEKNUM(L868)),"W"&amp;IF(WEEKNUM(N868)&lt;10,"0"&amp;WEEKNUM(N868),WEEKNUM(N868)))</f>
      </c>
      <c r="AA868" s="281">
        <f>+IF(O868&lt;&gt;"",O868,IF(N868="","In Transit","Arrived"))</f>
      </c>
      <c r="AB868" s="281">
        <f>+"W"&amp;IF(WEEKNUM(Q868)&lt;10,"0"&amp;WEEKNUM(Q868),WEEKNUM(Q868))</f>
      </c>
      <c r="AC868" s="5">
        <f>+YEAR(Q868)</f>
      </c>
      <c r="AD868" s="281">
        <f>+AB868&amp;"-"&amp;AC868</f>
      </c>
      <c r="AE868" s="6"/>
      <c r="AF868" s="6"/>
      <c r="AG868" s="11"/>
    </row>
    <row x14ac:dyDescent="0.25" r="869" customHeight="1" ht="18.75">
      <c r="A869" s="276">
        <v>50</v>
      </c>
      <c r="B869" s="276">
        <v>1101961388</v>
      </c>
      <c r="C869" s="277" t="s">
        <v>1430</v>
      </c>
      <c r="D869" s="278">
        <v>44901</v>
      </c>
      <c r="E869" s="279" t="s">
        <v>1433</v>
      </c>
      <c r="F869" s="279" t="s">
        <v>211</v>
      </c>
      <c r="G869" s="283" t="s">
        <v>1421</v>
      </c>
      <c r="H869" s="279" t="s">
        <v>189</v>
      </c>
      <c r="I869" s="278">
        <v>44912</v>
      </c>
      <c r="J869" s="278">
        <v>44912</v>
      </c>
      <c r="K869" s="276">
        <f>J869-D869</f>
      </c>
      <c r="L869" s="278">
        <v>44943</v>
      </c>
      <c r="M869" s="280">
        <v>19.4</v>
      </c>
      <c r="N869" s="278">
        <v>44945</v>
      </c>
      <c r="O869" s="279" t="s">
        <v>190</v>
      </c>
      <c r="P869" s="276">
        <v>191</v>
      </c>
      <c r="Q869" s="278">
        <v>44965</v>
      </c>
      <c r="R869" s="276">
        <f>Q869-N869</f>
      </c>
      <c r="S869" s="6"/>
      <c r="T869" s="6"/>
      <c r="U869" s="5">
        <f>+YEAR(D869)</f>
      </c>
      <c r="V869" s="5">
        <f>+MONTH(D869)</f>
      </c>
      <c r="W869" s="281">
        <f>+"W"&amp;IF(WEEKNUM(D869)&lt;10,"0"&amp;WEEKNUM(D869),WEEKNUM(D869))</f>
      </c>
      <c r="X869" s="5">
        <f>+IF(N869="",YEAR(L869),YEAR(N869))</f>
      </c>
      <c r="Y869" s="5">
        <f>+IF(N869="",MONTH(L869),MONTH(N869))</f>
      </c>
      <c r="Z869" s="282">
        <f>+IF(N869="","W"&amp;IF(WEEKNUM(L869)&lt;10,"0"&amp;WEEKNUM(L869),WEEKNUM(L869)),"W"&amp;IF(WEEKNUM(N869)&lt;10,"0"&amp;WEEKNUM(N869),WEEKNUM(N869)))</f>
      </c>
      <c r="AA869" s="281">
        <f>+IF(O869&lt;&gt;"",O869,IF(N869="","In Transit","Arrived"))</f>
      </c>
      <c r="AB869" s="281">
        <f>+"W"&amp;IF(WEEKNUM(Q869)&lt;10,"0"&amp;WEEKNUM(Q869),WEEKNUM(Q869))</f>
      </c>
      <c r="AC869" s="5">
        <f>+YEAR(Q869)</f>
      </c>
      <c r="AD869" s="281">
        <f>+AB869&amp;"-"&amp;AC869</f>
      </c>
      <c r="AE869" s="6"/>
      <c r="AF869" s="6"/>
      <c r="AG869" s="11"/>
    </row>
    <row x14ac:dyDescent="0.25" r="870" customHeight="1" ht="18.75">
      <c r="A870" s="276">
        <v>50</v>
      </c>
      <c r="B870" s="276">
        <v>1101961386</v>
      </c>
      <c r="C870" s="277" t="s">
        <v>1430</v>
      </c>
      <c r="D870" s="278">
        <v>44902</v>
      </c>
      <c r="E870" s="279" t="s">
        <v>1434</v>
      </c>
      <c r="F870" s="279" t="s">
        <v>211</v>
      </c>
      <c r="G870" s="283" t="s">
        <v>1421</v>
      </c>
      <c r="H870" s="279" t="s">
        <v>189</v>
      </c>
      <c r="I870" s="278">
        <v>44912</v>
      </c>
      <c r="J870" s="278">
        <v>44912</v>
      </c>
      <c r="K870" s="276">
        <f>J870-D870</f>
      </c>
      <c r="L870" s="278">
        <v>44943</v>
      </c>
      <c r="M870" s="280">
        <v>19.4</v>
      </c>
      <c r="N870" s="278">
        <v>44945</v>
      </c>
      <c r="O870" s="279" t="s">
        <v>190</v>
      </c>
      <c r="P870" s="276">
        <v>191</v>
      </c>
      <c r="Q870" s="278">
        <v>44965</v>
      </c>
      <c r="R870" s="276">
        <f>Q870-N870</f>
      </c>
      <c r="S870" s="6"/>
      <c r="T870" s="6"/>
      <c r="U870" s="5">
        <f>+YEAR(D870)</f>
      </c>
      <c r="V870" s="5">
        <f>+MONTH(D870)</f>
      </c>
      <c r="W870" s="281">
        <f>+"W"&amp;IF(WEEKNUM(D870)&lt;10,"0"&amp;WEEKNUM(D870),WEEKNUM(D870))</f>
      </c>
      <c r="X870" s="5">
        <f>+IF(N870="",YEAR(L870),YEAR(N870))</f>
      </c>
      <c r="Y870" s="5">
        <f>+IF(N870="",MONTH(L870),MONTH(N870))</f>
      </c>
      <c r="Z870" s="282">
        <f>+IF(N870="","W"&amp;IF(WEEKNUM(L870)&lt;10,"0"&amp;WEEKNUM(L870),WEEKNUM(L870)),"W"&amp;IF(WEEKNUM(N870)&lt;10,"0"&amp;WEEKNUM(N870),WEEKNUM(N870)))</f>
      </c>
      <c r="AA870" s="281">
        <f>+IF(O870&lt;&gt;"",O870,IF(N870="","In Transit","Arrived"))</f>
      </c>
      <c r="AB870" s="281">
        <f>+"W"&amp;IF(WEEKNUM(Q870)&lt;10,"0"&amp;WEEKNUM(Q870),WEEKNUM(Q870))</f>
      </c>
      <c r="AC870" s="5">
        <f>+YEAR(Q870)</f>
      </c>
      <c r="AD870" s="281">
        <f>+AB870&amp;"-"&amp;AC870</f>
      </c>
      <c r="AE870" s="6"/>
      <c r="AF870" s="6"/>
      <c r="AG870" s="11"/>
    </row>
    <row x14ac:dyDescent="0.25" r="871" customHeight="1" ht="18.75">
      <c r="A871" s="276">
        <v>50</v>
      </c>
      <c r="B871" s="276">
        <v>1101961384</v>
      </c>
      <c r="C871" s="277" t="s">
        <v>1430</v>
      </c>
      <c r="D871" s="278">
        <v>44902</v>
      </c>
      <c r="E871" s="279" t="s">
        <v>538</v>
      </c>
      <c r="F871" s="279" t="s">
        <v>211</v>
      </c>
      <c r="G871" s="283" t="s">
        <v>1421</v>
      </c>
      <c r="H871" s="279" t="s">
        <v>189</v>
      </c>
      <c r="I871" s="278">
        <v>44912</v>
      </c>
      <c r="J871" s="278">
        <v>44912</v>
      </c>
      <c r="K871" s="276">
        <f>J871-D871</f>
      </c>
      <c r="L871" s="278">
        <v>44943</v>
      </c>
      <c r="M871" s="280">
        <v>19.4</v>
      </c>
      <c r="N871" s="278">
        <v>44945</v>
      </c>
      <c r="O871" s="279" t="s">
        <v>190</v>
      </c>
      <c r="P871" s="276">
        <v>191</v>
      </c>
      <c r="Q871" s="278">
        <v>44965</v>
      </c>
      <c r="R871" s="276">
        <f>Q871-N871</f>
      </c>
      <c r="S871" s="6"/>
      <c r="T871" s="6"/>
      <c r="U871" s="5">
        <f>+YEAR(D871)</f>
      </c>
      <c r="V871" s="5">
        <f>+MONTH(D871)</f>
      </c>
      <c r="W871" s="281">
        <f>+"W"&amp;IF(WEEKNUM(D871)&lt;10,"0"&amp;WEEKNUM(D871),WEEKNUM(D871))</f>
      </c>
      <c r="X871" s="5">
        <f>+IF(N871="",YEAR(L871),YEAR(N871))</f>
      </c>
      <c r="Y871" s="5">
        <f>+IF(N871="",MONTH(L871),MONTH(N871))</f>
      </c>
      <c r="Z871" s="282">
        <f>+IF(N871="","W"&amp;IF(WEEKNUM(L871)&lt;10,"0"&amp;WEEKNUM(L871),WEEKNUM(L871)),"W"&amp;IF(WEEKNUM(N871)&lt;10,"0"&amp;WEEKNUM(N871),WEEKNUM(N871)))</f>
      </c>
      <c r="AA871" s="281">
        <f>+IF(O871&lt;&gt;"",O871,IF(N871="","In Transit","Arrived"))</f>
      </c>
      <c r="AB871" s="281">
        <f>+"W"&amp;IF(WEEKNUM(Q871)&lt;10,"0"&amp;WEEKNUM(Q871),WEEKNUM(Q871))</f>
      </c>
      <c r="AC871" s="5">
        <f>+YEAR(Q871)</f>
      </c>
      <c r="AD871" s="281">
        <f>+AB871&amp;"-"&amp;AC871</f>
      </c>
      <c r="AE871" s="6"/>
      <c r="AF871" s="6"/>
      <c r="AG871" s="11"/>
    </row>
    <row x14ac:dyDescent="0.25" r="872" customHeight="1" ht="18.75">
      <c r="A872" s="276">
        <v>50</v>
      </c>
      <c r="B872" s="276">
        <v>1101958610</v>
      </c>
      <c r="C872" s="277" t="s">
        <v>1435</v>
      </c>
      <c r="D872" s="278">
        <v>44902</v>
      </c>
      <c r="E872" s="279" t="s">
        <v>1436</v>
      </c>
      <c r="F872" s="279" t="s">
        <v>211</v>
      </c>
      <c r="G872" s="283" t="s">
        <v>1437</v>
      </c>
      <c r="H872" s="279" t="s">
        <v>189</v>
      </c>
      <c r="I872" s="278">
        <v>44932</v>
      </c>
      <c r="J872" s="278">
        <v>44932</v>
      </c>
      <c r="K872" s="276">
        <f>J872-D872</f>
      </c>
      <c r="L872" s="278">
        <v>44956</v>
      </c>
      <c r="M872" s="280">
        <v>19.4</v>
      </c>
      <c r="N872" s="278">
        <v>44963</v>
      </c>
      <c r="O872" s="279" t="s">
        <v>190</v>
      </c>
      <c r="P872" s="276">
        <v>191</v>
      </c>
      <c r="Q872" s="278">
        <v>44971</v>
      </c>
      <c r="R872" s="276">
        <f>Q872-N872</f>
      </c>
      <c r="S872" s="6"/>
      <c r="T872" s="6"/>
      <c r="U872" s="5">
        <f>+YEAR(D872)</f>
      </c>
      <c r="V872" s="5">
        <f>+MONTH(D872)</f>
      </c>
      <c r="W872" s="281">
        <f>+"W"&amp;IF(WEEKNUM(D872)&lt;10,"0"&amp;WEEKNUM(D872),WEEKNUM(D872))</f>
      </c>
      <c r="X872" s="5">
        <f>+IF(N872="",YEAR(L872),YEAR(N872))</f>
      </c>
      <c r="Y872" s="5">
        <f>+IF(N872="",MONTH(L872),MONTH(N872))</f>
      </c>
      <c r="Z872" s="282">
        <f>+IF(N872="","W"&amp;IF(WEEKNUM(L872)&lt;10,"0"&amp;WEEKNUM(L872),WEEKNUM(L872)),"W"&amp;IF(WEEKNUM(N872)&lt;10,"0"&amp;WEEKNUM(N872),WEEKNUM(N872)))</f>
      </c>
      <c r="AA872" s="281">
        <f>+IF(O872&lt;&gt;"",O872,IF(N872="","In Transit","Arrived"))</f>
      </c>
      <c r="AB872" s="281">
        <f>+"W"&amp;IF(WEEKNUM(Q872)&lt;10,"0"&amp;WEEKNUM(Q872),WEEKNUM(Q872))</f>
      </c>
      <c r="AC872" s="5">
        <f>+YEAR(Q872)</f>
      </c>
      <c r="AD872" s="281">
        <f>+AB872&amp;"-"&amp;AC872</f>
      </c>
      <c r="AE872" s="6"/>
      <c r="AF872" s="6"/>
      <c r="AG872" s="11"/>
    </row>
    <row x14ac:dyDescent="0.25" r="873" customHeight="1" ht="18.75">
      <c r="A873" s="276">
        <v>50</v>
      </c>
      <c r="B873" s="276">
        <v>1101958608</v>
      </c>
      <c r="C873" s="277" t="s">
        <v>1438</v>
      </c>
      <c r="D873" s="278">
        <v>44901</v>
      </c>
      <c r="E873" s="279" t="s">
        <v>1439</v>
      </c>
      <c r="F873" s="279" t="s">
        <v>235</v>
      </c>
      <c r="G873" s="283" t="s">
        <v>1440</v>
      </c>
      <c r="H873" s="279" t="s">
        <v>189</v>
      </c>
      <c r="I873" s="278">
        <v>44918</v>
      </c>
      <c r="J873" s="278">
        <v>44918</v>
      </c>
      <c r="K873" s="276">
        <f>J873-D873</f>
      </c>
      <c r="L873" s="278">
        <v>44942</v>
      </c>
      <c r="M873" s="280">
        <v>19.4</v>
      </c>
      <c r="N873" s="278">
        <v>44959</v>
      </c>
      <c r="O873" s="279" t="s">
        <v>190</v>
      </c>
      <c r="P873" s="276">
        <v>191</v>
      </c>
      <c r="Q873" s="278">
        <v>44965</v>
      </c>
      <c r="R873" s="276">
        <f>Q873-N873</f>
      </c>
      <c r="S873" s="6"/>
      <c r="T873" s="6"/>
      <c r="U873" s="5">
        <f>+YEAR(D873)</f>
      </c>
      <c r="V873" s="5">
        <f>+MONTH(D873)</f>
      </c>
      <c r="W873" s="281">
        <f>+"W"&amp;IF(WEEKNUM(D873)&lt;10,"0"&amp;WEEKNUM(D873),WEEKNUM(D873))</f>
      </c>
      <c r="X873" s="5">
        <f>+IF(N873="",YEAR(L873),YEAR(N873))</f>
      </c>
      <c r="Y873" s="5">
        <f>+IF(N873="",MONTH(L873),MONTH(N873))</f>
      </c>
      <c r="Z873" s="282">
        <f>+IF(N873="","W"&amp;IF(WEEKNUM(L873)&lt;10,"0"&amp;WEEKNUM(L873),WEEKNUM(L873)),"W"&amp;IF(WEEKNUM(N873)&lt;10,"0"&amp;WEEKNUM(N873),WEEKNUM(N873)))</f>
      </c>
      <c r="AA873" s="281">
        <f>+IF(O873&lt;&gt;"",O873,IF(N873="","In Transit","Arrived"))</f>
      </c>
      <c r="AB873" s="281">
        <f>+"W"&amp;IF(WEEKNUM(Q873)&lt;10,"0"&amp;WEEKNUM(Q873),WEEKNUM(Q873))</f>
      </c>
      <c r="AC873" s="5">
        <f>+YEAR(Q873)</f>
      </c>
      <c r="AD873" s="281">
        <f>+AB873&amp;"-"&amp;AC873</f>
      </c>
      <c r="AE873" s="6"/>
      <c r="AF873" s="6"/>
      <c r="AG873" s="11"/>
    </row>
    <row x14ac:dyDescent="0.25" r="874" customHeight="1" ht="18.75">
      <c r="A874" s="276">
        <v>1</v>
      </c>
      <c r="B874" s="276">
        <v>1103304709</v>
      </c>
      <c r="C874" s="277" t="s">
        <v>1441</v>
      </c>
      <c r="D874" s="278">
        <v>44929</v>
      </c>
      <c r="E874" s="279" t="s">
        <v>1442</v>
      </c>
      <c r="F874" s="279" t="s">
        <v>188</v>
      </c>
      <c r="G874" s="283" t="s">
        <v>1443</v>
      </c>
      <c r="H874" s="279" t="s">
        <v>189</v>
      </c>
      <c r="I874" s="278">
        <v>44950</v>
      </c>
      <c r="J874" s="278">
        <v>44951</v>
      </c>
      <c r="K874" s="276">
        <f>J874-D874</f>
      </c>
      <c r="L874" s="278">
        <v>44970</v>
      </c>
      <c r="M874" s="280">
        <v>19.4</v>
      </c>
      <c r="N874" s="278">
        <v>44970</v>
      </c>
      <c r="O874" s="279" t="s">
        <v>190</v>
      </c>
      <c r="P874" s="276">
        <v>190</v>
      </c>
      <c r="Q874" s="278">
        <v>44985</v>
      </c>
      <c r="R874" s="276">
        <f>Q874-N874</f>
      </c>
      <c r="S874" s="6"/>
      <c r="T874" s="6"/>
      <c r="U874" s="5">
        <f>+YEAR(D874)</f>
      </c>
      <c r="V874" s="5">
        <f>+MONTH(D874)</f>
      </c>
      <c r="W874" s="281">
        <f>+"W"&amp;IF(WEEKNUM(D874)&lt;10,"0"&amp;WEEKNUM(D874),WEEKNUM(D874))</f>
      </c>
      <c r="X874" s="5">
        <f>+IF(N874="",YEAR(L874),YEAR(N874))</f>
      </c>
      <c r="Y874" s="5">
        <f>+IF(N874="",MONTH(L874),MONTH(N874))</f>
      </c>
      <c r="Z874" s="282">
        <f>+IF(N874="","W"&amp;IF(WEEKNUM(L874)&lt;10,"0"&amp;WEEKNUM(L874),WEEKNUM(L874)),"W"&amp;IF(WEEKNUM(N874)&lt;10,"0"&amp;WEEKNUM(N874),WEEKNUM(N874)))</f>
      </c>
      <c r="AA874" s="281">
        <f>+IF(O874&lt;&gt;"",O874,IF(N874="","In Transit","Arrived"))</f>
      </c>
      <c r="AB874" s="281">
        <f>+"W"&amp;IF(WEEKNUM(Q874)&lt;10,"0"&amp;WEEKNUM(Q874),WEEKNUM(Q874))</f>
      </c>
      <c r="AC874" s="5">
        <f>+YEAR(Q874)</f>
      </c>
      <c r="AD874" s="281">
        <f>+AB874&amp;"-"&amp;AC874</f>
      </c>
      <c r="AE874" s="6"/>
      <c r="AF874" s="6"/>
      <c r="AG874" s="11"/>
    </row>
    <row x14ac:dyDescent="0.25" r="875" customHeight="1" ht="18.75">
      <c r="A875" s="276">
        <v>1</v>
      </c>
      <c r="B875" s="276">
        <v>1103304711</v>
      </c>
      <c r="C875" s="277" t="s">
        <v>1441</v>
      </c>
      <c r="D875" s="278">
        <v>44929</v>
      </c>
      <c r="E875" s="279" t="s">
        <v>1444</v>
      </c>
      <c r="F875" s="279" t="s">
        <v>188</v>
      </c>
      <c r="G875" s="283" t="s">
        <v>1443</v>
      </c>
      <c r="H875" s="279" t="s">
        <v>189</v>
      </c>
      <c r="I875" s="278">
        <v>44950</v>
      </c>
      <c r="J875" s="278">
        <v>44951</v>
      </c>
      <c r="K875" s="276">
        <f>J875-D875</f>
      </c>
      <c r="L875" s="278">
        <v>44970</v>
      </c>
      <c r="M875" s="280">
        <v>19.4</v>
      </c>
      <c r="N875" s="278">
        <v>44970</v>
      </c>
      <c r="O875" s="279" t="s">
        <v>190</v>
      </c>
      <c r="P875" s="276">
        <v>190</v>
      </c>
      <c r="Q875" s="278">
        <v>44985</v>
      </c>
      <c r="R875" s="276">
        <f>Q875-N875</f>
      </c>
      <c r="S875" s="6"/>
      <c r="T875" s="6"/>
      <c r="U875" s="5">
        <f>+YEAR(D875)</f>
      </c>
      <c r="V875" s="5">
        <f>+MONTH(D875)</f>
      </c>
      <c r="W875" s="281">
        <f>+"W"&amp;IF(WEEKNUM(D875)&lt;10,"0"&amp;WEEKNUM(D875),WEEKNUM(D875))</f>
      </c>
      <c r="X875" s="5">
        <f>+IF(N875="",YEAR(L875),YEAR(N875))</f>
      </c>
      <c r="Y875" s="5">
        <f>+IF(N875="",MONTH(L875),MONTH(N875))</f>
      </c>
      <c r="Z875" s="282">
        <f>+IF(N875="","W"&amp;IF(WEEKNUM(L875)&lt;10,"0"&amp;WEEKNUM(L875),WEEKNUM(L875)),"W"&amp;IF(WEEKNUM(N875)&lt;10,"0"&amp;WEEKNUM(N875),WEEKNUM(N875)))</f>
      </c>
      <c r="AA875" s="281">
        <f>+IF(O875&lt;&gt;"",O875,IF(N875="","In Transit","Arrived"))</f>
      </c>
      <c r="AB875" s="281">
        <f>+"W"&amp;IF(WEEKNUM(Q875)&lt;10,"0"&amp;WEEKNUM(Q875),WEEKNUM(Q875))</f>
      </c>
      <c r="AC875" s="5">
        <f>+YEAR(Q875)</f>
      </c>
      <c r="AD875" s="281">
        <f>+AB875&amp;"-"&amp;AC875</f>
      </c>
      <c r="AE875" s="6"/>
      <c r="AF875" s="6"/>
      <c r="AG875" s="11"/>
    </row>
    <row x14ac:dyDescent="0.25" r="876" customHeight="1" ht="18.75">
      <c r="A876" s="276">
        <v>1</v>
      </c>
      <c r="B876" s="276">
        <v>1103304712</v>
      </c>
      <c r="C876" s="277" t="s">
        <v>1441</v>
      </c>
      <c r="D876" s="278">
        <v>44930</v>
      </c>
      <c r="E876" s="279" t="s">
        <v>1445</v>
      </c>
      <c r="F876" s="279" t="s">
        <v>188</v>
      </c>
      <c r="G876" s="283" t="s">
        <v>1443</v>
      </c>
      <c r="H876" s="279" t="s">
        <v>189</v>
      </c>
      <c r="I876" s="278">
        <v>44950</v>
      </c>
      <c r="J876" s="278">
        <v>44951</v>
      </c>
      <c r="K876" s="276">
        <f>J876-D876</f>
      </c>
      <c r="L876" s="278">
        <v>44970</v>
      </c>
      <c r="M876" s="280">
        <v>19.4</v>
      </c>
      <c r="N876" s="278">
        <v>44970</v>
      </c>
      <c r="O876" s="279" t="s">
        <v>190</v>
      </c>
      <c r="P876" s="276">
        <v>190</v>
      </c>
      <c r="Q876" s="278">
        <v>44985</v>
      </c>
      <c r="R876" s="276">
        <f>Q876-N876</f>
      </c>
      <c r="S876" s="6"/>
      <c r="T876" s="6"/>
      <c r="U876" s="5">
        <f>+YEAR(D876)</f>
      </c>
      <c r="V876" s="5">
        <f>+MONTH(D876)</f>
      </c>
      <c r="W876" s="281">
        <f>+"W"&amp;IF(WEEKNUM(D876)&lt;10,"0"&amp;WEEKNUM(D876),WEEKNUM(D876))</f>
      </c>
      <c r="X876" s="5">
        <f>+IF(N876="",YEAR(L876),YEAR(N876))</f>
      </c>
      <c r="Y876" s="5">
        <f>+IF(N876="",MONTH(L876),MONTH(N876))</f>
      </c>
      <c r="Z876" s="282">
        <f>+IF(N876="","W"&amp;IF(WEEKNUM(L876)&lt;10,"0"&amp;WEEKNUM(L876),WEEKNUM(L876)),"W"&amp;IF(WEEKNUM(N876)&lt;10,"0"&amp;WEEKNUM(N876),WEEKNUM(N876)))</f>
      </c>
      <c r="AA876" s="281">
        <f>+IF(O876&lt;&gt;"",O876,IF(N876="","In Transit","Arrived"))</f>
      </c>
      <c r="AB876" s="281">
        <f>+"W"&amp;IF(WEEKNUM(Q876)&lt;10,"0"&amp;WEEKNUM(Q876),WEEKNUM(Q876))</f>
      </c>
      <c r="AC876" s="5">
        <f>+YEAR(Q876)</f>
      </c>
      <c r="AD876" s="281">
        <f>+AB876&amp;"-"&amp;AC876</f>
      </c>
      <c r="AE876" s="6"/>
      <c r="AF876" s="6"/>
      <c r="AG876" s="11"/>
    </row>
    <row x14ac:dyDescent="0.25" r="877" customHeight="1" ht="18.75">
      <c r="A877" s="276">
        <v>2</v>
      </c>
      <c r="B877" s="276">
        <v>1103310612</v>
      </c>
      <c r="C877" s="277" t="s">
        <v>1446</v>
      </c>
      <c r="D877" s="278">
        <v>44938</v>
      </c>
      <c r="E877" s="279" t="s">
        <v>1447</v>
      </c>
      <c r="F877" s="279" t="s">
        <v>188</v>
      </c>
      <c r="G877" s="283" t="s">
        <v>1443</v>
      </c>
      <c r="H877" s="279" t="s">
        <v>189</v>
      </c>
      <c r="I877" s="278">
        <v>44950</v>
      </c>
      <c r="J877" s="278">
        <v>44951</v>
      </c>
      <c r="K877" s="276">
        <f>J877-D877</f>
      </c>
      <c r="L877" s="278">
        <v>44976</v>
      </c>
      <c r="M877" s="280">
        <v>19.4</v>
      </c>
      <c r="N877" s="278">
        <v>44977</v>
      </c>
      <c r="O877" s="279" t="s">
        <v>190</v>
      </c>
      <c r="P877" s="276">
        <v>190</v>
      </c>
      <c r="Q877" s="278">
        <v>44985</v>
      </c>
      <c r="R877" s="276">
        <f>Q877-N877</f>
      </c>
      <c r="S877" s="6"/>
      <c r="T877" s="6"/>
      <c r="U877" s="5">
        <f>+YEAR(D877)</f>
      </c>
      <c r="V877" s="5">
        <f>+MONTH(D877)</f>
      </c>
      <c r="W877" s="281">
        <f>+"W"&amp;IF(WEEKNUM(D877)&lt;10,"0"&amp;WEEKNUM(D877),WEEKNUM(D877))</f>
      </c>
      <c r="X877" s="5">
        <f>+IF(N877="",YEAR(L877),YEAR(N877))</f>
      </c>
      <c r="Y877" s="5">
        <f>+IF(N877="",MONTH(L877),MONTH(N877))</f>
      </c>
      <c r="Z877" s="282">
        <f>+IF(N877="","W"&amp;IF(WEEKNUM(L877)&lt;10,"0"&amp;WEEKNUM(L877),WEEKNUM(L877)),"W"&amp;IF(WEEKNUM(N877)&lt;10,"0"&amp;WEEKNUM(N877),WEEKNUM(N877)))</f>
      </c>
      <c r="AA877" s="281">
        <f>+IF(O877&lt;&gt;"",O877,IF(N877="","In Transit","Arrived"))</f>
      </c>
      <c r="AB877" s="281">
        <f>+"W"&amp;IF(WEEKNUM(Q877)&lt;10,"0"&amp;WEEKNUM(Q877),WEEKNUM(Q877))</f>
      </c>
      <c r="AC877" s="5">
        <f>+YEAR(Q877)</f>
      </c>
      <c r="AD877" s="281">
        <f>+AB877&amp;"-"&amp;AC877</f>
      </c>
      <c r="AE877" s="6"/>
      <c r="AF877" s="6"/>
      <c r="AG877" s="11"/>
    </row>
    <row x14ac:dyDescent="0.25" r="878" customHeight="1" ht="18.75">
      <c r="A878" s="276">
        <v>2</v>
      </c>
      <c r="B878" s="276">
        <v>1103310610</v>
      </c>
      <c r="C878" s="277" t="s">
        <v>1446</v>
      </c>
      <c r="D878" s="278">
        <v>44938</v>
      </c>
      <c r="E878" s="279" t="s">
        <v>1448</v>
      </c>
      <c r="F878" s="279" t="s">
        <v>188</v>
      </c>
      <c r="G878" s="283" t="s">
        <v>1443</v>
      </c>
      <c r="H878" s="279" t="s">
        <v>189</v>
      </c>
      <c r="I878" s="278">
        <v>44950</v>
      </c>
      <c r="J878" s="278">
        <v>44951</v>
      </c>
      <c r="K878" s="276">
        <f>J878-D878</f>
      </c>
      <c r="L878" s="278">
        <v>44976</v>
      </c>
      <c r="M878" s="280">
        <v>19.4</v>
      </c>
      <c r="N878" s="278">
        <v>44977</v>
      </c>
      <c r="O878" s="279" t="s">
        <v>190</v>
      </c>
      <c r="P878" s="276">
        <v>190</v>
      </c>
      <c r="Q878" s="278">
        <v>44985</v>
      </c>
      <c r="R878" s="276">
        <f>Q878-N878</f>
      </c>
      <c r="S878" s="6"/>
      <c r="T878" s="6"/>
      <c r="U878" s="5">
        <f>+YEAR(D878)</f>
      </c>
      <c r="V878" s="5">
        <f>+MONTH(D878)</f>
      </c>
      <c r="W878" s="281">
        <f>+"W"&amp;IF(WEEKNUM(D878)&lt;10,"0"&amp;WEEKNUM(D878),WEEKNUM(D878))</f>
      </c>
      <c r="X878" s="5">
        <f>+IF(N878="",YEAR(L878),YEAR(N878))</f>
      </c>
      <c r="Y878" s="5">
        <f>+IF(N878="",MONTH(L878),MONTH(N878))</f>
      </c>
      <c r="Z878" s="282">
        <f>+IF(N878="","W"&amp;IF(WEEKNUM(L878)&lt;10,"0"&amp;WEEKNUM(L878),WEEKNUM(L878)),"W"&amp;IF(WEEKNUM(N878)&lt;10,"0"&amp;WEEKNUM(N878),WEEKNUM(N878)))</f>
      </c>
      <c r="AA878" s="281">
        <f>+IF(O878&lt;&gt;"",O878,IF(N878="","In Transit","Arrived"))</f>
      </c>
      <c r="AB878" s="281">
        <f>+"W"&amp;IF(WEEKNUM(Q878)&lt;10,"0"&amp;WEEKNUM(Q878),WEEKNUM(Q878))</f>
      </c>
      <c r="AC878" s="5">
        <f>+YEAR(Q878)</f>
      </c>
      <c r="AD878" s="281">
        <f>+AB878&amp;"-"&amp;AC878</f>
      </c>
      <c r="AE878" s="6"/>
      <c r="AF878" s="6"/>
      <c r="AG878" s="11"/>
    </row>
    <row x14ac:dyDescent="0.25" r="879" customHeight="1" ht="18.75">
      <c r="A879" s="276">
        <v>2</v>
      </c>
      <c r="B879" s="276">
        <v>1103310608</v>
      </c>
      <c r="C879" s="277" t="s">
        <v>1446</v>
      </c>
      <c r="D879" s="278">
        <v>44938</v>
      </c>
      <c r="E879" s="279" t="s">
        <v>1449</v>
      </c>
      <c r="F879" s="279" t="s">
        <v>188</v>
      </c>
      <c r="G879" s="283" t="s">
        <v>1443</v>
      </c>
      <c r="H879" s="279" t="s">
        <v>189</v>
      </c>
      <c r="I879" s="278">
        <v>44950</v>
      </c>
      <c r="J879" s="278">
        <v>44951</v>
      </c>
      <c r="K879" s="276">
        <f>J879-D879</f>
      </c>
      <c r="L879" s="278">
        <v>44976</v>
      </c>
      <c r="M879" s="280">
        <v>19.4</v>
      </c>
      <c r="N879" s="278">
        <v>44977</v>
      </c>
      <c r="O879" s="279" t="s">
        <v>190</v>
      </c>
      <c r="P879" s="276">
        <v>190</v>
      </c>
      <c r="Q879" s="278">
        <v>44985</v>
      </c>
      <c r="R879" s="276">
        <f>Q879-N879</f>
      </c>
      <c r="S879" s="6"/>
      <c r="T879" s="6"/>
      <c r="U879" s="5">
        <f>+YEAR(D879)</f>
      </c>
      <c r="V879" s="5">
        <f>+MONTH(D879)</f>
      </c>
      <c r="W879" s="281">
        <f>+"W"&amp;IF(WEEKNUM(D879)&lt;10,"0"&amp;WEEKNUM(D879),WEEKNUM(D879))</f>
      </c>
      <c r="X879" s="5">
        <f>+IF(N879="",YEAR(L879),YEAR(N879))</f>
      </c>
      <c r="Y879" s="5">
        <f>+IF(N879="",MONTH(L879),MONTH(N879))</f>
      </c>
      <c r="Z879" s="282">
        <f>+IF(N879="","W"&amp;IF(WEEKNUM(L879)&lt;10,"0"&amp;WEEKNUM(L879),WEEKNUM(L879)),"W"&amp;IF(WEEKNUM(N879)&lt;10,"0"&amp;WEEKNUM(N879),WEEKNUM(N879)))</f>
      </c>
      <c r="AA879" s="281">
        <f>+IF(O879&lt;&gt;"",O879,IF(N879="","In Transit","Arrived"))</f>
      </c>
      <c r="AB879" s="281">
        <f>+"W"&amp;IF(WEEKNUM(Q879)&lt;10,"0"&amp;WEEKNUM(Q879),WEEKNUM(Q879))</f>
      </c>
      <c r="AC879" s="5">
        <f>+YEAR(Q879)</f>
      </c>
      <c r="AD879" s="281">
        <f>+AB879&amp;"-"&amp;AC879</f>
      </c>
      <c r="AE879" s="6"/>
      <c r="AF879" s="6"/>
      <c r="AG879" s="11"/>
    </row>
    <row x14ac:dyDescent="0.25" r="880" customHeight="1" ht="18.75">
      <c r="A880" s="276">
        <v>2</v>
      </c>
      <c r="B880" s="276">
        <v>1103310607</v>
      </c>
      <c r="C880" s="277" t="s">
        <v>1446</v>
      </c>
      <c r="D880" s="278">
        <v>44938</v>
      </c>
      <c r="E880" s="279" t="s">
        <v>1450</v>
      </c>
      <c r="F880" s="279" t="s">
        <v>188</v>
      </c>
      <c r="G880" s="283" t="s">
        <v>1443</v>
      </c>
      <c r="H880" s="279" t="s">
        <v>189</v>
      </c>
      <c r="I880" s="278">
        <v>44950</v>
      </c>
      <c r="J880" s="278">
        <v>44951</v>
      </c>
      <c r="K880" s="276">
        <f>J880-D880</f>
      </c>
      <c r="L880" s="278">
        <v>44976</v>
      </c>
      <c r="M880" s="280">
        <v>19.4</v>
      </c>
      <c r="N880" s="278">
        <v>44977</v>
      </c>
      <c r="O880" s="279" t="s">
        <v>190</v>
      </c>
      <c r="P880" s="276">
        <v>190</v>
      </c>
      <c r="Q880" s="278">
        <v>44985</v>
      </c>
      <c r="R880" s="276">
        <f>Q880-N880</f>
      </c>
      <c r="S880" s="6"/>
      <c r="T880" s="6"/>
      <c r="U880" s="5">
        <f>+YEAR(D880)</f>
      </c>
      <c r="V880" s="5">
        <f>+MONTH(D880)</f>
      </c>
      <c r="W880" s="281">
        <f>+"W"&amp;IF(WEEKNUM(D880)&lt;10,"0"&amp;WEEKNUM(D880),WEEKNUM(D880))</f>
      </c>
      <c r="X880" s="5">
        <f>+IF(N880="",YEAR(L880),YEAR(N880))</f>
      </c>
      <c r="Y880" s="5">
        <f>+IF(N880="",MONTH(L880),MONTH(N880))</f>
      </c>
      <c r="Z880" s="282">
        <f>+IF(N880="","W"&amp;IF(WEEKNUM(L880)&lt;10,"0"&amp;WEEKNUM(L880),WEEKNUM(L880)),"W"&amp;IF(WEEKNUM(N880)&lt;10,"0"&amp;WEEKNUM(N880),WEEKNUM(N880)))</f>
      </c>
      <c r="AA880" s="281">
        <f>+IF(O880&lt;&gt;"",O880,IF(N880="","In Transit","Arrived"))</f>
      </c>
      <c r="AB880" s="281">
        <f>+"W"&amp;IF(WEEKNUM(Q880)&lt;10,"0"&amp;WEEKNUM(Q880),WEEKNUM(Q880))</f>
      </c>
      <c r="AC880" s="5">
        <f>+YEAR(Q880)</f>
      </c>
      <c r="AD880" s="281">
        <f>+AB880&amp;"-"&amp;AC880</f>
      </c>
      <c r="AE880" s="6"/>
      <c r="AF880" s="6"/>
      <c r="AG880" s="11"/>
    </row>
    <row x14ac:dyDescent="0.25" r="881" customHeight="1" ht="18.75">
      <c r="A881" s="276">
        <v>2</v>
      </c>
      <c r="B881" s="276">
        <v>1103310606</v>
      </c>
      <c r="C881" s="277" t="s">
        <v>1446</v>
      </c>
      <c r="D881" s="278">
        <v>44939</v>
      </c>
      <c r="E881" s="279" t="s">
        <v>1451</v>
      </c>
      <c r="F881" s="279" t="s">
        <v>188</v>
      </c>
      <c r="G881" s="283" t="s">
        <v>1443</v>
      </c>
      <c r="H881" s="279" t="s">
        <v>189</v>
      </c>
      <c r="I881" s="278">
        <v>44950</v>
      </c>
      <c r="J881" s="278">
        <v>44951</v>
      </c>
      <c r="K881" s="276">
        <f>J881-D881</f>
      </c>
      <c r="L881" s="278">
        <v>44976</v>
      </c>
      <c r="M881" s="280">
        <v>19.4</v>
      </c>
      <c r="N881" s="278">
        <v>44977</v>
      </c>
      <c r="O881" s="279" t="s">
        <v>190</v>
      </c>
      <c r="P881" s="276">
        <v>190</v>
      </c>
      <c r="Q881" s="278">
        <v>44985</v>
      </c>
      <c r="R881" s="276">
        <f>Q881-N881</f>
      </c>
      <c r="S881" s="6"/>
      <c r="T881" s="6"/>
      <c r="U881" s="5">
        <f>+YEAR(D881)</f>
      </c>
      <c r="V881" s="5">
        <f>+MONTH(D881)</f>
      </c>
      <c r="W881" s="281">
        <f>+"W"&amp;IF(WEEKNUM(D881)&lt;10,"0"&amp;WEEKNUM(D881),WEEKNUM(D881))</f>
      </c>
      <c r="X881" s="5">
        <f>+IF(N881="",YEAR(L881),YEAR(N881))</f>
      </c>
      <c r="Y881" s="5">
        <f>+IF(N881="",MONTH(L881),MONTH(N881))</f>
      </c>
      <c r="Z881" s="282">
        <f>+IF(N881="","W"&amp;IF(WEEKNUM(L881)&lt;10,"0"&amp;WEEKNUM(L881),WEEKNUM(L881)),"W"&amp;IF(WEEKNUM(N881)&lt;10,"0"&amp;WEEKNUM(N881),WEEKNUM(N881)))</f>
      </c>
      <c r="AA881" s="281">
        <f>+IF(O881&lt;&gt;"",O881,IF(N881="","In Transit","Arrived"))</f>
      </c>
      <c r="AB881" s="281">
        <f>+"W"&amp;IF(WEEKNUM(Q881)&lt;10,"0"&amp;WEEKNUM(Q881),WEEKNUM(Q881))</f>
      </c>
      <c r="AC881" s="5">
        <f>+YEAR(Q881)</f>
      </c>
      <c r="AD881" s="281">
        <f>+AB881&amp;"-"&amp;AC881</f>
      </c>
      <c r="AE881" s="6"/>
      <c r="AF881" s="6"/>
      <c r="AG881" s="11"/>
    </row>
    <row x14ac:dyDescent="0.25" r="882" customHeight="1" ht="18.75">
      <c r="A882" s="276">
        <v>2</v>
      </c>
      <c r="B882" s="276">
        <v>1103310605</v>
      </c>
      <c r="C882" s="277" t="s">
        <v>1446</v>
      </c>
      <c r="D882" s="278">
        <v>44939</v>
      </c>
      <c r="E882" s="279" t="s">
        <v>880</v>
      </c>
      <c r="F882" s="279" t="s">
        <v>188</v>
      </c>
      <c r="G882" s="283" t="s">
        <v>1443</v>
      </c>
      <c r="H882" s="279" t="s">
        <v>189</v>
      </c>
      <c r="I882" s="278">
        <v>44950</v>
      </c>
      <c r="J882" s="278">
        <v>44951</v>
      </c>
      <c r="K882" s="276">
        <f>J882-D882</f>
      </c>
      <c r="L882" s="278">
        <v>44976</v>
      </c>
      <c r="M882" s="280">
        <v>19.4</v>
      </c>
      <c r="N882" s="278">
        <v>44977</v>
      </c>
      <c r="O882" s="279" t="s">
        <v>190</v>
      </c>
      <c r="P882" s="276">
        <v>190</v>
      </c>
      <c r="Q882" s="278">
        <v>44985</v>
      </c>
      <c r="R882" s="276">
        <f>Q882-N882</f>
      </c>
      <c r="S882" s="6"/>
      <c r="T882" s="6"/>
      <c r="U882" s="5">
        <f>+YEAR(D882)</f>
      </c>
      <c r="V882" s="5">
        <f>+MONTH(D882)</f>
      </c>
      <c r="W882" s="281">
        <f>+"W"&amp;IF(WEEKNUM(D882)&lt;10,"0"&amp;WEEKNUM(D882),WEEKNUM(D882))</f>
      </c>
      <c r="X882" s="5">
        <f>+IF(N882="",YEAR(L882),YEAR(N882))</f>
      </c>
      <c r="Y882" s="5">
        <f>+IF(N882="",MONTH(L882),MONTH(N882))</f>
      </c>
      <c r="Z882" s="282">
        <f>+IF(N882="","W"&amp;IF(WEEKNUM(L882)&lt;10,"0"&amp;WEEKNUM(L882),WEEKNUM(L882)),"W"&amp;IF(WEEKNUM(N882)&lt;10,"0"&amp;WEEKNUM(N882),WEEKNUM(N882)))</f>
      </c>
      <c r="AA882" s="281">
        <f>+IF(O882&lt;&gt;"",O882,IF(N882="","In Transit","Arrived"))</f>
      </c>
      <c r="AB882" s="281">
        <f>+"W"&amp;IF(WEEKNUM(Q882)&lt;10,"0"&amp;WEEKNUM(Q882),WEEKNUM(Q882))</f>
      </c>
      <c r="AC882" s="5">
        <f>+YEAR(Q882)</f>
      </c>
      <c r="AD882" s="281">
        <f>+AB882&amp;"-"&amp;AC882</f>
      </c>
      <c r="AE882" s="6"/>
      <c r="AF882" s="6"/>
      <c r="AG882" s="11"/>
    </row>
    <row x14ac:dyDescent="0.25" r="883" customHeight="1" ht="18.75">
      <c r="A883" s="276">
        <v>2</v>
      </c>
      <c r="B883" s="276">
        <v>1103310602</v>
      </c>
      <c r="C883" s="277" t="s">
        <v>1446</v>
      </c>
      <c r="D883" s="278">
        <v>44939</v>
      </c>
      <c r="E883" s="279" t="s">
        <v>1452</v>
      </c>
      <c r="F883" s="279" t="s">
        <v>188</v>
      </c>
      <c r="G883" s="283" t="s">
        <v>1443</v>
      </c>
      <c r="H883" s="279" t="s">
        <v>189</v>
      </c>
      <c r="I883" s="278">
        <v>44950</v>
      </c>
      <c r="J883" s="278">
        <v>44951</v>
      </c>
      <c r="K883" s="276">
        <f>J883-D883</f>
      </c>
      <c r="L883" s="278">
        <v>44976</v>
      </c>
      <c r="M883" s="280">
        <v>19.4</v>
      </c>
      <c r="N883" s="278">
        <v>44977</v>
      </c>
      <c r="O883" s="279" t="s">
        <v>190</v>
      </c>
      <c r="P883" s="276">
        <v>191</v>
      </c>
      <c r="Q883" s="278">
        <v>45009</v>
      </c>
      <c r="R883" s="276">
        <f>Q883-N883</f>
      </c>
      <c r="S883" s="6"/>
      <c r="T883" s="6"/>
      <c r="U883" s="5">
        <f>+YEAR(D883)</f>
      </c>
      <c r="V883" s="5">
        <f>+MONTH(D883)</f>
      </c>
      <c r="W883" s="281">
        <f>+"W"&amp;IF(WEEKNUM(D883)&lt;10,"0"&amp;WEEKNUM(D883),WEEKNUM(D883))</f>
      </c>
      <c r="X883" s="5">
        <f>+IF(N883="",YEAR(L883),YEAR(N883))</f>
      </c>
      <c r="Y883" s="5">
        <f>+IF(N883="",MONTH(L883),MONTH(N883))</f>
      </c>
      <c r="Z883" s="282">
        <f>+IF(N883="","W"&amp;IF(WEEKNUM(L883)&lt;10,"0"&amp;WEEKNUM(L883),WEEKNUM(L883)),"W"&amp;IF(WEEKNUM(N883)&lt;10,"0"&amp;WEEKNUM(N883),WEEKNUM(N883)))</f>
      </c>
      <c r="AA883" s="281">
        <f>+IF(O883&lt;&gt;"",O883,IF(N883="","In Transit","Arrived"))</f>
      </c>
      <c r="AB883" s="281">
        <f>+"W"&amp;IF(WEEKNUM(Q883)&lt;10,"0"&amp;WEEKNUM(Q883),WEEKNUM(Q883))</f>
      </c>
      <c r="AC883" s="5">
        <f>+YEAR(Q883)</f>
      </c>
      <c r="AD883" s="281">
        <f>+AB883&amp;"-"&amp;AC883</f>
      </c>
      <c r="AE883" s="6"/>
      <c r="AF883" s="6"/>
      <c r="AG883" s="11"/>
    </row>
    <row x14ac:dyDescent="0.25" r="884" customHeight="1" ht="18.75">
      <c r="A884" s="276">
        <v>2</v>
      </c>
      <c r="B884" s="276">
        <v>1103310601</v>
      </c>
      <c r="C884" s="277" t="s">
        <v>1446</v>
      </c>
      <c r="D884" s="278">
        <v>44939</v>
      </c>
      <c r="E884" s="279" t="s">
        <v>1453</v>
      </c>
      <c r="F884" s="279" t="s">
        <v>188</v>
      </c>
      <c r="G884" s="283" t="s">
        <v>1443</v>
      </c>
      <c r="H884" s="279" t="s">
        <v>189</v>
      </c>
      <c r="I884" s="278">
        <v>44950</v>
      </c>
      <c r="J884" s="278">
        <v>44951</v>
      </c>
      <c r="K884" s="276">
        <f>J884-D884</f>
      </c>
      <c r="L884" s="278">
        <v>44976</v>
      </c>
      <c r="M884" s="280">
        <v>19.4</v>
      </c>
      <c r="N884" s="278">
        <v>44977</v>
      </c>
      <c r="O884" s="279" t="s">
        <v>190</v>
      </c>
      <c r="P884" s="276">
        <v>191</v>
      </c>
      <c r="Q884" s="278">
        <v>45009</v>
      </c>
      <c r="R884" s="276">
        <f>Q884-N884</f>
      </c>
      <c r="S884" s="6"/>
      <c r="T884" s="6"/>
      <c r="U884" s="5">
        <f>+YEAR(D884)</f>
      </c>
      <c r="V884" s="5">
        <f>+MONTH(D884)</f>
      </c>
      <c r="W884" s="281">
        <f>+"W"&amp;IF(WEEKNUM(D884)&lt;10,"0"&amp;WEEKNUM(D884),WEEKNUM(D884))</f>
      </c>
      <c r="X884" s="5">
        <f>+IF(N884="",YEAR(L884),YEAR(N884))</f>
      </c>
      <c r="Y884" s="5">
        <f>+IF(N884="",MONTH(L884),MONTH(N884))</f>
      </c>
      <c r="Z884" s="282">
        <f>+IF(N884="","W"&amp;IF(WEEKNUM(L884)&lt;10,"0"&amp;WEEKNUM(L884),WEEKNUM(L884)),"W"&amp;IF(WEEKNUM(N884)&lt;10,"0"&amp;WEEKNUM(N884),WEEKNUM(N884)))</f>
      </c>
      <c r="AA884" s="281">
        <f>+IF(O884&lt;&gt;"",O884,IF(N884="","In Transit","Arrived"))</f>
      </c>
      <c r="AB884" s="281">
        <f>+"W"&amp;IF(WEEKNUM(Q884)&lt;10,"0"&amp;WEEKNUM(Q884),WEEKNUM(Q884))</f>
      </c>
      <c r="AC884" s="5">
        <f>+YEAR(Q884)</f>
      </c>
      <c r="AD884" s="281">
        <f>+AB884&amp;"-"&amp;AC884</f>
      </c>
      <c r="AE884" s="6"/>
      <c r="AF884" s="6"/>
      <c r="AG884" s="11"/>
    </row>
    <row x14ac:dyDescent="0.25" r="885" customHeight="1" ht="18.75">
      <c r="A885" s="276">
        <v>3</v>
      </c>
      <c r="B885" s="276">
        <v>1103603381</v>
      </c>
      <c r="C885" s="277" t="s">
        <v>1454</v>
      </c>
      <c r="D885" s="278">
        <v>44945</v>
      </c>
      <c r="E885" s="279" t="s">
        <v>1455</v>
      </c>
      <c r="F885" s="279" t="s">
        <v>250</v>
      </c>
      <c r="G885" s="283" t="s">
        <v>1456</v>
      </c>
      <c r="H885" s="279" t="s">
        <v>189</v>
      </c>
      <c r="I885" s="278">
        <v>44953</v>
      </c>
      <c r="J885" s="278">
        <v>44953</v>
      </c>
      <c r="K885" s="276">
        <f>J885-D885</f>
      </c>
      <c r="L885" s="278">
        <v>44976</v>
      </c>
      <c r="M885" s="280">
        <v>19.4</v>
      </c>
      <c r="N885" s="278">
        <v>44983</v>
      </c>
      <c r="O885" s="279" t="s">
        <v>190</v>
      </c>
      <c r="P885" s="276">
        <v>190</v>
      </c>
      <c r="Q885" s="278">
        <v>44993</v>
      </c>
      <c r="R885" s="276">
        <f>Q885-N885</f>
      </c>
      <c r="S885" s="6"/>
      <c r="T885" s="6"/>
      <c r="U885" s="5">
        <f>+YEAR(D885)</f>
      </c>
      <c r="V885" s="5">
        <f>+MONTH(D885)</f>
      </c>
      <c r="W885" s="281">
        <f>+"W"&amp;IF(WEEKNUM(D885)&lt;10,"0"&amp;WEEKNUM(D885),WEEKNUM(D885))</f>
      </c>
      <c r="X885" s="5">
        <f>+IF(N885="",YEAR(L885),YEAR(N885))</f>
      </c>
      <c r="Y885" s="5">
        <f>+IF(N885="",MONTH(L885),MONTH(N885))</f>
      </c>
      <c r="Z885" s="282">
        <f>+IF(N885="","W"&amp;IF(WEEKNUM(L885)&lt;10,"0"&amp;WEEKNUM(L885),WEEKNUM(L885)),"W"&amp;IF(WEEKNUM(N885)&lt;10,"0"&amp;WEEKNUM(N885),WEEKNUM(N885)))</f>
      </c>
      <c r="AA885" s="281">
        <f>+IF(O885&lt;&gt;"",O885,IF(N885="","In Transit","Arrived"))</f>
      </c>
      <c r="AB885" s="281">
        <f>+"W"&amp;IF(WEEKNUM(Q885)&lt;10,"0"&amp;WEEKNUM(Q885),WEEKNUM(Q885))</f>
      </c>
      <c r="AC885" s="5">
        <f>+YEAR(Q885)</f>
      </c>
      <c r="AD885" s="281">
        <f>+AB885&amp;"-"&amp;AC885</f>
      </c>
      <c r="AE885" s="6"/>
      <c r="AF885" s="6"/>
      <c r="AG885" s="11"/>
    </row>
    <row x14ac:dyDescent="0.25" r="886" customHeight="1" ht="18.75">
      <c r="A886" s="276">
        <v>3</v>
      </c>
      <c r="B886" s="276">
        <v>1103603385</v>
      </c>
      <c r="C886" s="277" t="s">
        <v>1454</v>
      </c>
      <c r="D886" s="278">
        <v>44945</v>
      </c>
      <c r="E886" s="279" t="s">
        <v>1457</v>
      </c>
      <c r="F886" s="279" t="s">
        <v>250</v>
      </c>
      <c r="G886" s="283" t="s">
        <v>1456</v>
      </c>
      <c r="H886" s="279" t="s">
        <v>189</v>
      </c>
      <c r="I886" s="278">
        <v>44953</v>
      </c>
      <c r="J886" s="278">
        <v>44953</v>
      </c>
      <c r="K886" s="276">
        <f>J886-D886</f>
      </c>
      <c r="L886" s="278">
        <v>44976</v>
      </c>
      <c r="M886" s="280">
        <v>19.4</v>
      </c>
      <c r="N886" s="278">
        <v>44983</v>
      </c>
      <c r="O886" s="279" t="s">
        <v>190</v>
      </c>
      <c r="P886" s="276">
        <v>190</v>
      </c>
      <c r="Q886" s="278">
        <v>44993</v>
      </c>
      <c r="R886" s="276">
        <f>Q886-N886</f>
      </c>
      <c r="S886" s="6"/>
      <c r="T886" s="6"/>
      <c r="U886" s="5">
        <f>+YEAR(D886)</f>
      </c>
      <c r="V886" s="5">
        <f>+MONTH(D886)</f>
      </c>
      <c r="W886" s="281">
        <f>+"W"&amp;IF(WEEKNUM(D886)&lt;10,"0"&amp;WEEKNUM(D886),WEEKNUM(D886))</f>
      </c>
      <c r="X886" s="5">
        <f>+IF(N886="",YEAR(L886),YEAR(N886))</f>
      </c>
      <c r="Y886" s="5">
        <f>+IF(N886="",MONTH(L886),MONTH(N886))</f>
      </c>
      <c r="Z886" s="282">
        <f>+IF(N886="","W"&amp;IF(WEEKNUM(L886)&lt;10,"0"&amp;WEEKNUM(L886),WEEKNUM(L886)),"W"&amp;IF(WEEKNUM(N886)&lt;10,"0"&amp;WEEKNUM(N886),WEEKNUM(N886)))</f>
      </c>
      <c r="AA886" s="281">
        <f>+IF(O886&lt;&gt;"",O886,IF(N886="","In Transit","Arrived"))</f>
      </c>
      <c r="AB886" s="281">
        <f>+"W"&amp;IF(WEEKNUM(Q886)&lt;10,"0"&amp;WEEKNUM(Q886),WEEKNUM(Q886))</f>
      </c>
      <c r="AC886" s="5">
        <f>+YEAR(Q886)</f>
      </c>
      <c r="AD886" s="281">
        <f>+AB886&amp;"-"&amp;AC886</f>
      </c>
      <c r="AE886" s="6"/>
      <c r="AF886" s="6"/>
      <c r="AG886" s="11"/>
    </row>
    <row x14ac:dyDescent="0.25" r="887" customHeight="1" ht="18.75">
      <c r="A887" s="276">
        <v>3</v>
      </c>
      <c r="B887" s="276">
        <v>1103603386</v>
      </c>
      <c r="C887" s="277" t="s">
        <v>1454</v>
      </c>
      <c r="D887" s="278">
        <v>44945</v>
      </c>
      <c r="E887" s="279" t="s">
        <v>1458</v>
      </c>
      <c r="F887" s="279" t="s">
        <v>250</v>
      </c>
      <c r="G887" s="283" t="s">
        <v>1456</v>
      </c>
      <c r="H887" s="279" t="s">
        <v>189</v>
      </c>
      <c r="I887" s="278">
        <v>44953</v>
      </c>
      <c r="J887" s="278">
        <v>44953</v>
      </c>
      <c r="K887" s="276">
        <f>J887-D887</f>
      </c>
      <c r="L887" s="278">
        <v>44976</v>
      </c>
      <c r="M887" s="280">
        <v>19.4</v>
      </c>
      <c r="N887" s="278">
        <v>44983</v>
      </c>
      <c r="O887" s="279" t="s">
        <v>190</v>
      </c>
      <c r="P887" s="276">
        <v>190</v>
      </c>
      <c r="Q887" s="278">
        <v>44993</v>
      </c>
      <c r="R887" s="276">
        <f>Q887-N887</f>
      </c>
      <c r="S887" s="6"/>
      <c r="T887" s="6"/>
      <c r="U887" s="5">
        <f>+YEAR(D887)</f>
      </c>
      <c r="V887" s="5">
        <f>+MONTH(D887)</f>
      </c>
      <c r="W887" s="281">
        <f>+"W"&amp;IF(WEEKNUM(D887)&lt;10,"0"&amp;WEEKNUM(D887),WEEKNUM(D887))</f>
      </c>
      <c r="X887" s="5">
        <f>+IF(N887="",YEAR(L887),YEAR(N887))</f>
      </c>
      <c r="Y887" s="5">
        <f>+IF(N887="",MONTH(L887),MONTH(N887))</f>
      </c>
      <c r="Z887" s="282">
        <f>+IF(N887="","W"&amp;IF(WEEKNUM(L887)&lt;10,"0"&amp;WEEKNUM(L887),WEEKNUM(L887)),"W"&amp;IF(WEEKNUM(N887)&lt;10,"0"&amp;WEEKNUM(N887),WEEKNUM(N887)))</f>
      </c>
      <c r="AA887" s="281">
        <f>+IF(O887&lt;&gt;"",O887,IF(N887="","In Transit","Arrived"))</f>
      </c>
      <c r="AB887" s="281">
        <f>+"W"&amp;IF(WEEKNUM(Q887)&lt;10,"0"&amp;WEEKNUM(Q887),WEEKNUM(Q887))</f>
      </c>
      <c r="AC887" s="5">
        <f>+YEAR(Q887)</f>
      </c>
      <c r="AD887" s="281">
        <f>+AB887&amp;"-"&amp;AC887</f>
      </c>
      <c r="AE887" s="6"/>
      <c r="AF887" s="6"/>
      <c r="AG887" s="11"/>
    </row>
    <row x14ac:dyDescent="0.25" r="888" customHeight="1" ht="18.75">
      <c r="A888" s="276">
        <v>5</v>
      </c>
      <c r="B888" s="276">
        <v>1104368007</v>
      </c>
      <c r="C888" s="277">
        <v>623371650552</v>
      </c>
      <c r="D888" s="278">
        <v>44958</v>
      </c>
      <c r="E888" s="279" t="s">
        <v>1459</v>
      </c>
      <c r="F888" s="279" t="s">
        <v>235</v>
      </c>
      <c r="G888" s="283" t="s">
        <v>1460</v>
      </c>
      <c r="H888" s="279" t="s">
        <v>189</v>
      </c>
      <c r="I888" s="278">
        <v>44967</v>
      </c>
      <c r="J888" s="278">
        <v>44976</v>
      </c>
      <c r="K888" s="276">
        <f>J888-D888</f>
      </c>
      <c r="L888" s="278">
        <v>44999</v>
      </c>
      <c r="M888" s="280">
        <v>19.4</v>
      </c>
      <c r="N888" s="278">
        <v>45001</v>
      </c>
      <c r="O888" s="279" t="s">
        <v>190</v>
      </c>
      <c r="P888" s="276">
        <v>191</v>
      </c>
      <c r="Q888" s="278">
        <v>45009</v>
      </c>
      <c r="R888" s="276">
        <f>Q888-N888</f>
      </c>
      <c r="S888" s="6"/>
      <c r="T888" s="6"/>
      <c r="U888" s="5">
        <f>+YEAR(D888)</f>
      </c>
      <c r="V888" s="5">
        <f>+MONTH(D888)</f>
      </c>
      <c r="W888" s="281">
        <f>+"W"&amp;IF(WEEKNUM(D888)&lt;10,"0"&amp;WEEKNUM(D888),WEEKNUM(D888))</f>
      </c>
      <c r="X888" s="5">
        <f>+IF(N888="",YEAR(L888),YEAR(N888))</f>
      </c>
      <c r="Y888" s="5">
        <f>+IF(N888="",MONTH(L888),MONTH(N888))</f>
      </c>
      <c r="Z888" s="282">
        <f>+IF(N888="","W"&amp;IF(WEEKNUM(L888)&lt;10,"0"&amp;WEEKNUM(L888),WEEKNUM(L888)),"W"&amp;IF(WEEKNUM(N888)&lt;10,"0"&amp;WEEKNUM(N888),WEEKNUM(N888)))</f>
      </c>
      <c r="AA888" s="281">
        <f>+IF(O888&lt;&gt;"",O888,IF(N888="","In Transit","Arrived"))</f>
      </c>
      <c r="AB888" s="281">
        <f>+"W"&amp;IF(WEEKNUM(Q888)&lt;10,"0"&amp;WEEKNUM(Q888),WEEKNUM(Q888))</f>
      </c>
      <c r="AC888" s="5">
        <f>+YEAR(Q888)</f>
      </c>
      <c r="AD888" s="281">
        <f>+AB888&amp;"-"&amp;AC888</f>
      </c>
      <c r="AE888" s="6"/>
      <c r="AF888" s="6"/>
      <c r="AG888" s="11"/>
    </row>
    <row x14ac:dyDescent="0.25" r="889" customHeight="1" ht="18.75">
      <c r="A889" s="276">
        <v>5</v>
      </c>
      <c r="B889" s="276">
        <v>1104368012</v>
      </c>
      <c r="C889" s="277">
        <v>623371650552</v>
      </c>
      <c r="D889" s="278">
        <v>44958</v>
      </c>
      <c r="E889" s="279" t="s">
        <v>1461</v>
      </c>
      <c r="F889" s="279" t="s">
        <v>235</v>
      </c>
      <c r="G889" s="283" t="s">
        <v>1460</v>
      </c>
      <c r="H889" s="279" t="s">
        <v>189</v>
      </c>
      <c r="I889" s="278">
        <v>44967</v>
      </c>
      <c r="J889" s="278">
        <v>44976</v>
      </c>
      <c r="K889" s="276">
        <f>J889-D889</f>
      </c>
      <c r="L889" s="278">
        <v>44999</v>
      </c>
      <c r="M889" s="280">
        <v>19.4</v>
      </c>
      <c r="N889" s="278">
        <v>45001</v>
      </c>
      <c r="O889" s="279" t="s">
        <v>190</v>
      </c>
      <c r="P889" s="276">
        <v>191</v>
      </c>
      <c r="Q889" s="278">
        <v>45009</v>
      </c>
      <c r="R889" s="276">
        <f>Q889-N889</f>
      </c>
      <c r="S889" s="6"/>
      <c r="T889" s="6"/>
      <c r="U889" s="5">
        <f>+YEAR(D889)</f>
      </c>
      <c r="V889" s="5">
        <f>+MONTH(D889)</f>
      </c>
      <c r="W889" s="281">
        <f>+"W"&amp;IF(WEEKNUM(D889)&lt;10,"0"&amp;WEEKNUM(D889),WEEKNUM(D889))</f>
      </c>
      <c r="X889" s="5">
        <f>+IF(N889="",YEAR(L889),YEAR(N889))</f>
      </c>
      <c r="Y889" s="5">
        <f>+IF(N889="",MONTH(L889),MONTH(N889))</f>
      </c>
      <c r="Z889" s="282">
        <f>+IF(N889="","W"&amp;IF(WEEKNUM(L889)&lt;10,"0"&amp;WEEKNUM(L889),WEEKNUM(L889)),"W"&amp;IF(WEEKNUM(N889)&lt;10,"0"&amp;WEEKNUM(N889),WEEKNUM(N889)))</f>
      </c>
      <c r="AA889" s="281">
        <f>+IF(O889&lt;&gt;"",O889,IF(N889="","In Transit","Arrived"))</f>
      </c>
      <c r="AB889" s="281">
        <f>+"W"&amp;IF(WEEKNUM(Q889)&lt;10,"0"&amp;WEEKNUM(Q889),WEEKNUM(Q889))</f>
      </c>
      <c r="AC889" s="5">
        <f>+YEAR(Q889)</f>
      </c>
      <c r="AD889" s="281">
        <f>+AB889&amp;"-"&amp;AC889</f>
      </c>
      <c r="AE889" s="6"/>
      <c r="AF889" s="6"/>
      <c r="AG889" s="11"/>
    </row>
    <row x14ac:dyDescent="0.25" r="890" customHeight="1" ht="18.75">
      <c r="A890" s="276">
        <v>5</v>
      </c>
      <c r="B890" s="276">
        <v>1104368014</v>
      </c>
      <c r="C890" s="277">
        <v>623371650552</v>
      </c>
      <c r="D890" s="278">
        <v>44958</v>
      </c>
      <c r="E890" s="279" t="s">
        <v>1462</v>
      </c>
      <c r="F890" s="279" t="s">
        <v>235</v>
      </c>
      <c r="G890" s="283" t="s">
        <v>1460</v>
      </c>
      <c r="H890" s="279" t="s">
        <v>189</v>
      </c>
      <c r="I890" s="278">
        <v>44967</v>
      </c>
      <c r="J890" s="278">
        <v>44976</v>
      </c>
      <c r="K890" s="276">
        <f>J890-D890</f>
      </c>
      <c r="L890" s="278">
        <v>44999</v>
      </c>
      <c r="M890" s="280">
        <v>19.4</v>
      </c>
      <c r="N890" s="278">
        <v>45001</v>
      </c>
      <c r="O890" s="279" t="s">
        <v>190</v>
      </c>
      <c r="P890" s="276">
        <v>191</v>
      </c>
      <c r="Q890" s="278">
        <v>45009</v>
      </c>
      <c r="R890" s="276">
        <f>Q890-N890</f>
      </c>
      <c r="S890" s="6"/>
      <c r="T890" s="6"/>
      <c r="U890" s="5">
        <f>+YEAR(D890)</f>
      </c>
      <c r="V890" s="5">
        <f>+MONTH(D890)</f>
      </c>
      <c r="W890" s="281">
        <f>+"W"&amp;IF(WEEKNUM(D890)&lt;10,"0"&amp;WEEKNUM(D890),WEEKNUM(D890))</f>
      </c>
      <c r="X890" s="5">
        <f>+IF(N890="",YEAR(L890),YEAR(N890))</f>
      </c>
      <c r="Y890" s="5">
        <f>+IF(N890="",MONTH(L890),MONTH(N890))</f>
      </c>
      <c r="Z890" s="282">
        <f>+IF(N890="","W"&amp;IF(WEEKNUM(L890)&lt;10,"0"&amp;WEEKNUM(L890),WEEKNUM(L890)),"W"&amp;IF(WEEKNUM(N890)&lt;10,"0"&amp;WEEKNUM(N890),WEEKNUM(N890)))</f>
      </c>
      <c r="AA890" s="281">
        <f>+IF(O890&lt;&gt;"",O890,IF(N890="","In Transit","Arrived"))</f>
      </c>
      <c r="AB890" s="281">
        <f>+"W"&amp;IF(WEEKNUM(Q890)&lt;10,"0"&amp;WEEKNUM(Q890),WEEKNUM(Q890))</f>
      </c>
      <c r="AC890" s="5">
        <f>+YEAR(Q890)</f>
      </c>
      <c r="AD890" s="281">
        <f>+AB890&amp;"-"&amp;AC890</f>
      </c>
      <c r="AE890" s="6"/>
      <c r="AF890" s="6"/>
      <c r="AG890" s="11"/>
    </row>
    <row x14ac:dyDescent="0.25" r="891" customHeight="1" ht="18.75">
      <c r="A891" s="276">
        <v>5</v>
      </c>
      <c r="B891" s="276">
        <v>1104368015</v>
      </c>
      <c r="C891" s="277">
        <v>623371650552</v>
      </c>
      <c r="D891" s="278">
        <v>44959</v>
      </c>
      <c r="E891" s="279" t="s">
        <v>1463</v>
      </c>
      <c r="F891" s="279" t="s">
        <v>235</v>
      </c>
      <c r="G891" s="283" t="s">
        <v>1460</v>
      </c>
      <c r="H891" s="279" t="s">
        <v>189</v>
      </c>
      <c r="I891" s="278">
        <v>44967</v>
      </c>
      <c r="J891" s="278">
        <v>44976</v>
      </c>
      <c r="K891" s="276">
        <f>J891-D891</f>
      </c>
      <c r="L891" s="278">
        <v>44999</v>
      </c>
      <c r="M891" s="280">
        <v>19.4</v>
      </c>
      <c r="N891" s="278">
        <v>45001</v>
      </c>
      <c r="O891" s="279" t="s">
        <v>190</v>
      </c>
      <c r="P891" s="276">
        <v>191</v>
      </c>
      <c r="Q891" s="278">
        <v>45009</v>
      </c>
      <c r="R891" s="276">
        <f>Q891-N891</f>
      </c>
      <c r="S891" s="6"/>
      <c r="T891" s="6"/>
      <c r="U891" s="5">
        <f>+YEAR(D891)</f>
      </c>
      <c r="V891" s="5">
        <f>+MONTH(D891)</f>
      </c>
      <c r="W891" s="281">
        <f>+"W"&amp;IF(WEEKNUM(D891)&lt;10,"0"&amp;WEEKNUM(D891),WEEKNUM(D891))</f>
      </c>
      <c r="X891" s="5">
        <f>+IF(N891="",YEAR(L891),YEAR(N891))</f>
      </c>
      <c r="Y891" s="5">
        <f>+IF(N891="",MONTH(L891),MONTH(N891))</f>
      </c>
      <c r="Z891" s="282">
        <f>+IF(N891="","W"&amp;IF(WEEKNUM(L891)&lt;10,"0"&amp;WEEKNUM(L891),WEEKNUM(L891)),"W"&amp;IF(WEEKNUM(N891)&lt;10,"0"&amp;WEEKNUM(N891),WEEKNUM(N891)))</f>
      </c>
      <c r="AA891" s="281">
        <f>+IF(O891&lt;&gt;"",O891,IF(N891="","In Transit","Arrived"))</f>
      </c>
      <c r="AB891" s="281">
        <f>+"W"&amp;IF(WEEKNUM(Q891)&lt;10,"0"&amp;WEEKNUM(Q891),WEEKNUM(Q891))</f>
      </c>
      <c r="AC891" s="5">
        <f>+YEAR(Q891)</f>
      </c>
      <c r="AD891" s="281">
        <f>+AB891&amp;"-"&amp;AC891</f>
      </c>
      <c r="AE891" s="6"/>
      <c r="AF891" s="6"/>
      <c r="AG891" s="11"/>
    </row>
    <row x14ac:dyDescent="0.25" r="892" customHeight="1" ht="18.75">
      <c r="A892" s="276">
        <v>5</v>
      </c>
      <c r="B892" s="276">
        <v>1104368017</v>
      </c>
      <c r="C892" s="277">
        <v>623371650552</v>
      </c>
      <c r="D892" s="278">
        <v>44959</v>
      </c>
      <c r="E892" s="279" t="s">
        <v>1464</v>
      </c>
      <c r="F892" s="279" t="s">
        <v>235</v>
      </c>
      <c r="G892" s="283" t="s">
        <v>1460</v>
      </c>
      <c r="H892" s="279" t="s">
        <v>189</v>
      </c>
      <c r="I892" s="278">
        <v>44967</v>
      </c>
      <c r="J892" s="278">
        <v>44976</v>
      </c>
      <c r="K892" s="276">
        <f>J892-D892</f>
      </c>
      <c r="L892" s="278">
        <v>44999</v>
      </c>
      <c r="M892" s="280">
        <v>19.4</v>
      </c>
      <c r="N892" s="278">
        <v>45001</v>
      </c>
      <c r="O892" s="279" t="s">
        <v>190</v>
      </c>
      <c r="P892" s="276">
        <v>191</v>
      </c>
      <c r="Q892" s="278">
        <v>45009</v>
      </c>
      <c r="R892" s="276">
        <f>Q892-N892</f>
      </c>
      <c r="S892" s="6"/>
      <c r="T892" s="6"/>
      <c r="U892" s="5">
        <f>+YEAR(D892)</f>
      </c>
      <c r="V892" s="5">
        <f>+MONTH(D892)</f>
      </c>
      <c r="W892" s="281">
        <f>+"W"&amp;IF(WEEKNUM(D892)&lt;10,"0"&amp;WEEKNUM(D892),WEEKNUM(D892))</f>
      </c>
      <c r="X892" s="5">
        <f>+IF(N892="",YEAR(L892),YEAR(N892))</f>
      </c>
      <c r="Y892" s="5">
        <f>+IF(N892="",MONTH(L892),MONTH(N892))</f>
      </c>
      <c r="Z892" s="282">
        <f>+IF(N892="","W"&amp;IF(WEEKNUM(L892)&lt;10,"0"&amp;WEEKNUM(L892),WEEKNUM(L892)),"W"&amp;IF(WEEKNUM(N892)&lt;10,"0"&amp;WEEKNUM(N892),WEEKNUM(N892)))</f>
      </c>
      <c r="AA892" s="281">
        <f>+IF(O892&lt;&gt;"",O892,IF(N892="","In Transit","Arrived"))</f>
      </c>
      <c r="AB892" s="281">
        <f>+"W"&amp;IF(WEEKNUM(Q892)&lt;10,"0"&amp;WEEKNUM(Q892),WEEKNUM(Q892))</f>
      </c>
      <c r="AC892" s="5">
        <f>+YEAR(Q892)</f>
      </c>
      <c r="AD892" s="281">
        <f>+AB892&amp;"-"&amp;AC892</f>
      </c>
      <c r="AE892" s="6"/>
      <c r="AF892" s="6"/>
      <c r="AG892" s="11"/>
    </row>
    <row x14ac:dyDescent="0.25" r="893" customHeight="1" ht="18.75">
      <c r="A893" s="276">
        <v>5</v>
      </c>
      <c r="B893" s="276">
        <v>1104368018</v>
      </c>
      <c r="C893" s="277">
        <v>623371650552</v>
      </c>
      <c r="D893" s="278">
        <v>44959</v>
      </c>
      <c r="E893" s="279" t="s">
        <v>1465</v>
      </c>
      <c r="F893" s="279" t="s">
        <v>235</v>
      </c>
      <c r="G893" s="283" t="s">
        <v>1460</v>
      </c>
      <c r="H893" s="279" t="s">
        <v>189</v>
      </c>
      <c r="I893" s="278">
        <v>44967</v>
      </c>
      <c r="J893" s="278">
        <v>44976</v>
      </c>
      <c r="K893" s="276">
        <f>J893-D893</f>
      </c>
      <c r="L893" s="278">
        <v>44999</v>
      </c>
      <c r="M893" s="280">
        <v>19.4</v>
      </c>
      <c r="N893" s="278">
        <v>45001</v>
      </c>
      <c r="O893" s="279" t="s">
        <v>190</v>
      </c>
      <c r="P893" s="276">
        <v>191</v>
      </c>
      <c r="Q893" s="278">
        <v>45009</v>
      </c>
      <c r="R893" s="276">
        <f>Q893-N893</f>
      </c>
      <c r="S893" s="6"/>
      <c r="T893" s="6"/>
      <c r="U893" s="5">
        <f>+YEAR(D893)</f>
      </c>
      <c r="V893" s="5">
        <f>+MONTH(D893)</f>
      </c>
      <c r="W893" s="281">
        <f>+"W"&amp;IF(WEEKNUM(D893)&lt;10,"0"&amp;WEEKNUM(D893),WEEKNUM(D893))</f>
      </c>
      <c r="X893" s="5">
        <f>+IF(N893="",YEAR(L893),YEAR(N893))</f>
      </c>
      <c r="Y893" s="5">
        <f>+IF(N893="",MONTH(L893),MONTH(N893))</f>
      </c>
      <c r="Z893" s="282">
        <f>+IF(N893="","W"&amp;IF(WEEKNUM(L893)&lt;10,"0"&amp;WEEKNUM(L893),WEEKNUM(L893)),"W"&amp;IF(WEEKNUM(N893)&lt;10,"0"&amp;WEEKNUM(N893),WEEKNUM(N893)))</f>
      </c>
      <c r="AA893" s="281">
        <f>+IF(O893&lt;&gt;"",O893,IF(N893="","In Transit","Arrived"))</f>
      </c>
      <c r="AB893" s="281">
        <f>+"W"&amp;IF(WEEKNUM(Q893)&lt;10,"0"&amp;WEEKNUM(Q893),WEEKNUM(Q893))</f>
      </c>
      <c r="AC893" s="5">
        <f>+YEAR(Q893)</f>
      </c>
      <c r="AD893" s="281">
        <f>+AB893&amp;"-"&amp;AC893</f>
      </c>
      <c r="AE893" s="6"/>
      <c r="AF893" s="6"/>
      <c r="AG893" s="11"/>
    </row>
    <row x14ac:dyDescent="0.25" r="894" customHeight="1" ht="18.75">
      <c r="A894" s="276">
        <v>7</v>
      </c>
      <c r="B894" s="276">
        <v>1104891187</v>
      </c>
      <c r="C894" s="277">
        <v>636694355746</v>
      </c>
      <c r="D894" s="278">
        <v>44974</v>
      </c>
      <c r="E894" s="279" t="s">
        <v>1466</v>
      </c>
      <c r="F894" s="279" t="s">
        <v>262</v>
      </c>
      <c r="G894" s="283" t="s">
        <v>1467</v>
      </c>
      <c r="H894" s="279" t="s">
        <v>189</v>
      </c>
      <c r="I894" s="278">
        <v>44973</v>
      </c>
      <c r="J894" s="278">
        <v>44985</v>
      </c>
      <c r="K894" s="276">
        <f>J894-D894</f>
      </c>
      <c r="L894" s="278">
        <v>45005</v>
      </c>
      <c r="M894" s="280">
        <v>19.4</v>
      </c>
      <c r="N894" s="278">
        <v>45009</v>
      </c>
      <c r="O894" s="279" t="s">
        <v>190</v>
      </c>
      <c r="P894" s="276">
        <v>191</v>
      </c>
      <c r="Q894" s="278">
        <v>45020</v>
      </c>
      <c r="R894" s="276">
        <f>Q894-N894</f>
      </c>
      <c r="S894" s="6"/>
      <c r="T894" s="6"/>
      <c r="U894" s="5">
        <f>+YEAR(D894)</f>
      </c>
      <c r="V894" s="5">
        <f>+MONTH(D894)</f>
      </c>
      <c r="W894" s="281">
        <f>+"W"&amp;IF(WEEKNUM(D894)&lt;10,"0"&amp;WEEKNUM(D894),WEEKNUM(D894))</f>
      </c>
      <c r="X894" s="5">
        <f>+IF(N894="",YEAR(L894),YEAR(N894))</f>
      </c>
      <c r="Y894" s="5">
        <f>+IF(N894="",MONTH(L894),MONTH(N894))</f>
      </c>
      <c r="Z894" s="282">
        <f>+IF(N894="","W"&amp;IF(WEEKNUM(L894)&lt;10,"0"&amp;WEEKNUM(L894),WEEKNUM(L894)),"W"&amp;IF(WEEKNUM(N894)&lt;10,"0"&amp;WEEKNUM(N894),WEEKNUM(N894)))</f>
      </c>
      <c r="AA894" s="281">
        <f>+IF(O894&lt;&gt;"",O894,IF(N894="","In Transit","Arrived"))</f>
      </c>
      <c r="AB894" s="281">
        <f>+"W"&amp;IF(WEEKNUM(Q894)&lt;10,"0"&amp;WEEKNUM(Q894),WEEKNUM(Q894))</f>
      </c>
      <c r="AC894" s="5">
        <f>+YEAR(Q894)</f>
      </c>
      <c r="AD894" s="281">
        <f>+AB894&amp;"-"&amp;AC894</f>
      </c>
      <c r="AE894" s="6"/>
      <c r="AF894" s="6"/>
      <c r="AG894" s="11"/>
    </row>
    <row x14ac:dyDescent="0.25" r="895" customHeight="1" ht="18.75">
      <c r="A895" s="276">
        <v>7</v>
      </c>
      <c r="B895" s="276">
        <v>1104891185</v>
      </c>
      <c r="C895" s="277">
        <v>636694355746</v>
      </c>
      <c r="D895" s="278">
        <v>44974</v>
      </c>
      <c r="E895" s="279" t="s">
        <v>1468</v>
      </c>
      <c r="F895" s="279" t="s">
        <v>262</v>
      </c>
      <c r="G895" s="283" t="s">
        <v>1467</v>
      </c>
      <c r="H895" s="279" t="s">
        <v>189</v>
      </c>
      <c r="I895" s="278">
        <v>44973</v>
      </c>
      <c r="J895" s="278">
        <v>44985</v>
      </c>
      <c r="K895" s="276">
        <f>J895-D895</f>
      </c>
      <c r="L895" s="278">
        <v>45005</v>
      </c>
      <c r="M895" s="280">
        <v>19.4</v>
      </c>
      <c r="N895" s="278">
        <v>45009</v>
      </c>
      <c r="O895" s="279" t="s">
        <v>190</v>
      </c>
      <c r="P895" s="276">
        <v>191</v>
      </c>
      <c r="Q895" s="278">
        <v>45019</v>
      </c>
      <c r="R895" s="276">
        <f>Q895-N895</f>
      </c>
      <c r="S895" s="6"/>
      <c r="T895" s="6"/>
      <c r="U895" s="5">
        <f>+YEAR(D895)</f>
      </c>
      <c r="V895" s="5">
        <f>+MONTH(D895)</f>
      </c>
      <c r="W895" s="281">
        <f>+"W"&amp;IF(WEEKNUM(D895)&lt;10,"0"&amp;WEEKNUM(D895),WEEKNUM(D895))</f>
      </c>
      <c r="X895" s="5">
        <f>+IF(N895="",YEAR(L895),YEAR(N895))</f>
      </c>
      <c r="Y895" s="5">
        <f>+IF(N895="",MONTH(L895),MONTH(N895))</f>
      </c>
      <c r="Z895" s="282">
        <f>+IF(N895="","W"&amp;IF(WEEKNUM(L895)&lt;10,"0"&amp;WEEKNUM(L895),WEEKNUM(L895)),"W"&amp;IF(WEEKNUM(N895)&lt;10,"0"&amp;WEEKNUM(N895),WEEKNUM(N895)))</f>
      </c>
      <c r="AA895" s="281">
        <f>+IF(O895&lt;&gt;"",O895,IF(N895="","In Transit","Arrived"))</f>
      </c>
      <c r="AB895" s="281">
        <f>+"W"&amp;IF(WEEKNUM(Q895)&lt;10,"0"&amp;WEEKNUM(Q895),WEEKNUM(Q895))</f>
      </c>
      <c r="AC895" s="5">
        <f>+YEAR(Q895)</f>
      </c>
      <c r="AD895" s="281">
        <f>+AB895&amp;"-"&amp;AC895</f>
      </c>
      <c r="AE895" s="6"/>
      <c r="AF895" s="6"/>
      <c r="AG895" s="11"/>
    </row>
    <row x14ac:dyDescent="0.25" r="896" customHeight="1" ht="18.75">
      <c r="A896" s="276">
        <v>7</v>
      </c>
      <c r="B896" s="276">
        <v>1104891184</v>
      </c>
      <c r="C896" s="277">
        <v>636694355746</v>
      </c>
      <c r="D896" s="278">
        <v>44974</v>
      </c>
      <c r="E896" s="279" t="s">
        <v>1469</v>
      </c>
      <c r="F896" s="279" t="s">
        <v>262</v>
      </c>
      <c r="G896" s="283" t="s">
        <v>1467</v>
      </c>
      <c r="H896" s="279" t="s">
        <v>189</v>
      </c>
      <c r="I896" s="278">
        <v>44973</v>
      </c>
      <c r="J896" s="278">
        <v>44985</v>
      </c>
      <c r="K896" s="276">
        <f>J896-D896</f>
      </c>
      <c r="L896" s="278">
        <v>45005</v>
      </c>
      <c r="M896" s="280">
        <v>19.4</v>
      </c>
      <c r="N896" s="278">
        <v>45009</v>
      </c>
      <c r="O896" s="279" t="s">
        <v>190</v>
      </c>
      <c r="P896" s="276">
        <v>191</v>
      </c>
      <c r="Q896" s="278">
        <v>45020</v>
      </c>
      <c r="R896" s="276">
        <f>Q896-N896</f>
      </c>
      <c r="S896" s="6"/>
      <c r="T896" s="6"/>
      <c r="U896" s="5">
        <f>+YEAR(D896)</f>
      </c>
      <c r="V896" s="5">
        <f>+MONTH(D896)</f>
      </c>
      <c r="W896" s="281">
        <f>+"W"&amp;IF(WEEKNUM(D896)&lt;10,"0"&amp;WEEKNUM(D896),WEEKNUM(D896))</f>
      </c>
      <c r="X896" s="5">
        <f>+IF(N896="",YEAR(L896),YEAR(N896))</f>
      </c>
      <c r="Y896" s="5">
        <f>+IF(N896="",MONTH(L896),MONTH(N896))</f>
      </c>
      <c r="Z896" s="282">
        <f>+IF(N896="","W"&amp;IF(WEEKNUM(L896)&lt;10,"0"&amp;WEEKNUM(L896),WEEKNUM(L896)),"W"&amp;IF(WEEKNUM(N896)&lt;10,"0"&amp;WEEKNUM(N896),WEEKNUM(N896)))</f>
      </c>
      <c r="AA896" s="281">
        <f>+IF(O896&lt;&gt;"",O896,IF(N896="","In Transit","Arrived"))</f>
      </c>
      <c r="AB896" s="281">
        <f>+"W"&amp;IF(WEEKNUM(Q896)&lt;10,"0"&amp;WEEKNUM(Q896),WEEKNUM(Q896))</f>
      </c>
      <c r="AC896" s="5">
        <f>+YEAR(Q896)</f>
      </c>
      <c r="AD896" s="281">
        <f>+AB896&amp;"-"&amp;AC896</f>
      </c>
      <c r="AE896" s="6"/>
      <c r="AF896" s="6"/>
      <c r="AG896" s="11"/>
    </row>
    <row x14ac:dyDescent="0.25" r="897" customHeight="1" ht="18.75">
      <c r="A897" s="276">
        <v>7</v>
      </c>
      <c r="B897" s="276">
        <v>1104891183</v>
      </c>
      <c r="C897" s="277">
        <v>636694355746</v>
      </c>
      <c r="D897" s="278">
        <v>44974</v>
      </c>
      <c r="E897" s="279" t="s">
        <v>1470</v>
      </c>
      <c r="F897" s="279" t="s">
        <v>262</v>
      </c>
      <c r="G897" s="283" t="s">
        <v>1467</v>
      </c>
      <c r="H897" s="279" t="s">
        <v>189</v>
      </c>
      <c r="I897" s="278">
        <v>44973</v>
      </c>
      <c r="J897" s="278">
        <v>44985</v>
      </c>
      <c r="K897" s="276">
        <f>J897-D897</f>
      </c>
      <c r="L897" s="278">
        <v>45005</v>
      </c>
      <c r="M897" s="280">
        <v>19.4</v>
      </c>
      <c r="N897" s="278">
        <v>45009</v>
      </c>
      <c r="O897" s="279" t="s">
        <v>190</v>
      </c>
      <c r="P897" s="276">
        <v>191</v>
      </c>
      <c r="Q897" s="278">
        <v>45019</v>
      </c>
      <c r="R897" s="276">
        <f>Q897-N897</f>
      </c>
      <c r="S897" s="6"/>
      <c r="T897" s="6"/>
      <c r="U897" s="5">
        <f>+YEAR(D897)</f>
      </c>
      <c r="V897" s="5">
        <f>+MONTH(D897)</f>
      </c>
      <c r="W897" s="281">
        <f>+"W"&amp;IF(WEEKNUM(D897)&lt;10,"0"&amp;WEEKNUM(D897),WEEKNUM(D897))</f>
      </c>
      <c r="X897" s="5">
        <f>+IF(N897="",YEAR(L897),YEAR(N897))</f>
      </c>
      <c r="Y897" s="5">
        <f>+IF(N897="",MONTH(L897),MONTH(N897))</f>
      </c>
      <c r="Z897" s="282">
        <f>+IF(N897="","W"&amp;IF(WEEKNUM(L897)&lt;10,"0"&amp;WEEKNUM(L897),WEEKNUM(L897)),"W"&amp;IF(WEEKNUM(N897)&lt;10,"0"&amp;WEEKNUM(N897),WEEKNUM(N897)))</f>
      </c>
      <c r="AA897" s="281">
        <f>+IF(O897&lt;&gt;"",O897,IF(N897="","In Transit","Arrived"))</f>
      </c>
      <c r="AB897" s="281">
        <f>+"W"&amp;IF(WEEKNUM(Q897)&lt;10,"0"&amp;WEEKNUM(Q897),WEEKNUM(Q897))</f>
      </c>
      <c r="AC897" s="5">
        <f>+YEAR(Q897)</f>
      </c>
      <c r="AD897" s="281">
        <f>+AB897&amp;"-"&amp;AC897</f>
      </c>
      <c r="AE897" s="6"/>
      <c r="AF897" s="6"/>
      <c r="AG897" s="11"/>
    </row>
    <row x14ac:dyDescent="0.25" r="898" customHeight="1" ht="18.75">
      <c r="A898" s="276">
        <v>7</v>
      </c>
      <c r="B898" s="276">
        <v>1104891180</v>
      </c>
      <c r="C898" s="277">
        <v>636694355746</v>
      </c>
      <c r="D898" s="278">
        <v>44973</v>
      </c>
      <c r="E898" s="279" t="s">
        <v>1471</v>
      </c>
      <c r="F898" s="279" t="s">
        <v>262</v>
      </c>
      <c r="G898" s="283" t="s">
        <v>1467</v>
      </c>
      <c r="H898" s="279" t="s">
        <v>189</v>
      </c>
      <c r="I898" s="278">
        <v>44973</v>
      </c>
      <c r="J898" s="278">
        <v>44985</v>
      </c>
      <c r="K898" s="276">
        <f>J898-D898</f>
      </c>
      <c r="L898" s="278">
        <v>45005</v>
      </c>
      <c r="M898" s="280">
        <v>19.4</v>
      </c>
      <c r="N898" s="278">
        <v>45009</v>
      </c>
      <c r="O898" s="279" t="s">
        <v>190</v>
      </c>
      <c r="P898" s="276">
        <v>191</v>
      </c>
      <c r="Q898" s="278">
        <v>45019</v>
      </c>
      <c r="R898" s="276">
        <f>Q898-N898</f>
      </c>
      <c r="S898" s="6"/>
      <c r="T898" s="6"/>
      <c r="U898" s="5">
        <f>+YEAR(D898)</f>
      </c>
      <c r="V898" s="5">
        <f>+MONTH(D898)</f>
      </c>
      <c r="W898" s="281">
        <f>+"W"&amp;IF(WEEKNUM(D898)&lt;10,"0"&amp;WEEKNUM(D898),WEEKNUM(D898))</f>
      </c>
      <c r="X898" s="5">
        <f>+IF(N898="",YEAR(L898),YEAR(N898))</f>
      </c>
      <c r="Y898" s="5">
        <f>+IF(N898="",MONTH(L898),MONTH(N898))</f>
      </c>
      <c r="Z898" s="282">
        <f>+IF(N898="","W"&amp;IF(WEEKNUM(L898)&lt;10,"0"&amp;WEEKNUM(L898),WEEKNUM(L898)),"W"&amp;IF(WEEKNUM(N898)&lt;10,"0"&amp;WEEKNUM(N898),WEEKNUM(N898)))</f>
      </c>
      <c r="AA898" s="281">
        <f>+IF(O898&lt;&gt;"",O898,IF(N898="","In Transit","Arrived"))</f>
      </c>
      <c r="AB898" s="281">
        <f>+"W"&amp;IF(WEEKNUM(Q898)&lt;10,"0"&amp;WEEKNUM(Q898),WEEKNUM(Q898))</f>
      </c>
      <c r="AC898" s="5">
        <f>+YEAR(Q898)</f>
      </c>
      <c r="AD898" s="281">
        <f>+AB898&amp;"-"&amp;AC898</f>
      </c>
      <c r="AE898" s="6"/>
      <c r="AF898" s="6"/>
      <c r="AG898" s="11"/>
    </row>
    <row x14ac:dyDescent="0.25" r="899" customHeight="1" ht="18.75">
      <c r="A899" s="276">
        <v>7</v>
      </c>
      <c r="B899" s="276">
        <v>1104891178</v>
      </c>
      <c r="C899" s="277">
        <v>636694355746</v>
      </c>
      <c r="D899" s="278">
        <v>44973</v>
      </c>
      <c r="E899" s="279" t="s">
        <v>1472</v>
      </c>
      <c r="F899" s="279" t="s">
        <v>262</v>
      </c>
      <c r="G899" s="283" t="s">
        <v>1467</v>
      </c>
      <c r="H899" s="279" t="s">
        <v>189</v>
      </c>
      <c r="I899" s="278">
        <v>44973</v>
      </c>
      <c r="J899" s="278">
        <v>44985</v>
      </c>
      <c r="K899" s="276">
        <f>J899-D899</f>
      </c>
      <c r="L899" s="278">
        <v>45005</v>
      </c>
      <c r="M899" s="280">
        <v>19.4</v>
      </c>
      <c r="N899" s="278">
        <v>45009</v>
      </c>
      <c r="O899" s="279" t="s">
        <v>190</v>
      </c>
      <c r="P899" s="276">
        <v>191</v>
      </c>
      <c r="Q899" s="278">
        <v>45019</v>
      </c>
      <c r="R899" s="276">
        <f>Q899-N899</f>
      </c>
      <c r="S899" s="6"/>
      <c r="T899" s="6"/>
      <c r="U899" s="5">
        <f>+YEAR(D899)</f>
      </c>
      <c r="V899" s="5">
        <f>+MONTH(D899)</f>
      </c>
      <c r="W899" s="281">
        <f>+"W"&amp;IF(WEEKNUM(D899)&lt;10,"0"&amp;WEEKNUM(D899),WEEKNUM(D899))</f>
      </c>
      <c r="X899" s="5">
        <f>+IF(N899="",YEAR(L899),YEAR(N899))</f>
      </c>
      <c r="Y899" s="5">
        <f>+IF(N899="",MONTH(L899),MONTH(N899))</f>
      </c>
      <c r="Z899" s="282">
        <f>+IF(N899="","W"&amp;IF(WEEKNUM(L899)&lt;10,"0"&amp;WEEKNUM(L899),WEEKNUM(L899)),"W"&amp;IF(WEEKNUM(N899)&lt;10,"0"&amp;WEEKNUM(N899),WEEKNUM(N899)))</f>
      </c>
      <c r="AA899" s="281">
        <f>+IF(O899&lt;&gt;"",O899,IF(N899="","In Transit","Arrived"))</f>
      </c>
      <c r="AB899" s="281">
        <f>+"W"&amp;IF(WEEKNUM(Q899)&lt;10,"0"&amp;WEEKNUM(Q899),WEEKNUM(Q899))</f>
      </c>
      <c r="AC899" s="5">
        <f>+YEAR(Q899)</f>
      </c>
      <c r="AD899" s="281">
        <f>+AB899&amp;"-"&amp;AC899</f>
      </c>
      <c r="AE899" s="6"/>
      <c r="AF899" s="6"/>
      <c r="AG899" s="11"/>
    </row>
    <row x14ac:dyDescent="0.25" r="900" customHeight="1" ht="18.75">
      <c r="A900" s="276">
        <v>7</v>
      </c>
      <c r="B900" s="276">
        <v>1104886859</v>
      </c>
      <c r="C900" s="277">
        <v>636694355746</v>
      </c>
      <c r="D900" s="278">
        <v>44973</v>
      </c>
      <c r="E900" s="279" t="s">
        <v>1473</v>
      </c>
      <c r="F900" s="279" t="s">
        <v>262</v>
      </c>
      <c r="G900" s="283" t="s">
        <v>1467</v>
      </c>
      <c r="H900" s="279" t="s">
        <v>189</v>
      </c>
      <c r="I900" s="278">
        <v>44973</v>
      </c>
      <c r="J900" s="278">
        <v>44985</v>
      </c>
      <c r="K900" s="276">
        <f>J900-D900</f>
      </c>
      <c r="L900" s="278">
        <v>45005</v>
      </c>
      <c r="M900" s="280">
        <v>19.4</v>
      </c>
      <c r="N900" s="278">
        <v>45009</v>
      </c>
      <c r="O900" s="279" t="s">
        <v>190</v>
      </c>
      <c r="P900" s="276">
        <v>191</v>
      </c>
      <c r="Q900" s="278">
        <v>45019</v>
      </c>
      <c r="R900" s="276">
        <f>Q900-N900</f>
      </c>
      <c r="S900" s="6"/>
      <c r="T900" s="6"/>
      <c r="U900" s="5">
        <f>+YEAR(D900)</f>
      </c>
      <c r="V900" s="5">
        <f>+MONTH(D900)</f>
      </c>
      <c r="W900" s="281">
        <f>+"W"&amp;IF(WEEKNUM(D900)&lt;10,"0"&amp;WEEKNUM(D900),WEEKNUM(D900))</f>
      </c>
      <c r="X900" s="5">
        <f>+IF(N900="",YEAR(L900),YEAR(N900))</f>
      </c>
      <c r="Y900" s="5">
        <f>+IF(N900="",MONTH(L900),MONTH(N900))</f>
      </c>
      <c r="Z900" s="282">
        <f>+IF(N900="","W"&amp;IF(WEEKNUM(L900)&lt;10,"0"&amp;WEEKNUM(L900),WEEKNUM(L900)),"W"&amp;IF(WEEKNUM(N900)&lt;10,"0"&amp;WEEKNUM(N900),WEEKNUM(N900)))</f>
      </c>
      <c r="AA900" s="281">
        <f>+IF(O900&lt;&gt;"",O900,IF(N900="","In Transit","Arrived"))</f>
      </c>
      <c r="AB900" s="281">
        <f>+"W"&amp;IF(WEEKNUM(Q900)&lt;10,"0"&amp;WEEKNUM(Q900),WEEKNUM(Q900))</f>
      </c>
      <c r="AC900" s="5">
        <f>+YEAR(Q900)</f>
      </c>
      <c r="AD900" s="281">
        <f>+AB900&amp;"-"&amp;AC900</f>
      </c>
      <c r="AE900" s="6"/>
      <c r="AF900" s="6"/>
      <c r="AG900" s="11"/>
    </row>
    <row x14ac:dyDescent="0.25" r="901" customHeight="1" ht="18.75">
      <c r="A901" s="276">
        <v>7</v>
      </c>
      <c r="B901" s="276">
        <v>1104884227</v>
      </c>
      <c r="C901" s="277">
        <v>636694355746</v>
      </c>
      <c r="D901" s="278">
        <v>44973</v>
      </c>
      <c r="E901" s="279" t="s">
        <v>1474</v>
      </c>
      <c r="F901" s="279" t="s">
        <v>262</v>
      </c>
      <c r="G901" s="283" t="s">
        <v>1467</v>
      </c>
      <c r="H901" s="279" t="s">
        <v>189</v>
      </c>
      <c r="I901" s="278">
        <v>44973</v>
      </c>
      <c r="J901" s="278">
        <v>44985</v>
      </c>
      <c r="K901" s="276">
        <f>J901-D901</f>
      </c>
      <c r="L901" s="278">
        <v>45005</v>
      </c>
      <c r="M901" s="280">
        <v>19.4</v>
      </c>
      <c r="N901" s="278">
        <v>45009</v>
      </c>
      <c r="O901" s="279" t="s">
        <v>190</v>
      </c>
      <c r="P901" s="276">
        <v>191</v>
      </c>
      <c r="Q901" s="278">
        <v>45019</v>
      </c>
      <c r="R901" s="276">
        <f>Q901-N901</f>
      </c>
      <c r="S901" s="6"/>
      <c r="T901" s="6"/>
      <c r="U901" s="5">
        <f>+YEAR(D901)</f>
      </c>
      <c r="V901" s="5">
        <f>+MONTH(D901)</f>
      </c>
      <c r="W901" s="281">
        <f>+"W"&amp;IF(WEEKNUM(D901)&lt;10,"0"&amp;WEEKNUM(D901),WEEKNUM(D901))</f>
      </c>
      <c r="X901" s="5">
        <f>+IF(N901="",YEAR(L901),YEAR(N901))</f>
      </c>
      <c r="Y901" s="5">
        <f>+IF(N901="",MONTH(L901),MONTH(N901))</f>
      </c>
      <c r="Z901" s="282">
        <f>+IF(N901="","W"&amp;IF(WEEKNUM(L901)&lt;10,"0"&amp;WEEKNUM(L901),WEEKNUM(L901)),"W"&amp;IF(WEEKNUM(N901)&lt;10,"0"&amp;WEEKNUM(N901),WEEKNUM(N901)))</f>
      </c>
      <c r="AA901" s="281">
        <f>+IF(O901&lt;&gt;"",O901,IF(N901="","In Transit","Arrived"))</f>
      </c>
      <c r="AB901" s="281">
        <f>+"W"&amp;IF(WEEKNUM(Q901)&lt;10,"0"&amp;WEEKNUM(Q901),WEEKNUM(Q901))</f>
      </c>
      <c r="AC901" s="5">
        <f>+YEAR(Q901)</f>
      </c>
      <c r="AD901" s="281">
        <f>+AB901&amp;"-"&amp;AC901</f>
      </c>
      <c r="AE901" s="6"/>
      <c r="AF901" s="6"/>
      <c r="AG901" s="11"/>
    </row>
    <row x14ac:dyDescent="0.25" r="902" customHeight="1" ht="18.75">
      <c r="A902" s="276">
        <v>9</v>
      </c>
      <c r="B902" s="276">
        <v>1106217395</v>
      </c>
      <c r="C902" s="277">
        <v>641378217939</v>
      </c>
      <c r="D902" s="278">
        <v>44988</v>
      </c>
      <c r="E902" s="279" t="s">
        <v>1475</v>
      </c>
      <c r="F902" s="279" t="s">
        <v>274</v>
      </c>
      <c r="G902" s="283" t="s">
        <v>1476</v>
      </c>
      <c r="H902" s="279" t="s">
        <v>189</v>
      </c>
      <c r="I902" s="278">
        <v>44988</v>
      </c>
      <c r="J902" s="278">
        <v>44998</v>
      </c>
      <c r="K902" s="276">
        <f>J902-D902</f>
      </c>
      <c r="L902" s="278">
        <v>45013</v>
      </c>
      <c r="M902" s="280">
        <v>19.4</v>
      </c>
      <c r="N902" s="278">
        <v>45016</v>
      </c>
      <c r="O902" s="279" t="s">
        <v>190</v>
      </c>
      <c r="P902" s="276">
        <v>190</v>
      </c>
      <c r="Q902" s="278">
        <v>45018</v>
      </c>
      <c r="R902" s="276">
        <f>Q902-N902</f>
      </c>
      <c r="S902" s="6"/>
      <c r="T902" s="6"/>
      <c r="U902" s="5">
        <f>+YEAR(D902)</f>
      </c>
      <c r="V902" s="5">
        <f>+MONTH(D902)</f>
      </c>
      <c r="W902" s="281">
        <f>+"W"&amp;IF(WEEKNUM(D902)&lt;10,"0"&amp;WEEKNUM(D902),WEEKNUM(D902))</f>
      </c>
      <c r="X902" s="5">
        <f>+IF(N902="",YEAR(L902),YEAR(N902))</f>
      </c>
      <c r="Y902" s="5">
        <f>+IF(N902="",MONTH(L902),MONTH(N902))</f>
      </c>
      <c r="Z902" s="282">
        <f>+IF(N902="","W"&amp;IF(WEEKNUM(L902)&lt;10,"0"&amp;WEEKNUM(L902),WEEKNUM(L902)),"W"&amp;IF(WEEKNUM(N902)&lt;10,"0"&amp;WEEKNUM(N902),WEEKNUM(N902)))</f>
      </c>
      <c r="AA902" s="281">
        <f>+IF(O902&lt;&gt;"",O902,IF(N902="","In Transit","Arrived"))</f>
      </c>
      <c r="AB902" s="281">
        <f>+"W"&amp;IF(WEEKNUM(Q902)&lt;10,"0"&amp;WEEKNUM(Q902),WEEKNUM(Q902))</f>
      </c>
      <c r="AC902" s="5">
        <f>+YEAR(Q902)</f>
      </c>
      <c r="AD902" s="281">
        <f>+AB902&amp;"-"&amp;AC902</f>
      </c>
      <c r="AE902" s="6"/>
      <c r="AF902" s="6"/>
      <c r="AG902" s="11"/>
    </row>
    <row x14ac:dyDescent="0.25" r="903" customHeight="1" ht="18.75">
      <c r="A903" s="276">
        <v>9</v>
      </c>
      <c r="B903" s="276">
        <v>1106217394</v>
      </c>
      <c r="C903" s="277">
        <v>641378217939</v>
      </c>
      <c r="D903" s="278">
        <v>44988</v>
      </c>
      <c r="E903" s="279" t="s">
        <v>1477</v>
      </c>
      <c r="F903" s="279" t="s">
        <v>274</v>
      </c>
      <c r="G903" s="283" t="s">
        <v>1476</v>
      </c>
      <c r="H903" s="279" t="s">
        <v>189</v>
      </c>
      <c r="I903" s="278">
        <v>44988</v>
      </c>
      <c r="J903" s="278">
        <v>44998</v>
      </c>
      <c r="K903" s="276">
        <f>J903-D903</f>
      </c>
      <c r="L903" s="278">
        <v>45013</v>
      </c>
      <c r="M903" s="280">
        <v>19.4</v>
      </c>
      <c r="N903" s="278">
        <v>45016</v>
      </c>
      <c r="O903" s="279" t="s">
        <v>190</v>
      </c>
      <c r="P903" s="276">
        <v>191</v>
      </c>
      <c r="Q903" s="278">
        <v>45030</v>
      </c>
      <c r="R903" s="276">
        <f>Q903-N903</f>
      </c>
      <c r="S903" s="6"/>
      <c r="T903" s="6"/>
      <c r="U903" s="5">
        <f>+YEAR(D903)</f>
      </c>
      <c r="V903" s="5">
        <f>+MONTH(D903)</f>
      </c>
      <c r="W903" s="281">
        <f>+"W"&amp;IF(WEEKNUM(D903)&lt;10,"0"&amp;WEEKNUM(D903),WEEKNUM(D903))</f>
      </c>
      <c r="X903" s="5">
        <f>+IF(N903="",YEAR(L903),YEAR(N903))</f>
      </c>
      <c r="Y903" s="5">
        <f>+IF(N903="",MONTH(L903),MONTH(N903))</f>
      </c>
      <c r="Z903" s="282">
        <f>+IF(N903="","W"&amp;IF(WEEKNUM(L903)&lt;10,"0"&amp;WEEKNUM(L903),WEEKNUM(L903)),"W"&amp;IF(WEEKNUM(N903)&lt;10,"0"&amp;WEEKNUM(N903),WEEKNUM(N903)))</f>
      </c>
      <c r="AA903" s="281">
        <f>+IF(O903&lt;&gt;"",O903,IF(N903="","In Transit","Arrived"))</f>
      </c>
      <c r="AB903" s="281">
        <f>+"W"&amp;IF(WEEKNUM(Q903)&lt;10,"0"&amp;WEEKNUM(Q903),WEEKNUM(Q903))</f>
      </c>
      <c r="AC903" s="5">
        <f>+YEAR(Q903)</f>
      </c>
      <c r="AD903" s="281">
        <f>+AB903&amp;"-"&amp;AC903</f>
      </c>
      <c r="AE903" s="6"/>
      <c r="AF903" s="6"/>
      <c r="AG903" s="11"/>
    </row>
    <row x14ac:dyDescent="0.25" r="904" customHeight="1" ht="18.75">
      <c r="A904" s="276">
        <v>9</v>
      </c>
      <c r="B904" s="276">
        <v>1106217393</v>
      </c>
      <c r="C904" s="277">
        <v>641378217939</v>
      </c>
      <c r="D904" s="278">
        <v>44987</v>
      </c>
      <c r="E904" s="279" t="s">
        <v>1478</v>
      </c>
      <c r="F904" s="279" t="s">
        <v>274</v>
      </c>
      <c r="G904" s="283" t="s">
        <v>1476</v>
      </c>
      <c r="H904" s="279" t="s">
        <v>189</v>
      </c>
      <c r="I904" s="278">
        <v>44988</v>
      </c>
      <c r="J904" s="278">
        <v>44998</v>
      </c>
      <c r="K904" s="276">
        <f>J904-D904</f>
      </c>
      <c r="L904" s="278">
        <v>45013</v>
      </c>
      <c r="M904" s="280">
        <v>19.4</v>
      </c>
      <c r="N904" s="278">
        <v>45016</v>
      </c>
      <c r="O904" s="279" t="s">
        <v>190</v>
      </c>
      <c r="P904" s="276">
        <v>191</v>
      </c>
      <c r="Q904" s="278">
        <v>45030</v>
      </c>
      <c r="R904" s="276">
        <f>Q904-N904</f>
      </c>
      <c r="S904" s="6"/>
      <c r="T904" s="6"/>
      <c r="U904" s="5">
        <f>+YEAR(D904)</f>
      </c>
      <c r="V904" s="5">
        <f>+MONTH(D904)</f>
      </c>
      <c r="W904" s="281">
        <f>+"W"&amp;IF(WEEKNUM(D904)&lt;10,"0"&amp;WEEKNUM(D904),WEEKNUM(D904))</f>
      </c>
      <c r="X904" s="5">
        <f>+IF(N904="",YEAR(L904),YEAR(N904))</f>
      </c>
      <c r="Y904" s="5">
        <f>+IF(N904="",MONTH(L904),MONTH(N904))</f>
      </c>
      <c r="Z904" s="282">
        <f>+IF(N904="","W"&amp;IF(WEEKNUM(L904)&lt;10,"0"&amp;WEEKNUM(L904),WEEKNUM(L904)),"W"&amp;IF(WEEKNUM(N904)&lt;10,"0"&amp;WEEKNUM(N904),WEEKNUM(N904)))</f>
      </c>
      <c r="AA904" s="281">
        <f>+IF(O904&lt;&gt;"",O904,IF(N904="","In Transit","Arrived"))</f>
      </c>
      <c r="AB904" s="281">
        <f>+"W"&amp;IF(WEEKNUM(Q904)&lt;10,"0"&amp;WEEKNUM(Q904),WEEKNUM(Q904))</f>
      </c>
      <c r="AC904" s="5">
        <f>+YEAR(Q904)</f>
      </c>
      <c r="AD904" s="281">
        <f>+AB904&amp;"-"&amp;AC904</f>
      </c>
      <c r="AE904" s="6"/>
      <c r="AF904" s="6"/>
      <c r="AG904" s="11"/>
    </row>
    <row x14ac:dyDescent="0.25" r="905" customHeight="1" ht="18.75">
      <c r="A905" s="276">
        <v>9</v>
      </c>
      <c r="B905" s="276">
        <v>1106209669</v>
      </c>
      <c r="C905" s="277">
        <v>641378217939</v>
      </c>
      <c r="D905" s="278">
        <v>44987</v>
      </c>
      <c r="E905" s="279" t="s">
        <v>1479</v>
      </c>
      <c r="F905" s="279" t="s">
        <v>274</v>
      </c>
      <c r="G905" s="283" t="s">
        <v>1476</v>
      </c>
      <c r="H905" s="279" t="s">
        <v>189</v>
      </c>
      <c r="I905" s="278">
        <v>44988</v>
      </c>
      <c r="J905" s="278">
        <v>44998</v>
      </c>
      <c r="K905" s="276">
        <f>J905-D905</f>
      </c>
      <c r="L905" s="278">
        <v>45013</v>
      </c>
      <c r="M905" s="280">
        <v>19.4</v>
      </c>
      <c r="N905" s="278">
        <v>45016</v>
      </c>
      <c r="O905" s="279" t="s">
        <v>190</v>
      </c>
      <c r="P905" s="276">
        <v>191</v>
      </c>
      <c r="Q905" s="278">
        <v>45030</v>
      </c>
      <c r="R905" s="276">
        <f>Q905-N905</f>
      </c>
      <c r="S905" s="6"/>
      <c r="T905" s="6"/>
      <c r="U905" s="5">
        <f>+YEAR(D905)</f>
      </c>
      <c r="V905" s="5">
        <f>+MONTH(D905)</f>
      </c>
      <c r="W905" s="281">
        <f>+"W"&amp;IF(WEEKNUM(D905)&lt;10,"0"&amp;WEEKNUM(D905),WEEKNUM(D905))</f>
      </c>
      <c r="X905" s="5">
        <f>+IF(N905="",YEAR(L905),YEAR(N905))</f>
      </c>
      <c r="Y905" s="5">
        <f>+IF(N905="",MONTH(L905),MONTH(N905))</f>
      </c>
      <c r="Z905" s="282">
        <f>+IF(N905="","W"&amp;IF(WEEKNUM(L905)&lt;10,"0"&amp;WEEKNUM(L905),WEEKNUM(L905)),"W"&amp;IF(WEEKNUM(N905)&lt;10,"0"&amp;WEEKNUM(N905),WEEKNUM(N905)))</f>
      </c>
      <c r="AA905" s="281">
        <f>+IF(O905&lt;&gt;"",O905,IF(N905="","In Transit","Arrived"))</f>
      </c>
      <c r="AB905" s="281">
        <f>+"W"&amp;IF(WEEKNUM(Q905)&lt;10,"0"&amp;WEEKNUM(Q905),WEEKNUM(Q905))</f>
      </c>
      <c r="AC905" s="5">
        <f>+YEAR(Q905)</f>
      </c>
      <c r="AD905" s="281">
        <f>+AB905&amp;"-"&amp;AC905</f>
      </c>
      <c r="AE905" s="6"/>
      <c r="AF905" s="6"/>
      <c r="AG905" s="11"/>
    </row>
    <row x14ac:dyDescent="0.25" r="906" customHeight="1" ht="18.75">
      <c r="A906" s="276">
        <v>9</v>
      </c>
      <c r="B906" s="276">
        <v>1106209668</v>
      </c>
      <c r="C906" s="277">
        <v>641378217939</v>
      </c>
      <c r="D906" s="278">
        <v>44987</v>
      </c>
      <c r="E906" s="279" t="s">
        <v>714</v>
      </c>
      <c r="F906" s="279" t="s">
        <v>274</v>
      </c>
      <c r="G906" s="283" t="s">
        <v>1476</v>
      </c>
      <c r="H906" s="279" t="s">
        <v>189</v>
      </c>
      <c r="I906" s="278">
        <v>44988</v>
      </c>
      <c r="J906" s="278">
        <v>44998</v>
      </c>
      <c r="K906" s="276">
        <f>J906-D906</f>
      </c>
      <c r="L906" s="278">
        <v>45013</v>
      </c>
      <c r="M906" s="280">
        <v>19.4</v>
      </c>
      <c r="N906" s="278">
        <v>45016</v>
      </c>
      <c r="O906" s="279" t="s">
        <v>190</v>
      </c>
      <c r="P906" s="276">
        <v>190</v>
      </c>
      <c r="Q906" s="278">
        <v>45018</v>
      </c>
      <c r="R906" s="276">
        <f>Q906-N906</f>
      </c>
      <c r="S906" s="6"/>
      <c r="T906" s="6"/>
      <c r="U906" s="5">
        <f>+YEAR(D906)</f>
      </c>
      <c r="V906" s="5">
        <f>+MONTH(D906)</f>
      </c>
      <c r="W906" s="281">
        <f>+"W"&amp;IF(WEEKNUM(D906)&lt;10,"0"&amp;WEEKNUM(D906),WEEKNUM(D906))</f>
      </c>
      <c r="X906" s="5">
        <f>+IF(N906="",YEAR(L906),YEAR(N906))</f>
      </c>
      <c r="Y906" s="5">
        <f>+IF(N906="",MONTH(L906),MONTH(N906))</f>
      </c>
      <c r="Z906" s="282">
        <f>+IF(N906="","W"&amp;IF(WEEKNUM(L906)&lt;10,"0"&amp;WEEKNUM(L906),WEEKNUM(L906)),"W"&amp;IF(WEEKNUM(N906)&lt;10,"0"&amp;WEEKNUM(N906),WEEKNUM(N906)))</f>
      </c>
      <c r="AA906" s="281">
        <f>+IF(O906&lt;&gt;"",O906,IF(N906="","In Transit","Arrived"))</f>
      </c>
      <c r="AB906" s="281">
        <f>+"W"&amp;IF(WEEKNUM(Q906)&lt;10,"0"&amp;WEEKNUM(Q906),WEEKNUM(Q906))</f>
      </c>
      <c r="AC906" s="5">
        <f>+YEAR(Q906)</f>
      </c>
      <c r="AD906" s="281">
        <f>+AB906&amp;"-"&amp;AC906</f>
      </c>
      <c r="AE906" s="6"/>
      <c r="AF906" s="6"/>
      <c r="AG906" s="11"/>
    </row>
    <row x14ac:dyDescent="0.25" r="907" customHeight="1" ht="18.75">
      <c r="A907" s="276">
        <v>9</v>
      </c>
      <c r="B907" s="276">
        <v>1106209661</v>
      </c>
      <c r="C907" s="277">
        <v>641378217939</v>
      </c>
      <c r="D907" s="278">
        <v>44987</v>
      </c>
      <c r="E907" s="279" t="s">
        <v>1480</v>
      </c>
      <c r="F907" s="279" t="s">
        <v>274</v>
      </c>
      <c r="G907" s="283" t="s">
        <v>1476</v>
      </c>
      <c r="H907" s="279" t="s">
        <v>189</v>
      </c>
      <c r="I907" s="278">
        <v>44988</v>
      </c>
      <c r="J907" s="278">
        <v>44998</v>
      </c>
      <c r="K907" s="276">
        <f>J907-D907</f>
      </c>
      <c r="L907" s="278">
        <v>45013</v>
      </c>
      <c r="M907" s="280">
        <v>19.4</v>
      </c>
      <c r="N907" s="278">
        <v>45016</v>
      </c>
      <c r="O907" s="279" t="s">
        <v>190</v>
      </c>
      <c r="P907" s="276">
        <v>190</v>
      </c>
      <c r="Q907" s="278">
        <v>45018</v>
      </c>
      <c r="R907" s="276">
        <f>Q907-N907</f>
      </c>
      <c r="S907" s="6"/>
      <c r="T907" s="6"/>
      <c r="U907" s="5">
        <f>+YEAR(D907)</f>
      </c>
      <c r="V907" s="5">
        <f>+MONTH(D907)</f>
      </c>
      <c r="W907" s="281">
        <f>+"W"&amp;IF(WEEKNUM(D907)&lt;10,"0"&amp;WEEKNUM(D907),WEEKNUM(D907))</f>
      </c>
      <c r="X907" s="5">
        <f>+IF(N907="",YEAR(L907),YEAR(N907))</f>
      </c>
      <c r="Y907" s="5">
        <f>+IF(N907="",MONTH(L907),MONTH(N907))</f>
      </c>
      <c r="Z907" s="282">
        <f>+IF(N907="","W"&amp;IF(WEEKNUM(L907)&lt;10,"0"&amp;WEEKNUM(L907),WEEKNUM(L907)),"W"&amp;IF(WEEKNUM(N907)&lt;10,"0"&amp;WEEKNUM(N907),WEEKNUM(N907)))</f>
      </c>
      <c r="AA907" s="281">
        <f>+IF(O907&lt;&gt;"",O907,IF(N907="","In Transit","Arrived"))</f>
      </c>
      <c r="AB907" s="281">
        <f>+"W"&amp;IF(WEEKNUM(Q907)&lt;10,"0"&amp;WEEKNUM(Q907),WEEKNUM(Q907))</f>
      </c>
      <c r="AC907" s="5">
        <f>+YEAR(Q907)</f>
      </c>
      <c r="AD907" s="281">
        <f>+AB907&amp;"-"&amp;AC907</f>
      </c>
      <c r="AE907" s="6"/>
      <c r="AF907" s="6"/>
      <c r="AG907" s="11"/>
    </row>
    <row x14ac:dyDescent="0.25" r="908" customHeight="1" ht="18.75">
      <c r="A908" s="276">
        <v>9</v>
      </c>
      <c r="B908" s="276">
        <v>1105185532</v>
      </c>
      <c r="C908" s="277">
        <v>646886005992</v>
      </c>
      <c r="D908" s="278">
        <v>44986</v>
      </c>
      <c r="E908" s="279" t="s">
        <v>1481</v>
      </c>
      <c r="F908" s="279" t="s">
        <v>274</v>
      </c>
      <c r="G908" s="283" t="s">
        <v>1476</v>
      </c>
      <c r="H908" s="279" t="s">
        <v>189</v>
      </c>
      <c r="I908" s="278">
        <v>44988</v>
      </c>
      <c r="J908" s="278">
        <v>44998</v>
      </c>
      <c r="K908" s="276">
        <f>J908-D908</f>
      </c>
      <c r="L908" s="278">
        <v>45013</v>
      </c>
      <c r="M908" s="280">
        <v>19.4</v>
      </c>
      <c r="N908" s="278">
        <v>45013</v>
      </c>
      <c r="O908" s="279" t="s">
        <v>190</v>
      </c>
      <c r="P908" s="276">
        <v>191</v>
      </c>
      <c r="Q908" s="278">
        <v>45030</v>
      </c>
      <c r="R908" s="276">
        <f>Q908-N908</f>
      </c>
      <c r="S908" s="6"/>
      <c r="T908" s="6"/>
      <c r="U908" s="5">
        <f>+YEAR(D908)</f>
      </c>
      <c r="V908" s="5">
        <f>+MONTH(D908)</f>
      </c>
      <c r="W908" s="281">
        <f>+"W"&amp;IF(WEEKNUM(D908)&lt;10,"0"&amp;WEEKNUM(D908),WEEKNUM(D908))</f>
      </c>
      <c r="X908" s="5">
        <f>+IF(N908="",YEAR(L908),YEAR(N908))</f>
      </c>
      <c r="Y908" s="5">
        <f>+IF(N908="",MONTH(L908),MONTH(N908))</f>
      </c>
      <c r="Z908" s="282">
        <f>+IF(N908="","W"&amp;IF(WEEKNUM(L908)&lt;10,"0"&amp;WEEKNUM(L908),WEEKNUM(L908)),"W"&amp;IF(WEEKNUM(N908)&lt;10,"0"&amp;WEEKNUM(N908),WEEKNUM(N908)))</f>
      </c>
      <c r="AA908" s="281">
        <f>+IF(O908&lt;&gt;"",O908,IF(N908="","In Transit","Arrived"))</f>
      </c>
      <c r="AB908" s="281">
        <f>+"W"&amp;IF(WEEKNUM(Q908)&lt;10,"0"&amp;WEEKNUM(Q908),WEEKNUM(Q908))</f>
      </c>
      <c r="AC908" s="5">
        <f>+YEAR(Q908)</f>
      </c>
      <c r="AD908" s="281">
        <f>+AB908&amp;"-"&amp;AC908</f>
      </c>
      <c r="AE908" s="6"/>
      <c r="AF908" s="6"/>
      <c r="AG908" s="11"/>
    </row>
    <row x14ac:dyDescent="0.25" r="909" customHeight="1" ht="18.75">
      <c r="A909" s="276">
        <v>9</v>
      </c>
      <c r="B909" s="276">
        <v>1105185531</v>
      </c>
      <c r="C909" s="277">
        <v>646886005992</v>
      </c>
      <c r="D909" s="278">
        <v>44986</v>
      </c>
      <c r="E909" s="279" t="s">
        <v>1482</v>
      </c>
      <c r="F909" s="279" t="s">
        <v>274</v>
      </c>
      <c r="G909" s="283" t="s">
        <v>1476</v>
      </c>
      <c r="H909" s="279" t="s">
        <v>189</v>
      </c>
      <c r="I909" s="278">
        <v>44988</v>
      </c>
      <c r="J909" s="278">
        <v>44998</v>
      </c>
      <c r="K909" s="276">
        <f>J909-D909</f>
      </c>
      <c r="L909" s="278">
        <v>45013</v>
      </c>
      <c r="M909" s="280">
        <v>19.4</v>
      </c>
      <c r="N909" s="278">
        <v>45014</v>
      </c>
      <c r="O909" s="279" t="s">
        <v>190</v>
      </c>
      <c r="P909" s="276">
        <v>190</v>
      </c>
      <c r="Q909" s="278">
        <v>45018</v>
      </c>
      <c r="R909" s="276">
        <f>Q909-N909</f>
      </c>
      <c r="S909" s="6"/>
      <c r="T909" s="6"/>
      <c r="U909" s="5">
        <f>+YEAR(D909)</f>
      </c>
      <c r="V909" s="5">
        <f>+MONTH(D909)</f>
      </c>
      <c r="W909" s="281">
        <f>+"W"&amp;IF(WEEKNUM(D909)&lt;10,"0"&amp;WEEKNUM(D909),WEEKNUM(D909))</f>
      </c>
      <c r="X909" s="5">
        <f>+IF(N909="",YEAR(L909),YEAR(N909))</f>
      </c>
      <c r="Y909" s="5">
        <f>+IF(N909="",MONTH(L909),MONTH(N909))</f>
      </c>
      <c r="Z909" s="282">
        <f>+IF(N909="","W"&amp;IF(WEEKNUM(L909)&lt;10,"0"&amp;WEEKNUM(L909),WEEKNUM(L909)),"W"&amp;IF(WEEKNUM(N909)&lt;10,"0"&amp;WEEKNUM(N909),WEEKNUM(N909)))</f>
      </c>
      <c r="AA909" s="281">
        <f>+IF(O909&lt;&gt;"",O909,IF(N909="","In Transit","Arrived"))</f>
      </c>
      <c r="AB909" s="281">
        <f>+"W"&amp;IF(WEEKNUM(Q909)&lt;10,"0"&amp;WEEKNUM(Q909),WEEKNUM(Q909))</f>
      </c>
      <c r="AC909" s="5">
        <f>+YEAR(Q909)</f>
      </c>
      <c r="AD909" s="281">
        <f>+AB909&amp;"-"&amp;AC909</f>
      </c>
      <c r="AE909" s="6"/>
      <c r="AF909" s="6"/>
      <c r="AG909" s="11"/>
    </row>
    <row x14ac:dyDescent="0.25" r="910" customHeight="1" ht="18.75">
      <c r="A910" s="276">
        <v>9</v>
      </c>
      <c r="B910" s="276">
        <v>1105185529</v>
      </c>
      <c r="C910" s="277">
        <v>646886005992</v>
      </c>
      <c r="D910" s="278">
        <v>44985</v>
      </c>
      <c r="E910" s="279" t="s">
        <v>1483</v>
      </c>
      <c r="F910" s="279" t="s">
        <v>274</v>
      </c>
      <c r="G910" s="283" t="s">
        <v>1476</v>
      </c>
      <c r="H910" s="279" t="s">
        <v>189</v>
      </c>
      <c r="I910" s="278">
        <v>44988</v>
      </c>
      <c r="J910" s="278">
        <v>44998</v>
      </c>
      <c r="K910" s="276">
        <f>J910-D910</f>
      </c>
      <c r="L910" s="278">
        <v>45013</v>
      </c>
      <c r="M910" s="280">
        <v>19.4</v>
      </c>
      <c r="N910" s="278">
        <v>45014</v>
      </c>
      <c r="O910" s="279" t="s">
        <v>190</v>
      </c>
      <c r="P910" s="276">
        <v>191</v>
      </c>
      <c r="Q910" s="278">
        <v>45030</v>
      </c>
      <c r="R910" s="276">
        <f>Q910-N910</f>
      </c>
      <c r="S910" s="6"/>
      <c r="T910" s="6"/>
      <c r="U910" s="5">
        <f>+YEAR(D910)</f>
      </c>
      <c r="V910" s="5">
        <f>+MONTH(D910)</f>
      </c>
      <c r="W910" s="281">
        <f>+"W"&amp;IF(WEEKNUM(D910)&lt;10,"0"&amp;WEEKNUM(D910),WEEKNUM(D910))</f>
      </c>
      <c r="X910" s="5">
        <f>+IF(N910="",YEAR(L910),YEAR(N910))</f>
      </c>
      <c r="Y910" s="5">
        <f>+IF(N910="",MONTH(L910),MONTH(N910))</f>
      </c>
      <c r="Z910" s="282">
        <f>+IF(N910="","W"&amp;IF(WEEKNUM(L910)&lt;10,"0"&amp;WEEKNUM(L910),WEEKNUM(L910)),"W"&amp;IF(WEEKNUM(N910)&lt;10,"0"&amp;WEEKNUM(N910),WEEKNUM(N910)))</f>
      </c>
      <c r="AA910" s="281">
        <f>+IF(O910&lt;&gt;"",O910,IF(N910="","In Transit","Arrived"))</f>
      </c>
      <c r="AB910" s="281">
        <f>+"W"&amp;IF(WEEKNUM(Q910)&lt;10,"0"&amp;WEEKNUM(Q910),WEEKNUM(Q910))</f>
      </c>
      <c r="AC910" s="5">
        <f>+YEAR(Q910)</f>
      </c>
      <c r="AD910" s="281">
        <f>+AB910&amp;"-"&amp;AC910</f>
      </c>
      <c r="AE910" s="6"/>
      <c r="AF910" s="6"/>
      <c r="AG910" s="11"/>
    </row>
    <row x14ac:dyDescent="0.25" r="911" customHeight="1" ht="18.75">
      <c r="A911" s="276">
        <v>9</v>
      </c>
      <c r="B911" s="276">
        <v>1105185528</v>
      </c>
      <c r="C911" s="277">
        <v>646886005992</v>
      </c>
      <c r="D911" s="278">
        <v>44985</v>
      </c>
      <c r="E911" s="279" t="s">
        <v>1484</v>
      </c>
      <c r="F911" s="279" t="s">
        <v>274</v>
      </c>
      <c r="G911" s="283" t="s">
        <v>1476</v>
      </c>
      <c r="H911" s="279" t="s">
        <v>189</v>
      </c>
      <c r="I911" s="278">
        <v>44988</v>
      </c>
      <c r="J911" s="278">
        <v>44998</v>
      </c>
      <c r="K911" s="276">
        <f>J911-D911</f>
      </c>
      <c r="L911" s="278">
        <v>45013</v>
      </c>
      <c r="M911" s="280">
        <v>19.4</v>
      </c>
      <c r="N911" s="278">
        <v>45014</v>
      </c>
      <c r="O911" s="279" t="s">
        <v>190</v>
      </c>
      <c r="P911" s="276">
        <v>191</v>
      </c>
      <c r="Q911" s="278">
        <v>45030</v>
      </c>
      <c r="R911" s="276">
        <f>Q911-N911</f>
      </c>
      <c r="S911" s="6"/>
      <c r="T911" s="6"/>
      <c r="U911" s="5">
        <f>+YEAR(D911)</f>
      </c>
      <c r="V911" s="5">
        <f>+MONTH(D911)</f>
      </c>
      <c r="W911" s="281">
        <f>+"W"&amp;IF(WEEKNUM(D911)&lt;10,"0"&amp;WEEKNUM(D911),WEEKNUM(D911))</f>
      </c>
      <c r="X911" s="5">
        <f>+IF(N911="",YEAR(L911),YEAR(N911))</f>
      </c>
      <c r="Y911" s="5">
        <f>+IF(N911="",MONTH(L911),MONTH(N911))</f>
      </c>
      <c r="Z911" s="282">
        <f>+IF(N911="","W"&amp;IF(WEEKNUM(L911)&lt;10,"0"&amp;WEEKNUM(L911),WEEKNUM(L911)),"W"&amp;IF(WEEKNUM(N911)&lt;10,"0"&amp;WEEKNUM(N911),WEEKNUM(N911)))</f>
      </c>
      <c r="AA911" s="281">
        <f>+IF(O911&lt;&gt;"",O911,IF(N911="","In Transit","Arrived"))</f>
      </c>
      <c r="AB911" s="281">
        <f>+"W"&amp;IF(WEEKNUM(Q911)&lt;10,"0"&amp;WEEKNUM(Q911),WEEKNUM(Q911))</f>
      </c>
      <c r="AC911" s="5">
        <f>+YEAR(Q911)</f>
      </c>
      <c r="AD911" s="281">
        <f>+AB911&amp;"-"&amp;AC911</f>
      </c>
      <c r="AE911" s="6"/>
      <c r="AF911" s="6"/>
      <c r="AG911" s="11"/>
    </row>
    <row x14ac:dyDescent="0.25" r="912" customHeight="1" ht="18.75">
      <c r="A912" s="276">
        <v>9</v>
      </c>
      <c r="B912" s="276">
        <v>1105185526</v>
      </c>
      <c r="C912" s="277">
        <v>646886005992</v>
      </c>
      <c r="D912" s="278">
        <v>44985</v>
      </c>
      <c r="E912" s="279" t="s">
        <v>1485</v>
      </c>
      <c r="F912" s="279" t="s">
        <v>274</v>
      </c>
      <c r="G912" s="283" t="s">
        <v>1476</v>
      </c>
      <c r="H912" s="279" t="s">
        <v>189</v>
      </c>
      <c r="I912" s="278">
        <v>44988</v>
      </c>
      <c r="J912" s="278">
        <v>44998</v>
      </c>
      <c r="K912" s="276">
        <f>J912-D912</f>
      </c>
      <c r="L912" s="278">
        <v>45013</v>
      </c>
      <c r="M912" s="280">
        <v>19.4</v>
      </c>
      <c r="N912" s="278">
        <v>45014</v>
      </c>
      <c r="O912" s="279" t="s">
        <v>190</v>
      </c>
      <c r="P912" s="276">
        <v>191</v>
      </c>
      <c r="Q912" s="278">
        <v>45030</v>
      </c>
      <c r="R912" s="276">
        <f>Q912-N912</f>
      </c>
      <c r="S912" s="6"/>
      <c r="T912" s="6"/>
      <c r="U912" s="5">
        <f>+YEAR(D912)</f>
      </c>
      <c r="V912" s="5">
        <f>+MONTH(D912)</f>
      </c>
      <c r="W912" s="281">
        <f>+"W"&amp;IF(WEEKNUM(D912)&lt;10,"0"&amp;WEEKNUM(D912),WEEKNUM(D912))</f>
      </c>
      <c r="X912" s="5">
        <f>+IF(N912="",YEAR(L912),YEAR(N912))</f>
      </c>
      <c r="Y912" s="5">
        <f>+IF(N912="",MONTH(L912),MONTH(N912))</f>
      </c>
      <c r="Z912" s="282">
        <f>+IF(N912="","W"&amp;IF(WEEKNUM(L912)&lt;10,"0"&amp;WEEKNUM(L912),WEEKNUM(L912)),"W"&amp;IF(WEEKNUM(N912)&lt;10,"0"&amp;WEEKNUM(N912),WEEKNUM(N912)))</f>
      </c>
      <c r="AA912" s="281">
        <f>+IF(O912&lt;&gt;"",O912,IF(N912="","In Transit","Arrived"))</f>
      </c>
      <c r="AB912" s="281">
        <f>+"W"&amp;IF(WEEKNUM(Q912)&lt;10,"0"&amp;WEEKNUM(Q912),WEEKNUM(Q912))</f>
      </c>
      <c r="AC912" s="5">
        <f>+YEAR(Q912)</f>
      </c>
      <c r="AD912" s="281">
        <f>+AB912&amp;"-"&amp;AC912</f>
      </c>
      <c r="AE912" s="6"/>
      <c r="AF912" s="6"/>
      <c r="AG912" s="11"/>
    </row>
    <row x14ac:dyDescent="0.25" r="913" customHeight="1" ht="18.75">
      <c r="A913" s="276">
        <v>7</v>
      </c>
      <c r="B913" s="276">
        <v>1105185525</v>
      </c>
      <c r="C913" s="277">
        <v>646886005992</v>
      </c>
      <c r="D913" s="278">
        <v>44973</v>
      </c>
      <c r="E913" s="279" t="s">
        <v>1486</v>
      </c>
      <c r="F913" s="279" t="s">
        <v>274</v>
      </c>
      <c r="G913" s="283" t="s">
        <v>1476</v>
      </c>
      <c r="H913" s="279" t="s">
        <v>189</v>
      </c>
      <c r="I913" s="278">
        <v>44988</v>
      </c>
      <c r="J913" s="278">
        <v>44998</v>
      </c>
      <c r="K913" s="276">
        <f>J913-D913</f>
      </c>
      <c r="L913" s="278">
        <v>45013</v>
      </c>
      <c r="M913" s="280">
        <v>19.4</v>
      </c>
      <c r="N913" s="278">
        <v>45014</v>
      </c>
      <c r="O913" s="279" t="s">
        <v>190</v>
      </c>
      <c r="P913" s="276">
        <v>190</v>
      </c>
      <c r="Q913" s="278">
        <v>45018</v>
      </c>
      <c r="R913" s="276">
        <f>Q913-N913</f>
      </c>
      <c r="S913" s="6"/>
      <c r="T913" s="6"/>
      <c r="U913" s="5">
        <f>+YEAR(D913)</f>
      </c>
      <c r="V913" s="5">
        <f>+MONTH(D913)</f>
      </c>
      <c r="W913" s="281">
        <f>+"W"&amp;IF(WEEKNUM(D913)&lt;10,"0"&amp;WEEKNUM(D913),WEEKNUM(D913))</f>
      </c>
      <c r="X913" s="5">
        <f>+IF(N913="",YEAR(L913),YEAR(N913))</f>
      </c>
      <c r="Y913" s="5">
        <f>+IF(N913="",MONTH(L913),MONTH(N913))</f>
      </c>
      <c r="Z913" s="282">
        <f>+IF(N913="","W"&amp;IF(WEEKNUM(L913)&lt;10,"0"&amp;WEEKNUM(L913),WEEKNUM(L913)),"W"&amp;IF(WEEKNUM(N913)&lt;10,"0"&amp;WEEKNUM(N913),WEEKNUM(N913)))</f>
      </c>
      <c r="AA913" s="281">
        <f>+IF(O913&lt;&gt;"",O913,IF(N913="","In Transit","Arrived"))</f>
      </c>
      <c r="AB913" s="281">
        <f>+"W"&amp;IF(WEEKNUM(Q913)&lt;10,"0"&amp;WEEKNUM(Q913),WEEKNUM(Q913))</f>
      </c>
      <c r="AC913" s="5">
        <f>+YEAR(Q913)</f>
      </c>
      <c r="AD913" s="281">
        <f>+AB913&amp;"-"&amp;AC913</f>
      </c>
      <c r="AE913" s="6"/>
      <c r="AF913" s="6"/>
      <c r="AG913" s="11"/>
    </row>
    <row x14ac:dyDescent="0.25" r="914" customHeight="1" ht="18.75">
      <c r="A914" s="276">
        <v>10</v>
      </c>
      <c r="B914" s="276">
        <v>1106447400</v>
      </c>
      <c r="C914" s="277">
        <v>646838538029</v>
      </c>
      <c r="D914" s="278">
        <v>44995</v>
      </c>
      <c r="E914" s="279" t="s">
        <v>1487</v>
      </c>
      <c r="F914" s="279" t="s">
        <v>188</v>
      </c>
      <c r="G914" s="283" t="s">
        <v>1488</v>
      </c>
      <c r="H914" s="279" t="s">
        <v>189</v>
      </c>
      <c r="I914" s="278">
        <v>45002</v>
      </c>
      <c r="J914" s="278">
        <v>45003</v>
      </c>
      <c r="K914" s="276">
        <f>J914-D914</f>
      </c>
      <c r="L914" s="278">
        <v>45026</v>
      </c>
      <c r="M914" s="280">
        <v>19.4</v>
      </c>
      <c r="N914" s="278">
        <v>45029</v>
      </c>
      <c r="O914" s="279" t="s">
        <v>190</v>
      </c>
      <c r="P914" s="276">
        <v>190</v>
      </c>
      <c r="Q914" s="278">
        <v>45026</v>
      </c>
      <c r="R914" s="276">
        <f>Q914-N914</f>
      </c>
      <c r="S914" s="6"/>
      <c r="T914" s="6"/>
      <c r="U914" s="5">
        <f>+YEAR(D914)</f>
      </c>
      <c r="V914" s="5">
        <f>+MONTH(D914)</f>
      </c>
      <c r="W914" s="281">
        <f>+"W"&amp;IF(WEEKNUM(D914)&lt;10,"0"&amp;WEEKNUM(D914),WEEKNUM(D914))</f>
      </c>
      <c r="X914" s="5">
        <f>+IF(N914="",YEAR(L914),YEAR(N914))</f>
      </c>
      <c r="Y914" s="5">
        <f>+IF(N914="",MONTH(L914),MONTH(N914))</f>
      </c>
      <c r="Z914" s="282">
        <f>+IF(N914="","W"&amp;IF(WEEKNUM(L914)&lt;10,"0"&amp;WEEKNUM(L914),WEEKNUM(L914)),"W"&amp;IF(WEEKNUM(N914)&lt;10,"0"&amp;WEEKNUM(N914),WEEKNUM(N914)))</f>
      </c>
      <c r="AA914" s="281">
        <f>+IF(O914&lt;&gt;"",O914,IF(N914="","In Transit","Arrived"))</f>
      </c>
      <c r="AB914" s="281">
        <f>+"W"&amp;IF(WEEKNUM(Q914)&lt;10,"0"&amp;WEEKNUM(Q914),WEEKNUM(Q914))</f>
      </c>
      <c r="AC914" s="5">
        <f>+YEAR(Q914)</f>
      </c>
      <c r="AD914" s="281">
        <f>+AB914&amp;"-"&amp;AC914</f>
      </c>
      <c r="AE914" s="6"/>
      <c r="AF914" s="6"/>
      <c r="AG914" s="11"/>
    </row>
    <row x14ac:dyDescent="0.25" r="915" customHeight="1" ht="18.75">
      <c r="A915" s="276">
        <v>10</v>
      </c>
      <c r="B915" s="276">
        <v>1106447396</v>
      </c>
      <c r="C915" s="277">
        <v>646838538029</v>
      </c>
      <c r="D915" s="278">
        <v>44995</v>
      </c>
      <c r="E915" s="279" t="s">
        <v>1489</v>
      </c>
      <c r="F915" s="279" t="s">
        <v>188</v>
      </c>
      <c r="G915" s="283" t="s">
        <v>1488</v>
      </c>
      <c r="H915" s="279" t="s">
        <v>189</v>
      </c>
      <c r="I915" s="278">
        <v>45002</v>
      </c>
      <c r="J915" s="278">
        <v>45003</v>
      </c>
      <c r="K915" s="276">
        <f>J915-D915</f>
      </c>
      <c r="L915" s="278">
        <v>45026</v>
      </c>
      <c r="M915" s="280">
        <v>19.4</v>
      </c>
      <c r="N915" s="278">
        <v>45029</v>
      </c>
      <c r="O915" s="279" t="s">
        <v>190</v>
      </c>
      <c r="P915" s="276">
        <v>190</v>
      </c>
      <c r="Q915" s="278">
        <v>45026</v>
      </c>
      <c r="R915" s="276">
        <f>Q915-N915</f>
      </c>
      <c r="S915" s="6"/>
      <c r="T915" s="6"/>
      <c r="U915" s="5">
        <f>+YEAR(D915)</f>
      </c>
      <c r="V915" s="5">
        <f>+MONTH(D915)</f>
      </c>
      <c r="W915" s="281">
        <f>+"W"&amp;IF(WEEKNUM(D915)&lt;10,"0"&amp;WEEKNUM(D915),WEEKNUM(D915))</f>
      </c>
      <c r="X915" s="5">
        <f>+IF(N915="",YEAR(L915),YEAR(N915))</f>
      </c>
      <c r="Y915" s="5">
        <f>+IF(N915="",MONTH(L915),MONTH(N915))</f>
      </c>
      <c r="Z915" s="282">
        <f>+IF(N915="","W"&amp;IF(WEEKNUM(L915)&lt;10,"0"&amp;WEEKNUM(L915),WEEKNUM(L915)),"W"&amp;IF(WEEKNUM(N915)&lt;10,"0"&amp;WEEKNUM(N915),WEEKNUM(N915)))</f>
      </c>
      <c r="AA915" s="281">
        <f>+IF(O915&lt;&gt;"",O915,IF(N915="","In Transit","Arrived"))</f>
      </c>
      <c r="AB915" s="281">
        <f>+"W"&amp;IF(WEEKNUM(Q915)&lt;10,"0"&amp;WEEKNUM(Q915),WEEKNUM(Q915))</f>
      </c>
      <c r="AC915" s="5">
        <f>+YEAR(Q915)</f>
      </c>
      <c r="AD915" s="281">
        <f>+AB915&amp;"-"&amp;AC915</f>
      </c>
      <c r="AE915" s="6"/>
      <c r="AF915" s="6"/>
      <c r="AG915" s="11"/>
    </row>
    <row x14ac:dyDescent="0.25" r="916" customHeight="1" ht="18.75">
      <c r="A916" s="276">
        <v>10</v>
      </c>
      <c r="B916" s="276">
        <v>1106447395</v>
      </c>
      <c r="C916" s="277">
        <v>646838538029</v>
      </c>
      <c r="D916" s="278">
        <v>44994</v>
      </c>
      <c r="E916" s="279" t="s">
        <v>1490</v>
      </c>
      <c r="F916" s="279" t="s">
        <v>188</v>
      </c>
      <c r="G916" s="283" t="s">
        <v>1488</v>
      </c>
      <c r="H916" s="279" t="s">
        <v>189</v>
      </c>
      <c r="I916" s="278">
        <v>45002</v>
      </c>
      <c r="J916" s="278">
        <v>45003</v>
      </c>
      <c r="K916" s="276">
        <f>J916-D916</f>
      </c>
      <c r="L916" s="278">
        <v>45026</v>
      </c>
      <c r="M916" s="280">
        <v>19.4</v>
      </c>
      <c r="N916" s="278">
        <v>45029</v>
      </c>
      <c r="O916" s="279" t="s">
        <v>190</v>
      </c>
      <c r="P916" s="276">
        <v>190</v>
      </c>
      <c r="Q916" s="278">
        <v>45026</v>
      </c>
      <c r="R916" s="276">
        <f>Q916-N916</f>
      </c>
      <c r="S916" s="6"/>
      <c r="T916" s="6"/>
      <c r="U916" s="5">
        <f>+YEAR(D916)</f>
      </c>
      <c r="V916" s="5">
        <f>+MONTH(D916)</f>
      </c>
      <c r="W916" s="281">
        <f>+"W"&amp;IF(WEEKNUM(D916)&lt;10,"0"&amp;WEEKNUM(D916),WEEKNUM(D916))</f>
      </c>
      <c r="X916" s="5">
        <f>+IF(N916="",YEAR(L916),YEAR(N916))</f>
      </c>
      <c r="Y916" s="5">
        <f>+IF(N916="",MONTH(L916),MONTH(N916))</f>
      </c>
      <c r="Z916" s="282">
        <f>+IF(N916="","W"&amp;IF(WEEKNUM(L916)&lt;10,"0"&amp;WEEKNUM(L916),WEEKNUM(L916)),"W"&amp;IF(WEEKNUM(N916)&lt;10,"0"&amp;WEEKNUM(N916),WEEKNUM(N916)))</f>
      </c>
      <c r="AA916" s="281">
        <f>+IF(O916&lt;&gt;"",O916,IF(N916="","In Transit","Arrived"))</f>
      </c>
      <c r="AB916" s="281">
        <f>+"W"&amp;IF(WEEKNUM(Q916)&lt;10,"0"&amp;WEEKNUM(Q916),WEEKNUM(Q916))</f>
      </c>
      <c r="AC916" s="5">
        <f>+YEAR(Q916)</f>
      </c>
      <c r="AD916" s="281">
        <f>+AB916&amp;"-"&amp;AC916</f>
      </c>
      <c r="AE916" s="6"/>
      <c r="AF916" s="6"/>
      <c r="AG916" s="11"/>
    </row>
    <row x14ac:dyDescent="0.25" r="917" customHeight="1" ht="18.75">
      <c r="A917" s="276">
        <v>10</v>
      </c>
      <c r="B917" s="276">
        <v>1106446281</v>
      </c>
      <c r="C917" s="277">
        <v>646838538029</v>
      </c>
      <c r="D917" s="278">
        <v>44994</v>
      </c>
      <c r="E917" s="279" t="s">
        <v>1491</v>
      </c>
      <c r="F917" s="279" t="s">
        <v>188</v>
      </c>
      <c r="G917" s="283" t="s">
        <v>1488</v>
      </c>
      <c r="H917" s="279" t="s">
        <v>189</v>
      </c>
      <c r="I917" s="278">
        <v>45002</v>
      </c>
      <c r="J917" s="278">
        <v>45003</v>
      </c>
      <c r="K917" s="276">
        <f>J917-D917</f>
      </c>
      <c r="L917" s="278">
        <v>45026</v>
      </c>
      <c r="M917" s="280">
        <v>19.4</v>
      </c>
      <c r="N917" s="278">
        <v>45029</v>
      </c>
      <c r="O917" s="279" t="s">
        <v>190</v>
      </c>
      <c r="P917" s="276">
        <v>190</v>
      </c>
      <c r="Q917" s="278">
        <v>45026</v>
      </c>
      <c r="R917" s="276">
        <f>Q917-N917</f>
      </c>
      <c r="S917" s="6"/>
      <c r="T917" s="6"/>
      <c r="U917" s="5">
        <f>+YEAR(D917)</f>
      </c>
      <c r="V917" s="5">
        <f>+MONTH(D917)</f>
      </c>
      <c r="W917" s="281">
        <f>+"W"&amp;IF(WEEKNUM(D917)&lt;10,"0"&amp;WEEKNUM(D917),WEEKNUM(D917))</f>
      </c>
      <c r="X917" s="5">
        <f>+IF(N917="",YEAR(L917),YEAR(N917))</f>
      </c>
      <c r="Y917" s="5">
        <f>+IF(N917="",MONTH(L917),MONTH(N917))</f>
      </c>
      <c r="Z917" s="282">
        <f>+IF(N917="","W"&amp;IF(WEEKNUM(L917)&lt;10,"0"&amp;WEEKNUM(L917),WEEKNUM(L917)),"W"&amp;IF(WEEKNUM(N917)&lt;10,"0"&amp;WEEKNUM(N917),WEEKNUM(N917)))</f>
      </c>
      <c r="AA917" s="281">
        <f>+IF(O917&lt;&gt;"",O917,IF(N917="","In Transit","Arrived"))</f>
      </c>
      <c r="AB917" s="281">
        <f>+"W"&amp;IF(WEEKNUM(Q917)&lt;10,"0"&amp;WEEKNUM(Q917),WEEKNUM(Q917))</f>
      </c>
      <c r="AC917" s="5">
        <f>+YEAR(Q917)</f>
      </c>
      <c r="AD917" s="281">
        <f>+AB917&amp;"-"&amp;AC917</f>
      </c>
      <c r="AE917" s="6"/>
      <c r="AF917" s="6"/>
      <c r="AG917" s="11"/>
    </row>
    <row x14ac:dyDescent="0.25" r="918" customHeight="1" ht="18.75">
      <c r="A918" s="276">
        <v>10</v>
      </c>
      <c r="B918" s="276">
        <v>1106446273</v>
      </c>
      <c r="C918" s="277">
        <v>646838538029</v>
      </c>
      <c r="D918" s="278">
        <v>44994</v>
      </c>
      <c r="E918" s="279" t="s">
        <v>1492</v>
      </c>
      <c r="F918" s="279" t="s">
        <v>188</v>
      </c>
      <c r="G918" s="283" t="s">
        <v>1488</v>
      </c>
      <c r="H918" s="279" t="s">
        <v>189</v>
      </c>
      <c r="I918" s="278">
        <v>45002</v>
      </c>
      <c r="J918" s="278">
        <v>45003</v>
      </c>
      <c r="K918" s="276">
        <f>J918-D918</f>
      </c>
      <c r="L918" s="278">
        <v>45026</v>
      </c>
      <c r="M918" s="280">
        <v>19.4</v>
      </c>
      <c r="N918" s="278">
        <v>45029</v>
      </c>
      <c r="O918" s="279" t="s">
        <v>190</v>
      </c>
      <c r="P918" s="276">
        <v>190</v>
      </c>
      <c r="Q918" s="278">
        <v>45026</v>
      </c>
      <c r="R918" s="276">
        <f>Q918-N918</f>
      </c>
      <c r="S918" s="6"/>
      <c r="T918" s="6"/>
      <c r="U918" s="5">
        <f>+YEAR(D918)</f>
      </c>
      <c r="V918" s="5">
        <f>+MONTH(D918)</f>
      </c>
      <c r="W918" s="281">
        <f>+"W"&amp;IF(WEEKNUM(D918)&lt;10,"0"&amp;WEEKNUM(D918),WEEKNUM(D918))</f>
      </c>
      <c r="X918" s="5">
        <f>+IF(N918="",YEAR(L918),YEAR(N918))</f>
      </c>
      <c r="Y918" s="5">
        <f>+IF(N918="",MONTH(L918),MONTH(N918))</f>
      </c>
      <c r="Z918" s="282">
        <f>+IF(N918="","W"&amp;IF(WEEKNUM(L918)&lt;10,"0"&amp;WEEKNUM(L918),WEEKNUM(L918)),"W"&amp;IF(WEEKNUM(N918)&lt;10,"0"&amp;WEEKNUM(N918),WEEKNUM(N918)))</f>
      </c>
      <c r="AA918" s="281">
        <f>+IF(O918&lt;&gt;"",O918,IF(N918="","In Transit","Arrived"))</f>
      </c>
      <c r="AB918" s="281">
        <f>+"W"&amp;IF(WEEKNUM(Q918)&lt;10,"0"&amp;WEEKNUM(Q918),WEEKNUM(Q918))</f>
      </c>
      <c r="AC918" s="5">
        <f>+YEAR(Q918)</f>
      </c>
      <c r="AD918" s="281">
        <f>+AB918&amp;"-"&amp;AC918</f>
      </c>
      <c r="AE918" s="6"/>
      <c r="AF918" s="6"/>
      <c r="AG918" s="11"/>
    </row>
    <row x14ac:dyDescent="0.25" r="919" customHeight="1" ht="18.75">
      <c r="A919" s="276">
        <v>10</v>
      </c>
      <c r="B919" s="276">
        <v>1106446271</v>
      </c>
      <c r="C919" s="277">
        <v>646838538029</v>
      </c>
      <c r="D919" s="278">
        <v>44994</v>
      </c>
      <c r="E919" s="279" t="s">
        <v>1493</v>
      </c>
      <c r="F919" s="279" t="s">
        <v>188</v>
      </c>
      <c r="G919" s="283" t="s">
        <v>1488</v>
      </c>
      <c r="H919" s="279" t="s">
        <v>189</v>
      </c>
      <c r="I919" s="278">
        <v>45002</v>
      </c>
      <c r="J919" s="278">
        <v>45003</v>
      </c>
      <c r="K919" s="276">
        <f>J919-D919</f>
      </c>
      <c r="L919" s="278">
        <v>45026</v>
      </c>
      <c r="M919" s="280">
        <v>19.4</v>
      </c>
      <c r="N919" s="278">
        <v>45029</v>
      </c>
      <c r="O919" s="279" t="s">
        <v>190</v>
      </c>
      <c r="P919" s="276">
        <v>190</v>
      </c>
      <c r="Q919" s="278">
        <v>45026</v>
      </c>
      <c r="R919" s="276">
        <f>Q919-N919</f>
      </c>
      <c r="S919" s="6"/>
      <c r="T919" s="6"/>
      <c r="U919" s="5">
        <f>+YEAR(D919)</f>
      </c>
      <c r="V919" s="5">
        <f>+MONTH(D919)</f>
      </c>
      <c r="W919" s="281">
        <f>+"W"&amp;IF(WEEKNUM(D919)&lt;10,"0"&amp;WEEKNUM(D919),WEEKNUM(D919))</f>
      </c>
      <c r="X919" s="5">
        <f>+IF(N919="",YEAR(L919),YEAR(N919))</f>
      </c>
      <c r="Y919" s="5">
        <f>+IF(N919="",MONTH(L919),MONTH(N919))</f>
      </c>
      <c r="Z919" s="282">
        <f>+IF(N919="","W"&amp;IF(WEEKNUM(L919)&lt;10,"0"&amp;WEEKNUM(L919),WEEKNUM(L919)),"W"&amp;IF(WEEKNUM(N919)&lt;10,"0"&amp;WEEKNUM(N919),WEEKNUM(N919)))</f>
      </c>
      <c r="AA919" s="281">
        <f>+IF(O919&lt;&gt;"",O919,IF(N919="","In Transit","Arrived"))</f>
      </c>
      <c r="AB919" s="281">
        <f>+"W"&amp;IF(WEEKNUM(Q919)&lt;10,"0"&amp;WEEKNUM(Q919),WEEKNUM(Q919))</f>
      </c>
      <c r="AC919" s="5">
        <f>+YEAR(Q919)</f>
      </c>
      <c r="AD919" s="281">
        <f>+AB919&amp;"-"&amp;AC919</f>
      </c>
      <c r="AE919" s="6"/>
      <c r="AF919" s="6"/>
      <c r="AG919" s="11"/>
    </row>
    <row x14ac:dyDescent="0.25" r="920" customHeight="1" ht="18.75">
      <c r="A920" s="276">
        <v>10</v>
      </c>
      <c r="B920" s="276">
        <v>1106445770</v>
      </c>
      <c r="C920" s="277">
        <v>646838538029</v>
      </c>
      <c r="D920" s="278">
        <v>44994</v>
      </c>
      <c r="E920" s="279" t="s">
        <v>1494</v>
      </c>
      <c r="F920" s="279" t="s">
        <v>188</v>
      </c>
      <c r="G920" s="283" t="s">
        <v>1488</v>
      </c>
      <c r="H920" s="279" t="s">
        <v>189</v>
      </c>
      <c r="I920" s="278">
        <v>45002</v>
      </c>
      <c r="J920" s="278">
        <v>45003</v>
      </c>
      <c r="K920" s="276">
        <f>J920-D920</f>
      </c>
      <c r="L920" s="278">
        <v>45026</v>
      </c>
      <c r="M920" s="280">
        <v>19.4</v>
      </c>
      <c r="N920" s="278">
        <v>45029</v>
      </c>
      <c r="O920" s="279" t="s">
        <v>190</v>
      </c>
      <c r="P920" s="276">
        <v>190</v>
      </c>
      <c r="Q920" s="278">
        <v>45026</v>
      </c>
      <c r="R920" s="276">
        <f>Q920-N920</f>
      </c>
      <c r="S920" s="6"/>
      <c r="T920" s="6"/>
      <c r="U920" s="5">
        <f>+YEAR(D920)</f>
      </c>
      <c r="V920" s="5">
        <f>+MONTH(D920)</f>
      </c>
      <c r="W920" s="281">
        <f>+"W"&amp;IF(WEEKNUM(D920)&lt;10,"0"&amp;WEEKNUM(D920),WEEKNUM(D920))</f>
      </c>
      <c r="X920" s="5">
        <f>+IF(N920="",YEAR(L920),YEAR(N920))</f>
      </c>
      <c r="Y920" s="5">
        <f>+IF(N920="",MONTH(L920),MONTH(N920))</f>
      </c>
      <c r="Z920" s="282">
        <f>+IF(N920="","W"&amp;IF(WEEKNUM(L920)&lt;10,"0"&amp;WEEKNUM(L920),WEEKNUM(L920)),"W"&amp;IF(WEEKNUM(N920)&lt;10,"0"&amp;WEEKNUM(N920),WEEKNUM(N920)))</f>
      </c>
      <c r="AA920" s="281">
        <f>+IF(O920&lt;&gt;"",O920,IF(N920="","In Transit","Arrived"))</f>
      </c>
      <c r="AB920" s="281">
        <f>+"W"&amp;IF(WEEKNUM(Q920)&lt;10,"0"&amp;WEEKNUM(Q920),WEEKNUM(Q920))</f>
      </c>
      <c r="AC920" s="5">
        <f>+YEAR(Q920)</f>
      </c>
      <c r="AD920" s="281">
        <f>+AB920&amp;"-"&amp;AC920</f>
      </c>
      <c r="AE920" s="6"/>
      <c r="AF920" s="6"/>
      <c r="AG920" s="11"/>
    </row>
    <row x14ac:dyDescent="0.25" r="921" customHeight="1" ht="18.75">
      <c r="A921" s="276">
        <v>10</v>
      </c>
      <c r="B921" s="276">
        <v>1105185508</v>
      </c>
      <c r="C921" s="277">
        <v>639890211470</v>
      </c>
      <c r="D921" s="278">
        <v>44993</v>
      </c>
      <c r="E921" s="279" t="s">
        <v>1495</v>
      </c>
      <c r="F921" s="279" t="s">
        <v>188</v>
      </c>
      <c r="G921" s="283" t="s">
        <v>1488</v>
      </c>
      <c r="H921" s="279" t="s">
        <v>189</v>
      </c>
      <c r="I921" s="278">
        <v>45003</v>
      </c>
      <c r="J921" s="278">
        <v>45003</v>
      </c>
      <c r="K921" s="276">
        <f>J921-D921</f>
      </c>
      <c r="L921" s="278">
        <v>45026</v>
      </c>
      <c r="M921" s="280">
        <v>19.4</v>
      </c>
      <c r="N921" s="278">
        <v>45029</v>
      </c>
      <c r="O921" s="279" t="s">
        <v>190</v>
      </c>
      <c r="P921" s="276">
        <v>190</v>
      </c>
      <c r="Q921" s="278">
        <v>45026</v>
      </c>
      <c r="R921" s="276">
        <f>Q921-N921</f>
      </c>
      <c r="S921" s="6"/>
      <c r="T921" s="6"/>
      <c r="U921" s="5">
        <f>+YEAR(D921)</f>
      </c>
      <c r="V921" s="5">
        <f>+MONTH(D921)</f>
      </c>
      <c r="W921" s="281">
        <f>+"W"&amp;IF(WEEKNUM(D921)&lt;10,"0"&amp;WEEKNUM(D921),WEEKNUM(D921))</f>
      </c>
      <c r="X921" s="5">
        <f>+IF(N921="",YEAR(L921),YEAR(N921))</f>
      </c>
      <c r="Y921" s="5">
        <f>+IF(N921="",MONTH(L921),MONTH(N921))</f>
      </c>
      <c r="Z921" s="282">
        <f>+IF(N921="","W"&amp;IF(WEEKNUM(L921)&lt;10,"0"&amp;WEEKNUM(L921),WEEKNUM(L921)),"W"&amp;IF(WEEKNUM(N921)&lt;10,"0"&amp;WEEKNUM(N921),WEEKNUM(N921)))</f>
      </c>
      <c r="AA921" s="281">
        <f>+IF(O921&lt;&gt;"",O921,IF(N921="","In Transit","Arrived"))</f>
      </c>
      <c r="AB921" s="281">
        <f>+"W"&amp;IF(WEEKNUM(Q921)&lt;10,"0"&amp;WEEKNUM(Q921),WEEKNUM(Q921))</f>
      </c>
      <c r="AC921" s="5">
        <f>+YEAR(Q921)</f>
      </c>
      <c r="AD921" s="281">
        <f>+AB921&amp;"-"&amp;AC921</f>
      </c>
      <c r="AE921" s="6"/>
      <c r="AF921" s="6"/>
      <c r="AG921" s="11"/>
    </row>
    <row x14ac:dyDescent="0.25" r="922" customHeight="1" ht="18.75">
      <c r="A922" s="276">
        <v>10</v>
      </c>
      <c r="B922" s="276">
        <v>1105185495</v>
      </c>
      <c r="C922" s="277">
        <v>639890211470</v>
      </c>
      <c r="D922" s="278">
        <v>44993</v>
      </c>
      <c r="E922" s="279" t="s">
        <v>1496</v>
      </c>
      <c r="F922" s="279" t="s">
        <v>188</v>
      </c>
      <c r="G922" s="283" t="s">
        <v>1488</v>
      </c>
      <c r="H922" s="279" t="s">
        <v>189</v>
      </c>
      <c r="I922" s="278">
        <v>45003</v>
      </c>
      <c r="J922" s="278">
        <v>45003</v>
      </c>
      <c r="K922" s="276">
        <f>J922-D922</f>
      </c>
      <c r="L922" s="278">
        <v>45026</v>
      </c>
      <c r="M922" s="280">
        <v>19.4</v>
      </c>
      <c r="N922" s="278">
        <v>45029</v>
      </c>
      <c r="O922" s="279" t="s">
        <v>190</v>
      </c>
      <c r="P922" s="276">
        <v>190</v>
      </c>
      <c r="Q922" s="278">
        <v>45026</v>
      </c>
      <c r="R922" s="276">
        <f>Q922-N922</f>
      </c>
      <c r="S922" s="6"/>
      <c r="T922" s="6"/>
      <c r="U922" s="5">
        <f>+YEAR(D922)</f>
      </c>
      <c r="V922" s="5">
        <f>+MONTH(D922)</f>
      </c>
      <c r="W922" s="281">
        <f>+"W"&amp;IF(WEEKNUM(D922)&lt;10,"0"&amp;WEEKNUM(D922),WEEKNUM(D922))</f>
      </c>
      <c r="X922" s="5">
        <f>+IF(N922="",YEAR(L922),YEAR(N922))</f>
      </c>
      <c r="Y922" s="5">
        <f>+IF(N922="",MONTH(L922),MONTH(N922))</f>
      </c>
      <c r="Z922" s="282">
        <f>+IF(N922="","W"&amp;IF(WEEKNUM(L922)&lt;10,"0"&amp;WEEKNUM(L922),WEEKNUM(L922)),"W"&amp;IF(WEEKNUM(N922)&lt;10,"0"&amp;WEEKNUM(N922),WEEKNUM(N922)))</f>
      </c>
      <c r="AA922" s="281">
        <f>+IF(O922&lt;&gt;"",O922,IF(N922="","In Transit","Arrived"))</f>
      </c>
      <c r="AB922" s="281">
        <f>+"W"&amp;IF(WEEKNUM(Q922)&lt;10,"0"&amp;WEEKNUM(Q922),WEEKNUM(Q922))</f>
      </c>
      <c r="AC922" s="5">
        <f>+YEAR(Q922)</f>
      </c>
      <c r="AD922" s="281">
        <f>+AB922&amp;"-"&amp;AC922</f>
      </c>
      <c r="AE922" s="6"/>
      <c r="AF922" s="6"/>
      <c r="AG922" s="11"/>
    </row>
    <row x14ac:dyDescent="0.25" r="923" customHeight="1" ht="18.75">
      <c r="A923" s="276">
        <v>10</v>
      </c>
      <c r="B923" s="276">
        <v>1105185484</v>
      </c>
      <c r="C923" s="277">
        <v>639890211470</v>
      </c>
      <c r="D923" s="278">
        <v>44993</v>
      </c>
      <c r="E923" s="279" t="s">
        <v>1497</v>
      </c>
      <c r="F923" s="279" t="s">
        <v>188</v>
      </c>
      <c r="G923" s="283" t="s">
        <v>1488</v>
      </c>
      <c r="H923" s="279" t="s">
        <v>189</v>
      </c>
      <c r="I923" s="278">
        <v>45003</v>
      </c>
      <c r="J923" s="278">
        <v>45003</v>
      </c>
      <c r="K923" s="276">
        <f>J923-D923</f>
      </c>
      <c r="L923" s="278">
        <v>45026</v>
      </c>
      <c r="M923" s="280">
        <v>19.4</v>
      </c>
      <c r="N923" s="278">
        <v>45029</v>
      </c>
      <c r="O923" s="279" t="s">
        <v>190</v>
      </c>
      <c r="P923" s="276">
        <v>190</v>
      </c>
      <c r="Q923" s="278">
        <v>45026</v>
      </c>
      <c r="R923" s="276">
        <f>Q923-N923</f>
      </c>
      <c r="S923" s="6"/>
      <c r="T923" s="6"/>
      <c r="U923" s="5">
        <f>+YEAR(D923)</f>
      </c>
      <c r="V923" s="5">
        <f>+MONTH(D923)</f>
      </c>
      <c r="W923" s="281">
        <f>+"W"&amp;IF(WEEKNUM(D923)&lt;10,"0"&amp;WEEKNUM(D923),WEEKNUM(D923))</f>
      </c>
      <c r="X923" s="5">
        <f>+IF(N923="",YEAR(L923),YEAR(N923))</f>
      </c>
      <c r="Y923" s="5">
        <f>+IF(N923="",MONTH(L923),MONTH(N923))</f>
      </c>
      <c r="Z923" s="282">
        <f>+IF(N923="","W"&amp;IF(WEEKNUM(L923)&lt;10,"0"&amp;WEEKNUM(L923),WEEKNUM(L923)),"W"&amp;IF(WEEKNUM(N923)&lt;10,"0"&amp;WEEKNUM(N923),WEEKNUM(N923)))</f>
      </c>
      <c r="AA923" s="281">
        <f>+IF(O923&lt;&gt;"",O923,IF(N923="","In Transit","Arrived"))</f>
      </c>
      <c r="AB923" s="281">
        <f>+"W"&amp;IF(WEEKNUM(Q923)&lt;10,"0"&amp;WEEKNUM(Q923),WEEKNUM(Q923))</f>
      </c>
      <c r="AC923" s="5">
        <f>+YEAR(Q923)</f>
      </c>
      <c r="AD923" s="281">
        <f>+AB923&amp;"-"&amp;AC923</f>
      </c>
      <c r="AE923" s="6"/>
      <c r="AF923" s="6"/>
      <c r="AG923" s="11"/>
    </row>
    <row x14ac:dyDescent="0.25" r="924" customHeight="1" ht="18.75">
      <c r="A924" s="276">
        <v>10</v>
      </c>
      <c r="B924" s="276">
        <v>1105185471</v>
      </c>
      <c r="C924" s="277">
        <v>639890211470</v>
      </c>
      <c r="D924" s="278">
        <v>44993</v>
      </c>
      <c r="E924" s="279" t="s">
        <v>1498</v>
      </c>
      <c r="F924" s="279" t="s">
        <v>188</v>
      </c>
      <c r="G924" s="283" t="s">
        <v>1488</v>
      </c>
      <c r="H924" s="279" t="s">
        <v>189</v>
      </c>
      <c r="I924" s="278">
        <v>45003</v>
      </c>
      <c r="J924" s="278">
        <v>45003</v>
      </c>
      <c r="K924" s="276">
        <f>J924-D924</f>
      </c>
      <c r="L924" s="278">
        <v>45026</v>
      </c>
      <c r="M924" s="280">
        <v>19.4</v>
      </c>
      <c r="N924" s="278">
        <v>45029</v>
      </c>
      <c r="O924" s="279" t="s">
        <v>190</v>
      </c>
      <c r="P924" s="276">
        <v>190</v>
      </c>
      <c r="Q924" s="278">
        <v>45026</v>
      </c>
      <c r="R924" s="276">
        <f>Q924-N924</f>
      </c>
      <c r="S924" s="6"/>
      <c r="T924" s="6"/>
      <c r="U924" s="5">
        <f>+YEAR(D924)</f>
      </c>
      <c r="V924" s="5">
        <f>+MONTH(D924)</f>
      </c>
      <c r="W924" s="281">
        <f>+"W"&amp;IF(WEEKNUM(D924)&lt;10,"0"&amp;WEEKNUM(D924),WEEKNUM(D924))</f>
      </c>
      <c r="X924" s="5">
        <f>+IF(N924="",YEAR(L924),YEAR(N924))</f>
      </c>
      <c r="Y924" s="5">
        <f>+IF(N924="",MONTH(L924),MONTH(N924))</f>
      </c>
      <c r="Z924" s="282">
        <f>+IF(N924="","W"&amp;IF(WEEKNUM(L924)&lt;10,"0"&amp;WEEKNUM(L924),WEEKNUM(L924)),"W"&amp;IF(WEEKNUM(N924)&lt;10,"0"&amp;WEEKNUM(N924),WEEKNUM(N924)))</f>
      </c>
      <c r="AA924" s="281">
        <f>+IF(O924&lt;&gt;"",O924,IF(N924="","In Transit","Arrived"))</f>
      </c>
      <c r="AB924" s="281">
        <f>+"W"&amp;IF(WEEKNUM(Q924)&lt;10,"0"&amp;WEEKNUM(Q924),WEEKNUM(Q924))</f>
      </c>
      <c r="AC924" s="5">
        <f>+YEAR(Q924)</f>
      </c>
      <c r="AD924" s="281">
        <f>+AB924&amp;"-"&amp;AC924</f>
      </c>
      <c r="AE924" s="6"/>
      <c r="AF924" s="6"/>
      <c r="AG924" s="11"/>
    </row>
    <row x14ac:dyDescent="0.25" r="925" customHeight="1" ht="18.75">
      <c r="A925" s="276">
        <v>10</v>
      </c>
      <c r="B925" s="276">
        <v>1105183561</v>
      </c>
      <c r="C925" s="277">
        <v>639890211470</v>
      </c>
      <c r="D925" s="278">
        <v>44992</v>
      </c>
      <c r="E925" s="279" t="s">
        <v>1499</v>
      </c>
      <c r="F925" s="279" t="s">
        <v>188</v>
      </c>
      <c r="G925" s="283" t="s">
        <v>1488</v>
      </c>
      <c r="H925" s="279" t="s">
        <v>189</v>
      </c>
      <c r="I925" s="278">
        <v>45003</v>
      </c>
      <c r="J925" s="278">
        <v>45003</v>
      </c>
      <c r="K925" s="276">
        <f>J925-D925</f>
      </c>
      <c r="L925" s="278">
        <v>45026</v>
      </c>
      <c r="M925" s="280">
        <v>19.4</v>
      </c>
      <c r="N925" s="278">
        <v>45029</v>
      </c>
      <c r="O925" s="279" t="s">
        <v>190</v>
      </c>
      <c r="P925" s="276">
        <v>190</v>
      </c>
      <c r="Q925" s="278">
        <v>45026</v>
      </c>
      <c r="R925" s="276">
        <f>Q925-N925</f>
      </c>
      <c r="S925" s="6"/>
      <c r="T925" s="6"/>
      <c r="U925" s="5">
        <f>+YEAR(D925)</f>
      </c>
      <c r="V925" s="5">
        <f>+MONTH(D925)</f>
      </c>
      <c r="W925" s="281">
        <f>+"W"&amp;IF(WEEKNUM(D925)&lt;10,"0"&amp;WEEKNUM(D925),WEEKNUM(D925))</f>
      </c>
      <c r="X925" s="5">
        <f>+IF(N925="",YEAR(L925),YEAR(N925))</f>
      </c>
      <c r="Y925" s="5">
        <f>+IF(N925="",MONTH(L925),MONTH(N925))</f>
      </c>
      <c r="Z925" s="282">
        <f>+IF(N925="","W"&amp;IF(WEEKNUM(L925)&lt;10,"0"&amp;WEEKNUM(L925),WEEKNUM(L925)),"W"&amp;IF(WEEKNUM(N925)&lt;10,"0"&amp;WEEKNUM(N925),WEEKNUM(N925)))</f>
      </c>
      <c r="AA925" s="281">
        <f>+IF(O925&lt;&gt;"",O925,IF(N925="","In Transit","Arrived"))</f>
      </c>
      <c r="AB925" s="281">
        <f>+"W"&amp;IF(WEEKNUM(Q925)&lt;10,"0"&amp;WEEKNUM(Q925),WEEKNUM(Q925))</f>
      </c>
      <c r="AC925" s="5">
        <f>+YEAR(Q925)</f>
      </c>
      <c r="AD925" s="281">
        <f>+AB925&amp;"-"&amp;AC925</f>
      </c>
      <c r="AE925" s="6"/>
      <c r="AF925" s="6"/>
      <c r="AG925" s="11"/>
    </row>
    <row x14ac:dyDescent="0.25" r="926" customHeight="1" ht="18.75">
      <c r="A926" s="276">
        <v>10</v>
      </c>
      <c r="B926" s="276">
        <v>1105183543</v>
      </c>
      <c r="C926" s="277">
        <v>639890211470</v>
      </c>
      <c r="D926" s="278">
        <v>44992</v>
      </c>
      <c r="E926" s="279" t="s">
        <v>1500</v>
      </c>
      <c r="F926" s="279" t="s">
        <v>188</v>
      </c>
      <c r="G926" s="283" t="s">
        <v>1488</v>
      </c>
      <c r="H926" s="279" t="s">
        <v>189</v>
      </c>
      <c r="I926" s="278">
        <v>45003</v>
      </c>
      <c r="J926" s="278">
        <v>45003</v>
      </c>
      <c r="K926" s="276">
        <f>J926-D926</f>
      </c>
      <c r="L926" s="278">
        <v>45026</v>
      </c>
      <c r="M926" s="280">
        <v>19.4</v>
      </c>
      <c r="N926" s="278">
        <v>45029</v>
      </c>
      <c r="O926" s="279" t="s">
        <v>190</v>
      </c>
      <c r="P926" s="276">
        <v>190</v>
      </c>
      <c r="Q926" s="278">
        <v>45026</v>
      </c>
      <c r="R926" s="276">
        <f>Q926-N926</f>
      </c>
      <c r="S926" s="6"/>
      <c r="T926" s="6"/>
      <c r="U926" s="5">
        <f>+YEAR(D926)</f>
      </c>
      <c r="V926" s="5">
        <f>+MONTH(D926)</f>
      </c>
      <c r="W926" s="281">
        <f>+"W"&amp;IF(WEEKNUM(D926)&lt;10,"0"&amp;WEEKNUM(D926),WEEKNUM(D926))</f>
      </c>
      <c r="X926" s="5">
        <f>+IF(N926="",YEAR(L926),YEAR(N926))</f>
      </c>
      <c r="Y926" s="5">
        <f>+IF(N926="",MONTH(L926),MONTH(N926))</f>
      </c>
      <c r="Z926" s="282">
        <f>+IF(N926="","W"&amp;IF(WEEKNUM(L926)&lt;10,"0"&amp;WEEKNUM(L926),WEEKNUM(L926)),"W"&amp;IF(WEEKNUM(N926)&lt;10,"0"&amp;WEEKNUM(N926),WEEKNUM(N926)))</f>
      </c>
      <c r="AA926" s="281">
        <f>+IF(O926&lt;&gt;"",O926,IF(N926="","In Transit","Arrived"))</f>
      </c>
      <c r="AB926" s="281">
        <f>+"W"&amp;IF(WEEKNUM(Q926)&lt;10,"0"&amp;WEEKNUM(Q926),WEEKNUM(Q926))</f>
      </c>
      <c r="AC926" s="5">
        <f>+YEAR(Q926)</f>
      </c>
      <c r="AD926" s="281">
        <f>+AB926&amp;"-"&amp;AC926</f>
      </c>
      <c r="AE926" s="6"/>
      <c r="AF926" s="6"/>
      <c r="AG926" s="11"/>
    </row>
    <row x14ac:dyDescent="0.25" r="927" customHeight="1" ht="18.75">
      <c r="A927" s="276">
        <v>10</v>
      </c>
      <c r="B927" s="276">
        <v>1105183541</v>
      </c>
      <c r="C927" s="277">
        <v>639890211470</v>
      </c>
      <c r="D927" s="278">
        <v>44992</v>
      </c>
      <c r="E927" s="279" t="s">
        <v>1501</v>
      </c>
      <c r="F927" s="279" t="s">
        <v>188</v>
      </c>
      <c r="G927" s="283" t="s">
        <v>1488</v>
      </c>
      <c r="H927" s="279" t="s">
        <v>189</v>
      </c>
      <c r="I927" s="278">
        <v>45003</v>
      </c>
      <c r="J927" s="278">
        <v>45003</v>
      </c>
      <c r="K927" s="276">
        <f>J927-D927</f>
      </c>
      <c r="L927" s="278">
        <v>45026</v>
      </c>
      <c r="M927" s="280">
        <v>19.4</v>
      </c>
      <c r="N927" s="278">
        <v>45029</v>
      </c>
      <c r="O927" s="279" t="s">
        <v>190</v>
      </c>
      <c r="P927" s="276">
        <v>190</v>
      </c>
      <c r="Q927" s="278">
        <v>45026</v>
      </c>
      <c r="R927" s="276">
        <f>Q927-N927</f>
      </c>
      <c r="S927" s="6"/>
      <c r="T927" s="6"/>
      <c r="U927" s="5">
        <f>+YEAR(D927)</f>
      </c>
      <c r="V927" s="5">
        <f>+MONTH(D927)</f>
      </c>
      <c r="W927" s="281">
        <f>+"W"&amp;IF(WEEKNUM(D927)&lt;10,"0"&amp;WEEKNUM(D927),WEEKNUM(D927))</f>
      </c>
      <c r="X927" s="5">
        <f>+IF(N927="",YEAR(L927),YEAR(N927))</f>
      </c>
      <c r="Y927" s="5">
        <f>+IF(N927="",MONTH(L927),MONTH(N927))</f>
      </c>
      <c r="Z927" s="282">
        <f>+IF(N927="","W"&amp;IF(WEEKNUM(L927)&lt;10,"0"&amp;WEEKNUM(L927),WEEKNUM(L927)),"W"&amp;IF(WEEKNUM(N927)&lt;10,"0"&amp;WEEKNUM(N927),WEEKNUM(N927)))</f>
      </c>
      <c r="AA927" s="281">
        <f>+IF(O927&lt;&gt;"",O927,IF(N927="","In Transit","Arrived"))</f>
      </c>
      <c r="AB927" s="281">
        <f>+"W"&amp;IF(WEEKNUM(Q927)&lt;10,"0"&amp;WEEKNUM(Q927),WEEKNUM(Q927))</f>
      </c>
      <c r="AC927" s="5">
        <f>+YEAR(Q927)</f>
      </c>
      <c r="AD927" s="281">
        <f>+AB927&amp;"-"&amp;AC927</f>
      </c>
      <c r="AE927" s="6"/>
      <c r="AF927" s="6"/>
      <c r="AG927" s="11"/>
    </row>
    <row x14ac:dyDescent="0.25" r="928" customHeight="1" ht="18.75">
      <c r="A928" s="276">
        <v>10</v>
      </c>
      <c r="B928" s="276">
        <v>1105183540</v>
      </c>
      <c r="C928" s="277">
        <v>639890211470</v>
      </c>
      <c r="D928" s="278">
        <v>44992</v>
      </c>
      <c r="E928" s="279" t="s">
        <v>1502</v>
      </c>
      <c r="F928" s="279" t="s">
        <v>188</v>
      </c>
      <c r="G928" s="283" t="s">
        <v>1488</v>
      </c>
      <c r="H928" s="279" t="s">
        <v>189</v>
      </c>
      <c r="I928" s="278">
        <v>45003</v>
      </c>
      <c r="J928" s="278">
        <v>45003</v>
      </c>
      <c r="K928" s="276">
        <f>J928-D928</f>
      </c>
      <c r="L928" s="278">
        <v>45026</v>
      </c>
      <c r="M928" s="280">
        <v>19.4</v>
      </c>
      <c r="N928" s="278">
        <v>45029</v>
      </c>
      <c r="O928" s="279" t="s">
        <v>190</v>
      </c>
      <c r="P928" s="276">
        <v>190</v>
      </c>
      <c r="Q928" s="278">
        <v>45026</v>
      </c>
      <c r="R928" s="276">
        <f>Q928-N928</f>
      </c>
      <c r="S928" s="6"/>
      <c r="T928" s="6"/>
      <c r="U928" s="5">
        <f>+YEAR(D928)</f>
      </c>
      <c r="V928" s="5">
        <f>+MONTH(D928)</f>
      </c>
      <c r="W928" s="281">
        <f>+"W"&amp;IF(WEEKNUM(D928)&lt;10,"0"&amp;WEEKNUM(D928),WEEKNUM(D928))</f>
      </c>
      <c r="X928" s="5">
        <f>+IF(N928="",YEAR(L928),YEAR(N928))</f>
      </c>
      <c r="Y928" s="5">
        <f>+IF(N928="",MONTH(L928),MONTH(N928))</f>
      </c>
      <c r="Z928" s="282">
        <f>+IF(N928="","W"&amp;IF(WEEKNUM(L928)&lt;10,"0"&amp;WEEKNUM(L928),WEEKNUM(L928)),"W"&amp;IF(WEEKNUM(N928)&lt;10,"0"&amp;WEEKNUM(N928),WEEKNUM(N928)))</f>
      </c>
      <c r="AA928" s="281">
        <f>+IF(O928&lt;&gt;"",O928,IF(N928="","In Transit","Arrived"))</f>
      </c>
      <c r="AB928" s="281">
        <f>+"W"&amp;IF(WEEKNUM(Q928)&lt;10,"0"&amp;WEEKNUM(Q928),WEEKNUM(Q928))</f>
      </c>
      <c r="AC928" s="5">
        <f>+YEAR(Q928)</f>
      </c>
      <c r="AD928" s="281">
        <f>+AB928&amp;"-"&amp;AC928</f>
      </c>
      <c r="AE928" s="6"/>
      <c r="AF928" s="6"/>
      <c r="AG928" s="11"/>
    </row>
    <row x14ac:dyDescent="0.25" r="929" customHeight="1" ht="18.75">
      <c r="A929" s="276">
        <v>11</v>
      </c>
      <c r="B929" s="276">
        <v>1106575307</v>
      </c>
      <c r="C929" s="277">
        <v>646839168711</v>
      </c>
      <c r="D929" s="278">
        <v>45000</v>
      </c>
      <c r="E929" s="279" t="s">
        <v>699</v>
      </c>
      <c r="F929" s="279" t="s">
        <v>250</v>
      </c>
      <c r="G929" s="283" t="s">
        <v>1503</v>
      </c>
      <c r="H929" s="279" t="s">
        <v>189</v>
      </c>
      <c r="I929" s="278">
        <v>45009</v>
      </c>
      <c r="J929" s="278">
        <v>45010</v>
      </c>
      <c r="K929" s="276">
        <f>J929-D929</f>
      </c>
      <c r="L929" s="278">
        <v>45032</v>
      </c>
      <c r="M929" s="280">
        <v>19.4</v>
      </c>
      <c r="N929" s="278">
        <v>45040</v>
      </c>
      <c r="O929" s="279" t="s">
        <v>190</v>
      </c>
      <c r="P929" s="276">
        <v>190</v>
      </c>
      <c r="Q929" s="278">
        <v>45029</v>
      </c>
      <c r="R929" s="276">
        <f>Q929-N929</f>
      </c>
      <c r="S929" s="6"/>
      <c r="T929" s="6"/>
      <c r="U929" s="5">
        <f>+YEAR(D929)</f>
      </c>
      <c r="V929" s="5">
        <f>+MONTH(D929)</f>
      </c>
      <c r="W929" s="281">
        <f>+"W"&amp;IF(WEEKNUM(D929)&lt;10,"0"&amp;WEEKNUM(D929),WEEKNUM(D929))</f>
      </c>
      <c r="X929" s="5">
        <f>+IF(N929="",YEAR(L929),YEAR(N929))</f>
      </c>
      <c r="Y929" s="5">
        <f>+IF(N929="",MONTH(L929),MONTH(N929))</f>
      </c>
      <c r="Z929" s="282">
        <f>+IF(N929="","W"&amp;IF(WEEKNUM(L929)&lt;10,"0"&amp;WEEKNUM(L929),WEEKNUM(L929)),"W"&amp;IF(WEEKNUM(N929)&lt;10,"0"&amp;WEEKNUM(N929),WEEKNUM(N929)))</f>
      </c>
      <c r="AA929" s="281">
        <f>+IF(O929&lt;&gt;"",O929,IF(N929="","In Transit","Arrived"))</f>
      </c>
      <c r="AB929" s="281">
        <f>+"W"&amp;IF(WEEKNUM(Q929)&lt;10,"0"&amp;WEEKNUM(Q929),WEEKNUM(Q929))</f>
      </c>
      <c r="AC929" s="5">
        <f>+YEAR(Q929)</f>
      </c>
      <c r="AD929" s="281">
        <f>+AB929&amp;"-"&amp;AC929</f>
      </c>
      <c r="AE929" s="6"/>
      <c r="AF929" s="6"/>
      <c r="AG929" s="11"/>
    </row>
    <row x14ac:dyDescent="0.25" r="930" customHeight="1" ht="18.75">
      <c r="A930" s="276">
        <v>11</v>
      </c>
      <c r="B930" s="276">
        <v>1106575305</v>
      </c>
      <c r="C930" s="277">
        <v>646839168711</v>
      </c>
      <c r="D930" s="278">
        <v>45000</v>
      </c>
      <c r="E930" s="279" t="s">
        <v>1504</v>
      </c>
      <c r="F930" s="279" t="s">
        <v>250</v>
      </c>
      <c r="G930" s="283" t="s">
        <v>1503</v>
      </c>
      <c r="H930" s="279" t="s">
        <v>189</v>
      </c>
      <c r="I930" s="278">
        <v>45009</v>
      </c>
      <c r="J930" s="278">
        <v>45010</v>
      </c>
      <c r="K930" s="276">
        <f>J930-D930</f>
      </c>
      <c r="L930" s="278">
        <v>45032</v>
      </c>
      <c r="M930" s="280">
        <v>19.4</v>
      </c>
      <c r="N930" s="278">
        <v>45040</v>
      </c>
      <c r="O930" s="279" t="s">
        <v>190</v>
      </c>
      <c r="P930" s="276">
        <v>190</v>
      </c>
      <c r="Q930" s="278">
        <v>45029</v>
      </c>
      <c r="R930" s="276">
        <f>Q930-N930</f>
      </c>
      <c r="S930" s="6"/>
      <c r="T930" s="6"/>
      <c r="U930" s="5">
        <f>+YEAR(D930)</f>
      </c>
      <c r="V930" s="5">
        <f>+MONTH(D930)</f>
      </c>
      <c r="W930" s="281">
        <f>+"W"&amp;IF(WEEKNUM(D930)&lt;10,"0"&amp;WEEKNUM(D930),WEEKNUM(D930))</f>
      </c>
      <c r="X930" s="5">
        <f>+IF(N930="",YEAR(L930),YEAR(N930))</f>
      </c>
      <c r="Y930" s="5">
        <f>+IF(N930="",MONTH(L930),MONTH(N930))</f>
      </c>
      <c r="Z930" s="282">
        <f>+IF(N930="","W"&amp;IF(WEEKNUM(L930)&lt;10,"0"&amp;WEEKNUM(L930),WEEKNUM(L930)),"W"&amp;IF(WEEKNUM(N930)&lt;10,"0"&amp;WEEKNUM(N930),WEEKNUM(N930)))</f>
      </c>
      <c r="AA930" s="281">
        <f>+IF(O930&lt;&gt;"",O930,IF(N930="","In Transit","Arrived"))</f>
      </c>
      <c r="AB930" s="281">
        <f>+"W"&amp;IF(WEEKNUM(Q930)&lt;10,"0"&amp;WEEKNUM(Q930),WEEKNUM(Q930))</f>
      </c>
      <c r="AC930" s="5">
        <f>+YEAR(Q930)</f>
      </c>
      <c r="AD930" s="281">
        <f>+AB930&amp;"-"&amp;AC930</f>
      </c>
      <c r="AE930" s="6"/>
      <c r="AF930" s="6"/>
      <c r="AG930" s="11"/>
    </row>
    <row x14ac:dyDescent="0.25" r="931" customHeight="1" ht="18.75">
      <c r="A931" s="276">
        <v>11</v>
      </c>
      <c r="B931" s="276">
        <v>1106575303</v>
      </c>
      <c r="C931" s="277">
        <v>646839168711</v>
      </c>
      <c r="D931" s="278">
        <v>44999</v>
      </c>
      <c r="E931" s="279" t="s">
        <v>1505</v>
      </c>
      <c r="F931" s="279" t="s">
        <v>250</v>
      </c>
      <c r="G931" s="283" t="s">
        <v>1503</v>
      </c>
      <c r="H931" s="279" t="s">
        <v>189</v>
      </c>
      <c r="I931" s="278">
        <v>45009</v>
      </c>
      <c r="J931" s="278">
        <v>45010</v>
      </c>
      <c r="K931" s="276">
        <f>J931-D931</f>
      </c>
      <c r="L931" s="278">
        <v>45032</v>
      </c>
      <c r="M931" s="280">
        <v>19.4</v>
      </c>
      <c r="N931" s="278">
        <v>45040</v>
      </c>
      <c r="O931" s="279" t="s">
        <v>190</v>
      </c>
      <c r="P931" s="276">
        <v>190</v>
      </c>
      <c r="Q931" s="278">
        <v>45029</v>
      </c>
      <c r="R931" s="276">
        <f>Q931-N931</f>
      </c>
      <c r="S931" s="6"/>
      <c r="T931" s="6"/>
      <c r="U931" s="5">
        <f>+YEAR(D931)</f>
      </c>
      <c r="V931" s="5">
        <f>+MONTH(D931)</f>
      </c>
      <c r="W931" s="281">
        <f>+"W"&amp;IF(WEEKNUM(D931)&lt;10,"0"&amp;WEEKNUM(D931),WEEKNUM(D931))</f>
      </c>
      <c r="X931" s="5">
        <f>+IF(N931="",YEAR(L931),YEAR(N931))</f>
      </c>
      <c r="Y931" s="5">
        <f>+IF(N931="",MONTH(L931),MONTH(N931))</f>
      </c>
      <c r="Z931" s="282">
        <f>+IF(N931="","W"&amp;IF(WEEKNUM(L931)&lt;10,"0"&amp;WEEKNUM(L931),WEEKNUM(L931)),"W"&amp;IF(WEEKNUM(N931)&lt;10,"0"&amp;WEEKNUM(N931),WEEKNUM(N931)))</f>
      </c>
      <c r="AA931" s="281">
        <f>+IF(O931&lt;&gt;"",O931,IF(N931="","In Transit","Arrived"))</f>
      </c>
      <c r="AB931" s="281">
        <f>+"W"&amp;IF(WEEKNUM(Q931)&lt;10,"0"&amp;WEEKNUM(Q931),WEEKNUM(Q931))</f>
      </c>
      <c r="AC931" s="5">
        <f>+YEAR(Q931)</f>
      </c>
      <c r="AD931" s="281">
        <f>+AB931&amp;"-"&amp;AC931</f>
      </c>
      <c r="AE931" s="6"/>
      <c r="AF931" s="6"/>
      <c r="AG931" s="11"/>
    </row>
    <row x14ac:dyDescent="0.25" r="932" customHeight="1" ht="18.75">
      <c r="A932" s="276">
        <v>11</v>
      </c>
      <c r="B932" s="276">
        <v>1106575302</v>
      </c>
      <c r="C932" s="277">
        <v>646839168711</v>
      </c>
      <c r="D932" s="278">
        <v>44999</v>
      </c>
      <c r="E932" s="279" t="s">
        <v>1506</v>
      </c>
      <c r="F932" s="279" t="s">
        <v>250</v>
      </c>
      <c r="G932" s="283" t="s">
        <v>1503</v>
      </c>
      <c r="H932" s="279" t="s">
        <v>189</v>
      </c>
      <c r="I932" s="278">
        <v>45009</v>
      </c>
      <c r="J932" s="278">
        <v>45010</v>
      </c>
      <c r="K932" s="276">
        <f>J932-D932</f>
      </c>
      <c r="L932" s="278">
        <v>45032</v>
      </c>
      <c r="M932" s="280">
        <v>19.4</v>
      </c>
      <c r="N932" s="278">
        <v>45040</v>
      </c>
      <c r="O932" s="279" t="s">
        <v>190</v>
      </c>
      <c r="P932" s="276">
        <v>190</v>
      </c>
      <c r="Q932" s="278">
        <v>45029</v>
      </c>
      <c r="R932" s="276">
        <f>Q932-N932</f>
      </c>
      <c r="S932" s="6"/>
      <c r="T932" s="6"/>
      <c r="U932" s="5">
        <f>+YEAR(D932)</f>
      </c>
      <c r="V932" s="5">
        <f>+MONTH(D932)</f>
      </c>
      <c r="W932" s="281">
        <f>+"W"&amp;IF(WEEKNUM(D932)&lt;10,"0"&amp;WEEKNUM(D932),WEEKNUM(D932))</f>
      </c>
      <c r="X932" s="5">
        <f>+IF(N932="",YEAR(L932),YEAR(N932))</f>
      </c>
      <c r="Y932" s="5">
        <f>+IF(N932="",MONTH(L932),MONTH(N932))</f>
      </c>
      <c r="Z932" s="282">
        <f>+IF(N932="","W"&amp;IF(WEEKNUM(L932)&lt;10,"0"&amp;WEEKNUM(L932),WEEKNUM(L932)),"W"&amp;IF(WEEKNUM(N932)&lt;10,"0"&amp;WEEKNUM(N932),WEEKNUM(N932)))</f>
      </c>
      <c r="AA932" s="281">
        <f>+IF(O932&lt;&gt;"",O932,IF(N932="","In Transit","Arrived"))</f>
      </c>
      <c r="AB932" s="281">
        <f>+"W"&amp;IF(WEEKNUM(Q932)&lt;10,"0"&amp;WEEKNUM(Q932),WEEKNUM(Q932))</f>
      </c>
      <c r="AC932" s="5">
        <f>+YEAR(Q932)</f>
      </c>
      <c r="AD932" s="281">
        <f>+AB932&amp;"-"&amp;AC932</f>
      </c>
      <c r="AE932" s="6"/>
      <c r="AF932" s="6"/>
      <c r="AG932" s="11"/>
    </row>
    <row x14ac:dyDescent="0.25" r="933" customHeight="1" ht="18.75">
      <c r="A933" s="276">
        <v>11</v>
      </c>
      <c r="B933" s="276">
        <v>1106575301</v>
      </c>
      <c r="C933" s="277">
        <v>646839168711</v>
      </c>
      <c r="D933" s="278">
        <v>44999</v>
      </c>
      <c r="E933" s="279" t="s">
        <v>1507</v>
      </c>
      <c r="F933" s="279" t="s">
        <v>250</v>
      </c>
      <c r="G933" s="283" t="s">
        <v>1503</v>
      </c>
      <c r="H933" s="279" t="s">
        <v>189</v>
      </c>
      <c r="I933" s="278">
        <v>45009</v>
      </c>
      <c r="J933" s="278">
        <v>45010</v>
      </c>
      <c r="K933" s="276">
        <f>J933-D933</f>
      </c>
      <c r="L933" s="278">
        <v>45032</v>
      </c>
      <c r="M933" s="280">
        <v>19.4</v>
      </c>
      <c r="N933" s="278">
        <v>45040</v>
      </c>
      <c r="O933" s="279" t="s">
        <v>190</v>
      </c>
      <c r="P933" s="276">
        <v>190</v>
      </c>
      <c r="Q933" s="278">
        <v>45029</v>
      </c>
      <c r="R933" s="276">
        <f>Q933-N933</f>
      </c>
      <c r="S933" s="6"/>
      <c r="T933" s="6"/>
      <c r="U933" s="5">
        <f>+YEAR(D933)</f>
      </c>
      <c r="V933" s="5">
        <f>+MONTH(D933)</f>
      </c>
      <c r="W933" s="281">
        <f>+"W"&amp;IF(WEEKNUM(D933)&lt;10,"0"&amp;WEEKNUM(D933),WEEKNUM(D933))</f>
      </c>
      <c r="X933" s="5">
        <f>+IF(N933="",YEAR(L933),YEAR(N933))</f>
      </c>
      <c r="Y933" s="5">
        <f>+IF(N933="",MONTH(L933),MONTH(N933))</f>
      </c>
      <c r="Z933" s="282">
        <f>+IF(N933="","W"&amp;IF(WEEKNUM(L933)&lt;10,"0"&amp;WEEKNUM(L933),WEEKNUM(L933)),"W"&amp;IF(WEEKNUM(N933)&lt;10,"0"&amp;WEEKNUM(N933),WEEKNUM(N933)))</f>
      </c>
      <c r="AA933" s="281">
        <f>+IF(O933&lt;&gt;"",O933,IF(N933="","In Transit","Arrived"))</f>
      </c>
      <c r="AB933" s="281">
        <f>+"W"&amp;IF(WEEKNUM(Q933)&lt;10,"0"&amp;WEEKNUM(Q933),WEEKNUM(Q933))</f>
      </c>
      <c r="AC933" s="5">
        <f>+YEAR(Q933)</f>
      </c>
      <c r="AD933" s="281">
        <f>+AB933&amp;"-"&amp;AC933</f>
      </c>
      <c r="AE933" s="6"/>
      <c r="AF933" s="6"/>
      <c r="AG933" s="11"/>
    </row>
    <row x14ac:dyDescent="0.25" r="934" customHeight="1" ht="18.75">
      <c r="A934" s="276">
        <v>11</v>
      </c>
      <c r="B934" s="276">
        <v>1106575300</v>
      </c>
      <c r="C934" s="277">
        <v>646839168711</v>
      </c>
      <c r="D934" s="278">
        <v>44999</v>
      </c>
      <c r="E934" s="279" t="s">
        <v>1508</v>
      </c>
      <c r="F934" s="279" t="s">
        <v>250</v>
      </c>
      <c r="G934" s="283" t="s">
        <v>1503</v>
      </c>
      <c r="H934" s="279" t="s">
        <v>189</v>
      </c>
      <c r="I934" s="278">
        <v>45009</v>
      </c>
      <c r="J934" s="278">
        <v>45010</v>
      </c>
      <c r="K934" s="276">
        <f>J934-D934</f>
      </c>
      <c r="L934" s="278">
        <v>45032</v>
      </c>
      <c r="M934" s="280">
        <v>19.4</v>
      </c>
      <c r="N934" s="278">
        <v>45040</v>
      </c>
      <c r="O934" s="279" t="s">
        <v>190</v>
      </c>
      <c r="P934" s="276">
        <v>190</v>
      </c>
      <c r="Q934" s="278">
        <v>45029</v>
      </c>
      <c r="R934" s="276">
        <f>Q934-N934</f>
      </c>
      <c r="S934" s="6"/>
      <c r="T934" s="6"/>
      <c r="U934" s="5">
        <f>+YEAR(D934)</f>
      </c>
      <c r="V934" s="5">
        <f>+MONTH(D934)</f>
      </c>
      <c r="W934" s="281">
        <f>+"W"&amp;IF(WEEKNUM(D934)&lt;10,"0"&amp;WEEKNUM(D934),WEEKNUM(D934))</f>
      </c>
      <c r="X934" s="5">
        <f>+IF(N934="",YEAR(L934),YEAR(N934))</f>
      </c>
      <c r="Y934" s="5">
        <f>+IF(N934="",MONTH(L934),MONTH(N934))</f>
      </c>
      <c r="Z934" s="282">
        <f>+IF(N934="","W"&amp;IF(WEEKNUM(L934)&lt;10,"0"&amp;WEEKNUM(L934),WEEKNUM(L934)),"W"&amp;IF(WEEKNUM(N934)&lt;10,"0"&amp;WEEKNUM(N934),WEEKNUM(N934)))</f>
      </c>
      <c r="AA934" s="281">
        <f>+IF(O934&lt;&gt;"",O934,IF(N934="","In Transit","Arrived"))</f>
      </c>
      <c r="AB934" s="281">
        <f>+"W"&amp;IF(WEEKNUM(Q934)&lt;10,"0"&amp;WEEKNUM(Q934),WEEKNUM(Q934))</f>
      </c>
      <c r="AC934" s="5">
        <f>+YEAR(Q934)</f>
      </c>
      <c r="AD934" s="281">
        <f>+AB934&amp;"-"&amp;AC934</f>
      </c>
      <c r="AE934" s="6"/>
      <c r="AF934" s="6"/>
      <c r="AG934" s="11"/>
    </row>
    <row x14ac:dyDescent="0.25" r="935" customHeight="1" ht="18.75">
      <c r="A935" s="276">
        <v>11</v>
      </c>
      <c r="B935" s="276">
        <v>1106575299</v>
      </c>
      <c r="C935" s="277">
        <v>646839168711</v>
      </c>
      <c r="D935" s="278">
        <v>45000</v>
      </c>
      <c r="E935" s="279" t="s">
        <v>1151</v>
      </c>
      <c r="F935" s="279" t="s">
        <v>250</v>
      </c>
      <c r="G935" s="283" t="s">
        <v>1503</v>
      </c>
      <c r="H935" s="279" t="s">
        <v>189</v>
      </c>
      <c r="I935" s="278">
        <v>45009</v>
      </c>
      <c r="J935" s="278">
        <v>45010</v>
      </c>
      <c r="K935" s="276">
        <f>J935-D935</f>
      </c>
      <c r="L935" s="278">
        <v>45032</v>
      </c>
      <c r="M935" s="280">
        <v>19.4</v>
      </c>
      <c r="N935" s="278">
        <v>45040</v>
      </c>
      <c r="O935" s="279" t="s">
        <v>190</v>
      </c>
      <c r="P935" s="276">
        <v>190</v>
      </c>
      <c r="Q935" s="278">
        <v>45029</v>
      </c>
      <c r="R935" s="276">
        <f>Q935-N935</f>
      </c>
      <c r="S935" s="6"/>
      <c r="T935" s="6"/>
      <c r="U935" s="5">
        <f>+YEAR(D935)</f>
      </c>
      <c r="V935" s="5">
        <f>+MONTH(D935)</f>
      </c>
      <c r="W935" s="281">
        <f>+"W"&amp;IF(WEEKNUM(D935)&lt;10,"0"&amp;WEEKNUM(D935),WEEKNUM(D935))</f>
      </c>
      <c r="X935" s="5">
        <f>+IF(N935="",YEAR(L935),YEAR(N935))</f>
      </c>
      <c r="Y935" s="5">
        <f>+IF(N935="",MONTH(L935),MONTH(N935))</f>
      </c>
      <c r="Z935" s="282">
        <f>+IF(N935="","W"&amp;IF(WEEKNUM(L935)&lt;10,"0"&amp;WEEKNUM(L935),WEEKNUM(L935)),"W"&amp;IF(WEEKNUM(N935)&lt;10,"0"&amp;WEEKNUM(N935),WEEKNUM(N935)))</f>
      </c>
      <c r="AA935" s="281">
        <f>+IF(O935&lt;&gt;"",O935,IF(N935="","In Transit","Arrived"))</f>
      </c>
      <c r="AB935" s="281">
        <f>+"W"&amp;IF(WEEKNUM(Q935)&lt;10,"0"&amp;WEEKNUM(Q935),WEEKNUM(Q935))</f>
      </c>
      <c r="AC935" s="5">
        <f>+YEAR(Q935)</f>
      </c>
      <c r="AD935" s="281">
        <f>+AB935&amp;"-"&amp;AC935</f>
      </c>
      <c r="AE935" s="6"/>
      <c r="AF935" s="6"/>
      <c r="AG935" s="11"/>
    </row>
    <row x14ac:dyDescent="0.25" r="936" customHeight="1" ht="18.75">
      <c r="A936" s="276">
        <v>12</v>
      </c>
      <c r="B936" s="276">
        <v>1106787263</v>
      </c>
      <c r="C936" s="277">
        <v>646839180320</v>
      </c>
      <c r="D936" s="278">
        <v>45008</v>
      </c>
      <c r="E936" s="279" t="s">
        <v>1509</v>
      </c>
      <c r="F936" s="279" t="s">
        <v>211</v>
      </c>
      <c r="G936" s="283" t="s">
        <v>1510</v>
      </c>
      <c r="H936" s="279" t="s">
        <v>189</v>
      </c>
      <c r="I936" s="278">
        <v>45016</v>
      </c>
      <c r="J936" s="278">
        <v>45016</v>
      </c>
      <c r="K936" s="276">
        <f>J936-D936</f>
      </c>
      <c r="L936" s="278">
        <v>45039</v>
      </c>
      <c r="M936" s="280">
        <v>19.4</v>
      </c>
      <c r="N936" s="278">
        <v>45039</v>
      </c>
      <c r="O936" s="279" t="s">
        <v>190</v>
      </c>
      <c r="P936" s="276">
        <v>190</v>
      </c>
      <c r="Q936" s="278">
        <v>45063</v>
      </c>
      <c r="R936" s="276">
        <f>Q936-N936</f>
      </c>
      <c r="S936" s="6"/>
      <c r="T936" s="6"/>
      <c r="U936" s="5">
        <f>+YEAR(D936)</f>
      </c>
      <c r="V936" s="5">
        <f>+MONTH(D936)</f>
      </c>
      <c r="W936" s="281">
        <f>+"W"&amp;IF(WEEKNUM(D936)&lt;10,"0"&amp;WEEKNUM(D936),WEEKNUM(D936))</f>
      </c>
      <c r="X936" s="5">
        <f>+IF(N936="",YEAR(L936),YEAR(N936))</f>
      </c>
      <c r="Y936" s="5">
        <f>+IF(N936="",MONTH(L936),MONTH(N936))</f>
      </c>
      <c r="Z936" s="282">
        <f>+IF(N936="","W"&amp;IF(WEEKNUM(L936)&lt;10,"0"&amp;WEEKNUM(L936),WEEKNUM(L936)),"W"&amp;IF(WEEKNUM(N936)&lt;10,"0"&amp;WEEKNUM(N936),WEEKNUM(N936)))</f>
      </c>
      <c r="AA936" s="281">
        <f>+IF(O936&lt;&gt;"",O936,IF(N936="","In Transit","Arrived"))</f>
      </c>
      <c r="AB936" s="281">
        <f>+"W"&amp;IF(WEEKNUM(Q936)&lt;10,"0"&amp;WEEKNUM(Q936),WEEKNUM(Q936))</f>
      </c>
      <c r="AC936" s="5">
        <f>+YEAR(Q936)</f>
      </c>
      <c r="AD936" s="281">
        <f>+AB936&amp;"-"&amp;AC936</f>
      </c>
      <c r="AE936" s="6"/>
      <c r="AF936" s="6"/>
      <c r="AG936" s="11"/>
    </row>
    <row x14ac:dyDescent="0.25" r="937" customHeight="1" ht="18.75">
      <c r="A937" s="276">
        <v>12</v>
      </c>
      <c r="B937" s="276">
        <v>1106787261</v>
      </c>
      <c r="C937" s="277">
        <v>646839180320</v>
      </c>
      <c r="D937" s="278">
        <v>45008</v>
      </c>
      <c r="E937" s="279" t="s">
        <v>1511</v>
      </c>
      <c r="F937" s="279" t="s">
        <v>211</v>
      </c>
      <c r="G937" s="283" t="s">
        <v>1510</v>
      </c>
      <c r="H937" s="279" t="s">
        <v>189</v>
      </c>
      <c r="I937" s="278">
        <v>45016</v>
      </c>
      <c r="J937" s="278">
        <v>45016</v>
      </c>
      <c r="K937" s="276">
        <f>J937-D937</f>
      </c>
      <c r="L937" s="278">
        <v>45039</v>
      </c>
      <c r="M937" s="280">
        <v>19.4</v>
      </c>
      <c r="N937" s="278">
        <v>45054</v>
      </c>
      <c r="O937" s="279" t="s">
        <v>190</v>
      </c>
      <c r="P937" s="276">
        <v>190</v>
      </c>
      <c r="Q937" s="278">
        <v>45068</v>
      </c>
      <c r="R937" s="276">
        <f>Q937-N937</f>
      </c>
      <c r="S937" s="6"/>
      <c r="T937" s="6"/>
      <c r="U937" s="5">
        <f>+YEAR(D937)</f>
      </c>
      <c r="V937" s="5">
        <f>+MONTH(D937)</f>
      </c>
      <c r="W937" s="281">
        <f>+"W"&amp;IF(WEEKNUM(D937)&lt;10,"0"&amp;WEEKNUM(D937),WEEKNUM(D937))</f>
      </c>
      <c r="X937" s="5">
        <f>+IF(N937="",YEAR(L937),YEAR(N937))</f>
      </c>
      <c r="Y937" s="5">
        <f>+IF(N937="",MONTH(L937),MONTH(N937))</f>
      </c>
      <c r="Z937" s="282">
        <f>+IF(N937="","W"&amp;IF(WEEKNUM(L937)&lt;10,"0"&amp;WEEKNUM(L937),WEEKNUM(L937)),"W"&amp;IF(WEEKNUM(N937)&lt;10,"0"&amp;WEEKNUM(N937),WEEKNUM(N937)))</f>
      </c>
      <c r="AA937" s="281">
        <f>+IF(O937&lt;&gt;"",O937,IF(N937="","In Transit","Arrived"))</f>
      </c>
      <c r="AB937" s="281">
        <f>+"W"&amp;IF(WEEKNUM(Q937)&lt;10,"0"&amp;WEEKNUM(Q937),WEEKNUM(Q937))</f>
      </c>
      <c r="AC937" s="5">
        <f>+YEAR(Q937)</f>
      </c>
      <c r="AD937" s="281">
        <f>+AB937&amp;"-"&amp;AC937</f>
      </c>
      <c r="AE937" s="6"/>
      <c r="AF937" s="6"/>
      <c r="AG937" s="11"/>
    </row>
    <row x14ac:dyDescent="0.25" r="938" customHeight="1" ht="18.75">
      <c r="A938" s="276">
        <v>12</v>
      </c>
      <c r="B938" s="276">
        <v>1106787258</v>
      </c>
      <c r="C938" s="277">
        <v>646839180320</v>
      </c>
      <c r="D938" s="278">
        <v>45008</v>
      </c>
      <c r="E938" s="279" t="s">
        <v>1512</v>
      </c>
      <c r="F938" s="279" t="s">
        <v>211</v>
      </c>
      <c r="G938" s="283" t="s">
        <v>1510</v>
      </c>
      <c r="H938" s="279" t="s">
        <v>189</v>
      </c>
      <c r="I938" s="278">
        <v>45016</v>
      </c>
      <c r="J938" s="278">
        <v>45016</v>
      </c>
      <c r="K938" s="276">
        <f>J938-D938</f>
      </c>
      <c r="L938" s="278">
        <v>45039</v>
      </c>
      <c r="M938" s="280">
        <v>19.4</v>
      </c>
      <c r="N938" s="278">
        <v>45039</v>
      </c>
      <c r="O938" s="279" t="s">
        <v>190</v>
      </c>
      <c r="P938" s="276">
        <v>190</v>
      </c>
      <c r="Q938" s="278">
        <v>45039</v>
      </c>
      <c r="R938" s="276">
        <f>Q938-N938</f>
      </c>
      <c r="S938" s="6"/>
      <c r="T938" s="6"/>
      <c r="U938" s="5">
        <f>+YEAR(D938)</f>
      </c>
      <c r="V938" s="5">
        <f>+MONTH(D938)</f>
      </c>
      <c r="W938" s="281">
        <f>+"W"&amp;IF(WEEKNUM(D938)&lt;10,"0"&amp;WEEKNUM(D938),WEEKNUM(D938))</f>
      </c>
      <c r="X938" s="5">
        <f>+IF(N938="",YEAR(L938),YEAR(N938))</f>
      </c>
      <c r="Y938" s="5">
        <f>+IF(N938="",MONTH(L938),MONTH(N938))</f>
      </c>
      <c r="Z938" s="282">
        <f>+IF(N938="","W"&amp;IF(WEEKNUM(L938)&lt;10,"0"&amp;WEEKNUM(L938),WEEKNUM(L938)),"W"&amp;IF(WEEKNUM(N938)&lt;10,"0"&amp;WEEKNUM(N938),WEEKNUM(N938)))</f>
      </c>
      <c r="AA938" s="281">
        <f>+IF(O938&lt;&gt;"",O938,IF(N938="","In Transit","Arrived"))</f>
      </c>
      <c r="AB938" s="281">
        <f>+"W"&amp;IF(WEEKNUM(Q938)&lt;10,"0"&amp;WEEKNUM(Q938),WEEKNUM(Q938))</f>
      </c>
      <c r="AC938" s="5">
        <f>+YEAR(Q938)</f>
      </c>
      <c r="AD938" s="281">
        <f>+AB938&amp;"-"&amp;AC938</f>
      </c>
      <c r="AE938" s="6"/>
      <c r="AF938" s="6"/>
      <c r="AG938" s="11"/>
    </row>
    <row x14ac:dyDescent="0.25" r="939" customHeight="1" ht="18.75">
      <c r="A939" s="276">
        <v>12</v>
      </c>
      <c r="B939" s="276">
        <v>1106787255</v>
      </c>
      <c r="C939" s="277">
        <v>646839180320</v>
      </c>
      <c r="D939" s="278">
        <v>45008</v>
      </c>
      <c r="E939" s="279" t="s">
        <v>1513</v>
      </c>
      <c r="F939" s="279" t="s">
        <v>211</v>
      </c>
      <c r="G939" s="283" t="s">
        <v>1510</v>
      </c>
      <c r="H939" s="279" t="s">
        <v>189</v>
      </c>
      <c r="I939" s="278">
        <v>45016</v>
      </c>
      <c r="J939" s="278">
        <v>45016</v>
      </c>
      <c r="K939" s="276">
        <f>J939-D939</f>
      </c>
      <c r="L939" s="278">
        <v>45039</v>
      </c>
      <c r="M939" s="280">
        <v>19.4</v>
      </c>
      <c r="N939" s="278">
        <v>45039</v>
      </c>
      <c r="O939" s="279" t="s">
        <v>190</v>
      </c>
      <c r="P939" s="276">
        <v>190</v>
      </c>
      <c r="Q939" s="278">
        <v>45063</v>
      </c>
      <c r="R939" s="276">
        <f>Q939-N939</f>
      </c>
      <c r="S939" s="6"/>
      <c r="T939" s="6"/>
      <c r="U939" s="5">
        <f>+YEAR(D939)</f>
      </c>
      <c r="V939" s="5">
        <f>+MONTH(D939)</f>
      </c>
      <c r="W939" s="281">
        <f>+"W"&amp;IF(WEEKNUM(D939)&lt;10,"0"&amp;WEEKNUM(D939),WEEKNUM(D939))</f>
      </c>
      <c r="X939" s="5">
        <f>+IF(N939="",YEAR(L939),YEAR(N939))</f>
      </c>
      <c r="Y939" s="5">
        <f>+IF(N939="",MONTH(L939),MONTH(N939))</f>
      </c>
      <c r="Z939" s="282">
        <f>+IF(N939="","W"&amp;IF(WEEKNUM(L939)&lt;10,"0"&amp;WEEKNUM(L939),WEEKNUM(L939)),"W"&amp;IF(WEEKNUM(N939)&lt;10,"0"&amp;WEEKNUM(N939),WEEKNUM(N939)))</f>
      </c>
      <c r="AA939" s="281">
        <f>+IF(O939&lt;&gt;"",O939,IF(N939="","In Transit","Arrived"))</f>
      </c>
      <c r="AB939" s="281">
        <f>+"W"&amp;IF(WEEKNUM(Q939)&lt;10,"0"&amp;WEEKNUM(Q939),WEEKNUM(Q939))</f>
      </c>
      <c r="AC939" s="5">
        <f>+YEAR(Q939)</f>
      </c>
      <c r="AD939" s="281">
        <f>+AB939&amp;"-"&amp;AC939</f>
      </c>
      <c r="AE939" s="6"/>
      <c r="AF939" s="6"/>
      <c r="AG939" s="11"/>
    </row>
    <row x14ac:dyDescent="0.25" r="940" customHeight="1" ht="18.75">
      <c r="A940" s="276">
        <v>12</v>
      </c>
      <c r="B940" s="276">
        <v>1106787254</v>
      </c>
      <c r="C940" s="277">
        <v>646839180320</v>
      </c>
      <c r="D940" s="278">
        <v>45007</v>
      </c>
      <c r="E940" s="279" t="s">
        <v>400</v>
      </c>
      <c r="F940" s="279" t="s">
        <v>211</v>
      </c>
      <c r="G940" s="283" t="s">
        <v>1510</v>
      </c>
      <c r="H940" s="279" t="s">
        <v>189</v>
      </c>
      <c r="I940" s="278">
        <v>45016</v>
      </c>
      <c r="J940" s="278">
        <v>45016</v>
      </c>
      <c r="K940" s="276">
        <f>J940-D940</f>
      </c>
      <c r="L940" s="278">
        <v>45039</v>
      </c>
      <c r="M940" s="280">
        <v>19.4</v>
      </c>
      <c r="N940" s="278">
        <v>45039</v>
      </c>
      <c r="O940" s="279" t="s">
        <v>190</v>
      </c>
      <c r="P940" s="276">
        <v>190</v>
      </c>
      <c r="Q940" s="278">
        <v>45039</v>
      </c>
      <c r="R940" s="276">
        <f>Q940-N940</f>
      </c>
      <c r="S940" s="6"/>
      <c r="T940" s="6"/>
      <c r="U940" s="5">
        <f>+YEAR(D940)</f>
      </c>
      <c r="V940" s="5">
        <f>+MONTH(D940)</f>
      </c>
      <c r="W940" s="281">
        <f>+"W"&amp;IF(WEEKNUM(D940)&lt;10,"0"&amp;WEEKNUM(D940),WEEKNUM(D940))</f>
      </c>
      <c r="X940" s="5">
        <f>+IF(N940="",YEAR(L940),YEAR(N940))</f>
      </c>
      <c r="Y940" s="5">
        <f>+IF(N940="",MONTH(L940),MONTH(N940))</f>
      </c>
      <c r="Z940" s="282">
        <f>+IF(N940="","W"&amp;IF(WEEKNUM(L940)&lt;10,"0"&amp;WEEKNUM(L940),WEEKNUM(L940)),"W"&amp;IF(WEEKNUM(N940)&lt;10,"0"&amp;WEEKNUM(N940),WEEKNUM(N940)))</f>
      </c>
      <c r="AA940" s="281">
        <f>+IF(O940&lt;&gt;"",O940,IF(N940="","In Transit","Arrived"))</f>
      </c>
      <c r="AB940" s="281">
        <f>+"W"&amp;IF(WEEKNUM(Q940)&lt;10,"0"&amp;WEEKNUM(Q940),WEEKNUM(Q940))</f>
      </c>
      <c r="AC940" s="5">
        <f>+YEAR(Q940)</f>
      </c>
      <c r="AD940" s="281">
        <f>+AB940&amp;"-"&amp;AC940</f>
      </c>
      <c r="AE940" s="6"/>
      <c r="AF940" s="6"/>
      <c r="AG940" s="11"/>
    </row>
    <row x14ac:dyDescent="0.25" r="941" customHeight="1" ht="18.75">
      <c r="A941" s="276">
        <v>12</v>
      </c>
      <c r="B941" s="276">
        <v>1106787253</v>
      </c>
      <c r="C941" s="277">
        <v>646839180320</v>
      </c>
      <c r="D941" s="278">
        <v>45007</v>
      </c>
      <c r="E941" s="279" t="s">
        <v>1514</v>
      </c>
      <c r="F941" s="279" t="s">
        <v>211</v>
      </c>
      <c r="G941" s="283" t="s">
        <v>1510</v>
      </c>
      <c r="H941" s="279" t="s">
        <v>189</v>
      </c>
      <c r="I941" s="278">
        <v>45016</v>
      </c>
      <c r="J941" s="278">
        <v>45016</v>
      </c>
      <c r="K941" s="276">
        <f>J941-D941</f>
      </c>
      <c r="L941" s="278">
        <v>45039</v>
      </c>
      <c r="M941" s="280">
        <v>19.4</v>
      </c>
      <c r="N941" s="278">
        <v>45039</v>
      </c>
      <c r="O941" s="279" t="s">
        <v>190</v>
      </c>
      <c r="P941" s="276">
        <v>190</v>
      </c>
      <c r="Q941" s="278">
        <v>45063</v>
      </c>
      <c r="R941" s="276">
        <f>Q941-N941</f>
      </c>
      <c r="S941" s="6"/>
      <c r="T941" s="6"/>
      <c r="U941" s="5">
        <f>+YEAR(D941)</f>
      </c>
      <c r="V941" s="5">
        <f>+MONTH(D941)</f>
      </c>
      <c r="W941" s="281">
        <f>+"W"&amp;IF(WEEKNUM(D941)&lt;10,"0"&amp;WEEKNUM(D941),WEEKNUM(D941))</f>
      </c>
      <c r="X941" s="5">
        <f>+IF(N941="",YEAR(L941),YEAR(N941))</f>
      </c>
      <c r="Y941" s="5">
        <f>+IF(N941="",MONTH(L941),MONTH(N941))</f>
      </c>
      <c r="Z941" s="282">
        <f>+IF(N941="","W"&amp;IF(WEEKNUM(L941)&lt;10,"0"&amp;WEEKNUM(L941),WEEKNUM(L941)),"W"&amp;IF(WEEKNUM(N941)&lt;10,"0"&amp;WEEKNUM(N941),WEEKNUM(N941)))</f>
      </c>
      <c r="AA941" s="281">
        <f>+IF(O941&lt;&gt;"",O941,IF(N941="","In Transit","Arrived"))</f>
      </c>
      <c r="AB941" s="281">
        <f>+"W"&amp;IF(WEEKNUM(Q941)&lt;10,"0"&amp;WEEKNUM(Q941),WEEKNUM(Q941))</f>
      </c>
      <c r="AC941" s="5">
        <f>+YEAR(Q941)</f>
      </c>
      <c r="AD941" s="281">
        <f>+AB941&amp;"-"&amp;AC941</f>
      </c>
      <c r="AE941" s="6"/>
      <c r="AF941" s="6"/>
      <c r="AG941" s="11"/>
    </row>
    <row x14ac:dyDescent="0.25" r="942" customHeight="1" ht="18.75">
      <c r="A942" s="276">
        <v>12</v>
      </c>
      <c r="B942" s="276">
        <v>1106787251</v>
      </c>
      <c r="C942" s="277">
        <v>646839180320</v>
      </c>
      <c r="D942" s="278">
        <v>45007</v>
      </c>
      <c r="E942" s="279" t="s">
        <v>1515</v>
      </c>
      <c r="F942" s="279" t="s">
        <v>211</v>
      </c>
      <c r="G942" s="283" t="s">
        <v>1510</v>
      </c>
      <c r="H942" s="279" t="s">
        <v>189</v>
      </c>
      <c r="I942" s="278">
        <v>45016</v>
      </c>
      <c r="J942" s="278">
        <v>45016</v>
      </c>
      <c r="K942" s="276">
        <f>J942-D942</f>
      </c>
      <c r="L942" s="278">
        <v>45039</v>
      </c>
      <c r="M942" s="280">
        <v>19.4</v>
      </c>
      <c r="N942" s="278">
        <v>45039</v>
      </c>
      <c r="O942" s="279" t="s">
        <v>190</v>
      </c>
      <c r="P942" s="276">
        <v>190</v>
      </c>
      <c r="Q942" s="278">
        <v>45039</v>
      </c>
      <c r="R942" s="276">
        <f>Q942-N942</f>
      </c>
      <c r="S942" s="6"/>
      <c r="T942" s="6"/>
      <c r="U942" s="5">
        <f>+YEAR(D942)</f>
      </c>
      <c r="V942" s="5">
        <f>+MONTH(D942)</f>
      </c>
      <c r="W942" s="281">
        <f>+"W"&amp;IF(WEEKNUM(D942)&lt;10,"0"&amp;WEEKNUM(D942),WEEKNUM(D942))</f>
      </c>
      <c r="X942" s="5">
        <f>+IF(N942="",YEAR(L942),YEAR(N942))</f>
      </c>
      <c r="Y942" s="5">
        <f>+IF(N942="",MONTH(L942),MONTH(N942))</f>
      </c>
      <c r="Z942" s="282">
        <f>+IF(N942="","W"&amp;IF(WEEKNUM(L942)&lt;10,"0"&amp;WEEKNUM(L942),WEEKNUM(L942)),"W"&amp;IF(WEEKNUM(N942)&lt;10,"0"&amp;WEEKNUM(N942),WEEKNUM(N942)))</f>
      </c>
      <c r="AA942" s="281">
        <f>+IF(O942&lt;&gt;"",O942,IF(N942="","In Transit","Arrived"))</f>
      </c>
      <c r="AB942" s="281">
        <f>+"W"&amp;IF(WEEKNUM(Q942)&lt;10,"0"&amp;WEEKNUM(Q942),WEEKNUM(Q942))</f>
      </c>
      <c r="AC942" s="5">
        <f>+YEAR(Q942)</f>
      </c>
      <c r="AD942" s="281">
        <f>+AB942&amp;"-"&amp;AC942</f>
      </c>
      <c r="AE942" s="6"/>
      <c r="AF942" s="6"/>
      <c r="AG942" s="11"/>
    </row>
    <row x14ac:dyDescent="0.25" r="943" customHeight="1" ht="18.75">
      <c r="A943" s="276">
        <v>13</v>
      </c>
      <c r="B943" s="276">
        <v>1107157637</v>
      </c>
      <c r="C943" s="277">
        <v>646839196878</v>
      </c>
      <c r="D943" s="278">
        <v>45015</v>
      </c>
      <c r="E943" s="279" t="s">
        <v>1516</v>
      </c>
      <c r="F943" s="279" t="s">
        <v>235</v>
      </c>
      <c r="G943" s="283" t="s">
        <v>1517</v>
      </c>
      <c r="H943" s="279" t="s">
        <v>189</v>
      </c>
      <c r="I943" s="278">
        <v>45025</v>
      </c>
      <c r="J943" s="278">
        <v>45025</v>
      </c>
      <c r="K943" s="276">
        <f>J943-D943</f>
      </c>
      <c r="L943" s="278">
        <v>45046</v>
      </c>
      <c r="M943" s="280">
        <v>19.4</v>
      </c>
      <c r="N943" s="278">
        <v>45046</v>
      </c>
      <c r="O943" s="279" t="s">
        <v>190</v>
      </c>
      <c r="P943" s="276">
        <v>190</v>
      </c>
      <c r="Q943" s="278">
        <v>45068</v>
      </c>
      <c r="R943" s="276">
        <f>Q943-N943</f>
      </c>
      <c r="S943" s="6"/>
      <c r="T943" s="6"/>
      <c r="U943" s="5">
        <f>+YEAR(D943)</f>
      </c>
      <c r="V943" s="5">
        <f>+MONTH(D943)</f>
      </c>
      <c r="W943" s="281">
        <f>+"W"&amp;IF(WEEKNUM(D943)&lt;10,"0"&amp;WEEKNUM(D943),WEEKNUM(D943))</f>
      </c>
      <c r="X943" s="5">
        <f>+IF(N943="",YEAR(L943),YEAR(N943))</f>
      </c>
      <c r="Y943" s="5">
        <f>+IF(N943="",MONTH(L943),MONTH(N943))</f>
      </c>
      <c r="Z943" s="282">
        <f>+IF(N943="","W"&amp;IF(WEEKNUM(L943)&lt;10,"0"&amp;WEEKNUM(L943),WEEKNUM(L943)),"W"&amp;IF(WEEKNUM(N943)&lt;10,"0"&amp;WEEKNUM(N943),WEEKNUM(N943)))</f>
      </c>
      <c r="AA943" s="281">
        <f>+IF(O943&lt;&gt;"",O943,IF(N943="","In Transit","Arrived"))</f>
      </c>
      <c r="AB943" s="281">
        <f>+"W"&amp;IF(WEEKNUM(Q943)&lt;10,"0"&amp;WEEKNUM(Q943),WEEKNUM(Q943))</f>
      </c>
      <c r="AC943" s="5">
        <f>+YEAR(Q943)</f>
      </c>
      <c r="AD943" s="281">
        <f>+AB943&amp;"-"&amp;AC943</f>
      </c>
      <c r="AE943" s="6"/>
      <c r="AF943" s="6"/>
      <c r="AG943" s="11"/>
    </row>
    <row x14ac:dyDescent="0.25" r="944" customHeight="1" ht="18.75">
      <c r="A944" s="276">
        <v>13</v>
      </c>
      <c r="B944" s="276">
        <v>1107157636</v>
      </c>
      <c r="C944" s="277">
        <v>646839196878</v>
      </c>
      <c r="D944" s="278">
        <v>45015</v>
      </c>
      <c r="E944" s="279" t="s">
        <v>1518</v>
      </c>
      <c r="F944" s="279" t="s">
        <v>235</v>
      </c>
      <c r="G944" s="283" t="s">
        <v>1517</v>
      </c>
      <c r="H944" s="279" t="s">
        <v>189</v>
      </c>
      <c r="I944" s="278">
        <v>45025</v>
      </c>
      <c r="J944" s="278">
        <v>45025</v>
      </c>
      <c r="K944" s="276">
        <f>J944-D944</f>
      </c>
      <c r="L944" s="278">
        <v>45046</v>
      </c>
      <c r="M944" s="280">
        <v>19.4</v>
      </c>
      <c r="N944" s="278">
        <v>45046</v>
      </c>
      <c r="O944" s="279" t="s">
        <v>190</v>
      </c>
      <c r="P944" s="276">
        <v>190</v>
      </c>
      <c r="Q944" s="278">
        <v>45068</v>
      </c>
      <c r="R944" s="276">
        <f>Q944-N944</f>
      </c>
      <c r="S944" s="6"/>
      <c r="T944" s="6"/>
      <c r="U944" s="5">
        <f>+YEAR(D944)</f>
      </c>
      <c r="V944" s="5">
        <f>+MONTH(D944)</f>
      </c>
      <c r="W944" s="281">
        <f>+"W"&amp;IF(WEEKNUM(D944)&lt;10,"0"&amp;WEEKNUM(D944),WEEKNUM(D944))</f>
      </c>
      <c r="X944" s="5">
        <f>+IF(N944="",YEAR(L944),YEAR(N944))</f>
      </c>
      <c r="Y944" s="5">
        <f>+IF(N944="",MONTH(L944),MONTH(N944))</f>
      </c>
      <c r="Z944" s="282">
        <f>+IF(N944="","W"&amp;IF(WEEKNUM(L944)&lt;10,"0"&amp;WEEKNUM(L944),WEEKNUM(L944)),"W"&amp;IF(WEEKNUM(N944)&lt;10,"0"&amp;WEEKNUM(N944),WEEKNUM(N944)))</f>
      </c>
      <c r="AA944" s="281">
        <f>+IF(O944&lt;&gt;"",O944,IF(N944="","In Transit","Arrived"))</f>
      </c>
      <c r="AB944" s="281">
        <f>+"W"&amp;IF(WEEKNUM(Q944)&lt;10,"0"&amp;WEEKNUM(Q944),WEEKNUM(Q944))</f>
      </c>
      <c r="AC944" s="5">
        <f>+YEAR(Q944)</f>
      </c>
      <c r="AD944" s="281">
        <f>+AB944&amp;"-"&amp;AC944</f>
      </c>
      <c r="AE944" s="6"/>
      <c r="AF944" s="6"/>
      <c r="AG944" s="11"/>
    </row>
    <row x14ac:dyDescent="0.25" r="945" customHeight="1" ht="18.75">
      <c r="A945" s="276">
        <v>13</v>
      </c>
      <c r="B945" s="276">
        <v>1107157635</v>
      </c>
      <c r="C945" s="277">
        <v>646839196878</v>
      </c>
      <c r="D945" s="278">
        <v>45015</v>
      </c>
      <c r="E945" s="279" t="s">
        <v>1519</v>
      </c>
      <c r="F945" s="279" t="s">
        <v>235</v>
      </c>
      <c r="G945" s="283" t="s">
        <v>1517</v>
      </c>
      <c r="H945" s="279" t="s">
        <v>189</v>
      </c>
      <c r="I945" s="278">
        <v>45025</v>
      </c>
      <c r="J945" s="278">
        <v>45025</v>
      </c>
      <c r="K945" s="276">
        <f>J945-D945</f>
      </c>
      <c r="L945" s="278">
        <v>45046</v>
      </c>
      <c r="M945" s="280">
        <v>19.4</v>
      </c>
      <c r="N945" s="278">
        <v>45046</v>
      </c>
      <c r="O945" s="279" t="s">
        <v>190</v>
      </c>
      <c r="P945" s="276">
        <v>190</v>
      </c>
      <c r="Q945" s="278">
        <v>45063</v>
      </c>
      <c r="R945" s="276">
        <f>Q945-N945</f>
      </c>
      <c r="S945" s="6"/>
      <c r="T945" s="6"/>
      <c r="U945" s="5">
        <f>+YEAR(D945)</f>
      </c>
      <c r="V945" s="5">
        <f>+MONTH(D945)</f>
      </c>
      <c r="W945" s="281">
        <f>+"W"&amp;IF(WEEKNUM(D945)&lt;10,"0"&amp;WEEKNUM(D945),WEEKNUM(D945))</f>
      </c>
      <c r="X945" s="5">
        <f>+IF(N945="",YEAR(L945),YEAR(N945))</f>
      </c>
      <c r="Y945" s="5">
        <f>+IF(N945="",MONTH(L945),MONTH(N945))</f>
      </c>
      <c r="Z945" s="282">
        <f>+IF(N945="","W"&amp;IF(WEEKNUM(L945)&lt;10,"0"&amp;WEEKNUM(L945),WEEKNUM(L945)),"W"&amp;IF(WEEKNUM(N945)&lt;10,"0"&amp;WEEKNUM(N945),WEEKNUM(N945)))</f>
      </c>
      <c r="AA945" s="281">
        <f>+IF(O945&lt;&gt;"",O945,IF(N945="","In Transit","Arrived"))</f>
      </c>
      <c r="AB945" s="281">
        <f>+"W"&amp;IF(WEEKNUM(Q945)&lt;10,"0"&amp;WEEKNUM(Q945),WEEKNUM(Q945))</f>
      </c>
      <c r="AC945" s="5">
        <f>+YEAR(Q945)</f>
      </c>
      <c r="AD945" s="281">
        <f>+AB945&amp;"-"&amp;AC945</f>
      </c>
      <c r="AE945" s="6"/>
      <c r="AF945" s="6"/>
      <c r="AG945" s="11"/>
    </row>
    <row x14ac:dyDescent="0.25" r="946" customHeight="1" ht="18.75">
      <c r="A946" s="276">
        <v>13</v>
      </c>
      <c r="B946" s="276">
        <v>1107157634</v>
      </c>
      <c r="C946" s="277">
        <v>646839196878</v>
      </c>
      <c r="D946" s="278">
        <v>45015</v>
      </c>
      <c r="E946" s="279" t="s">
        <v>1520</v>
      </c>
      <c r="F946" s="279" t="s">
        <v>235</v>
      </c>
      <c r="G946" s="283" t="s">
        <v>1517</v>
      </c>
      <c r="H946" s="279" t="s">
        <v>189</v>
      </c>
      <c r="I946" s="278">
        <v>45025</v>
      </c>
      <c r="J946" s="278">
        <v>45025</v>
      </c>
      <c r="K946" s="276">
        <f>J946-D946</f>
      </c>
      <c r="L946" s="278">
        <v>45046</v>
      </c>
      <c r="M946" s="280">
        <v>19.4</v>
      </c>
      <c r="N946" s="278">
        <v>45046</v>
      </c>
      <c r="O946" s="279" t="s">
        <v>190</v>
      </c>
      <c r="P946" s="276">
        <v>190</v>
      </c>
      <c r="Q946" s="278">
        <v>45069</v>
      </c>
      <c r="R946" s="276">
        <f>Q946-N946</f>
      </c>
      <c r="S946" s="6"/>
      <c r="T946" s="6"/>
      <c r="U946" s="5">
        <f>+YEAR(D946)</f>
      </c>
      <c r="V946" s="5">
        <f>+MONTH(D946)</f>
      </c>
      <c r="W946" s="281">
        <f>+"W"&amp;IF(WEEKNUM(D946)&lt;10,"0"&amp;WEEKNUM(D946),WEEKNUM(D946))</f>
      </c>
      <c r="X946" s="5">
        <f>+IF(N946="",YEAR(L946),YEAR(N946))</f>
      </c>
      <c r="Y946" s="5">
        <f>+IF(N946="",MONTH(L946),MONTH(N946))</f>
      </c>
      <c r="Z946" s="282">
        <f>+IF(N946="","W"&amp;IF(WEEKNUM(L946)&lt;10,"0"&amp;WEEKNUM(L946),WEEKNUM(L946)),"W"&amp;IF(WEEKNUM(N946)&lt;10,"0"&amp;WEEKNUM(N946),WEEKNUM(N946)))</f>
      </c>
      <c r="AA946" s="281">
        <f>+IF(O946&lt;&gt;"",O946,IF(N946="","In Transit","Arrived"))</f>
      </c>
      <c r="AB946" s="281">
        <f>+"W"&amp;IF(WEEKNUM(Q946)&lt;10,"0"&amp;WEEKNUM(Q946),WEEKNUM(Q946))</f>
      </c>
      <c r="AC946" s="5">
        <f>+YEAR(Q946)</f>
      </c>
      <c r="AD946" s="281">
        <f>+AB946&amp;"-"&amp;AC946</f>
      </c>
      <c r="AE946" s="6"/>
      <c r="AF946" s="6"/>
      <c r="AG946" s="11"/>
    </row>
    <row x14ac:dyDescent="0.25" r="947" customHeight="1" ht="18.75">
      <c r="A947" s="276">
        <v>13</v>
      </c>
      <c r="B947" s="276">
        <v>1107157633</v>
      </c>
      <c r="C947" s="277">
        <v>646839196878</v>
      </c>
      <c r="D947" s="278">
        <v>45014</v>
      </c>
      <c r="E947" s="279" t="s">
        <v>1521</v>
      </c>
      <c r="F947" s="279" t="s">
        <v>235</v>
      </c>
      <c r="G947" s="283" t="s">
        <v>1517</v>
      </c>
      <c r="H947" s="279" t="s">
        <v>189</v>
      </c>
      <c r="I947" s="278">
        <v>45025</v>
      </c>
      <c r="J947" s="278">
        <v>45025</v>
      </c>
      <c r="K947" s="276">
        <f>J947-D947</f>
      </c>
      <c r="L947" s="278">
        <v>45046</v>
      </c>
      <c r="M947" s="280">
        <v>19.4</v>
      </c>
      <c r="N947" s="278">
        <v>45046</v>
      </c>
      <c r="O947" s="279" t="s">
        <v>190</v>
      </c>
      <c r="P947" s="276">
        <v>190</v>
      </c>
      <c r="Q947" s="278">
        <v>45046</v>
      </c>
      <c r="R947" s="276">
        <f>Q947-N947</f>
      </c>
      <c r="S947" s="6"/>
      <c r="T947" s="6"/>
      <c r="U947" s="5">
        <f>+YEAR(D947)</f>
      </c>
      <c r="V947" s="5">
        <f>+MONTH(D947)</f>
      </c>
      <c r="W947" s="281">
        <f>+"W"&amp;IF(WEEKNUM(D947)&lt;10,"0"&amp;WEEKNUM(D947),WEEKNUM(D947))</f>
      </c>
      <c r="X947" s="5">
        <f>+IF(N947="",YEAR(L947),YEAR(N947))</f>
      </c>
      <c r="Y947" s="5">
        <f>+IF(N947="",MONTH(L947),MONTH(N947))</f>
      </c>
      <c r="Z947" s="282">
        <f>+IF(N947="","W"&amp;IF(WEEKNUM(L947)&lt;10,"0"&amp;WEEKNUM(L947),WEEKNUM(L947)),"W"&amp;IF(WEEKNUM(N947)&lt;10,"0"&amp;WEEKNUM(N947),WEEKNUM(N947)))</f>
      </c>
      <c r="AA947" s="281">
        <f>+IF(O947&lt;&gt;"",O947,IF(N947="","In Transit","Arrived"))</f>
      </c>
      <c r="AB947" s="281">
        <f>+"W"&amp;IF(WEEKNUM(Q947)&lt;10,"0"&amp;WEEKNUM(Q947),WEEKNUM(Q947))</f>
      </c>
      <c r="AC947" s="5">
        <f>+YEAR(Q947)</f>
      </c>
      <c r="AD947" s="281">
        <f>+AB947&amp;"-"&amp;AC947</f>
      </c>
      <c r="AE947" s="6"/>
      <c r="AF947" s="6"/>
      <c r="AG947" s="11"/>
    </row>
    <row x14ac:dyDescent="0.25" r="948" customHeight="1" ht="18.75">
      <c r="A948" s="276">
        <v>13</v>
      </c>
      <c r="B948" s="276">
        <v>1107157632</v>
      </c>
      <c r="C948" s="277">
        <v>646839196878</v>
      </c>
      <c r="D948" s="278">
        <v>45014</v>
      </c>
      <c r="E948" s="279" t="s">
        <v>1522</v>
      </c>
      <c r="F948" s="279" t="s">
        <v>235</v>
      </c>
      <c r="G948" s="283" t="s">
        <v>1517</v>
      </c>
      <c r="H948" s="279" t="s">
        <v>189</v>
      </c>
      <c r="I948" s="278">
        <v>45025</v>
      </c>
      <c r="J948" s="278">
        <v>45025</v>
      </c>
      <c r="K948" s="276">
        <f>J948-D948</f>
      </c>
      <c r="L948" s="278">
        <v>45046</v>
      </c>
      <c r="M948" s="280">
        <v>19.4</v>
      </c>
      <c r="N948" s="278">
        <v>45046</v>
      </c>
      <c r="O948" s="279" t="s">
        <v>190</v>
      </c>
      <c r="P948" s="276">
        <v>190</v>
      </c>
      <c r="Q948" s="278">
        <v>45063</v>
      </c>
      <c r="R948" s="276">
        <f>Q948-N948</f>
      </c>
      <c r="S948" s="6"/>
      <c r="T948" s="6"/>
      <c r="U948" s="5">
        <f>+YEAR(D948)</f>
      </c>
      <c r="V948" s="5">
        <f>+MONTH(D948)</f>
      </c>
      <c r="W948" s="281">
        <f>+"W"&amp;IF(WEEKNUM(D948)&lt;10,"0"&amp;WEEKNUM(D948),WEEKNUM(D948))</f>
      </c>
      <c r="X948" s="5">
        <f>+IF(N948="",YEAR(L948),YEAR(N948))</f>
      </c>
      <c r="Y948" s="5">
        <f>+IF(N948="",MONTH(L948),MONTH(N948))</f>
      </c>
      <c r="Z948" s="282">
        <f>+IF(N948="","W"&amp;IF(WEEKNUM(L948)&lt;10,"0"&amp;WEEKNUM(L948),WEEKNUM(L948)),"W"&amp;IF(WEEKNUM(N948)&lt;10,"0"&amp;WEEKNUM(N948),WEEKNUM(N948)))</f>
      </c>
      <c r="AA948" s="281">
        <f>+IF(O948&lt;&gt;"",O948,IF(N948="","In Transit","Arrived"))</f>
      </c>
      <c r="AB948" s="281">
        <f>+"W"&amp;IF(WEEKNUM(Q948)&lt;10,"0"&amp;WEEKNUM(Q948),WEEKNUM(Q948))</f>
      </c>
      <c r="AC948" s="5">
        <f>+YEAR(Q948)</f>
      </c>
      <c r="AD948" s="281">
        <f>+AB948&amp;"-"&amp;AC948</f>
      </c>
      <c r="AE948" s="6"/>
      <c r="AF948" s="6"/>
      <c r="AG948" s="11"/>
    </row>
    <row x14ac:dyDescent="0.25" r="949" customHeight="1" ht="18.75">
      <c r="A949" s="276">
        <v>13</v>
      </c>
      <c r="B949" s="276">
        <v>1107157631</v>
      </c>
      <c r="C949" s="277">
        <v>646839196878</v>
      </c>
      <c r="D949" s="278">
        <v>45014</v>
      </c>
      <c r="E949" s="279" t="s">
        <v>620</v>
      </c>
      <c r="F949" s="279" t="s">
        <v>235</v>
      </c>
      <c r="G949" s="283" t="s">
        <v>1517</v>
      </c>
      <c r="H949" s="279" t="s">
        <v>189</v>
      </c>
      <c r="I949" s="278">
        <v>45025</v>
      </c>
      <c r="J949" s="278">
        <v>45025</v>
      </c>
      <c r="K949" s="276">
        <f>J949-D949</f>
      </c>
      <c r="L949" s="278">
        <v>45046</v>
      </c>
      <c r="M949" s="280">
        <v>19.4</v>
      </c>
      <c r="N949" s="278">
        <v>45046</v>
      </c>
      <c r="O949" s="279" t="s">
        <v>190</v>
      </c>
      <c r="P949" s="276">
        <v>190</v>
      </c>
      <c r="Q949" s="278">
        <v>45063</v>
      </c>
      <c r="R949" s="276">
        <f>Q949-N949</f>
      </c>
      <c r="S949" s="6"/>
      <c r="T949" s="6"/>
      <c r="U949" s="5">
        <f>+YEAR(D949)</f>
      </c>
      <c r="V949" s="5">
        <f>+MONTH(D949)</f>
      </c>
      <c r="W949" s="281">
        <f>+"W"&amp;IF(WEEKNUM(D949)&lt;10,"0"&amp;WEEKNUM(D949),WEEKNUM(D949))</f>
      </c>
      <c r="X949" s="5">
        <f>+IF(N949="",YEAR(L949),YEAR(N949))</f>
      </c>
      <c r="Y949" s="5">
        <f>+IF(N949="",MONTH(L949),MONTH(N949))</f>
      </c>
      <c r="Z949" s="282">
        <f>+IF(N949="","W"&amp;IF(WEEKNUM(L949)&lt;10,"0"&amp;WEEKNUM(L949),WEEKNUM(L949)),"W"&amp;IF(WEEKNUM(N949)&lt;10,"0"&amp;WEEKNUM(N949),WEEKNUM(N949)))</f>
      </c>
      <c r="AA949" s="281">
        <f>+IF(O949&lt;&gt;"",O949,IF(N949="","In Transit","Arrived"))</f>
      </c>
      <c r="AB949" s="281">
        <f>+"W"&amp;IF(WEEKNUM(Q949)&lt;10,"0"&amp;WEEKNUM(Q949),WEEKNUM(Q949))</f>
      </c>
      <c r="AC949" s="5">
        <f>+YEAR(Q949)</f>
      </c>
      <c r="AD949" s="281">
        <f>+AB949&amp;"-"&amp;AC949</f>
      </c>
      <c r="AE949" s="6"/>
      <c r="AF949" s="6"/>
      <c r="AG949" s="11"/>
    </row>
    <row x14ac:dyDescent="0.25" r="950" customHeight="1" ht="18.75">
      <c r="A950" s="276">
        <v>14</v>
      </c>
      <c r="B950" s="276">
        <v>1107448769</v>
      </c>
      <c r="C950" s="277">
        <v>659191806704</v>
      </c>
      <c r="D950" s="278">
        <v>45022</v>
      </c>
      <c r="E950" s="279" t="s">
        <v>1523</v>
      </c>
      <c r="F950" s="279" t="s">
        <v>262</v>
      </c>
      <c r="G950" s="283" t="s">
        <v>1524</v>
      </c>
      <c r="H950" s="279" t="s">
        <v>189</v>
      </c>
      <c r="I950" s="278">
        <v>45030</v>
      </c>
      <c r="J950" s="278">
        <v>45031</v>
      </c>
      <c r="K950" s="276">
        <f>J950-D950</f>
      </c>
      <c r="L950" s="278">
        <v>45053</v>
      </c>
      <c r="M950" s="280">
        <v>19.4</v>
      </c>
      <c r="N950" s="278">
        <v>45053</v>
      </c>
      <c r="O950" s="279" t="s">
        <v>190</v>
      </c>
      <c r="P950" s="276">
        <v>190</v>
      </c>
      <c r="Q950" s="278">
        <v>45069</v>
      </c>
      <c r="R950" s="276">
        <f>Q950-N950</f>
      </c>
      <c r="S950" s="6"/>
      <c r="T950" s="6"/>
      <c r="U950" s="5">
        <f>+YEAR(D950)</f>
      </c>
      <c r="V950" s="5">
        <f>+MONTH(D950)</f>
      </c>
      <c r="W950" s="281">
        <f>+"W"&amp;IF(WEEKNUM(D950)&lt;10,"0"&amp;WEEKNUM(D950),WEEKNUM(D950))</f>
      </c>
      <c r="X950" s="5">
        <f>+IF(N950="",YEAR(L950),YEAR(N950))</f>
      </c>
      <c r="Y950" s="5">
        <f>+IF(N950="",MONTH(L950),MONTH(N950))</f>
      </c>
      <c r="Z950" s="282">
        <f>+IF(N950="","W"&amp;IF(WEEKNUM(L950)&lt;10,"0"&amp;WEEKNUM(L950),WEEKNUM(L950)),"W"&amp;IF(WEEKNUM(N950)&lt;10,"0"&amp;WEEKNUM(N950),WEEKNUM(N950)))</f>
      </c>
      <c r="AA950" s="281">
        <f>+IF(O950&lt;&gt;"",O950,IF(N950="","In Transit","Arrived"))</f>
      </c>
      <c r="AB950" s="281">
        <f>+"W"&amp;IF(WEEKNUM(Q950)&lt;10,"0"&amp;WEEKNUM(Q950),WEEKNUM(Q950))</f>
      </c>
      <c r="AC950" s="5">
        <f>+YEAR(Q950)</f>
      </c>
      <c r="AD950" s="281">
        <f>+AB950&amp;"-"&amp;AC950</f>
      </c>
      <c r="AE950" s="6"/>
      <c r="AF950" s="6"/>
      <c r="AG950" s="11"/>
    </row>
    <row x14ac:dyDescent="0.25" r="951" customHeight="1" ht="18.75">
      <c r="A951" s="276">
        <v>14</v>
      </c>
      <c r="B951" s="276">
        <v>1107448767</v>
      </c>
      <c r="C951" s="277">
        <v>659191806704</v>
      </c>
      <c r="D951" s="278">
        <v>45021</v>
      </c>
      <c r="E951" s="279" t="s">
        <v>1525</v>
      </c>
      <c r="F951" s="279" t="s">
        <v>262</v>
      </c>
      <c r="G951" s="283" t="s">
        <v>1524</v>
      </c>
      <c r="H951" s="279" t="s">
        <v>189</v>
      </c>
      <c r="I951" s="278">
        <v>45030</v>
      </c>
      <c r="J951" s="278">
        <v>45031</v>
      </c>
      <c r="K951" s="276">
        <f>J951-D951</f>
      </c>
      <c r="L951" s="278">
        <v>45053</v>
      </c>
      <c r="M951" s="280">
        <v>19.4</v>
      </c>
      <c r="N951" s="278">
        <v>45053</v>
      </c>
      <c r="O951" s="279" t="s">
        <v>190</v>
      </c>
      <c r="P951" s="276">
        <v>190</v>
      </c>
      <c r="Q951" s="278">
        <v>45075</v>
      </c>
      <c r="R951" s="276">
        <f>Q951-N951</f>
      </c>
      <c r="S951" s="6"/>
      <c r="T951" s="6"/>
      <c r="U951" s="5">
        <f>+YEAR(D951)</f>
      </c>
      <c r="V951" s="5">
        <f>+MONTH(D951)</f>
      </c>
      <c r="W951" s="281">
        <f>+"W"&amp;IF(WEEKNUM(D951)&lt;10,"0"&amp;WEEKNUM(D951),WEEKNUM(D951))</f>
      </c>
      <c r="X951" s="5">
        <f>+IF(N951="",YEAR(L951),YEAR(N951))</f>
      </c>
      <c r="Y951" s="5">
        <f>+IF(N951="",MONTH(L951),MONTH(N951))</f>
      </c>
      <c r="Z951" s="282">
        <f>+IF(N951="","W"&amp;IF(WEEKNUM(L951)&lt;10,"0"&amp;WEEKNUM(L951),WEEKNUM(L951)),"W"&amp;IF(WEEKNUM(N951)&lt;10,"0"&amp;WEEKNUM(N951),WEEKNUM(N951)))</f>
      </c>
      <c r="AA951" s="281">
        <f>+IF(O951&lt;&gt;"",O951,IF(N951="","In Transit","Arrived"))</f>
      </c>
      <c r="AB951" s="281">
        <f>+"W"&amp;IF(WEEKNUM(Q951)&lt;10,"0"&amp;WEEKNUM(Q951),WEEKNUM(Q951))</f>
      </c>
      <c r="AC951" s="5">
        <f>+YEAR(Q951)</f>
      </c>
      <c r="AD951" s="281">
        <f>+AB951&amp;"-"&amp;AC951</f>
      </c>
      <c r="AE951" s="6"/>
      <c r="AF951" s="6"/>
      <c r="AG951" s="11"/>
    </row>
    <row x14ac:dyDescent="0.25" r="952" customHeight="1" ht="18.75">
      <c r="A952" s="276">
        <v>14</v>
      </c>
      <c r="B952" s="276">
        <v>1107448766</v>
      </c>
      <c r="C952" s="277">
        <v>659191806704</v>
      </c>
      <c r="D952" s="278">
        <v>45021</v>
      </c>
      <c r="E952" s="279" t="s">
        <v>1526</v>
      </c>
      <c r="F952" s="279" t="s">
        <v>262</v>
      </c>
      <c r="G952" s="283" t="s">
        <v>1524</v>
      </c>
      <c r="H952" s="279" t="s">
        <v>189</v>
      </c>
      <c r="I952" s="278">
        <v>45030</v>
      </c>
      <c r="J952" s="278">
        <v>45031</v>
      </c>
      <c r="K952" s="276">
        <f>J952-D952</f>
      </c>
      <c r="L952" s="278">
        <v>45053</v>
      </c>
      <c r="M952" s="280">
        <v>19.4</v>
      </c>
      <c r="N952" s="278">
        <v>45053</v>
      </c>
      <c r="O952" s="279" t="s">
        <v>190</v>
      </c>
      <c r="P952" s="276">
        <v>190</v>
      </c>
      <c r="Q952" s="278">
        <v>45069</v>
      </c>
      <c r="R952" s="276">
        <f>Q952-N952</f>
      </c>
      <c r="S952" s="6"/>
      <c r="T952" s="6"/>
      <c r="U952" s="5">
        <f>+YEAR(D952)</f>
      </c>
      <c r="V952" s="5">
        <f>+MONTH(D952)</f>
      </c>
      <c r="W952" s="281">
        <f>+"W"&amp;IF(WEEKNUM(D952)&lt;10,"0"&amp;WEEKNUM(D952),WEEKNUM(D952))</f>
      </c>
      <c r="X952" s="5">
        <f>+IF(N952="",YEAR(L952),YEAR(N952))</f>
      </c>
      <c r="Y952" s="5">
        <f>+IF(N952="",MONTH(L952),MONTH(N952))</f>
      </c>
      <c r="Z952" s="282">
        <f>+IF(N952="","W"&amp;IF(WEEKNUM(L952)&lt;10,"0"&amp;WEEKNUM(L952),WEEKNUM(L952)),"W"&amp;IF(WEEKNUM(N952)&lt;10,"0"&amp;WEEKNUM(N952),WEEKNUM(N952)))</f>
      </c>
      <c r="AA952" s="281">
        <f>+IF(O952&lt;&gt;"",O952,IF(N952="","In Transit","Arrived"))</f>
      </c>
      <c r="AB952" s="281">
        <f>+"W"&amp;IF(WEEKNUM(Q952)&lt;10,"0"&amp;WEEKNUM(Q952),WEEKNUM(Q952))</f>
      </c>
      <c r="AC952" s="5">
        <f>+YEAR(Q952)</f>
      </c>
      <c r="AD952" s="281">
        <f>+AB952&amp;"-"&amp;AC952</f>
      </c>
      <c r="AE952" s="6"/>
      <c r="AF952" s="6"/>
      <c r="AG952" s="11"/>
    </row>
    <row x14ac:dyDescent="0.25" r="953" customHeight="1" ht="18.75">
      <c r="A953" s="276">
        <v>14</v>
      </c>
      <c r="B953" s="276">
        <v>1107448765</v>
      </c>
      <c r="C953" s="277">
        <v>659191806704</v>
      </c>
      <c r="D953" s="278">
        <v>45020</v>
      </c>
      <c r="E953" s="279" t="s">
        <v>1527</v>
      </c>
      <c r="F953" s="279" t="s">
        <v>262</v>
      </c>
      <c r="G953" s="283" t="s">
        <v>1524</v>
      </c>
      <c r="H953" s="279" t="s">
        <v>189</v>
      </c>
      <c r="I953" s="278">
        <v>45030</v>
      </c>
      <c r="J953" s="278">
        <v>45031</v>
      </c>
      <c r="K953" s="276">
        <f>J953-D953</f>
      </c>
      <c r="L953" s="278">
        <v>45053</v>
      </c>
      <c r="M953" s="280">
        <v>19.4</v>
      </c>
      <c r="N953" s="278">
        <v>45053</v>
      </c>
      <c r="O953" s="279" t="s">
        <v>190</v>
      </c>
      <c r="P953" s="276">
        <v>190</v>
      </c>
      <c r="Q953" s="278">
        <v>45069</v>
      </c>
      <c r="R953" s="276">
        <f>Q953-N953</f>
      </c>
      <c r="S953" s="6"/>
      <c r="T953" s="6"/>
      <c r="U953" s="5">
        <f>+YEAR(D953)</f>
      </c>
      <c r="V953" s="5">
        <f>+MONTH(D953)</f>
      </c>
      <c r="W953" s="281">
        <f>+"W"&amp;IF(WEEKNUM(D953)&lt;10,"0"&amp;WEEKNUM(D953),WEEKNUM(D953))</f>
      </c>
      <c r="X953" s="5">
        <f>+IF(N953="",YEAR(L953),YEAR(N953))</f>
      </c>
      <c r="Y953" s="5">
        <f>+IF(N953="",MONTH(L953),MONTH(N953))</f>
      </c>
      <c r="Z953" s="282">
        <f>+IF(N953="","W"&amp;IF(WEEKNUM(L953)&lt;10,"0"&amp;WEEKNUM(L953),WEEKNUM(L953)),"W"&amp;IF(WEEKNUM(N953)&lt;10,"0"&amp;WEEKNUM(N953),WEEKNUM(N953)))</f>
      </c>
      <c r="AA953" s="281">
        <f>+IF(O953&lt;&gt;"",O953,IF(N953="","In Transit","Arrived"))</f>
      </c>
      <c r="AB953" s="281">
        <f>+"W"&amp;IF(WEEKNUM(Q953)&lt;10,"0"&amp;WEEKNUM(Q953),WEEKNUM(Q953))</f>
      </c>
      <c r="AC953" s="5">
        <f>+YEAR(Q953)</f>
      </c>
      <c r="AD953" s="281">
        <f>+AB953&amp;"-"&amp;AC953</f>
      </c>
      <c r="AE953" s="6"/>
      <c r="AF953" s="6"/>
      <c r="AG953" s="11"/>
    </row>
    <row x14ac:dyDescent="0.25" r="954" customHeight="1" ht="18.75">
      <c r="A954" s="276">
        <v>14</v>
      </c>
      <c r="B954" s="276">
        <v>1107448764</v>
      </c>
      <c r="C954" s="277">
        <v>659191806704</v>
      </c>
      <c r="D954" s="278">
        <v>45020</v>
      </c>
      <c r="E954" s="279" t="s">
        <v>1528</v>
      </c>
      <c r="F954" s="279" t="s">
        <v>262</v>
      </c>
      <c r="G954" s="283" t="s">
        <v>1524</v>
      </c>
      <c r="H954" s="279" t="s">
        <v>189</v>
      </c>
      <c r="I954" s="278">
        <v>45030</v>
      </c>
      <c r="J954" s="278">
        <v>45031</v>
      </c>
      <c r="K954" s="276">
        <f>J954-D954</f>
      </c>
      <c r="L954" s="278">
        <v>45053</v>
      </c>
      <c r="M954" s="280">
        <v>19.4</v>
      </c>
      <c r="N954" s="278">
        <v>45053</v>
      </c>
      <c r="O954" s="279" t="s">
        <v>190</v>
      </c>
      <c r="P954" s="276">
        <v>190</v>
      </c>
      <c r="Q954" s="278">
        <v>45069</v>
      </c>
      <c r="R954" s="276">
        <f>Q954-N954</f>
      </c>
      <c r="S954" s="6"/>
      <c r="T954" s="6"/>
      <c r="U954" s="5">
        <f>+YEAR(D954)</f>
      </c>
      <c r="V954" s="5">
        <f>+MONTH(D954)</f>
      </c>
      <c r="W954" s="281">
        <f>+"W"&amp;IF(WEEKNUM(D954)&lt;10,"0"&amp;WEEKNUM(D954),WEEKNUM(D954))</f>
      </c>
      <c r="X954" s="5">
        <f>+IF(N954="",YEAR(L954),YEAR(N954))</f>
      </c>
      <c r="Y954" s="5">
        <f>+IF(N954="",MONTH(L954),MONTH(N954))</f>
      </c>
      <c r="Z954" s="282">
        <f>+IF(N954="","W"&amp;IF(WEEKNUM(L954)&lt;10,"0"&amp;WEEKNUM(L954),WEEKNUM(L954)),"W"&amp;IF(WEEKNUM(N954)&lt;10,"0"&amp;WEEKNUM(N954),WEEKNUM(N954)))</f>
      </c>
      <c r="AA954" s="281">
        <f>+IF(O954&lt;&gt;"",O954,IF(N954="","In Transit","Arrived"))</f>
      </c>
      <c r="AB954" s="281">
        <f>+"W"&amp;IF(WEEKNUM(Q954)&lt;10,"0"&amp;WEEKNUM(Q954),WEEKNUM(Q954))</f>
      </c>
      <c r="AC954" s="5">
        <f>+YEAR(Q954)</f>
      </c>
      <c r="AD954" s="281">
        <f>+AB954&amp;"-"&amp;AC954</f>
      </c>
      <c r="AE954" s="6"/>
      <c r="AF954" s="6"/>
      <c r="AG954" s="11"/>
    </row>
    <row x14ac:dyDescent="0.25" r="955" customHeight="1" ht="18.75">
      <c r="A955" s="276">
        <v>14</v>
      </c>
      <c r="B955" s="276">
        <v>1107448763</v>
      </c>
      <c r="C955" s="277">
        <v>659191806704</v>
      </c>
      <c r="D955" s="278">
        <v>45020</v>
      </c>
      <c r="E955" s="279" t="s">
        <v>1529</v>
      </c>
      <c r="F955" s="279" t="s">
        <v>262</v>
      </c>
      <c r="G955" s="283" t="s">
        <v>1524</v>
      </c>
      <c r="H955" s="279" t="s">
        <v>189</v>
      </c>
      <c r="I955" s="278">
        <v>45030</v>
      </c>
      <c r="J955" s="278">
        <v>45031</v>
      </c>
      <c r="K955" s="276">
        <f>J955-D955</f>
      </c>
      <c r="L955" s="278">
        <v>45053</v>
      </c>
      <c r="M955" s="280">
        <v>19.4</v>
      </c>
      <c r="N955" s="278">
        <v>45053</v>
      </c>
      <c r="O955" s="279" t="s">
        <v>190</v>
      </c>
      <c r="P955" s="276">
        <v>190</v>
      </c>
      <c r="Q955" s="278">
        <v>45069</v>
      </c>
      <c r="R955" s="276">
        <f>Q955-N955</f>
      </c>
      <c r="S955" s="6"/>
      <c r="T955" s="6"/>
      <c r="U955" s="5">
        <f>+YEAR(D955)</f>
      </c>
      <c r="V955" s="5">
        <f>+MONTH(D955)</f>
      </c>
      <c r="W955" s="281">
        <f>+"W"&amp;IF(WEEKNUM(D955)&lt;10,"0"&amp;WEEKNUM(D955),WEEKNUM(D955))</f>
      </c>
      <c r="X955" s="5">
        <f>+IF(N955="",YEAR(L955),YEAR(N955))</f>
      </c>
      <c r="Y955" s="5">
        <f>+IF(N955="",MONTH(L955),MONTH(N955))</f>
      </c>
      <c r="Z955" s="282">
        <f>+IF(N955="","W"&amp;IF(WEEKNUM(L955)&lt;10,"0"&amp;WEEKNUM(L955),WEEKNUM(L955)),"W"&amp;IF(WEEKNUM(N955)&lt;10,"0"&amp;WEEKNUM(N955),WEEKNUM(N955)))</f>
      </c>
      <c r="AA955" s="281">
        <f>+IF(O955&lt;&gt;"",O955,IF(N955="","In Transit","Arrived"))</f>
      </c>
      <c r="AB955" s="281">
        <f>+"W"&amp;IF(WEEKNUM(Q955)&lt;10,"0"&amp;WEEKNUM(Q955),WEEKNUM(Q955))</f>
      </c>
      <c r="AC955" s="5">
        <f>+YEAR(Q955)</f>
      </c>
      <c r="AD955" s="281">
        <f>+AB955&amp;"-"&amp;AC955</f>
      </c>
      <c r="AE955" s="6"/>
      <c r="AF955" s="6"/>
      <c r="AG955" s="11"/>
    </row>
    <row x14ac:dyDescent="0.25" r="956" customHeight="1" ht="18.75">
      <c r="A956" s="276">
        <v>14</v>
      </c>
      <c r="B956" s="276">
        <v>1107448746</v>
      </c>
      <c r="C956" s="277">
        <v>659191806704</v>
      </c>
      <c r="D956" s="278">
        <v>45020</v>
      </c>
      <c r="E956" s="279" t="s">
        <v>1530</v>
      </c>
      <c r="F956" s="279" t="s">
        <v>262</v>
      </c>
      <c r="G956" s="283" t="s">
        <v>1524</v>
      </c>
      <c r="H956" s="279" t="s">
        <v>189</v>
      </c>
      <c r="I956" s="278">
        <v>45030</v>
      </c>
      <c r="J956" s="278">
        <v>45031</v>
      </c>
      <c r="K956" s="276">
        <f>J956-D956</f>
      </c>
      <c r="L956" s="278">
        <v>45053</v>
      </c>
      <c r="M956" s="280">
        <v>19.4</v>
      </c>
      <c r="N956" s="278">
        <v>45053</v>
      </c>
      <c r="O956" s="279" t="s">
        <v>190</v>
      </c>
      <c r="P956" s="276">
        <v>190</v>
      </c>
      <c r="Q956" s="278">
        <v>45075</v>
      </c>
      <c r="R956" s="276">
        <f>Q956-N956</f>
      </c>
      <c r="S956" s="6"/>
      <c r="T956" s="6"/>
      <c r="U956" s="5">
        <f>+YEAR(D956)</f>
      </c>
      <c r="V956" s="5">
        <f>+MONTH(D956)</f>
      </c>
      <c r="W956" s="281">
        <f>+"W"&amp;IF(WEEKNUM(D956)&lt;10,"0"&amp;WEEKNUM(D956),WEEKNUM(D956))</f>
      </c>
      <c r="X956" s="5">
        <f>+IF(N956="",YEAR(L956),YEAR(N956))</f>
      </c>
      <c r="Y956" s="5">
        <f>+IF(N956="",MONTH(L956),MONTH(N956))</f>
      </c>
      <c r="Z956" s="282">
        <f>+IF(N956="","W"&amp;IF(WEEKNUM(L956)&lt;10,"0"&amp;WEEKNUM(L956),WEEKNUM(L956)),"W"&amp;IF(WEEKNUM(N956)&lt;10,"0"&amp;WEEKNUM(N956),WEEKNUM(N956)))</f>
      </c>
      <c r="AA956" s="281">
        <f>+IF(O956&lt;&gt;"",O956,IF(N956="","In Transit","Arrived"))</f>
      </c>
      <c r="AB956" s="281">
        <f>+"W"&amp;IF(WEEKNUM(Q956)&lt;10,"0"&amp;WEEKNUM(Q956),WEEKNUM(Q956))</f>
      </c>
      <c r="AC956" s="5">
        <f>+YEAR(Q956)</f>
      </c>
      <c r="AD956" s="281">
        <f>+AB956&amp;"-"&amp;AC956</f>
      </c>
      <c r="AE956" s="6"/>
      <c r="AF956" s="6"/>
      <c r="AG956" s="11"/>
    </row>
    <row x14ac:dyDescent="0.25" r="957" customHeight="1" ht="18.75">
      <c r="A957" s="276">
        <v>14</v>
      </c>
      <c r="B957" s="276">
        <v>1107448744</v>
      </c>
      <c r="C957" s="277">
        <v>659191806704</v>
      </c>
      <c r="D957" s="278">
        <v>45020</v>
      </c>
      <c r="E957" s="279" t="s">
        <v>1531</v>
      </c>
      <c r="F957" s="279" t="s">
        <v>262</v>
      </c>
      <c r="G957" s="283" t="s">
        <v>1524</v>
      </c>
      <c r="H957" s="279" t="s">
        <v>189</v>
      </c>
      <c r="I957" s="278">
        <v>45030</v>
      </c>
      <c r="J957" s="278">
        <v>45031</v>
      </c>
      <c r="K957" s="276">
        <f>J957-D957</f>
      </c>
      <c r="L957" s="278">
        <v>45053</v>
      </c>
      <c r="M957" s="280">
        <v>19.4</v>
      </c>
      <c r="N957" s="278">
        <v>45053</v>
      </c>
      <c r="O957" s="279" t="s">
        <v>190</v>
      </c>
      <c r="P957" s="276">
        <v>190</v>
      </c>
      <c r="Q957" s="278">
        <v>45075</v>
      </c>
      <c r="R957" s="276">
        <f>Q957-N957</f>
      </c>
      <c r="S957" s="6"/>
      <c r="T957" s="6"/>
      <c r="U957" s="5">
        <f>+YEAR(D957)</f>
      </c>
      <c r="V957" s="5">
        <f>+MONTH(D957)</f>
      </c>
      <c r="W957" s="281">
        <f>+"W"&amp;IF(WEEKNUM(D957)&lt;10,"0"&amp;WEEKNUM(D957),WEEKNUM(D957))</f>
      </c>
      <c r="X957" s="5">
        <f>+IF(N957="",YEAR(L957),YEAR(N957))</f>
      </c>
      <c r="Y957" s="5">
        <f>+IF(N957="",MONTH(L957),MONTH(N957))</f>
      </c>
      <c r="Z957" s="282">
        <f>+IF(N957="","W"&amp;IF(WEEKNUM(L957)&lt;10,"0"&amp;WEEKNUM(L957),WEEKNUM(L957)),"W"&amp;IF(WEEKNUM(N957)&lt;10,"0"&amp;WEEKNUM(N957),WEEKNUM(N957)))</f>
      </c>
      <c r="AA957" s="281">
        <f>+IF(O957&lt;&gt;"",O957,IF(N957="","In Transit","Arrived"))</f>
      </c>
      <c r="AB957" s="281">
        <f>+"W"&amp;IF(WEEKNUM(Q957)&lt;10,"0"&amp;WEEKNUM(Q957),WEEKNUM(Q957))</f>
      </c>
      <c r="AC957" s="5">
        <f>+YEAR(Q957)</f>
      </c>
      <c r="AD957" s="281">
        <f>+AB957&amp;"-"&amp;AC957</f>
      </c>
      <c r="AE957" s="6"/>
      <c r="AF957" s="6"/>
      <c r="AG957" s="11"/>
    </row>
    <row x14ac:dyDescent="0.25" r="958" customHeight="1" ht="18.75">
      <c r="A958" s="276">
        <v>15</v>
      </c>
      <c r="B958" s="276">
        <v>1107778654</v>
      </c>
      <c r="C958" s="277">
        <v>661506826293</v>
      </c>
      <c r="D958" s="278">
        <v>45028</v>
      </c>
      <c r="E958" s="279" t="s">
        <v>1532</v>
      </c>
      <c r="F958" s="279" t="s">
        <v>274</v>
      </c>
      <c r="G958" s="283" t="s">
        <v>1533</v>
      </c>
      <c r="H958" s="279" t="s">
        <v>189</v>
      </c>
      <c r="I958" s="278">
        <v>45030</v>
      </c>
      <c r="J958" s="278">
        <v>45038</v>
      </c>
      <c r="K958" s="276">
        <f>J958-D958</f>
      </c>
      <c r="L958" s="278">
        <v>45060</v>
      </c>
      <c r="M958" s="280">
        <v>19.4</v>
      </c>
      <c r="N958" s="278">
        <v>45060</v>
      </c>
      <c r="O958" s="279" t="s">
        <v>190</v>
      </c>
      <c r="P958" s="276">
        <v>190</v>
      </c>
      <c r="Q958" s="278">
        <v>45075</v>
      </c>
      <c r="R958" s="276">
        <f>Q958-N958</f>
      </c>
      <c r="S958" s="6"/>
      <c r="T958" s="6"/>
      <c r="U958" s="5">
        <f>+YEAR(D958)</f>
      </c>
      <c r="V958" s="5">
        <f>+MONTH(D958)</f>
      </c>
      <c r="W958" s="281">
        <f>+"W"&amp;IF(WEEKNUM(D958)&lt;10,"0"&amp;WEEKNUM(D958),WEEKNUM(D958))</f>
      </c>
      <c r="X958" s="5">
        <f>+IF(N958="",YEAR(L958),YEAR(N958))</f>
      </c>
      <c r="Y958" s="5">
        <f>+IF(N958="",MONTH(L958),MONTH(N958))</f>
      </c>
      <c r="Z958" s="282">
        <f>+IF(N958="","W"&amp;IF(WEEKNUM(L958)&lt;10,"0"&amp;WEEKNUM(L958),WEEKNUM(L958)),"W"&amp;IF(WEEKNUM(N958)&lt;10,"0"&amp;WEEKNUM(N958),WEEKNUM(N958)))</f>
      </c>
      <c r="AA958" s="281">
        <f>+IF(O958&lt;&gt;"",O958,IF(N958="","In Transit","Arrived"))</f>
      </c>
      <c r="AB958" s="281">
        <f>+"W"&amp;IF(WEEKNUM(Q958)&lt;10,"0"&amp;WEEKNUM(Q958),WEEKNUM(Q958))</f>
      </c>
      <c r="AC958" s="5">
        <f>+YEAR(Q958)</f>
      </c>
      <c r="AD958" s="281">
        <f>+AB958&amp;"-"&amp;AC958</f>
      </c>
      <c r="AE958" s="6"/>
      <c r="AF958" s="6"/>
      <c r="AG958" s="11"/>
    </row>
    <row x14ac:dyDescent="0.25" r="959" customHeight="1" ht="18.75">
      <c r="A959" s="276">
        <v>15</v>
      </c>
      <c r="B959" s="276">
        <v>1107778653</v>
      </c>
      <c r="C959" s="277">
        <v>661506826293</v>
      </c>
      <c r="D959" s="278">
        <v>45028</v>
      </c>
      <c r="E959" s="279" t="s">
        <v>1534</v>
      </c>
      <c r="F959" s="279" t="s">
        <v>274</v>
      </c>
      <c r="G959" s="283" t="s">
        <v>1533</v>
      </c>
      <c r="H959" s="279" t="s">
        <v>189</v>
      </c>
      <c r="I959" s="278">
        <v>45030</v>
      </c>
      <c r="J959" s="278">
        <v>45038</v>
      </c>
      <c r="K959" s="276">
        <f>J959-D959</f>
      </c>
      <c r="L959" s="278">
        <v>45060</v>
      </c>
      <c r="M959" s="280">
        <v>19.4</v>
      </c>
      <c r="N959" s="278">
        <v>45060</v>
      </c>
      <c r="O959" s="279" t="s">
        <v>190</v>
      </c>
      <c r="P959" s="276">
        <v>190</v>
      </c>
      <c r="Q959" s="278">
        <v>45077</v>
      </c>
      <c r="R959" s="276">
        <f>Q959-N959</f>
      </c>
      <c r="S959" s="6"/>
      <c r="T959" s="6"/>
      <c r="U959" s="5">
        <f>+YEAR(D959)</f>
      </c>
      <c r="V959" s="5">
        <f>+MONTH(D959)</f>
      </c>
      <c r="W959" s="281">
        <f>+"W"&amp;IF(WEEKNUM(D959)&lt;10,"0"&amp;WEEKNUM(D959),WEEKNUM(D959))</f>
      </c>
      <c r="X959" s="5">
        <f>+IF(N959="",YEAR(L959),YEAR(N959))</f>
      </c>
      <c r="Y959" s="5">
        <f>+IF(N959="",MONTH(L959),MONTH(N959))</f>
      </c>
      <c r="Z959" s="282">
        <f>+IF(N959="","W"&amp;IF(WEEKNUM(L959)&lt;10,"0"&amp;WEEKNUM(L959),WEEKNUM(L959)),"W"&amp;IF(WEEKNUM(N959)&lt;10,"0"&amp;WEEKNUM(N959),WEEKNUM(N959)))</f>
      </c>
      <c r="AA959" s="281">
        <f>+IF(O959&lt;&gt;"",O959,IF(N959="","In Transit","Arrived"))</f>
      </c>
      <c r="AB959" s="281">
        <f>+"W"&amp;IF(WEEKNUM(Q959)&lt;10,"0"&amp;WEEKNUM(Q959),WEEKNUM(Q959))</f>
      </c>
      <c r="AC959" s="5">
        <f>+YEAR(Q959)</f>
      </c>
      <c r="AD959" s="281">
        <f>+AB959&amp;"-"&amp;AC959</f>
      </c>
      <c r="AE959" s="6"/>
      <c r="AF959" s="6"/>
      <c r="AG959" s="11"/>
    </row>
    <row x14ac:dyDescent="0.25" r="960" customHeight="1" ht="18.75">
      <c r="A960" s="276">
        <v>15</v>
      </c>
      <c r="B960" s="276">
        <v>1107778650</v>
      </c>
      <c r="C960" s="277">
        <v>661506826293</v>
      </c>
      <c r="D960" s="278">
        <v>45028</v>
      </c>
      <c r="E960" s="279" t="s">
        <v>1535</v>
      </c>
      <c r="F960" s="279" t="s">
        <v>274</v>
      </c>
      <c r="G960" s="283" t="s">
        <v>1533</v>
      </c>
      <c r="H960" s="279" t="s">
        <v>189</v>
      </c>
      <c r="I960" s="278">
        <v>45030</v>
      </c>
      <c r="J960" s="278">
        <v>45038</v>
      </c>
      <c r="K960" s="276">
        <f>J960-D960</f>
      </c>
      <c r="L960" s="278">
        <v>45060</v>
      </c>
      <c r="M960" s="280">
        <v>19.4</v>
      </c>
      <c r="N960" s="278">
        <v>45060</v>
      </c>
      <c r="O960" s="279" t="s">
        <v>190</v>
      </c>
      <c r="P960" s="276">
        <v>190</v>
      </c>
      <c r="Q960" s="278">
        <v>45077</v>
      </c>
      <c r="R960" s="276">
        <f>Q960-N960</f>
      </c>
      <c r="S960" s="6"/>
      <c r="T960" s="6"/>
      <c r="U960" s="5">
        <f>+YEAR(D960)</f>
      </c>
      <c r="V960" s="5">
        <f>+MONTH(D960)</f>
      </c>
      <c r="W960" s="281">
        <f>+"W"&amp;IF(WEEKNUM(D960)&lt;10,"0"&amp;WEEKNUM(D960),WEEKNUM(D960))</f>
      </c>
      <c r="X960" s="5">
        <f>+IF(N960="",YEAR(L960),YEAR(N960))</f>
      </c>
      <c r="Y960" s="5">
        <f>+IF(N960="",MONTH(L960),MONTH(N960))</f>
      </c>
      <c r="Z960" s="282">
        <f>+IF(N960="","W"&amp;IF(WEEKNUM(L960)&lt;10,"0"&amp;WEEKNUM(L960),WEEKNUM(L960)),"W"&amp;IF(WEEKNUM(N960)&lt;10,"0"&amp;WEEKNUM(N960),WEEKNUM(N960)))</f>
      </c>
      <c r="AA960" s="281">
        <f>+IF(O960&lt;&gt;"",O960,IF(N960="","In Transit","Arrived"))</f>
      </c>
      <c r="AB960" s="281">
        <f>+"W"&amp;IF(WEEKNUM(Q960)&lt;10,"0"&amp;WEEKNUM(Q960),WEEKNUM(Q960))</f>
      </c>
      <c r="AC960" s="5">
        <f>+YEAR(Q960)</f>
      </c>
      <c r="AD960" s="281">
        <f>+AB960&amp;"-"&amp;AC960</f>
      </c>
      <c r="AE960" s="6"/>
      <c r="AF960" s="6"/>
      <c r="AG960" s="11"/>
    </row>
    <row x14ac:dyDescent="0.25" r="961" customHeight="1" ht="18.75">
      <c r="A961" s="276">
        <v>16</v>
      </c>
      <c r="B961" s="276">
        <v>1108218457</v>
      </c>
      <c r="C961" s="277" t="s">
        <v>1536</v>
      </c>
      <c r="D961" s="278">
        <v>45036</v>
      </c>
      <c r="E961" s="279" t="s">
        <v>1537</v>
      </c>
      <c r="F961" s="279" t="s">
        <v>1538</v>
      </c>
      <c r="G961" s="283" t="s">
        <v>1539</v>
      </c>
      <c r="H961" s="279" t="s">
        <v>189</v>
      </c>
      <c r="I961" s="278">
        <v>45043</v>
      </c>
      <c r="J961" s="278">
        <v>45045</v>
      </c>
      <c r="K961" s="276">
        <f>J961-D961</f>
      </c>
      <c r="L961" s="278">
        <v>45067</v>
      </c>
      <c r="M961" s="280">
        <v>19.4</v>
      </c>
      <c r="N961" s="278">
        <v>45067</v>
      </c>
      <c r="O961" s="279" t="s">
        <v>190</v>
      </c>
      <c r="P961" s="276">
        <v>190</v>
      </c>
      <c r="Q961" s="278">
        <v>45084</v>
      </c>
      <c r="R961" s="276">
        <f>Q961-N961</f>
      </c>
      <c r="S961" s="6"/>
      <c r="T961" s="6"/>
      <c r="U961" s="5">
        <f>+YEAR(D961)</f>
      </c>
      <c r="V961" s="5">
        <f>+MONTH(D961)</f>
      </c>
      <c r="W961" s="281">
        <f>+"W"&amp;IF(WEEKNUM(D961)&lt;10,"0"&amp;WEEKNUM(D961),WEEKNUM(D961))</f>
      </c>
      <c r="X961" s="5">
        <f>+IF(N961="",YEAR(L961),YEAR(N961))</f>
      </c>
      <c r="Y961" s="5">
        <f>+IF(N961="",MONTH(L961),MONTH(N961))</f>
      </c>
      <c r="Z961" s="282">
        <f>+IF(N961="","W"&amp;IF(WEEKNUM(L961)&lt;10,"0"&amp;WEEKNUM(L961),WEEKNUM(L961)),"W"&amp;IF(WEEKNUM(N961)&lt;10,"0"&amp;WEEKNUM(N961),WEEKNUM(N961)))</f>
      </c>
      <c r="AA961" s="281">
        <f>+IF(O961&lt;&gt;"",O961,IF(N961="","In Transit","Arrived"))</f>
      </c>
      <c r="AB961" s="281">
        <f>+"W"&amp;IF(WEEKNUM(Q961)&lt;10,"0"&amp;WEEKNUM(Q961),WEEKNUM(Q961))</f>
      </c>
      <c r="AC961" s="5">
        <f>+YEAR(Q961)</f>
      </c>
      <c r="AD961" s="281">
        <f>+AB961&amp;"-"&amp;AC961</f>
      </c>
      <c r="AE961" s="6"/>
      <c r="AF961" s="6"/>
      <c r="AG961" s="11"/>
    </row>
    <row x14ac:dyDescent="0.25" r="962" customHeight="1" ht="18.75">
      <c r="A962" s="276">
        <v>16</v>
      </c>
      <c r="B962" s="276">
        <v>1108218454</v>
      </c>
      <c r="C962" s="277" t="s">
        <v>1536</v>
      </c>
      <c r="D962" s="278">
        <v>45036</v>
      </c>
      <c r="E962" s="279" t="s">
        <v>1540</v>
      </c>
      <c r="F962" s="279" t="s">
        <v>1538</v>
      </c>
      <c r="G962" s="283" t="s">
        <v>1539</v>
      </c>
      <c r="H962" s="279" t="s">
        <v>189</v>
      </c>
      <c r="I962" s="278">
        <v>45043</v>
      </c>
      <c r="J962" s="278">
        <v>45045</v>
      </c>
      <c r="K962" s="276">
        <f>J962-D962</f>
      </c>
      <c r="L962" s="278">
        <v>45067</v>
      </c>
      <c r="M962" s="280">
        <v>19.4</v>
      </c>
      <c r="N962" s="278">
        <v>45067</v>
      </c>
      <c r="O962" s="279" t="s">
        <v>190</v>
      </c>
      <c r="P962" s="276">
        <v>190</v>
      </c>
      <c r="Q962" s="278">
        <v>45084</v>
      </c>
      <c r="R962" s="276">
        <f>Q962-N962</f>
      </c>
      <c r="S962" s="6"/>
      <c r="T962" s="6"/>
      <c r="U962" s="5">
        <f>+YEAR(D962)</f>
      </c>
      <c r="V962" s="5">
        <f>+MONTH(D962)</f>
      </c>
      <c r="W962" s="281">
        <f>+"W"&amp;IF(WEEKNUM(D962)&lt;10,"0"&amp;WEEKNUM(D962),WEEKNUM(D962))</f>
      </c>
      <c r="X962" s="5">
        <f>+IF(N962="",YEAR(L962),YEAR(N962))</f>
      </c>
      <c r="Y962" s="5">
        <f>+IF(N962="",MONTH(L962),MONTH(N962))</f>
      </c>
      <c r="Z962" s="282">
        <f>+IF(N962="","W"&amp;IF(WEEKNUM(L962)&lt;10,"0"&amp;WEEKNUM(L962),WEEKNUM(L962)),"W"&amp;IF(WEEKNUM(N962)&lt;10,"0"&amp;WEEKNUM(N962),WEEKNUM(N962)))</f>
      </c>
      <c r="AA962" s="281">
        <f>+IF(O962&lt;&gt;"",O962,IF(N962="","In Transit","Arrived"))</f>
      </c>
      <c r="AB962" s="281">
        <f>+"W"&amp;IF(WEEKNUM(Q962)&lt;10,"0"&amp;WEEKNUM(Q962),WEEKNUM(Q962))</f>
      </c>
      <c r="AC962" s="5">
        <f>+YEAR(Q962)</f>
      </c>
      <c r="AD962" s="281">
        <f>+AB962&amp;"-"&amp;AC962</f>
      </c>
      <c r="AE962" s="6"/>
      <c r="AF962" s="6"/>
      <c r="AG962" s="11"/>
    </row>
    <row x14ac:dyDescent="0.25" r="963" customHeight="1" ht="18.75">
      <c r="A963" s="276">
        <v>16</v>
      </c>
      <c r="B963" s="276">
        <v>1108218453</v>
      </c>
      <c r="C963" s="277" t="s">
        <v>1536</v>
      </c>
      <c r="D963" s="278">
        <v>45035</v>
      </c>
      <c r="E963" s="279" t="s">
        <v>1541</v>
      </c>
      <c r="F963" s="279" t="s">
        <v>1538</v>
      </c>
      <c r="G963" s="283" t="s">
        <v>1539</v>
      </c>
      <c r="H963" s="279" t="s">
        <v>189</v>
      </c>
      <c r="I963" s="278">
        <v>45043</v>
      </c>
      <c r="J963" s="278">
        <v>45045</v>
      </c>
      <c r="K963" s="276">
        <f>J963-D963</f>
      </c>
      <c r="L963" s="278">
        <v>45067</v>
      </c>
      <c r="M963" s="280">
        <v>19.4</v>
      </c>
      <c r="N963" s="278">
        <v>45067</v>
      </c>
      <c r="O963" s="279" t="s">
        <v>190</v>
      </c>
      <c r="P963" s="276">
        <v>190</v>
      </c>
      <c r="Q963" s="278">
        <v>45084</v>
      </c>
      <c r="R963" s="276">
        <f>Q963-N963</f>
      </c>
      <c r="S963" s="6"/>
      <c r="T963" s="6"/>
      <c r="U963" s="5">
        <f>+YEAR(D963)</f>
      </c>
      <c r="V963" s="5">
        <f>+MONTH(D963)</f>
      </c>
      <c r="W963" s="281">
        <f>+"W"&amp;IF(WEEKNUM(D963)&lt;10,"0"&amp;WEEKNUM(D963),WEEKNUM(D963))</f>
      </c>
      <c r="X963" s="5">
        <f>+IF(N963="",YEAR(L963),YEAR(N963))</f>
      </c>
      <c r="Y963" s="5">
        <f>+IF(N963="",MONTH(L963),MONTH(N963))</f>
      </c>
      <c r="Z963" s="282">
        <f>+IF(N963="","W"&amp;IF(WEEKNUM(L963)&lt;10,"0"&amp;WEEKNUM(L963),WEEKNUM(L963)),"W"&amp;IF(WEEKNUM(N963)&lt;10,"0"&amp;WEEKNUM(N963),WEEKNUM(N963)))</f>
      </c>
      <c r="AA963" s="281">
        <f>+IF(O963&lt;&gt;"",O963,IF(N963="","In Transit","Arrived"))</f>
      </c>
      <c r="AB963" s="281">
        <f>+"W"&amp;IF(WEEKNUM(Q963)&lt;10,"0"&amp;WEEKNUM(Q963),WEEKNUM(Q963))</f>
      </c>
      <c r="AC963" s="5">
        <f>+YEAR(Q963)</f>
      </c>
      <c r="AD963" s="281">
        <f>+AB963&amp;"-"&amp;AC963</f>
      </c>
      <c r="AE963" s="6"/>
      <c r="AF963" s="6"/>
      <c r="AG963" s="11"/>
    </row>
    <row x14ac:dyDescent="0.25" r="964" customHeight="1" ht="18.75">
      <c r="A964" s="276">
        <v>16</v>
      </c>
      <c r="B964" s="276">
        <v>1108218451</v>
      </c>
      <c r="C964" s="277" t="s">
        <v>1536</v>
      </c>
      <c r="D964" s="278">
        <v>45035</v>
      </c>
      <c r="E964" s="279" t="s">
        <v>1542</v>
      </c>
      <c r="F964" s="279" t="s">
        <v>1538</v>
      </c>
      <c r="G964" s="283" t="s">
        <v>1539</v>
      </c>
      <c r="H964" s="279" t="s">
        <v>189</v>
      </c>
      <c r="I964" s="278">
        <v>45043</v>
      </c>
      <c r="J964" s="278">
        <v>45045</v>
      </c>
      <c r="K964" s="276">
        <f>J964-D964</f>
      </c>
      <c r="L964" s="278">
        <v>45067</v>
      </c>
      <c r="M964" s="280">
        <v>19.4</v>
      </c>
      <c r="N964" s="278">
        <v>45067</v>
      </c>
      <c r="O964" s="279" t="s">
        <v>190</v>
      </c>
      <c r="P964" s="276">
        <v>190</v>
      </c>
      <c r="Q964" s="278">
        <v>45084</v>
      </c>
      <c r="R964" s="276">
        <f>Q964-N964</f>
      </c>
      <c r="S964" s="6"/>
      <c r="T964" s="6"/>
      <c r="U964" s="5">
        <f>+YEAR(D964)</f>
      </c>
      <c r="V964" s="5">
        <f>+MONTH(D964)</f>
      </c>
      <c r="W964" s="281">
        <f>+"W"&amp;IF(WEEKNUM(D964)&lt;10,"0"&amp;WEEKNUM(D964),WEEKNUM(D964))</f>
      </c>
      <c r="X964" s="5">
        <f>+IF(N964="",YEAR(L964),YEAR(N964))</f>
      </c>
      <c r="Y964" s="5">
        <f>+IF(N964="",MONTH(L964),MONTH(N964))</f>
      </c>
      <c r="Z964" s="282">
        <f>+IF(N964="","W"&amp;IF(WEEKNUM(L964)&lt;10,"0"&amp;WEEKNUM(L964),WEEKNUM(L964)),"W"&amp;IF(WEEKNUM(N964)&lt;10,"0"&amp;WEEKNUM(N964),WEEKNUM(N964)))</f>
      </c>
      <c r="AA964" s="281">
        <f>+IF(O964&lt;&gt;"",O964,IF(N964="","In Transit","Arrived"))</f>
      </c>
      <c r="AB964" s="281">
        <f>+"W"&amp;IF(WEEKNUM(Q964)&lt;10,"0"&amp;WEEKNUM(Q964),WEEKNUM(Q964))</f>
      </c>
      <c r="AC964" s="5">
        <f>+YEAR(Q964)</f>
      </c>
      <c r="AD964" s="281">
        <f>+AB964&amp;"-"&amp;AC964</f>
      </c>
      <c r="AE964" s="6"/>
      <c r="AF964" s="6"/>
      <c r="AG964" s="11"/>
    </row>
    <row x14ac:dyDescent="0.25" r="965" customHeight="1" ht="18.75">
      <c r="A965" s="276">
        <v>16</v>
      </c>
      <c r="B965" s="276">
        <v>1108218446</v>
      </c>
      <c r="C965" s="277" t="s">
        <v>1536</v>
      </c>
      <c r="D965" s="278">
        <v>45035</v>
      </c>
      <c r="E965" s="279" t="s">
        <v>1543</v>
      </c>
      <c r="F965" s="279" t="s">
        <v>1538</v>
      </c>
      <c r="G965" s="283" t="s">
        <v>1539</v>
      </c>
      <c r="H965" s="279" t="s">
        <v>189</v>
      </c>
      <c r="I965" s="278">
        <v>45043</v>
      </c>
      <c r="J965" s="278">
        <v>45045</v>
      </c>
      <c r="K965" s="276">
        <f>J965-D965</f>
      </c>
      <c r="L965" s="278">
        <v>45067</v>
      </c>
      <c r="M965" s="280">
        <v>19.4</v>
      </c>
      <c r="N965" s="278">
        <v>45067</v>
      </c>
      <c r="O965" s="279" t="s">
        <v>190</v>
      </c>
      <c r="P965" s="276">
        <v>190</v>
      </c>
      <c r="Q965" s="278">
        <v>45084</v>
      </c>
      <c r="R965" s="276">
        <f>Q965-N965</f>
      </c>
      <c r="S965" s="6"/>
      <c r="T965" s="6"/>
      <c r="U965" s="5">
        <f>+YEAR(D965)</f>
      </c>
      <c r="V965" s="5">
        <f>+MONTH(D965)</f>
      </c>
      <c r="W965" s="281">
        <f>+"W"&amp;IF(WEEKNUM(D965)&lt;10,"0"&amp;WEEKNUM(D965),WEEKNUM(D965))</f>
      </c>
      <c r="X965" s="5">
        <f>+IF(N965="",YEAR(L965),YEAR(N965))</f>
      </c>
      <c r="Y965" s="5">
        <f>+IF(N965="",MONTH(L965),MONTH(N965))</f>
      </c>
      <c r="Z965" s="282">
        <f>+IF(N965="","W"&amp;IF(WEEKNUM(L965)&lt;10,"0"&amp;WEEKNUM(L965),WEEKNUM(L965)),"W"&amp;IF(WEEKNUM(N965)&lt;10,"0"&amp;WEEKNUM(N965),WEEKNUM(N965)))</f>
      </c>
      <c r="AA965" s="281">
        <f>+IF(O965&lt;&gt;"",O965,IF(N965="","In Transit","Arrived"))</f>
      </c>
      <c r="AB965" s="281">
        <f>+"W"&amp;IF(WEEKNUM(Q965)&lt;10,"0"&amp;WEEKNUM(Q965),WEEKNUM(Q965))</f>
      </c>
      <c r="AC965" s="5">
        <f>+YEAR(Q965)</f>
      </c>
      <c r="AD965" s="281">
        <f>+AB965&amp;"-"&amp;AC965</f>
      </c>
      <c r="AE965" s="6"/>
      <c r="AF965" s="6"/>
      <c r="AG965" s="11"/>
    </row>
    <row x14ac:dyDescent="0.25" r="966" customHeight="1" ht="18.75">
      <c r="A966" s="276">
        <v>16</v>
      </c>
      <c r="B966" s="276">
        <v>1108218442</v>
      </c>
      <c r="C966" s="277">
        <v>663937997995</v>
      </c>
      <c r="D966" s="278">
        <v>45035</v>
      </c>
      <c r="E966" s="279" t="s">
        <v>1544</v>
      </c>
      <c r="F966" s="279" t="s">
        <v>1538</v>
      </c>
      <c r="G966" s="283" t="s">
        <v>1539</v>
      </c>
      <c r="H966" s="279" t="s">
        <v>189</v>
      </c>
      <c r="I966" s="278">
        <v>45043</v>
      </c>
      <c r="J966" s="278">
        <v>45045</v>
      </c>
      <c r="K966" s="276">
        <f>J966-D966</f>
      </c>
      <c r="L966" s="278">
        <v>45067</v>
      </c>
      <c r="M966" s="280">
        <v>19.4</v>
      </c>
      <c r="N966" s="278">
        <v>45067</v>
      </c>
      <c r="O966" s="279" t="s">
        <v>190</v>
      </c>
      <c r="P966" s="276">
        <v>190</v>
      </c>
      <c r="Q966" s="278">
        <v>45084</v>
      </c>
      <c r="R966" s="276">
        <f>Q966-N966</f>
      </c>
      <c r="S966" s="6"/>
      <c r="T966" s="6"/>
      <c r="U966" s="5">
        <f>+YEAR(D966)</f>
      </c>
      <c r="V966" s="5">
        <f>+MONTH(D966)</f>
      </c>
      <c r="W966" s="281">
        <f>+"W"&amp;IF(WEEKNUM(D966)&lt;10,"0"&amp;WEEKNUM(D966),WEEKNUM(D966))</f>
      </c>
      <c r="X966" s="5">
        <f>+IF(N966="",YEAR(L966),YEAR(N966))</f>
      </c>
      <c r="Y966" s="5">
        <f>+IF(N966="",MONTH(L966),MONTH(N966))</f>
      </c>
      <c r="Z966" s="282">
        <f>+IF(N966="","W"&amp;IF(WEEKNUM(L966)&lt;10,"0"&amp;WEEKNUM(L966),WEEKNUM(L966)),"W"&amp;IF(WEEKNUM(N966)&lt;10,"0"&amp;WEEKNUM(N966),WEEKNUM(N966)))</f>
      </c>
      <c r="AA966" s="281">
        <f>+IF(O966&lt;&gt;"",O966,IF(N966="","In Transit","Arrived"))</f>
      </c>
      <c r="AB966" s="281">
        <f>+"W"&amp;IF(WEEKNUM(Q966)&lt;10,"0"&amp;WEEKNUM(Q966),WEEKNUM(Q966))</f>
      </c>
      <c r="AC966" s="5">
        <f>+YEAR(Q966)</f>
      </c>
      <c r="AD966" s="281">
        <f>+AB966&amp;"-"&amp;AC966</f>
      </c>
      <c r="AE966" s="6"/>
      <c r="AF966" s="6"/>
      <c r="AG966" s="11"/>
    </row>
    <row x14ac:dyDescent="0.25" r="967" customHeight="1" ht="18.75">
      <c r="A967" s="276">
        <v>16</v>
      </c>
      <c r="B967" s="276">
        <v>1108218440</v>
      </c>
      <c r="C967" s="277">
        <v>663937997995</v>
      </c>
      <c r="D967" s="278">
        <v>45035</v>
      </c>
      <c r="E967" s="279" t="s">
        <v>1545</v>
      </c>
      <c r="F967" s="279" t="s">
        <v>1538</v>
      </c>
      <c r="G967" s="283" t="s">
        <v>1539</v>
      </c>
      <c r="H967" s="279" t="s">
        <v>189</v>
      </c>
      <c r="I967" s="278">
        <v>45043</v>
      </c>
      <c r="J967" s="278">
        <v>45045</v>
      </c>
      <c r="K967" s="276">
        <f>J967-D967</f>
      </c>
      <c r="L967" s="278">
        <v>45067</v>
      </c>
      <c r="M967" s="280">
        <v>19.4</v>
      </c>
      <c r="N967" s="278">
        <v>45067</v>
      </c>
      <c r="O967" s="279" t="s">
        <v>190</v>
      </c>
      <c r="P967" s="276">
        <v>190</v>
      </c>
      <c r="Q967" s="278">
        <v>45084</v>
      </c>
      <c r="R967" s="276">
        <f>Q967-N967</f>
      </c>
      <c r="S967" s="6"/>
      <c r="T967" s="6"/>
      <c r="U967" s="5">
        <f>+YEAR(D967)</f>
      </c>
      <c r="V967" s="5">
        <f>+MONTH(D967)</f>
      </c>
      <c r="W967" s="281">
        <f>+"W"&amp;IF(WEEKNUM(D967)&lt;10,"0"&amp;WEEKNUM(D967),WEEKNUM(D967))</f>
      </c>
      <c r="X967" s="5">
        <f>+IF(N967="",YEAR(L967),YEAR(N967))</f>
      </c>
      <c r="Y967" s="5">
        <f>+IF(N967="",MONTH(L967),MONTH(N967))</f>
      </c>
      <c r="Z967" s="282">
        <f>+IF(N967="","W"&amp;IF(WEEKNUM(L967)&lt;10,"0"&amp;WEEKNUM(L967),WEEKNUM(L967)),"W"&amp;IF(WEEKNUM(N967)&lt;10,"0"&amp;WEEKNUM(N967),WEEKNUM(N967)))</f>
      </c>
      <c r="AA967" s="281">
        <f>+IF(O967&lt;&gt;"",O967,IF(N967="","In Transit","Arrived"))</f>
      </c>
      <c r="AB967" s="281">
        <f>+"W"&amp;IF(WEEKNUM(Q967)&lt;10,"0"&amp;WEEKNUM(Q967),WEEKNUM(Q967))</f>
      </c>
      <c r="AC967" s="5">
        <f>+YEAR(Q967)</f>
      </c>
      <c r="AD967" s="281">
        <f>+AB967&amp;"-"&amp;AC967</f>
      </c>
      <c r="AE967" s="6"/>
      <c r="AF967" s="6"/>
      <c r="AG967" s="11"/>
    </row>
    <row x14ac:dyDescent="0.25" r="968" customHeight="1" ht="18.75">
      <c r="A968" s="276">
        <v>16</v>
      </c>
      <c r="B968" s="276">
        <v>1107778670</v>
      </c>
      <c r="C968" s="277">
        <v>663937997995</v>
      </c>
      <c r="D968" s="278">
        <v>45037</v>
      </c>
      <c r="E968" s="279" t="s">
        <v>1546</v>
      </c>
      <c r="F968" s="279" t="s">
        <v>1538</v>
      </c>
      <c r="G968" s="283" t="s">
        <v>1539</v>
      </c>
      <c r="H968" s="279" t="s">
        <v>189</v>
      </c>
      <c r="I968" s="278">
        <v>45043</v>
      </c>
      <c r="J968" s="278">
        <v>45045</v>
      </c>
      <c r="K968" s="276">
        <f>J968-D968</f>
      </c>
      <c r="L968" s="278">
        <v>45067</v>
      </c>
      <c r="M968" s="280">
        <v>19.4</v>
      </c>
      <c r="N968" s="278">
        <v>45067</v>
      </c>
      <c r="O968" s="279" t="s">
        <v>190</v>
      </c>
      <c r="P968" s="276">
        <v>190</v>
      </c>
      <c r="Q968" s="278">
        <v>45084</v>
      </c>
      <c r="R968" s="276">
        <f>Q968-N968</f>
      </c>
      <c r="S968" s="6"/>
      <c r="T968" s="6"/>
      <c r="U968" s="5">
        <f>+YEAR(D968)</f>
      </c>
      <c r="V968" s="5">
        <f>+MONTH(D968)</f>
      </c>
      <c r="W968" s="281">
        <f>+"W"&amp;IF(WEEKNUM(D968)&lt;10,"0"&amp;WEEKNUM(D968),WEEKNUM(D968))</f>
      </c>
      <c r="X968" s="5">
        <f>+IF(N968="",YEAR(L968),YEAR(N968))</f>
      </c>
      <c r="Y968" s="5">
        <f>+IF(N968="",MONTH(L968),MONTH(N968))</f>
      </c>
      <c r="Z968" s="282">
        <f>+IF(N968="","W"&amp;IF(WEEKNUM(L968)&lt;10,"0"&amp;WEEKNUM(L968),WEEKNUM(L968)),"W"&amp;IF(WEEKNUM(N968)&lt;10,"0"&amp;WEEKNUM(N968),WEEKNUM(N968)))</f>
      </c>
      <c r="AA968" s="281">
        <f>+IF(O968&lt;&gt;"",O968,IF(N968="","In Transit","Arrived"))</f>
      </c>
      <c r="AB968" s="281">
        <f>+"W"&amp;IF(WEEKNUM(Q968)&lt;10,"0"&amp;WEEKNUM(Q968),WEEKNUM(Q968))</f>
      </c>
      <c r="AC968" s="5">
        <f>+YEAR(Q968)</f>
      </c>
      <c r="AD968" s="281">
        <f>+AB968&amp;"-"&amp;AC968</f>
      </c>
      <c r="AE968" s="6"/>
      <c r="AF968" s="6"/>
      <c r="AG968" s="11"/>
    </row>
    <row x14ac:dyDescent="0.25" r="969" customHeight="1" ht="18.75">
      <c r="A969" s="276">
        <v>16</v>
      </c>
      <c r="B969" s="276">
        <v>1107778668</v>
      </c>
      <c r="C969" s="277">
        <v>663937997995</v>
      </c>
      <c r="D969" s="278">
        <v>45037</v>
      </c>
      <c r="E969" s="279" t="s">
        <v>1547</v>
      </c>
      <c r="F969" s="279" t="s">
        <v>1538</v>
      </c>
      <c r="G969" s="283" t="s">
        <v>1539</v>
      </c>
      <c r="H969" s="279" t="s">
        <v>189</v>
      </c>
      <c r="I969" s="278">
        <v>45043</v>
      </c>
      <c r="J969" s="278">
        <v>45045</v>
      </c>
      <c r="K969" s="276">
        <f>J969-D969</f>
      </c>
      <c r="L969" s="278">
        <v>45067</v>
      </c>
      <c r="M969" s="280">
        <v>19.4</v>
      </c>
      <c r="N969" s="278">
        <v>45067</v>
      </c>
      <c r="O969" s="279" t="s">
        <v>190</v>
      </c>
      <c r="P969" s="276">
        <v>190</v>
      </c>
      <c r="Q969" s="278">
        <v>45084</v>
      </c>
      <c r="R969" s="276">
        <f>Q969-N969</f>
      </c>
      <c r="S969" s="6"/>
      <c r="T969" s="6"/>
      <c r="U969" s="5">
        <f>+YEAR(D969)</f>
      </c>
      <c r="V969" s="5">
        <f>+MONTH(D969)</f>
      </c>
      <c r="W969" s="281">
        <f>+"W"&amp;IF(WEEKNUM(D969)&lt;10,"0"&amp;WEEKNUM(D969),WEEKNUM(D969))</f>
      </c>
      <c r="X969" s="5">
        <f>+IF(N969="",YEAR(L969),YEAR(N969))</f>
      </c>
      <c r="Y969" s="5">
        <f>+IF(N969="",MONTH(L969),MONTH(N969))</f>
      </c>
      <c r="Z969" s="282">
        <f>+IF(N969="","W"&amp;IF(WEEKNUM(L969)&lt;10,"0"&amp;WEEKNUM(L969),WEEKNUM(L969)),"W"&amp;IF(WEEKNUM(N969)&lt;10,"0"&amp;WEEKNUM(N969),WEEKNUM(N969)))</f>
      </c>
      <c r="AA969" s="281">
        <f>+IF(O969&lt;&gt;"",O969,IF(N969="","In Transit","Arrived"))</f>
      </c>
      <c r="AB969" s="281">
        <f>+"W"&amp;IF(WEEKNUM(Q969)&lt;10,"0"&amp;WEEKNUM(Q969),WEEKNUM(Q969))</f>
      </c>
      <c r="AC969" s="5">
        <f>+YEAR(Q969)</f>
      </c>
      <c r="AD969" s="281">
        <f>+AB969&amp;"-"&amp;AC969</f>
      </c>
      <c r="AE969" s="6"/>
      <c r="AF969" s="6"/>
      <c r="AG969" s="11"/>
    </row>
    <row x14ac:dyDescent="0.25" r="970" customHeight="1" ht="18.75">
      <c r="A970" s="276">
        <v>16</v>
      </c>
      <c r="B970" s="276">
        <v>1107778664</v>
      </c>
      <c r="C970" s="277">
        <v>663937997995</v>
      </c>
      <c r="D970" s="278">
        <v>45036</v>
      </c>
      <c r="E970" s="279" t="s">
        <v>1548</v>
      </c>
      <c r="F970" s="279" t="s">
        <v>1538</v>
      </c>
      <c r="G970" s="283" t="s">
        <v>1539</v>
      </c>
      <c r="H970" s="279" t="s">
        <v>189</v>
      </c>
      <c r="I970" s="278">
        <v>45043</v>
      </c>
      <c r="J970" s="278">
        <v>45045</v>
      </c>
      <c r="K970" s="276">
        <f>J970-D970</f>
      </c>
      <c r="L970" s="278">
        <v>45067</v>
      </c>
      <c r="M970" s="280">
        <v>19.4</v>
      </c>
      <c r="N970" s="278">
        <v>45067</v>
      </c>
      <c r="O970" s="279" t="s">
        <v>190</v>
      </c>
      <c r="P970" s="276">
        <v>190</v>
      </c>
      <c r="Q970" s="278">
        <v>45084</v>
      </c>
      <c r="R970" s="276">
        <f>Q970-N970</f>
      </c>
      <c r="S970" s="6"/>
      <c r="T970" s="6"/>
      <c r="U970" s="5">
        <f>+YEAR(D970)</f>
      </c>
      <c r="V970" s="5">
        <f>+MONTH(D970)</f>
      </c>
      <c r="W970" s="281">
        <f>+"W"&amp;IF(WEEKNUM(D970)&lt;10,"0"&amp;WEEKNUM(D970),WEEKNUM(D970))</f>
      </c>
      <c r="X970" s="5">
        <f>+IF(N970="",YEAR(L970),YEAR(N970))</f>
      </c>
      <c r="Y970" s="5">
        <f>+IF(N970="",MONTH(L970),MONTH(N970))</f>
      </c>
      <c r="Z970" s="282">
        <f>+IF(N970="","W"&amp;IF(WEEKNUM(L970)&lt;10,"0"&amp;WEEKNUM(L970),WEEKNUM(L970)),"W"&amp;IF(WEEKNUM(N970)&lt;10,"0"&amp;WEEKNUM(N970),WEEKNUM(N970)))</f>
      </c>
      <c r="AA970" s="281">
        <f>+IF(O970&lt;&gt;"",O970,IF(N970="","In Transit","Arrived"))</f>
      </c>
      <c r="AB970" s="281">
        <f>+"W"&amp;IF(WEEKNUM(Q970)&lt;10,"0"&amp;WEEKNUM(Q970),WEEKNUM(Q970))</f>
      </c>
      <c r="AC970" s="5">
        <f>+YEAR(Q970)</f>
      </c>
      <c r="AD970" s="281">
        <f>+AB970&amp;"-"&amp;AC970</f>
      </c>
      <c r="AE970" s="6"/>
      <c r="AF970" s="6"/>
      <c r="AG970" s="11"/>
    </row>
    <row x14ac:dyDescent="0.25" r="971" customHeight="1" ht="18.75">
      <c r="A971" s="276">
        <v>16</v>
      </c>
      <c r="B971" s="276">
        <v>1107778659</v>
      </c>
      <c r="C971" s="277">
        <v>663937997995</v>
      </c>
      <c r="D971" s="278">
        <v>45036</v>
      </c>
      <c r="E971" s="279" t="s">
        <v>1549</v>
      </c>
      <c r="F971" s="279" t="s">
        <v>1538</v>
      </c>
      <c r="G971" s="283" t="s">
        <v>1539</v>
      </c>
      <c r="H971" s="279" t="s">
        <v>189</v>
      </c>
      <c r="I971" s="278">
        <v>45043</v>
      </c>
      <c r="J971" s="278">
        <v>45045</v>
      </c>
      <c r="K971" s="276">
        <f>J971-D971</f>
      </c>
      <c r="L971" s="278">
        <v>45067</v>
      </c>
      <c r="M971" s="280">
        <v>19.4</v>
      </c>
      <c r="N971" s="278">
        <v>45067</v>
      </c>
      <c r="O971" s="279" t="s">
        <v>190</v>
      </c>
      <c r="P971" s="276">
        <v>190</v>
      </c>
      <c r="Q971" s="278">
        <v>45084</v>
      </c>
      <c r="R971" s="276">
        <f>Q971-N971</f>
      </c>
      <c r="S971" s="6"/>
      <c r="T971" s="6"/>
      <c r="U971" s="5">
        <f>+YEAR(D971)</f>
      </c>
      <c r="V971" s="5">
        <f>+MONTH(D971)</f>
      </c>
      <c r="W971" s="281">
        <f>+"W"&amp;IF(WEEKNUM(D971)&lt;10,"0"&amp;WEEKNUM(D971),WEEKNUM(D971))</f>
      </c>
      <c r="X971" s="5">
        <f>+IF(N971="",YEAR(L971),YEAR(N971))</f>
      </c>
      <c r="Y971" s="5">
        <f>+IF(N971="",MONTH(L971),MONTH(N971))</f>
      </c>
      <c r="Z971" s="282">
        <f>+IF(N971="","W"&amp;IF(WEEKNUM(L971)&lt;10,"0"&amp;WEEKNUM(L971),WEEKNUM(L971)),"W"&amp;IF(WEEKNUM(N971)&lt;10,"0"&amp;WEEKNUM(N971),WEEKNUM(N971)))</f>
      </c>
      <c r="AA971" s="281">
        <f>+IF(O971&lt;&gt;"",O971,IF(N971="","In Transit","Arrived"))</f>
      </c>
      <c r="AB971" s="281">
        <f>+"W"&amp;IF(WEEKNUM(Q971)&lt;10,"0"&amp;WEEKNUM(Q971),WEEKNUM(Q971))</f>
      </c>
      <c r="AC971" s="5">
        <f>+YEAR(Q971)</f>
      </c>
      <c r="AD971" s="281">
        <f>+AB971&amp;"-"&amp;AC971</f>
      </c>
      <c r="AE971" s="6"/>
      <c r="AF971" s="6"/>
      <c r="AG971" s="11"/>
    </row>
    <row x14ac:dyDescent="0.25" r="972" customHeight="1" ht="18.75">
      <c r="A972" s="276">
        <v>16</v>
      </c>
      <c r="B972" s="276">
        <v>1107778640</v>
      </c>
      <c r="C972" s="277">
        <v>663937997995</v>
      </c>
      <c r="D972" s="278">
        <v>45036</v>
      </c>
      <c r="E972" s="279" t="s">
        <v>1550</v>
      </c>
      <c r="F972" s="279" t="s">
        <v>1538</v>
      </c>
      <c r="G972" s="283" t="s">
        <v>1539</v>
      </c>
      <c r="H972" s="279" t="s">
        <v>189</v>
      </c>
      <c r="I972" s="278">
        <v>45043</v>
      </c>
      <c r="J972" s="278">
        <v>45045</v>
      </c>
      <c r="K972" s="276">
        <f>J972-D972</f>
      </c>
      <c r="L972" s="278">
        <v>45067</v>
      </c>
      <c r="M972" s="280">
        <v>19.4</v>
      </c>
      <c r="N972" s="278">
        <v>45067</v>
      </c>
      <c r="O972" s="279" t="s">
        <v>190</v>
      </c>
      <c r="P972" s="276">
        <v>190</v>
      </c>
      <c r="Q972" s="278">
        <v>45084</v>
      </c>
      <c r="R972" s="276">
        <f>Q972-N972</f>
      </c>
      <c r="S972" s="6"/>
      <c r="T972" s="6"/>
      <c r="U972" s="5">
        <f>+YEAR(D972)</f>
      </c>
      <c r="V972" s="5">
        <f>+MONTH(D972)</f>
      </c>
      <c r="W972" s="281">
        <f>+"W"&amp;IF(WEEKNUM(D972)&lt;10,"0"&amp;WEEKNUM(D972),WEEKNUM(D972))</f>
      </c>
      <c r="X972" s="5">
        <f>+IF(N972="",YEAR(L972),YEAR(N972))</f>
      </c>
      <c r="Y972" s="5">
        <f>+IF(N972="",MONTH(L972),MONTH(N972))</f>
      </c>
      <c r="Z972" s="282">
        <f>+IF(N972="","W"&amp;IF(WEEKNUM(L972)&lt;10,"0"&amp;WEEKNUM(L972),WEEKNUM(L972)),"W"&amp;IF(WEEKNUM(N972)&lt;10,"0"&amp;WEEKNUM(N972),WEEKNUM(N972)))</f>
      </c>
      <c r="AA972" s="281">
        <f>+IF(O972&lt;&gt;"",O972,IF(N972="","In Transit","Arrived"))</f>
      </c>
      <c r="AB972" s="281">
        <f>+"W"&amp;IF(WEEKNUM(Q972)&lt;10,"0"&amp;WEEKNUM(Q972),WEEKNUM(Q972))</f>
      </c>
      <c r="AC972" s="5">
        <f>+YEAR(Q972)</f>
      </c>
      <c r="AD972" s="281">
        <f>+AB972&amp;"-"&amp;AC972</f>
      </c>
      <c r="AE972" s="6"/>
      <c r="AF972" s="6"/>
      <c r="AG972" s="11"/>
    </row>
    <row x14ac:dyDescent="0.25" r="973" customHeight="1" ht="18.75">
      <c r="A973" s="276">
        <v>17</v>
      </c>
      <c r="B973" s="276">
        <v>1108218462</v>
      </c>
      <c r="C973" s="277">
        <v>667038753654</v>
      </c>
      <c r="D973" s="278">
        <v>45042</v>
      </c>
      <c r="E973" s="279" t="s">
        <v>1551</v>
      </c>
      <c r="F973" s="279" t="s">
        <v>188</v>
      </c>
      <c r="G973" s="283" t="s">
        <v>1552</v>
      </c>
      <c r="H973" s="279" t="s">
        <v>189</v>
      </c>
      <c r="I973" s="278">
        <v>45050</v>
      </c>
      <c r="J973" s="278">
        <v>45052</v>
      </c>
      <c r="K973" s="276">
        <f>J973-D973</f>
      </c>
      <c r="L973" s="278">
        <v>45074</v>
      </c>
      <c r="M973" s="280">
        <v>19.4</v>
      </c>
      <c r="N973" s="278">
        <v>45074</v>
      </c>
      <c r="O973" s="279" t="s">
        <v>190</v>
      </c>
      <c r="P973" s="276">
        <v>190</v>
      </c>
      <c r="Q973" s="278">
        <v>45091</v>
      </c>
      <c r="R973" s="276">
        <f>Q973-N973</f>
      </c>
      <c r="S973" s="6"/>
      <c r="T973" s="6"/>
      <c r="U973" s="5">
        <f>+YEAR(D973)</f>
      </c>
      <c r="V973" s="5">
        <f>+MONTH(D973)</f>
      </c>
      <c r="W973" s="281">
        <f>+"W"&amp;IF(WEEKNUM(D973)&lt;10,"0"&amp;WEEKNUM(D973),WEEKNUM(D973))</f>
      </c>
      <c r="X973" s="5">
        <f>+IF(N973="",YEAR(L973),YEAR(N973))</f>
      </c>
      <c r="Y973" s="5">
        <f>+IF(N973="",MONTH(L973),MONTH(N973))</f>
      </c>
      <c r="Z973" s="282">
        <f>+IF(N973="","W"&amp;IF(WEEKNUM(L973)&lt;10,"0"&amp;WEEKNUM(L973),WEEKNUM(L973)),"W"&amp;IF(WEEKNUM(N973)&lt;10,"0"&amp;WEEKNUM(N973),WEEKNUM(N973)))</f>
      </c>
      <c r="AA973" s="281">
        <f>+IF(O973&lt;&gt;"",O973,IF(N973="","In Transit","Arrived"))</f>
      </c>
      <c r="AB973" s="281">
        <f>+"W"&amp;IF(WEEKNUM(Q973)&lt;10,"0"&amp;WEEKNUM(Q973),WEEKNUM(Q973))</f>
      </c>
      <c r="AC973" s="5">
        <f>+YEAR(Q973)</f>
      </c>
      <c r="AD973" s="281">
        <f>+AB973&amp;"-"&amp;AC973</f>
      </c>
      <c r="AE973" s="6"/>
      <c r="AF973" s="6"/>
      <c r="AG973" s="11"/>
    </row>
    <row x14ac:dyDescent="0.25" r="974" customHeight="1" ht="18.75">
      <c r="A974" s="276">
        <v>17</v>
      </c>
      <c r="B974" s="276">
        <v>1108218463</v>
      </c>
      <c r="C974" s="277">
        <v>667038753654</v>
      </c>
      <c r="D974" s="278">
        <v>45042</v>
      </c>
      <c r="E974" s="279" t="s">
        <v>1553</v>
      </c>
      <c r="F974" s="279" t="s">
        <v>188</v>
      </c>
      <c r="G974" s="283" t="s">
        <v>1552</v>
      </c>
      <c r="H974" s="279" t="s">
        <v>189</v>
      </c>
      <c r="I974" s="278">
        <v>45050</v>
      </c>
      <c r="J974" s="278">
        <v>45052</v>
      </c>
      <c r="K974" s="276">
        <f>J974-D974</f>
      </c>
      <c r="L974" s="278">
        <v>45074</v>
      </c>
      <c r="M974" s="280">
        <v>19.4</v>
      </c>
      <c r="N974" s="278">
        <v>45074</v>
      </c>
      <c r="O974" s="279" t="s">
        <v>190</v>
      </c>
      <c r="P974" s="276">
        <v>190</v>
      </c>
      <c r="Q974" s="278">
        <v>45091</v>
      </c>
      <c r="R974" s="276">
        <f>Q974-N974</f>
      </c>
      <c r="S974" s="6"/>
      <c r="T974" s="6"/>
      <c r="U974" s="5">
        <f>+YEAR(D974)</f>
      </c>
      <c r="V974" s="5">
        <f>+MONTH(D974)</f>
      </c>
      <c r="W974" s="281">
        <f>+"W"&amp;IF(WEEKNUM(D974)&lt;10,"0"&amp;WEEKNUM(D974),WEEKNUM(D974))</f>
      </c>
      <c r="X974" s="5">
        <f>+IF(N974="",YEAR(L974),YEAR(N974))</f>
      </c>
      <c r="Y974" s="5">
        <f>+IF(N974="",MONTH(L974),MONTH(N974))</f>
      </c>
      <c r="Z974" s="282">
        <f>+IF(N974="","W"&amp;IF(WEEKNUM(L974)&lt;10,"0"&amp;WEEKNUM(L974),WEEKNUM(L974)),"W"&amp;IF(WEEKNUM(N974)&lt;10,"0"&amp;WEEKNUM(N974),WEEKNUM(N974)))</f>
      </c>
      <c r="AA974" s="281">
        <f>+IF(O974&lt;&gt;"",O974,IF(N974="","In Transit","Arrived"))</f>
      </c>
      <c r="AB974" s="281">
        <f>+"W"&amp;IF(WEEKNUM(Q974)&lt;10,"0"&amp;WEEKNUM(Q974),WEEKNUM(Q974))</f>
      </c>
      <c r="AC974" s="5">
        <f>+YEAR(Q974)</f>
      </c>
      <c r="AD974" s="281">
        <f>+AB974&amp;"-"&amp;AC974</f>
      </c>
      <c r="AE974" s="6"/>
      <c r="AF974" s="6"/>
      <c r="AG974" s="11"/>
    </row>
    <row x14ac:dyDescent="0.25" r="975" customHeight="1" ht="18.75">
      <c r="A975" s="276">
        <v>17</v>
      </c>
      <c r="B975" s="276">
        <v>1108218464</v>
      </c>
      <c r="C975" s="277">
        <v>667038753654</v>
      </c>
      <c r="D975" s="278">
        <v>45042</v>
      </c>
      <c r="E975" s="279" t="s">
        <v>1554</v>
      </c>
      <c r="F975" s="279" t="s">
        <v>188</v>
      </c>
      <c r="G975" s="283" t="s">
        <v>1552</v>
      </c>
      <c r="H975" s="279" t="s">
        <v>189</v>
      </c>
      <c r="I975" s="278">
        <v>45050</v>
      </c>
      <c r="J975" s="278">
        <v>45052</v>
      </c>
      <c r="K975" s="276">
        <f>J975-D975</f>
      </c>
      <c r="L975" s="278">
        <v>45074</v>
      </c>
      <c r="M975" s="280">
        <v>19.4</v>
      </c>
      <c r="N975" s="278">
        <v>45074</v>
      </c>
      <c r="O975" s="279" t="s">
        <v>190</v>
      </c>
      <c r="P975" s="276">
        <v>190</v>
      </c>
      <c r="Q975" s="278">
        <v>45091</v>
      </c>
      <c r="R975" s="276">
        <f>Q975-N975</f>
      </c>
      <c r="S975" s="6"/>
      <c r="T975" s="6"/>
      <c r="U975" s="5">
        <f>+YEAR(D975)</f>
      </c>
      <c r="V975" s="5">
        <f>+MONTH(D975)</f>
      </c>
      <c r="W975" s="281">
        <f>+"W"&amp;IF(WEEKNUM(D975)&lt;10,"0"&amp;WEEKNUM(D975),WEEKNUM(D975))</f>
      </c>
      <c r="X975" s="5">
        <f>+IF(N975="",YEAR(L975),YEAR(N975))</f>
      </c>
      <c r="Y975" s="5">
        <f>+IF(N975="",MONTH(L975),MONTH(N975))</f>
      </c>
      <c r="Z975" s="282">
        <f>+IF(N975="","W"&amp;IF(WEEKNUM(L975)&lt;10,"0"&amp;WEEKNUM(L975),WEEKNUM(L975)),"W"&amp;IF(WEEKNUM(N975)&lt;10,"0"&amp;WEEKNUM(N975),WEEKNUM(N975)))</f>
      </c>
      <c r="AA975" s="281">
        <f>+IF(O975&lt;&gt;"",O975,IF(N975="","In Transit","Arrived"))</f>
      </c>
      <c r="AB975" s="281">
        <f>+"W"&amp;IF(WEEKNUM(Q975)&lt;10,"0"&amp;WEEKNUM(Q975),WEEKNUM(Q975))</f>
      </c>
      <c r="AC975" s="5">
        <f>+YEAR(Q975)</f>
      </c>
      <c r="AD975" s="281">
        <f>+AB975&amp;"-"&amp;AC975</f>
      </c>
      <c r="AE975" s="6"/>
      <c r="AF975" s="6"/>
      <c r="AG975" s="11"/>
    </row>
    <row x14ac:dyDescent="0.25" r="976" customHeight="1" ht="18.75">
      <c r="A976" s="276">
        <v>17</v>
      </c>
      <c r="B976" s="276">
        <v>1108218466</v>
      </c>
      <c r="C976" s="277">
        <v>667038753654</v>
      </c>
      <c r="D976" s="278">
        <v>45043</v>
      </c>
      <c r="E976" s="279" t="s">
        <v>1555</v>
      </c>
      <c r="F976" s="279" t="s">
        <v>188</v>
      </c>
      <c r="G976" s="283" t="s">
        <v>1552</v>
      </c>
      <c r="H976" s="279" t="s">
        <v>189</v>
      </c>
      <c r="I976" s="278">
        <v>45050</v>
      </c>
      <c r="J976" s="278">
        <v>45052</v>
      </c>
      <c r="K976" s="276">
        <f>J976-D976</f>
      </c>
      <c r="L976" s="278">
        <v>45074</v>
      </c>
      <c r="M976" s="280">
        <v>19.4</v>
      </c>
      <c r="N976" s="278">
        <v>45074</v>
      </c>
      <c r="O976" s="279" t="s">
        <v>190</v>
      </c>
      <c r="P976" s="276">
        <v>190</v>
      </c>
      <c r="Q976" s="278">
        <v>45091</v>
      </c>
      <c r="R976" s="276">
        <f>Q976-N976</f>
      </c>
      <c r="S976" s="6"/>
      <c r="T976" s="6"/>
      <c r="U976" s="5">
        <f>+YEAR(D976)</f>
      </c>
      <c r="V976" s="5">
        <f>+MONTH(D976)</f>
      </c>
      <c r="W976" s="281">
        <f>+"W"&amp;IF(WEEKNUM(D976)&lt;10,"0"&amp;WEEKNUM(D976),WEEKNUM(D976))</f>
      </c>
      <c r="X976" s="5">
        <f>+IF(N976="",YEAR(L976),YEAR(N976))</f>
      </c>
      <c r="Y976" s="5">
        <f>+IF(N976="",MONTH(L976),MONTH(N976))</f>
      </c>
      <c r="Z976" s="282">
        <f>+IF(N976="","W"&amp;IF(WEEKNUM(L976)&lt;10,"0"&amp;WEEKNUM(L976),WEEKNUM(L976)),"W"&amp;IF(WEEKNUM(N976)&lt;10,"0"&amp;WEEKNUM(N976),WEEKNUM(N976)))</f>
      </c>
      <c r="AA976" s="281">
        <f>+IF(O976&lt;&gt;"",O976,IF(N976="","In Transit","Arrived"))</f>
      </c>
      <c r="AB976" s="281">
        <f>+"W"&amp;IF(WEEKNUM(Q976)&lt;10,"0"&amp;WEEKNUM(Q976),WEEKNUM(Q976))</f>
      </c>
      <c r="AC976" s="5">
        <f>+YEAR(Q976)</f>
      </c>
      <c r="AD976" s="281">
        <f>+AB976&amp;"-"&amp;AC976</f>
      </c>
      <c r="AE976" s="6"/>
      <c r="AF976" s="6"/>
      <c r="AG976" s="11"/>
    </row>
    <row x14ac:dyDescent="0.25" r="977" customHeight="1" ht="18.75">
      <c r="A977" s="276">
        <v>17</v>
      </c>
      <c r="B977" s="276">
        <v>1108218468</v>
      </c>
      <c r="C977" s="277">
        <v>667038753654</v>
      </c>
      <c r="D977" s="278">
        <v>45043</v>
      </c>
      <c r="E977" s="279" t="s">
        <v>1556</v>
      </c>
      <c r="F977" s="279" t="s">
        <v>188</v>
      </c>
      <c r="G977" s="283" t="s">
        <v>1552</v>
      </c>
      <c r="H977" s="279" t="s">
        <v>189</v>
      </c>
      <c r="I977" s="278">
        <v>45050</v>
      </c>
      <c r="J977" s="278">
        <v>45052</v>
      </c>
      <c r="K977" s="276">
        <f>J977-D977</f>
      </c>
      <c r="L977" s="278">
        <v>45074</v>
      </c>
      <c r="M977" s="280">
        <v>19.4</v>
      </c>
      <c r="N977" s="278">
        <v>45074</v>
      </c>
      <c r="O977" s="279" t="s">
        <v>190</v>
      </c>
      <c r="P977" s="276">
        <v>190</v>
      </c>
      <c r="Q977" s="278">
        <v>45091</v>
      </c>
      <c r="R977" s="276">
        <f>Q977-N977</f>
      </c>
      <c r="S977" s="6"/>
      <c r="T977" s="6"/>
      <c r="U977" s="5">
        <f>+YEAR(D977)</f>
      </c>
      <c r="V977" s="5">
        <f>+MONTH(D977)</f>
      </c>
      <c r="W977" s="281">
        <f>+"W"&amp;IF(WEEKNUM(D977)&lt;10,"0"&amp;WEEKNUM(D977),WEEKNUM(D977))</f>
      </c>
      <c r="X977" s="5">
        <f>+IF(N977="",YEAR(L977),YEAR(N977))</f>
      </c>
      <c r="Y977" s="5">
        <f>+IF(N977="",MONTH(L977),MONTH(N977))</f>
      </c>
      <c r="Z977" s="282">
        <f>+IF(N977="","W"&amp;IF(WEEKNUM(L977)&lt;10,"0"&amp;WEEKNUM(L977),WEEKNUM(L977)),"W"&amp;IF(WEEKNUM(N977)&lt;10,"0"&amp;WEEKNUM(N977),WEEKNUM(N977)))</f>
      </c>
      <c r="AA977" s="281">
        <f>+IF(O977&lt;&gt;"",O977,IF(N977="","In Transit","Arrived"))</f>
      </c>
      <c r="AB977" s="281">
        <f>+"W"&amp;IF(WEEKNUM(Q977)&lt;10,"0"&amp;WEEKNUM(Q977),WEEKNUM(Q977))</f>
      </c>
      <c r="AC977" s="5">
        <f>+YEAR(Q977)</f>
      </c>
      <c r="AD977" s="281">
        <f>+AB977&amp;"-"&amp;AC977</f>
      </c>
      <c r="AE977" s="6"/>
      <c r="AF977" s="6"/>
      <c r="AG977" s="11"/>
    </row>
    <row x14ac:dyDescent="0.25" r="978" customHeight="1" ht="18.75">
      <c r="A978" s="276">
        <v>17</v>
      </c>
      <c r="B978" s="276">
        <v>1108220771</v>
      </c>
      <c r="C978" s="277">
        <v>667038753654</v>
      </c>
      <c r="D978" s="278">
        <v>45043</v>
      </c>
      <c r="E978" s="279" t="s">
        <v>1557</v>
      </c>
      <c r="F978" s="279" t="s">
        <v>188</v>
      </c>
      <c r="G978" s="283" t="s">
        <v>1552</v>
      </c>
      <c r="H978" s="279" t="s">
        <v>189</v>
      </c>
      <c r="I978" s="278">
        <v>45050</v>
      </c>
      <c r="J978" s="278">
        <v>45052</v>
      </c>
      <c r="K978" s="276">
        <f>J978-D978</f>
      </c>
      <c r="L978" s="278">
        <v>45074</v>
      </c>
      <c r="M978" s="280">
        <v>19.4</v>
      </c>
      <c r="N978" s="278">
        <v>45074</v>
      </c>
      <c r="O978" s="279" t="s">
        <v>190</v>
      </c>
      <c r="P978" s="276">
        <v>190</v>
      </c>
      <c r="Q978" s="278">
        <v>45091</v>
      </c>
      <c r="R978" s="276">
        <f>Q978-N978</f>
      </c>
      <c r="S978" s="6"/>
      <c r="T978" s="6"/>
      <c r="U978" s="5">
        <f>+YEAR(D978)</f>
      </c>
      <c r="V978" s="5">
        <f>+MONTH(D978)</f>
      </c>
      <c r="W978" s="281">
        <f>+"W"&amp;IF(WEEKNUM(D978)&lt;10,"0"&amp;WEEKNUM(D978),WEEKNUM(D978))</f>
      </c>
      <c r="X978" s="5">
        <f>+IF(N978="",YEAR(L978),YEAR(N978))</f>
      </c>
      <c r="Y978" s="5">
        <f>+IF(N978="",MONTH(L978),MONTH(N978))</f>
      </c>
      <c r="Z978" s="282">
        <f>+IF(N978="","W"&amp;IF(WEEKNUM(L978)&lt;10,"0"&amp;WEEKNUM(L978),WEEKNUM(L978)),"W"&amp;IF(WEEKNUM(N978)&lt;10,"0"&amp;WEEKNUM(N978),WEEKNUM(N978)))</f>
      </c>
      <c r="AA978" s="281">
        <f>+IF(O978&lt;&gt;"",O978,IF(N978="","In Transit","Arrived"))</f>
      </c>
      <c r="AB978" s="281">
        <f>+"W"&amp;IF(WEEKNUM(Q978)&lt;10,"0"&amp;WEEKNUM(Q978),WEEKNUM(Q978))</f>
      </c>
      <c r="AC978" s="5">
        <f>+YEAR(Q978)</f>
      </c>
      <c r="AD978" s="281">
        <f>+AB978&amp;"-"&amp;AC978</f>
      </c>
      <c r="AE978" s="6"/>
      <c r="AF978" s="6"/>
      <c r="AG978" s="11"/>
    </row>
    <row x14ac:dyDescent="0.25" r="979" customHeight="1" ht="18.75">
      <c r="A979" s="276">
        <v>17</v>
      </c>
      <c r="B979" s="276">
        <v>1108220773</v>
      </c>
      <c r="C979" s="277">
        <v>667038753654</v>
      </c>
      <c r="D979" s="278">
        <v>45043</v>
      </c>
      <c r="E979" s="279" t="s">
        <v>1558</v>
      </c>
      <c r="F979" s="279" t="s">
        <v>188</v>
      </c>
      <c r="G979" s="283" t="s">
        <v>1552</v>
      </c>
      <c r="H979" s="279" t="s">
        <v>189</v>
      </c>
      <c r="I979" s="278">
        <v>45050</v>
      </c>
      <c r="J979" s="278">
        <v>45052</v>
      </c>
      <c r="K979" s="276">
        <f>J979-D979</f>
      </c>
      <c r="L979" s="278">
        <v>45074</v>
      </c>
      <c r="M979" s="280">
        <v>19.4</v>
      </c>
      <c r="N979" s="278">
        <v>45074</v>
      </c>
      <c r="O979" s="279" t="s">
        <v>190</v>
      </c>
      <c r="P979" s="276">
        <v>190</v>
      </c>
      <c r="Q979" s="278">
        <v>45091</v>
      </c>
      <c r="R979" s="276">
        <f>Q979-N979</f>
      </c>
      <c r="S979" s="6"/>
      <c r="T979" s="6"/>
      <c r="U979" s="5">
        <f>+YEAR(D979)</f>
      </c>
      <c r="V979" s="5">
        <f>+MONTH(D979)</f>
      </c>
      <c r="W979" s="281">
        <f>+"W"&amp;IF(WEEKNUM(D979)&lt;10,"0"&amp;WEEKNUM(D979),WEEKNUM(D979))</f>
      </c>
      <c r="X979" s="5">
        <f>+IF(N979="",YEAR(L979),YEAR(N979))</f>
      </c>
      <c r="Y979" s="5">
        <f>+IF(N979="",MONTH(L979),MONTH(N979))</f>
      </c>
      <c r="Z979" s="282">
        <f>+IF(N979="","W"&amp;IF(WEEKNUM(L979)&lt;10,"0"&amp;WEEKNUM(L979),WEEKNUM(L979)),"W"&amp;IF(WEEKNUM(N979)&lt;10,"0"&amp;WEEKNUM(N979),WEEKNUM(N979)))</f>
      </c>
      <c r="AA979" s="281">
        <f>+IF(O979&lt;&gt;"",O979,IF(N979="","In Transit","Arrived"))</f>
      </c>
      <c r="AB979" s="281">
        <f>+"W"&amp;IF(WEEKNUM(Q979)&lt;10,"0"&amp;WEEKNUM(Q979),WEEKNUM(Q979))</f>
      </c>
      <c r="AC979" s="5">
        <f>+YEAR(Q979)</f>
      </c>
      <c r="AD979" s="281">
        <f>+AB979&amp;"-"&amp;AC979</f>
      </c>
      <c r="AE979" s="6"/>
      <c r="AF979" s="6"/>
      <c r="AG979" s="11"/>
    </row>
    <row x14ac:dyDescent="0.25" r="980" customHeight="1" ht="18.75">
      <c r="A980" s="276">
        <v>18</v>
      </c>
      <c r="B980" s="276">
        <v>1108650941</v>
      </c>
      <c r="C980" s="277">
        <v>669031398183</v>
      </c>
      <c r="D980" s="278">
        <v>45051</v>
      </c>
      <c r="E980" s="279" t="s">
        <v>1559</v>
      </c>
      <c r="F980" s="279" t="s">
        <v>250</v>
      </c>
      <c r="G980" s="283" t="s">
        <v>1560</v>
      </c>
      <c r="H980" s="279" t="s">
        <v>189</v>
      </c>
      <c r="I980" s="278">
        <v>45057</v>
      </c>
      <c r="J980" s="278">
        <v>45058</v>
      </c>
      <c r="K980" s="276">
        <f>J980-D980</f>
      </c>
      <c r="L980" s="278">
        <v>45081</v>
      </c>
      <c r="M980" s="280">
        <v>19.4</v>
      </c>
      <c r="N980" s="278">
        <v>45081</v>
      </c>
      <c r="O980" s="279" t="s">
        <v>190</v>
      </c>
      <c r="P980" s="276">
        <v>190</v>
      </c>
      <c r="Q980" s="278">
        <v>45097</v>
      </c>
      <c r="R980" s="276">
        <f>Q980-N980</f>
      </c>
      <c r="S980" s="6"/>
      <c r="T980" s="6"/>
      <c r="U980" s="5">
        <f>+YEAR(D980)</f>
      </c>
      <c r="V980" s="5">
        <f>+MONTH(D980)</f>
      </c>
      <c r="W980" s="281">
        <f>+"W"&amp;IF(WEEKNUM(D980)&lt;10,"0"&amp;WEEKNUM(D980),WEEKNUM(D980))</f>
      </c>
      <c r="X980" s="5">
        <f>+IF(N980="",YEAR(L980),YEAR(N980))</f>
      </c>
      <c r="Y980" s="5">
        <f>+IF(N980="",MONTH(L980),MONTH(N980))</f>
      </c>
      <c r="Z980" s="282">
        <f>+IF(N980="","W"&amp;IF(WEEKNUM(L980)&lt;10,"0"&amp;WEEKNUM(L980),WEEKNUM(L980)),"W"&amp;IF(WEEKNUM(N980)&lt;10,"0"&amp;WEEKNUM(N980),WEEKNUM(N980)))</f>
      </c>
      <c r="AA980" s="281">
        <f>+IF(O980&lt;&gt;"",O980,IF(N980="","In Transit","Arrived"))</f>
      </c>
      <c r="AB980" s="281">
        <f>+"W"&amp;IF(WEEKNUM(Q980)&lt;10,"0"&amp;WEEKNUM(Q980),WEEKNUM(Q980))</f>
      </c>
      <c r="AC980" s="5">
        <f>+YEAR(Q980)</f>
      </c>
      <c r="AD980" s="281">
        <f>+AB980&amp;"-"&amp;AC980</f>
      </c>
      <c r="AE980" s="6"/>
      <c r="AF980" s="6"/>
      <c r="AG980" s="11"/>
    </row>
    <row x14ac:dyDescent="0.25" r="981" customHeight="1" ht="18.75">
      <c r="A981" s="276">
        <v>18</v>
      </c>
      <c r="B981" s="276">
        <v>1108631614</v>
      </c>
      <c r="C981" s="277">
        <v>669031398183</v>
      </c>
      <c r="D981" s="278">
        <v>45050</v>
      </c>
      <c r="E981" s="279" t="s">
        <v>1561</v>
      </c>
      <c r="F981" s="279" t="s">
        <v>250</v>
      </c>
      <c r="G981" s="283" t="s">
        <v>1560</v>
      </c>
      <c r="H981" s="279" t="s">
        <v>189</v>
      </c>
      <c r="I981" s="278">
        <v>45057</v>
      </c>
      <c r="J981" s="278">
        <v>45058</v>
      </c>
      <c r="K981" s="276">
        <f>J981-D981</f>
      </c>
      <c r="L981" s="278">
        <v>45081</v>
      </c>
      <c r="M981" s="280">
        <v>19.4</v>
      </c>
      <c r="N981" s="278">
        <v>45081</v>
      </c>
      <c r="O981" s="279" t="s">
        <v>190</v>
      </c>
      <c r="P981" s="276">
        <v>190</v>
      </c>
      <c r="Q981" s="278">
        <v>45118</v>
      </c>
      <c r="R981" s="276">
        <f>Q981-N981</f>
      </c>
      <c r="S981" s="6"/>
      <c r="T981" s="6"/>
      <c r="U981" s="5">
        <f>+YEAR(D981)</f>
      </c>
      <c r="V981" s="5">
        <f>+MONTH(D981)</f>
      </c>
      <c r="W981" s="281">
        <f>+"W"&amp;IF(WEEKNUM(D981)&lt;10,"0"&amp;WEEKNUM(D981),WEEKNUM(D981))</f>
      </c>
      <c r="X981" s="5">
        <f>+IF(N981="",YEAR(L981),YEAR(N981))</f>
      </c>
      <c r="Y981" s="5">
        <f>+IF(N981="",MONTH(L981),MONTH(N981))</f>
      </c>
      <c r="Z981" s="282">
        <f>+IF(N981="","W"&amp;IF(WEEKNUM(L981)&lt;10,"0"&amp;WEEKNUM(L981),WEEKNUM(L981)),"W"&amp;IF(WEEKNUM(N981)&lt;10,"0"&amp;WEEKNUM(N981),WEEKNUM(N981)))</f>
      </c>
      <c r="AA981" s="281">
        <f>+IF(O981&lt;&gt;"",O981,IF(N981="","In Transit","Arrived"))</f>
      </c>
      <c r="AB981" s="281">
        <f>+"W"&amp;IF(WEEKNUM(Q981)&lt;10,"0"&amp;WEEKNUM(Q981),WEEKNUM(Q981))</f>
      </c>
      <c r="AC981" s="5">
        <f>+YEAR(Q981)</f>
      </c>
      <c r="AD981" s="281">
        <f>+AB981&amp;"-"&amp;AC981</f>
      </c>
      <c r="AE981" s="6"/>
      <c r="AF981" s="6"/>
      <c r="AG981" s="11"/>
    </row>
    <row x14ac:dyDescent="0.25" r="982" customHeight="1" ht="18.75">
      <c r="A982" s="276">
        <v>18</v>
      </c>
      <c r="B982" s="276">
        <v>1108631613</v>
      </c>
      <c r="C982" s="277">
        <v>669031398183</v>
      </c>
      <c r="D982" s="278">
        <v>45050</v>
      </c>
      <c r="E982" s="279" t="s">
        <v>1562</v>
      </c>
      <c r="F982" s="279" t="s">
        <v>250</v>
      </c>
      <c r="G982" s="283" t="s">
        <v>1560</v>
      </c>
      <c r="H982" s="279" t="s">
        <v>189</v>
      </c>
      <c r="I982" s="278">
        <v>45057</v>
      </c>
      <c r="J982" s="278">
        <v>45058</v>
      </c>
      <c r="K982" s="276">
        <f>J982-D982</f>
      </c>
      <c r="L982" s="278">
        <v>45081</v>
      </c>
      <c r="M982" s="280">
        <v>19.4</v>
      </c>
      <c r="N982" s="278">
        <v>45081</v>
      </c>
      <c r="O982" s="279" t="s">
        <v>190</v>
      </c>
      <c r="P982" s="276">
        <v>190</v>
      </c>
      <c r="Q982" s="278">
        <v>45118</v>
      </c>
      <c r="R982" s="276">
        <f>Q982-N982</f>
      </c>
      <c r="S982" s="6"/>
      <c r="T982" s="6"/>
      <c r="U982" s="5">
        <f>+YEAR(D982)</f>
      </c>
      <c r="V982" s="5">
        <f>+MONTH(D982)</f>
      </c>
      <c r="W982" s="281">
        <f>+"W"&amp;IF(WEEKNUM(D982)&lt;10,"0"&amp;WEEKNUM(D982),WEEKNUM(D982))</f>
      </c>
      <c r="X982" s="5">
        <f>+IF(N982="",YEAR(L982),YEAR(N982))</f>
      </c>
      <c r="Y982" s="5">
        <f>+IF(N982="",MONTH(L982),MONTH(N982))</f>
      </c>
      <c r="Z982" s="282">
        <f>+IF(N982="","W"&amp;IF(WEEKNUM(L982)&lt;10,"0"&amp;WEEKNUM(L982),WEEKNUM(L982)),"W"&amp;IF(WEEKNUM(N982)&lt;10,"0"&amp;WEEKNUM(N982),WEEKNUM(N982)))</f>
      </c>
      <c r="AA982" s="281">
        <f>+IF(O982&lt;&gt;"",O982,IF(N982="","In Transit","Arrived"))</f>
      </c>
      <c r="AB982" s="281">
        <f>+"W"&amp;IF(WEEKNUM(Q982)&lt;10,"0"&amp;WEEKNUM(Q982),WEEKNUM(Q982))</f>
      </c>
      <c r="AC982" s="5">
        <f>+YEAR(Q982)</f>
      </c>
      <c r="AD982" s="281">
        <f>+AB982&amp;"-"&amp;AC982</f>
      </c>
      <c r="AE982" s="6"/>
      <c r="AF982" s="6"/>
      <c r="AG982" s="11"/>
    </row>
    <row x14ac:dyDescent="0.25" r="983" customHeight="1" ht="18.75">
      <c r="A983" s="276">
        <v>18</v>
      </c>
      <c r="B983" s="276">
        <v>1108631612</v>
      </c>
      <c r="C983" s="277">
        <v>669031398183</v>
      </c>
      <c r="D983" s="278">
        <v>45050</v>
      </c>
      <c r="E983" s="279" t="s">
        <v>1563</v>
      </c>
      <c r="F983" s="279" t="s">
        <v>250</v>
      </c>
      <c r="G983" s="283" t="s">
        <v>1560</v>
      </c>
      <c r="H983" s="279" t="s">
        <v>189</v>
      </c>
      <c r="I983" s="278">
        <v>45057</v>
      </c>
      <c r="J983" s="278">
        <v>45058</v>
      </c>
      <c r="K983" s="276">
        <f>J983-D983</f>
      </c>
      <c r="L983" s="278">
        <v>45081</v>
      </c>
      <c r="M983" s="280">
        <v>19.4</v>
      </c>
      <c r="N983" s="278">
        <v>45081</v>
      </c>
      <c r="O983" s="279" t="s">
        <v>190</v>
      </c>
      <c r="P983" s="276">
        <v>190</v>
      </c>
      <c r="Q983" s="278">
        <v>45118</v>
      </c>
      <c r="R983" s="276">
        <f>Q983-N983</f>
      </c>
      <c r="S983" s="6"/>
      <c r="T983" s="6"/>
      <c r="U983" s="5">
        <f>+YEAR(D983)</f>
      </c>
      <c r="V983" s="5">
        <f>+MONTH(D983)</f>
      </c>
      <c r="W983" s="281">
        <f>+"W"&amp;IF(WEEKNUM(D983)&lt;10,"0"&amp;WEEKNUM(D983),WEEKNUM(D983))</f>
      </c>
      <c r="X983" s="5">
        <f>+IF(N983="",YEAR(L983),YEAR(N983))</f>
      </c>
      <c r="Y983" s="5">
        <f>+IF(N983="",MONTH(L983),MONTH(N983))</f>
      </c>
      <c r="Z983" s="282">
        <f>+IF(N983="","W"&amp;IF(WEEKNUM(L983)&lt;10,"0"&amp;WEEKNUM(L983),WEEKNUM(L983)),"W"&amp;IF(WEEKNUM(N983)&lt;10,"0"&amp;WEEKNUM(N983),WEEKNUM(N983)))</f>
      </c>
      <c r="AA983" s="281">
        <f>+IF(O983&lt;&gt;"",O983,IF(N983="","In Transit","Arrived"))</f>
      </c>
      <c r="AB983" s="281">
        <f>+"W"&amp;IF(WEEKNUM(Q983)&lt;10,"0"&amp;WEEKNUM(Q983),WEEKNUM(Q983))</f>
      </c>
      <c r="AC983" s="5">
        <f>+YEAR(Q983)</f>
      </c>
      <c r="AD983" s="281">
        <f>+AB983&amp;"-"&amp;AC983</f>
      </c>
      <c r="AE983" s="6"/>
      <c r="AF983" s="6"/>
      <c r="AG983" s="11"/>
    </row>
    <row x14ac:dyDescent="0.25" r="984" customHeight="1" ht="18.75">
      <c r="A984" s="276">
        <v>18</v>
      </c>
      <c r="B984" s="276">
        <v>1108631611</v>
      </c>
      <c r="C984" s="277">
        <v>669031398183</v>
      </c>
      <c r="D984" s="278">
        <v>45050</v>
      </c>
      <c r="E984" s="279" t="s">
        <v>1564</v>
      </c>
      <c r="F984" s="279" t="s">
        <v>250</v>
      </c>
      <c r="G984" s="283" t="s">
        <v>1560</v>
      </c>
      <c r="H984" s="279" t="s">
        <v>189</v>
      </c>
      <c r="I984" s="278">
        <v>45057</v>
      </c>
      <c r="J984" s="278">
        <v>45058</v>
      </c>
      <c r="K984" s="276">
        <f>J984-D984</f>
      </c>
      <c r="L984" s="278">
        <v>45081</v>
      </c>
      <c r="M984" s="280">
        <v>19.4</v>
      </c>
      <c r="N984" s="278">
        <v>45081</v>
      </c>
      <c r="O984" s="279" t="s">
        <v>190</v>
      </c>
      <c r="P984" s="276">
        <v>190</v>
      </c>
      <c r="Q984" s="278">
        <v>45118</v>
      </c>
      <c r="R984" s="276">
        <f>Q984-N984</f>
      </c>
      <c r="S984" s="6"/>
      <c r="T984" s="6"/>
      <c r="U984" s="5">
        <f>+YEAR(D984)</f>
      </c>
      <c r="V984" s="5">
        <f>+MONTH(D984)</f>
      </c>
      <c r="W984" s="281">
        <f>+"W"&amp;IF(WEEKNUM(D984)&lt;10,"0"&amp;WEEKNUM(D984),WEEKNUM(D984))</f>
      </c>
      <c r="X984" s="5">
        <f>+IF(N984="",YEAR(L984),YEAR(N984))</f>
      </c>
      <c r="Y984" s="5">
        <f>+IF(N984="",MONTH(L984),MONTH(N984))</f>
      </c>
      <c r="Z984" s="282">
        <f>+IF(N984="","W"&amp;IF(WEEKNUM(L984)&lt;10,"0"&amp;WEEKNUM(L984),WEEKNUM(L984)),"W"&amp;IF(WEEKNUM(N984)&lt;10,"0"&amp;WEEKNUM(N984),WEEKNUM(N984)))</f>
      </c>
      <c r="AA984" s="281">
        <f>+IF(O984&lt;&gt;"",O984,IF(N984="","In Transit","Arrived"))</f>
      </c>
      <c r="AB984" s="281">
        <f>+"W"&amp;IF(WEEKNUM(Q984)&lt;10,"0"&amp;WEEKNUM(Q984),WEEKNUM(Q984))</f>
      </c>
      <c r="AC984" s="5">
        <f>+YEAR(Q984)</f>
      </c>
      <c r="AD984" s="281">
        <f>+AB984&amp;"-"&amp;AC984</f>
      </c>
      <c r="AE984" s="6"/>
      <c r="AF984" s="6"/>
      <c r="AG984" s="11"/>
    </row>
    <row x14ac:dyDescent="0.25" r="985" customHeight="1" ht="18.75">
      <c r="A985" s="276">
        <v>18</v>
      </c>
      <c r="B985" s="276">
        <v>1108631610</v>
      </c>
      <c r="C985" s="277">
        <v>669031398183</v>
      </c>
      <c r="D985" s="278">
        <v>45050</v>
      </c>
      <c r="E985" s="279" t="s">
        <v>1565</v>
      </c>
      <c r="F985" s="279" t="s">
        <v>250</v>
      </c>
      <c r="G985" s="283" t="s">
        <v>1560</v>
      </c>
      <c r="H985" s="279" t="s">
        <v>189</v>
      </c>
      <c r="I985" s="278">
        <v>45057</v>
      </c>
      <c r="J985" s="278">
        <v>45058</v>
      </c>
      <c r="K985" s="276">
        <f>J985-D985</f>
      </c>
      <c r="L985" s="278">
        <v>45081</v>
      </c>
      <c r="M985" s="280">
        <v>19.4</v>
      </c>
      <c r="N985" s="278">
        <v>45081</v>
      </c>
      <c r="O985" s="279" t="s">
        <v>190</v>
      </c>
      <c r="P985" s="276">
        <v>190</v>
      </c>
      <c r="Q985" s="278">
        <v>45097</v>
      </c>
      <c r="R985" s="276">
        <f>Q985-N985</f>
      </c>
      <c r="S985" s="6"/>
      <c r="T985" s="6"/>
      <c r="U985" s="5">
        <f>+YEAR(D985)</f>
      </c>
      <c r="V985" s="5">
        <f>+MONTH(D985)</f>
      </c>
      <c r="W985" s="281">
        <f>+"W"&amp;IF(WEEKNUM(D985)&lt;10,"0"&amp;WEEKNUM(D985),WEEKNUM(D985))</f>
      </c>
      <c r="X985" s="5">
        <f>+IF(N985="",YEAR(L985),YEAR(N985))</f>
      </c>
      <c r="Y985" s="5">
        <f>+IF(N985="",MONTH(L985),MONTH(N985))</f>
      </c>
      <c r="Z985" s="282">
        <f>+IF(N985="","W"&amp;IF(WEEKNUM(L985)&lt;10,"0"&amp;WEEKNUM(L985),WEEKNUM(L985)),"W"&amp;IF(WEEKNUM(N985)&lt;10,"0"&amp;WEEKNUM(N985),WEEKNUM(N985)))</f>
      </c>
      <c r="AA985" s="281">
        <f>+IF(O985&lt;&gt;"",O985,IF(N985="","In Transit","Arrived"))</f>
      </c>
      <c r="AB985" s="281">
        <f>+"W"&amp;IF(WEEKNUM(Q985)&lt;10,"0"&amp;WEEKNUM(Q985),WEEKNUM(Q985))</f>
      </c>
      <c r="AC985" s="5">
        <f>+YEAR(Q985)</f>
      </c>
      <c r="AD985" s="281">
        <f>+AB985&amp;"-"&amp;AC985</f>
      </c>
      <c r="AE985" s="6"/>
      <c r="AF985" s="6"/>
      <c r="AG985" s="11"/>
    </row>
    <row x14ac:dyDescent="0.25" r="986" customHeight="1" ht="18.75">
      <c r="A986" s="276">
        <v>18</v>
      </c>
      <c r="B986" s="276">
        <v>1108631609</v>
      </c>
      <c r="C986" s="277">
        <v>669031398183</v>
      </c>
      <c r="D986" s="278">
        <v>45050</v>
      </c>
      <c r="E986" s="279" t="s">
        <v>1566</v>
      </c>
      <c r="F986" s="279" t="s">
        <v>250</v>
      </c>
      <c r="G986" s="283" t="s">
        <v>1560</v>
      </c>
      <c r="H986" s="279" t="s">
        <v>189</v>
      </c>
      <c r="I986" s="278">
        <v>45057</v>
      </c>
      <c r="J986" s="278">
        <v>45058</v>
      </c>
      <c r="K986" s="276">
        <f>J986-D986</f>
      </c>
      <c r="L986" s="278">
        <v>45081</v>
      </c>
      <c r="M986" s="280">
        <v>19.4</v>
      </c>
      <c r="N986" s="278">
        <v>45081</v>
      </c>
      <c r="O986" s="279" t="s">
        <v>190</v>
      </c>
      <c r="P986" s="276">
        <v>190</v>
      </c>
      <c r="Q986" s="278">
        <v>45097</v>
      </c>
      <c r="R986" s="276">
        <f>Q986-N986</f>
      </c>
      <c r="S986" s="6"/>
      <c r="T986" s="6"/>
      <c r="U986" s="5">
        <f>+YEAR(D986)</f>
      </c>
      <c r="V986" s="5">
        <f>+MONTH(D986)</f>
      </c>
      <c r="W986" s="281">
        <f>+"W"&amp;IF(WEEKNUM(D986)&lt;10,"0"&amp;WEEKNUM(D986),WEEKNUM(D986))</f>
      </c>
      <c r="X986" s="5">
        <f>+IF(N986="",YEAR(L986),YEAR(N986))</f>
      </c>
      <c r="Y986" s="5">
        <f>+IF(N986="",MONTH(L986),MONTH(N986))</f>
      </c>
      <c r="Z986" s="282">
        <f>+IF(N986="","W"&amp;IF(WEEKNUM(L986)&lt;10,"0"&amp;WEEKNUM(L986),WEEKNUM(L986)),"W"&amp;IF(WEEKNUM(N986)&lt;10,"0"&amp;WEEKNUM(N986),WEEKNUM(N986)))</f>
      </c>
      <c r="AA986" s="281">
        <f>+IF(O986&lt;&gt;"",O986,IF(N986="","In Transit","Arrived"))</f>
      </c>
      <c r="AB986" s="281">
        <f>+"W"&amp;IF(WEEKNUM(Q986)&lt;10,"0"&amp;WEEKNUM(Q986),WEEKNUM(Q986))</f>
      </c>
      <c r="AC986" s="5">
        <f>+YEAR(Q986)</f>
      </c>
      <c r="AD986" s="281">
        <f>+AB986&amp;"-"&amp;AC986</f>
      </c>
      <c r="AE986" s="6"/>
      <c r="AF986" s="6"/>
      <c r="AG986" s="11"/>
    </row>
    <row x14ac:dyDescent="0.25" r="987" customHeight="1" ht="18.75">
      <c r="A987" s="276">
        <v>18</v>
      </c>
      <c r="B987" s="276">
        <v>1108631608</v>
      </c>
      <c r="C987" s="277">
        <v>669031398183</v>
      </c>
      <c r="D987" s="278">
        <v>45050</v>
      </c>
      <c r="E987" s="279" t="s">
        <v>1567</v>
      </c>
      <c r="F987" s="279" t="s">
        <v>250</v>
      </c>
      <c r="G987" s="283" t="s">
        <v>1560</v>
      </c>
      <c r="H987" s="279" t="s">
        <v>189</v>
      </c>
      <c r="I987" s="278">
        <v>45057</v>
      </c>
      <c r="J987" s="278">
        <v>45058</v>
      </c>
      <c r="K987" s="276">
        <f>J987-D987</f>
      </c>
      <c r="L987" s="278">
        <v>45081</v>
      </c>
      <c r="M987" s="280">
        <v>19.4</v>
      </c>
      <c r="N987" s="278">
        <v>45081</v>
      </c>
      <c r="O987" s="279" t="s">
        <v>190</v>
      </c>
      <c r="P987" s="276">
        <v>190</v>
      </c>
      <c r="Q987" s="278">
        <v>45097</v>
      </c>
      <c r="R987" s="276">
        <f>Q987-N987</f>
      </c>
      <c r="S987" s="6"/>
      <c r="T987" s="6"/>
      <c r="U987" s="5">
        <f>+YEAR(D987)</f>
      </c>
      <c r="V987" s="5">
        <f>+MONTH(D987)</f>
      </c>
      <c r="W987" s="281">
        <f>+"W"&amp;IF(WEEKNUM(D987)&lt;10,"0"&amp;WEEKNUM(D987),WEEKNUM(D987))</f>
      </c>
      <c r="X987" s="5">
        <f>+IF(N987="",YEAR(L987),YEAR(N987))</f>
      </c>
      <c r="Y987" s="5">
        <f>+IF(N987="",MONTH(L987),MONTH(N987))</f>
      </c>
      <c r="Z987" s="282">
        <f>+IF(N987="","W"&amp;IF(WEEKNUM(L987)&lt;10,"0"&amp;WEEKNUM(L987),WEEKNUM(L987)),"W"&amp;IF(WEEKNUM(N987)&lt;10,"0"&amp;WEEKNUM(N987),WEEKNUM(N987)))</f>
      </c>
      <c r="AA987" s="281">
        <f>+IF(O987&lt;&gt;"",O987,IF(N987="","In Transit","Arrived"))</f>
      </c>
      <c r="AB987" s="281">
        <f>+"W"&amp;IF(WEEKNUM(Q987)&lt;10,"0"&amp;WEEKNUM(Q987),WEEKNUM(Q987))</f>
      </c>
      <c r="AC987" s="5">
        <f>+YEAR(Q987)</f>
      </c>
      <c r="AD987" s="281">
        <f>+AB987&amp;"-"&amp;AC987</f>
      </c>
      <c r="AE987" s="6"/>
      <c r="AF987" s="6"/>
      <c r="AG987" s="11"/>
    </row>
    <row x14ac:dyDescent="0.25" r="988" customHeight="1" ht="18.75">
      <c r="A988" s="276">
        <v>18</v>
      </c>
      <c r="B988" s="276">
        <v>1108631607</v>
      </c>
      <c r="C988" s="277">
        <v>669031398183</v>
      </c>
      <c r="D988" s="278">
        <v>45050</v>
      </c>
      <c r="E988" s="279" t="s">
        <v>1568</v>
      </c>
      <c r="F988" s="279" t="s">
        <v>250</v>
      </c>
      <c r="G988" s="283" t="s">
        <v>1560</v>
      </c>
      <c r="H988" s="279" t="s">
        <v>189</v>
      </c>
      <c r="I988" s="278">
        <v>45057</v>
      </c>
      <c r="J988" s="278">
        <v>45058</v>
      </c>
      <c r="K988" s="276">
        <f>J988-D988</f>
      </c>
      <c r="L988" s="278">
        <v>45081</v>
      </c>
      <c r="M988" s="280">
        <v>19.4</v>
      </c>
      <c r="N988" s="278">
        <v>45081</v>
      </c>
      <c r="O988" s="279" t="s">
        <v>190</v>
      </c>
      <c r="P988" s="276">
        <v>190</v>
      </c>
      <c r="Q988" s="278">
        <v>45097</v>
      </c>
      <c r="R988" s="276">
        <f>Q988-N988</f>
      </c>
      <c r="S988" s="6"/>
      <c r="T988" s="6"/>
      <c r="U988" s="5">
        <f>+YEAR(D988)</f>
      </c>
      <c r="V988" s="5">
        <f>+MONTH(D988)</f>
      </c>
      <c r="W988" s="281">
        <f>+"W"&amp;IF(WEEKNUM(D988)&lt;10,"0"&amp;WEEKNUM(D988),WEEKNUM(D988))</f>
      </c>
      <c r="X988" s="5">
        <f>+IF(N988="",YEAR(L988),YEAR(N988))</f>
      </c>
      <c r="Y988" s="5">
        <f>+IF(N988="",MONTH(L988),MONTH(N988))</f>
      </c>
      <c r="Z988" s="282">
        <f>+IF(N988="","W"&amp;IF(WEEKNUM(L988)&lt;10,"0"&amp;WEEKNUM(L988),WEEKNUM(L988)),"W"&amp;IF(WEEKNUM(N988)&lt;10,"0"&amp;WEEKNUM(N988),WEEKNUM(N988)))</f>
      </c>
      <c r="AA988" s="281">
        <f>+IF(O988&lt;&gt;"",O988,IF(N988="","In Transit","Arrived"))</f>
      </c>
      <c r="AB988" s="281">
        <f>+"W"&amp;IF(WEEKNUM(Q988)&lt;10,"0"&amp;WEEKNUM(Q988),WEEKNUM(Q988))</f>
      </c>
      <c r="AC988" s="5">
        <f>+YEAR(Q988)</f>
      </c>
      <c r="AD988" s="281">
        <f>+AB988&amp;"-"&amp;AC988</f>
      </c>
      <c r="AE988" s="6"/>
      <c r="AF988" s="6"/>
      <c r="AG988" s="11"/>
    </row>
    <row x14ac:dyDescent="0.25" r="989" customHeight="1" ht="18.75">
      <c r="A989" s="276">
        <v>18</v>
      </c>
      <c r="B989" s="276">
        <v>1108631598</v>
      </c>
      <c r="C989" s="277">
        <v>669031398183</v>
      </c>
      <c r="D989" s="278">
        <v>45049</v>
      </c>
      <c r="E989" s="279" t="s">
        <v>1569</v>
      </c>
      <c r="F989" s="279" t="s">
        <v>250</v>
      </c>
      <c r="G989" s="283" t="s">
        <v>1560</v>
      </c>
      <c r="H989" s="279" t="s">
        <v>189</v>
      </c>
      <c r="I989" s="278">
        <v>45057</v>
      </c>
      <c r="J989" s="278">
        <v>45058</v>
      </c>
      <c r="K989" s="276">
        <f>J989-D989</f>
      </c>
      <c r="L989" s="278">
        <v>45081</v>
      </c>
      <c r="M989" s="280">
        <v>19.4</v>
      </c>
      <c r="N989" s="278">
        <v>45081</v>
      </c>
      <c r="O989" s="279" t="s">
        <v>190</v>
      </c>
      <c r="P989" s="276">
        <v>190</v>
      </c>
      <c r="Q989" s="278">
        <v>45097</v>
      </c>
      <c r="R989" s="276">
        <f>Q989-N989</f>
      </c>
      <c r="S989" s="6"/>
      <c r="T989" s="6"/>
      <c r="U989" s="5">
        <f>+YEAR(D989)</f>
      </c>
      <c r="V989" s="5">
        <f>+MONTH(D989)</f>
      </c>
      <c r="W989" s="281">
        <f>+"W"&amp;IF(WEEKNUM(D989)&lt;10,"0"&amp;WEEKNUM(D989),WEEKNUM(D989))</f>
      </c>
      <c r="X989" s="5">
        <f>+IF(N989="",YEAR(L989),YEAR(N989))</f>
      </c>
      <c r="Y989" s="5">
        <f>+IF(N989="",MONTH(L989),MONTH(N989))</f>
      </c>
      <c r="Z989" s="282">
        <f>+IF(N989="","W"&amp;IF(WEEKNUM(L989)&lt;10,"0"&amp;WEEKNUM(L989),WEEKNUM(L989)),"W"&amp;IF(WEEKNUM(N989)&lt;10,"0"&amp;WEEKNUM(N989),WEEKNUM(N989)))</f>
      </c>
      <c r="AA989" s="281">
        <f>+IF(O989&lt;&gt;"",O989,IF(N989="","In Transit","Arrived"))</f>
      </c>
      <c r="AB989" s="281">
        <f>+"W"&amp;IF(WEEKNUM(Q989)&lt;10,"0"&amp;WEEKNUM(Q989),WEEKNUM(Q989))</f>
      </c>
      <c r="AC989" s="5">
        <f>+YEAR(Q989)</f>
      </c>
      <c r="AD989" s="281">
        <f>+AB989&amp;"-"&amp;AC989</f>
      </c>
      <c r="AE989" s="6"/>
      <c r="AF989" s="6"/>
      <c r="AG989" s="11"/>
    </row>
    <row x14ac:dyDescent="0.25" r="990" customHeight="1" ht="18.75">
      <c r="A990" s="276">
        <v>19</v>
      </c>
      <c r="B990" s="276">
        <v>1108655209</v>
      </c>
      <c r="C990" s="277">
        <v>669468076209</v>
      </c>
      <c r="D990" s="278">
        <v>45056</v>
      </c>
      <c r="E990" s="279" t="s">
        <v>1570</v>
      </c>
      <c r="F990" s="279" t="s">
        <v>211</v>
      </c>
      <c r="G990" s="283" t="s">
        <v>1571</v>
      </c>
      <c r="H990" s="279" t="s">
        <v>189</v>
      </c>
      <c r="I990" s="278">
        <v>45066</v>
      </c>
      <c r="J990" s="278">
        <v>45065</v>
      </c>
      <c r="K990" s="276">
        <f>J990-D990</f>
      </c>
      <c r="L990" s="278">
        <v>45089</v>
      </c>
      <c r="M990" s="280">
        <v>19.4</v>
      </c>
      <c r="N990" s="278">
        <v>45088</v>
      </c>
      <c r="O990" s="279" t="s">
        <v>190</v>
      </c>
      <c r="P990" s="276">
        <v>190</v>
      </c>
      <c r="Q990" s="278">
        <v>45118</v>
      </c>
      <c r="R990" s="276">
        <f>Q990-N990</f>
      </c>
      <c r="S990" s="6"/>
      <c r="T990" s="6"/>
      <c r="U990" s="5">
        <f>+YEAR(D990)</f>
      </c>
      <c r="V990" s="5">
        <f>+MONTH(D990)</f>
      </c>
      <c r="W990" s="281">
        <f>+"W"&amp;IF(WEEKNUM(D990)&lt;10,"0"&amp;WEEKNUM(D990),WEEKNUM(D990))</f>
      </c>
      <c r="X990" s="5">
        <f>+IF(N990="",YEAR(L990),YEAR(N990))</f>
      </c>
      <c r="Y990" s="5">
        <f>+IF(N990="",MONTH(L990),MONTH(N990))</f>
      </c>
      <c r="Z990" s="282">
        <f>+IF(N990="","W"&amp;IF(WEEKNUM(L990)&lt;10,"0"&amp;WEEKNUM(L990),WEEKNUM(L990)),"W"&amp;IF(WEEKNUM(N990)&lt;10,"0"&amp;WEEKNUM(N990),WEEKNUM(N990)))</f>
      </c>
      <c r="AA990" s="281">
        <f>+IF(O990&lt;&gt;"",O990,IF(N990="","In Transit","Arrived"))</f>
      </c>
      <c r="AB990" s="281">
        <f>+"W"&amp;IF(WEEKNUM(Q990)&lt;10,"0"&amp;WEEKNUM(Q990),WEEKNUM(Q990))</f>
      </c>
      <c r="AC990" s="5">
        <f>+YEAR(Q990)</f>
      </c>
      <c r="AD990" s="281">
        <f>+AB990&amp;"-"&amp;AC990</f>
      </c>
      <c r="AE990" s="6"/>
      <c r="AF990" s="6"/>
      <c r="AG990" s="11"/>
    </row>
    <row x14ac:dyDescent="0.25" r="991" customHeight="1" ht="18.75">
      <c r="A991" s="276">
        <v>19</v>
      </c>
      <c r="B991" s="276">
        <v>1108655208</v>
      </c>
      <c r="C991" s="277">
        <v>669468076209</v>
      </c>
      <c r="D991" s="278">
        <v>45056</v>
      </c>
      <c r="E991" s="279" t="s">
        <v>1572</v>
      </c>
      <c r="F991" s="279" t="s">
        <v>211</v>
      </c>
      <c r="G991" s="283" t="s">
        <v>1571</v>
      </c>
      <c r="H991" s="279" t="s">
        <v>189</v>
      </c>
      <c r="I991" s="278">
        <v>45066</v>
      </c>
      <c r="J991" s="278">
        <v>45065</v>
      </c>
      <c r="K991" s="276">
        <f>J991-D991</f>
      </c>
      <c r="L991" s="278">
        <v>45089</v>
      </c>
      <c r="M991" s="280">
        <v>19.4</v>
      </c>
      <c r="N991" s="278">
        <v>45088</v>
      </c>
      <c r="O991" s="279" t="s">
        <v>190</v>
      </c>
      <c r="P991" s="276">
        <v>190</v>
      </c>
      <c r="Q991" s="278">
        <v>45118</v>
      </c>
      <c r="R991" s="276">
        <f>Q991-N991</f>
      </c>
      <c r="S991" s="6"/>
      <c r="T991" s="6"/>
      <c r="U991" s="5">
        <f>+YEAR(D991)</f>
      </c>
      <c r="V991" s="5">
        <f>+MONTH(D991)</f>
      </c>
      <c r="W991" s="281">
        <f>+"W"&amp;IF(WEEKNUM(D991)&lt;10,"0"&amp;WEEKNUM(D991),WEEKNUM(D991))</f>
      </c>
      <c r="X991" s="5">
        <f>+IF(N991="",YEAR(L991),YEAR(N991))</f>
      </c>
      <c r="Y991" s="5">
        <f>+IF(N991="",MONTH(L991),MONTH(N991))</f>
      </c>
      <c r="Z991" s="282">
        <f>+IF(N991="","W"&amp;IF(WEEKNUM(L991)&lt;10,"0"&amp;WEEKNUM(L991),WEEKNUM(L991)),"W"&amp;IF(WEEKNUM(N991)&lt;10,"0"&amp;WEEKNUM(N991),WEEKNUM(N991)))</f>
      </c>
      <c r="AA991" s="281">
        <f>+IF(O991&lt;&gt;"",O991,IF(N991="","In Transit","Arrived"))</f>
      </c>
      <c r="AB991" s="281">
        <f>+"W"&amp;IF(WEEKNUM(Q991)&lt;10,"0"&amp;WEEKNUM(Q991),WEEKNUM(Q991))</f>
      </c>
      <c r="AC991" s="5">
        <f>+YEAR(Q991)</f>
      </c>
      <c r="AD991" s="281">
        <f>+AB991&amp;"-"&amp;AC991</f>
      </c>
      <c r="AE991" s="6"/>
      <c r="AF991" s="6"/>
      <c r="AG991" s="11"/>
    </row>
    <row x14ac:dyDescent="0.25" r="992" customHeight="1" ht="18.75">
      <c r="A992" s="276">
        <v>19</v>
      </c>
      <c r="B992" s="276">
        <v>1108655207</v>
      </c>
      <c r="C992" s="277">
        <v>669468076209</v>
      </c>
      <c r="D992" s="278">
        <v>45056</v>
      </c>
      <c r="E992" s="279" t="s">
        <v>1573</v>
      </c>
      <c r="F992" s="279" t="s">
        <v>211</v>
      </c>
      <c r="G992" s="283" t="s">
        <v>1571</v>
      </c>
      <c r="H992" s="279" t="s">
        <v>189</v>
      </c>
      <c r="I992" s="278">
        <v>45066</v>
      </c>
      <c r="J992" s="278">
        <v>45065</v>
      </c>
      <c r="K992" s="276">
        <f>J992-D992</f>
      </c>
      <c r="L992" s="278">
        <v>45089</v>
      </c>
      <c r="M992" s="280">
        <v>19.4</v>
      </c>
      <c r="N992" s="278">
        <v>45088</v>
      </c>
      <c r="O992" s="279" t="s">
        <v>190</v>
      </c>
      <c r="P992" s="276">
        <v>190</v>
      </c>
      <c r="Q992" s="278">
        <v>45118</v>
      </c>
      <c r="R992" s="276">
        <f>Q992-N992</f>
      </c>
      <c r="S992" s="6"/>
      <c r="T992" s="6"/>
      <c r="U992" s="5">
        <f>+YEAR(D992)</f>
      </c>
      <c r="V992" s="5">
        <f>+MONTH(D992)</f>
      </c>
      <c r="W992" s="281">
        <f>+"W"&amp;IF(WEEKNUM(D992)&lt;10,"0"&amp;WEEKNUM(D992),WEEKNUM(D992))</f>
      </c>
      <c r="X992" s="5">
        <f>+IF(N992="",YEAR(L992),YEAR(N992))</f>
      </c>
      <c r="Y992" s="5">
        <f>+IF(N992="",MONTH(L992),MONTH(N992))</f>
      </c>
      <c r="Z992" s="282">
        <f>+IF(N992="","W"&amp;IF(WEEKNUM(L992)&lt;10,"0"&amp;WEEKNUM(L992),WEEKNUM(L992)),"W"&amp;IF(WEEKNUM(N992)&lt;10,"0"&amp;WEEKNUM(N992),WEEKNUM(N992)))</f>
      </c>
      <c r="AA992" s="281">
        <f>+IF(O992&lt;&gt;"",O992,IF(N992="","In Transit","Arrived"))</f>
      </c>
      <c r="AB992" s="281">
        <f>+"W"&amp;IF(WEEKNUM(Q992)&lt;10,"0"&amp;WEEKNUM(Q992),WEEKNUM(Q992))</f>
      </c>
      <c r="AC992" s="5">
        <f>+YEAR(Q992)</f>
      </c>
      <c r="AD992" s="281">
        <f>+AB992&amp;"-"&amp;AC992</f>
      </c>
      <c r="AE992" s="6"/>
      <c r="AF992" s="6"/>
      <c r="AG992" s="11"/>
    </row>
    <row x14ac:dyDescent="0.25" r="993" customHeight="1" ht="18.75">
      <c r="A993" s="276">
        <v>20</v>
      </c>
      <c r="B993" s="276">
        <v>1108787238</v>
      </c>
      <c r="C993" s="277">
        <v>671888174483</v>
      </c>
      <c r="D993" s="278">
        <v>45065</v>
      </c>
      <c r="E993" s="279" t="s">
        <v>1574</v>
      </c>
      <c r="F993" s="279" t="s">
        <v>235</v>
      </c>
      <c r="G993" s="283" t="s">
        <v>1575</v>
      </c>
      <c r="H993" s="279" t="s">
        <v>189</v>
      </c>
      <c r="I993" s="278">
        <v>45071</v>
      </c>
      <c r="J993" s="278">
        <v>45064</v>
      </c>
      <c r="K993" s="276">
        <f>J993-D993</f>
      </c>
      <c r="L993" s="278">
        <v>45095</v>
      </c>
      <c r="M993" s="280">
        <v>19.4</v>
      </c>
      <c r="N993" s="278">
        <v>45095</v>
      </c>
      <c r="O993" s="279" t="s">
        <v>190</v>
      </c>
      <c r="P993" s="276">
        <v>190</v>
      </c>
      <c r="Q993" s="278">
        <v>45127</v>
      </c>
      <c r="R993" s="276">
        <f>Q993-N993</f>
      </c>
      <c r="S993" s="6"/>
      <c r="T993" s="6"/>
      <c r="U993" s="5">
        <f>+YEAR(D993)</f>
      </c>
      <c r="V993" s="5">
        <f>+MONTH(D993)</f>
      </c>
      <c r="W993" s="281">
        <f>+"W"&amp;IF(WEEKNUM(D993)&lt;10,"0"&amp;WEEKNUM(D993),WEEKNUM(D993))</f>
      </c>
      <c r="X993" s="5">
        <f>+IF(N993="",YEAR(L993),YEAR(N993))</f>
      </c>
      <c r="Y993" s="5">
        <f>+IF(N993="",MONTH(L993),MONTH(N993))</f>
      </c>
      <c r="Z993" s="282">
        <f>+IF(N993="","W"&amp;IF(WEEKNUM(L993)&lt;10,"0"&amp;WEEKNUM(L993),WEEKNUM(L993)),"W"&amp;IF(WEEKNUM(N993)&lt;10,"0"&amp;WEEKNUM(N993),WEEKNUM(N993)))</f>
      </c>
      <c r="AA993" s="281">
        <f>+IF(O993&lt;&gt;"",O993,IF(N993="","In Transit","Arrived"))</f>
      </c>
      <c r="AB993" s="281">
        <f>+"W"&amp;IF(WEEKNUM(Q993)&lt;10,"0"&amp;WEEKNUM(Q993),WEEKNUM(Q993))</f>
      </c>
      <c r="AC993" s="5">
        <f>+YEAR(Q993)</f>
      </c>
      <c r="AD993" s="281">
        <f>+AB993&amp;"-"&amp;AC993</f>
      </c>
      <c r="AE993" s="6"/>
      <c r="AF993" s="6"/>
      <c r="AG993" s="11"/>
    </row>
    <row x14ac:dyDescent="0.25" r="994" customHeight="1" ht="18.75">
      <c r="A994" s="276">
        <v>20</v>
      </c>
      <c r="B994" s="276">
        <v>1108787237</v>
      </c>
      <c r="C994" s="277">
        <v>671888174483</v>
      </c>
      <c r="D994" s="278">
        <v>45064</v>
      </c>
      <c r="E994" s="279" t="s">
        <v>1576</v>
      </c>
      <c r="F994" s="279" t="s">
        <v>235</v>
      </c>
      <c r="G994" s="283" t="s">
        <v>1575</v>
      </c>
      <c r="H994" s="279" t="s">
        <v>189</v>
      </c>
      <c r="I994" s="278">
        <v>45071</v>
      </c>
      <c r="J994" s="278">
        <v>45064</v>
      </c>
      <c r="K994" s="276">
        <f>J994-D994</f>
      </c>
      <c r="L994" s="278">
        <v>45095</v>
      </c>
      <c r="M994" s="280">
        <v>19.4</v>
      </c>
      <c r="N994" s="278">
        <v>45095</v>
      </c>
      <c r="O994" s="279" t="s">
        <v>190</v>
      </c>
      <c r="P994" s="276">
        <v>190</v>
      </c>
      <c r="Q994" s="278">
        <v>45127</v>
      </c>
      <c r="R994" s="276">
        <f>Q994-N994</f>
      </c>
      <c r="S994" s="6"/>
      <c r="T994" s="6"/>
      <c r="U994" s="5">
        <f>+YEAR(D994)</f>
      </c>
      <c r="V994" s="5">
        <f>+MONTH(D994)</f>
      </c>
      <c r="W994" s="281">
        <f>+"W"&amp;IF(WEEKNUM(D994)&lt;10,"0"&amp;WEEKNUM(D994),WEEKNUM(D994))</f>
      </c>
      <c r="X994" s="5">
        <f>+IF(N994="",YEAR(L994),YEAR(N994))</f>
      </c>
      <c r="Y994" s="5">
        <f>+IF(N994="",MONTH(L994),MONTH(N994))</f>
      </c>
      <c r="Z994" s="282">
        <f>+IF(N994="","W"&amp;IF(WEEKNUM(L994)&lt;10,"0"&amp;WEEKNUM(L994),WEEKNUM(L994)),"W"&amp;IF(WEEKNUM(N994)&lt;10,"0"&amp;WEEKNUM(N994),WEEKNUM(N994)))</f>
      </c>
      <c r="AA994" s="281">
        <f>+IF(O994&lt;&gt;"",O994,IF(N994="","In Transit","Arrived"))</f>
      </c>
      <c r="AB994" s="281">
        <f>+"W"&amp;IF(WEEKNUM(Q994)&lt;10,"0"&amp;WEEKNUM(Q994),WEEKNUM(Q994))</f>
      </c>
      <c r="AC994" s="5">
        <f>+YEAR(Q994)</f>
      </c>
      <c r="AD994" s="281">
        <f>+AB994&amp;"-"&amp;AC994</f>
      </c>
      <c r="AE994" s="6"/>
      <c r="AF994" s="6"/>
      <c r="AG994" s="11"/>
    </row>
    <row x14ac:dyDescent="0.25" r="995" customHeight="1" ht="18.75">
      <c r="A995" s="276">
        <v>20</v>
      </c>
      <c r="B995" s="276">
        <v>1108787236</v>
      </c>
      <c r="C995" s="277">
        <v>671888174483</v>
      </c>
      <c r="D995" s="278">
        <v>45064</v>
      </c>
      <c r="E995" s="279" t="s">
        <v>691</v>
      </c>
      <c r="F995" s="279" t="s">
        <v>235</v>
      </c>
      <c r="G995" s="283" t="s">
        <v>1575</v>
      </c>
      <c r="H995" s="279" t="s">
        <v>189</v>
      </c>
      <c r="I995" s="278">
        <v>45071</v>
      </c>
      <c r="J995" s="278">
        <v>45064</v>
      </c>
      <c r="K995" s="276">
        <f>J995-D995</f>
      </c>
      <c r="L995" s="278">
        <v>45095</v>
      </c>
      <c r="M995" s="280">
        <v>19.4</v>
      </c>
      <c r="N995" s="278">
        <v>45095</v>
      </c>
      <c r="O995" s="279" t="s">
        <v>190</v>
      </c>
      <c r="P995" s="276">
        <v>190</v>
      </c>
      <c r="Q995" s="278">
        <v>45118</v>
      </c>
      <c r="R995" s="276">
        <f>Q995-N995</f>
      </c>
      <c r="S995" s="6"/>
      <c r="T995" s="6"/>
      <c r="U995" s="5">
        <f>+YEAR(D995)</f>
      </c>
      <c r="V995" s="5">
        <f>+MONTH(D995)</f>
      </c>
      <c r="W995" s="281">
        <f>+"W"&amp;IF(WEEKNUM(D995)&lt;10,"0"&amp;WEEKNUM(D995),WEEKNUM(D995))</f>
      </c>
      <c r="X995" s="5">
        <f>+IF(N995="",YEAR(L995),YEAR(N995))</f>
      </c>
      <c r="Y995" s="5">
        <f>+IF(N995="",MONTH(L995),MONTH(N995))</f>
      </c>
      <c r="Z995" s="282">
        <f>+IF(N995="","W"&amp;IF(WEEKNUM(L995)&lt;10,"0"&amp;WEEKNUM(L995),WEEKNUM(L995)),"W"&amp;IF(WEEKNUM(N995)&lt;10,"0"&amp;WEEKNUM(N995),WEEKNUM(N995)))</f>
      </c>
      <c r="AA995" s="281">
        <f>+IF(O995&lt;&gt;"",O995,IF(N995="","In Transit","Arrived"))</f>
      </c>
      <c r="AB995" s="281">
        <f>+"W"&amp;IF(WEEKNUM(Q995)&lt;10,"0"&amp;WEEKNUM(Q995),WEEKNUM(Q995))</f>
      </c>
      <c r="AC995" s="5">
        <f>+YEAR(Q995)</f>
      </c>
      <c r="AD995" s="281">
        <f>+AB995&amp;"-"&amp;AC995</f>
      </c>
      <c r="AE995" s="6"/>
      <c r="AF995" s="6"/>
      <c r="AG995" s="11"/>
    </row>
    <row x14ac:dyDescent="0.25" r="996" customHeight="1" ht="18.75">
      <c r="A996" s="276">
        <v>20</v>
      </c>
      <c r="B996" s="276">
        <v>1108787234</v>
      </c>
      <c r="C996" s="277">
        <v>671888174483</v>
      </c>
      <c r="D996" s="278">
        <v>45064</v>
      </c>
      <c r="E996" s="279" t="s">
        <v>1577</v>
      </c>
      <c r="F996" s="279" t="s">
        <v>235</v>
      </c>
      <c r="G996" s="283" t="s">
        <v>1575</v>
      </c>
      <c r="H996" s="279" t="s">
        <v>189</v>
      </c>
      <c r="I996" s="278">
        <v>45071</v>
      </c>
      <c r="J996" s="278">
        <v>45064</v>
      </c>
      <c r="K996" s="276">
        <f>J996-D996</f>
      </c>
      <c r="L996" s="278">
        <v>45095</v>
      </c>
      <c r="M996" s="280">
        <v>19.4</v>
      </c>
      <c r="N996" s="278">
        <v>45095</v>
      </c>
      <c r="O996" s="279" t="s">
        <v>190</v>
      </c>
      <c r="P996" s="276">
        <v>190</v>
      </c>
      <c r="Q996" s="278">
        <v>45118</v>
      </c>
      <c r="R996" s="276">
        <f>Q996-N996</f>
      </c>
      <c r="S996" s="6"/>
      <c r="T996" s="6"/>
      <c r="U996" s="5">
        <f>+YEAR(D996)</f>
      </c>
      <c r="V996" s="5">
        <f>+MONTH(D996)</f>
      </c>
      <c r="W996" s="281">
        <f>+"W"&amp;IF(WEEKNUM(D996)&lt;10,"0"&amp;WEEKNUM(D996),WEEKNUM(D996))</f>
      </c>
      <c r="X996" s="5">
        <f>+IF(N996="",YEAR(L996),YEAR(N996))</f>
      </c>
      <c r="Y996" s="5">
        <f>+IF(N996="",MONTH(L996),MONTH(N996))</f>
      </c>
      <c r="Z996" s="282">
        <f>+IF(N996="","W"&amp;IF(WEEKNUM(L996)&lt;10,"0"&amp;WEEKNUM(L996),WEEKNUM(L996)),"W"&amp;IF(WEEKNUM(N996)&lt;10,"0"&amp;WEEKNUM(N996),WEEKNUM(N996)))</f>
      </c>
      <c r="AA996" s="281">
        <f>+IF(O996&lt;&gt;"",O996,IF(N996="","In Transit","Arrived"))</f>
      </c>
      <c r="AB996" s="281">
        <f>+"W"&amp;IF(WEEKNUM(Q996)&lt;10,"0"&amp;WEEKNUM(Q996),WEEKNUM(Q996))</f>
      </c>
      <c r="AC996" s="5">
        <f>+YEAR(Q996)</f>
      </c>
      <c r="AD996" s="281">
        <f>+AB996&amp;"-"&amp;AC996</f>
      </c>
      <c r="AE996" s="6"/>
      <c r="AF996" s="6"/>
      <c r="AG996" s="11"/>
    </row>
    <row x14ac:dyDescent="0.25" r="997" customHeight="1" ht="18.75">
      <c r="A997" s="276">
        <v>20</v>
      </c>
      <c r="B997" s="276">
        <v>1108787233</v>
      </c>
      <c r="C997" s="277">
        <v>671888174483</v>
      </c>
      <c r="D997" s="278">
        <v>45063</v>
      </c>
      <c r="E997" s="279" t="s">
        <v>1578</v>
      </c>
      <c r="F997" s="279" t="s">
        <v>235</v>
      </c>
      <c r="G997" s="283" t="s">
        <v>1575</v>
      </c>
      <c r="H997" s="279" t="s">
        <v>189</v>
      </c>
      <c r="I997" s="278">
        <v>45071</v>
      </c>
      <c r="J997" s="278">
        <v>45064</v>
      </c>
      <c r="K997" s="276">
        <f>J997-D997</f>
      </c>
      <c r="L997" s="278">
        <v>45095</v>
      </c>
      <c r="M997" s="280">
        <v>19.4</v>
      </c>
      <c r="N997" s="278">
        <v>45095</v>
      </c>
      <c r="O997" s="279" t="s">
        <v>190</v>
      </c>
      <c r="P997" s="276">
        <v>190</v>
      </c>
      <c r="Q997" s="278">
        <v>45118</v>
      </c>
      <c r="R997" s="276">
        <f>Q997-N997</f>
      </c>
      <c r="S997" s="6"/>
      <c r="T997" s="6"/>
      <c r="U997" s="5">
        <f>+YEAR(D997)</f>
      </c>
      <c r="V997" s="5">
        <f>+MONTH(D997)</f>
      </c>
      <c r="W997" s="281">
        <f>+"W"&amp;IF(WEEKNUM(D997)&lt;10,"0"&amp;WEEKNUM(D997),WEEKNUM(D997))</f>
      </c>
      <c r="X997" s="5">
        <f>+IF(N997="",YEAR(L997),YEAR(N997))</f>
      </c>
      <c r="Y997" s="5">
        <f>+IF(N997="",MONTH(L997),MONTH(N997))</f>
      </c>
      <c r="Z997" s="282">
        <f>+IF(N997="","W"&amp;IF(WEEKNUM(L997)&lt;10,"0"&amp;WEEKNUM(L997),WEEKNUM(L997)),"W"&amp;IF(WEEKNUM(N997)&lt;10,"0"&amp;WEEKNUM(N997),WEEKNUM(N997)))</f>
      </c>
      <c r="AA997" s="281">
        <f>+IF(O997&lt;&gt;"",O997,IF(N997="","In Transit","Arrived"))</f>
      </c>
      <c r="AB997" s="281">
        <f>+"W"&amp;IF(WEEKNUM(Q997)&lt;10,"0"&amp;WEEKNUM(Q997),WEEKNUM(Q997))</f>
      </c>
      <c r="AC997" s="5">
        <f>+YEAR(Q997)</f>
      </c>
      <c r="AD997" s="281">
        <f>+AB997&amp;"-"&amp;AC997</f>
      </c>
      <c r="AE997" s="6"/>
      <c r="AF997" s="6"/>
      <c r="AG997" s="11"/>
    </row>
    <row x14ac:dyDescent="0.25" r="998" customHeight="1" ht="18.75">
      <c r="A998" s="276">
        <v>20</v>
      </c>
      <c r="B998" s="276">
        <v>1108787232</v>
      </c>
      <c r="C998" s="277">
        <v>671888174483</v>
      </c>
      <c r="D998" s="278">
        <v>45063</v>
      </c>
      <c r="E998" s="279" t="s">
        <v>1579</v>
      </c>
      <c r="F998" s="279" t="s">
        <v>235</v>
      </c>
      <c r="G998" s="283" t="s">
        <v>1575</v>
      </c>
      <c r="H998" s="279" t="s">
        <v>189</v>
      </c>
      <c r="I998" s="278">
        <v>45071</v>
      </c>
      <c r="J998" s="278">
        <v>45064</v>
      </c>
      <c r="K998" s="276">
        <f>J998-D998</f>
      </c>
      <c r="L998" s="278">
        <v>45095</v>
      </c>
      <c r="M998" s="280">
        <v>19.4</v>
      </c>
      <c r="N998" s="278">
        <v>45095</v>
      </c>
      <c r="O998" s="279" t="s">
        <v>190</v>
      </c>
      <c r="P998" s="276">
        <v>190</v>
      </c>
      <c r="Q998" s="278">
        <v>45118</v>
      </c>
      <c r="R998" s="276">
        <f>Q998-N998</f>
      </c>
      <c r="S998" s="6"/>
      <c r="T998" s="6"/>
      <c r="U998" s="5">
        <f>+YEAR(D998)</f>
      </c>
      <c r="V998" s="5">
        <f>+MONTH(D998)</f>
      </c>
      <c r="W998" s="281">
        <f>+"W"&amp;IF(WEEKNUM(D998)&lt;10,"0"&amp;WEEKNUM(D998),WEEKNUM(D998))</f>
      </c>
      <c r="X998" s="5">
        <f>+IF(N998="",YEAR(L998),YEAR(N998))</f>
      </c>
      <c r="Y998" s="5">
        <f>+IF(N998="",MONTH(L998),MONTH(N998))</f>
      </c>
      <c r="Z998" s="282">
        <f>+IF(N998="","W"&amp;IF(WEEKNUM(L998)&lt;10,"0"&amp;WEEKNUM(L998),WEEKNUM(L998)),"W"&amp;IF(WEEKNUM(N998)&lt;10,"0"&amp;WEEKNUM(N998),WEEKNUM(N998)))</f>
      </c>
      <c r="AA998" s="281">
        <f>+IF(O998&lt;&gt;"",O998,IF(N998="","In Transit","Arrived"))</f>
      </c>
      <c r="AB998" s="281">
        <f>+"W"&amp;IF(WEEKNUM(Q998)&lt;10,"0"&amp;WEEKNUM(Q998),WEEKNUM(Q998))</f>
      </c>
      <c r="AC998" s="5">
        <f>+YEAR(Q998)</f>
      </c>
      <c r="AD998" s="281">
        <f>+AB998&amp;"-"&amp;AC998</f>
      </c>
      <c r="AE998" s="6"/>
      <c r="AF998" s="6"/>
      <c r="AG998" s="11"/>
    </row>
    <row x14ac:dyDescent="0.25" r="999" customHeight="1" ht="18.75">
      <c r="A999" s="276">
        <v>20</v>
      </c>
      <c r="B999" s="276">
        <v>1108787231</v>
      </c>
      <c r="C999" s="277">
        <v>671888174483</v>
      </c>
      <c r="D999" s="278">
        <v>45063</v>
      </c>
      <c r="E999" s="279" t="s">
        <v>1580</v>
      </c>
      <c r="F999" s="279" t="s">
        <v>235</v>
      </c>
      <c r="G999" s="283" t="s">
        <v>1575</v>
      </c>
      <c r="H999" s="279" t="s">
        <v>189</v>
      </c>
      <c r="I999" s="278">
        <v>45071</v>
      </c>
      <c r="J999" s="278">
        <v>45064</v>
      </c>
      <c r="K999" s="276">
        <f>J999-D999</f>
      </c>
      <c r="L999" s="278">
        <v>45095</v>
      </c>
      <c r="M999" s="280">
        <v>19.4</v>
      </c>
      <c r="N999" s="278">
        <v>45095</v>
      </c>
      <c r="O999" s="279" t="s">
        <v>190</v>
      </c>
      <c r="P999" s="276">
        <v>190</v>
      </c>
      <c r="Q999" s="278">
        <v>45127</v>
      </c>
      <c r="R999" s="276">
        <f>Q999-N999</f>
      </c>
      <c r="S999" s="6"/>
      <c r="T999" s="6"/>
      <c r="U999" s="5">
        <f>+YEAR(D999)</f>
      </c>
      <c r="V999" s="5">
        <f>+MONTH(D999)</f>
      </c>
      <c r="W999" s="281">
        <f>+"W"&amp;IF(WEEKNUM(D999)&lt;10,"0"&amp;WEEKNUM(D999),WEEKNUM(D999))</f>
      </c>
      <c r="X999" s="5">
        <f>+IF(N999="",YEAR(L999),YEAR(N999))</f>
      </c>
      <c r="Y999" s="5">
        <f>+IF(N999="",MONTH(L999),MONTH(N999))</f>
      </c>
      <c r="Z999" s="282">
        <f>+IF(N999="","W"&amp;IF(WEEKNUM(L999)&lt;10,"0"&amp;WEEKNUM(L999),WEEKNUM(L999)),"W"&amp;IF(WEEKNUM(N999)&lt;10,"0"&amp;WEEKNUM(N999),WEEKNUM(N999)))</f>
      </c>
      <c r="AA999" s="281">
        <f>+IF(O999&lt;&gt;"",O999,IF(N999="","In Transit","Arrived"))</f>
      </c>
      <c r="AB999" s="281">
        <f>+"W"&amp;IF(WEEKNUM(Q999)&lt;10,"0"&amp;WEEKNUM(Q999),WEEKNUM(Q999))</f>
      </c>
      <c r="AC999" s="5">
        <f>+YEAR(Q999)</f>
      </c>
      <c r="AD999" s="281">
        <f>+AB999&amp;"-"&amp;AC999</f>
      </c>
      <c r="AE999" s="6"/>
      <c r="AF999" s="6"/>
      <c r="AG999" s="11"/>
    </row>
    <row x14ac:dyDescent="0.25" r="1000" customHeight="1" ht="18.75">
      <c r="A1000" s="276">
        <v>20</v>
      </c>
      <c r="B1000" s="276">
        <v>1108787230</v>
      </c>
      <c r="C1000" s="277">
        <v>671888174483</v>
      </c>
      <c r="D1000" s="278">
        <v>45063</v>
      </c>
      <c r="E1000" s="279" t="s">
        <v>1581</v>
      </c>
      <c r="F1000" s="279" t="s">
        <v>235</v>
      </c>
      <c r="G1000" s="283" t="s">
        <v>1575</v>
      </c>
      <c r="H1000" s="279" t="s">
        <v>189</v>
      </c>
      <c r="I1000" s="278">
        <v>45071</v>
      </c>
      <c r="J1000" s="278">
        <v>45064</v>
      </c>
      <c r="K1000" s="276">
        <f>J1000-D1000</f>
      </c>
      <c r="L1000" s="278">
        <v>45095</v>
      </c>
      <c r="M1000" s="280">
        <v>19.4</v>
      </c>
      <c r="N1000" s="278">
        <v>45095</v>
      </c>
      <c r="O1000" s="279" t="s">
        <v>190</v>
      </c>
      <c r="P1000" s="276">
        <v>190</v>
      </c>
      <c r="Q1000" s="278">
        <v>45127</v>
      </c>
      <c r="R1000" s="276">
        <f>Q1000-N1000</f>
      </c>
      <c r="S1000" s="6"/>
      <c r="T1000" s="6"/>
      <c r="U1000" s="5">
        <f>+YEAR(D1000)</f>
      </c>
      <c r="V1000" s="5">
        <f>+MONTH(D1000)</f>
      </c>
      <c r="W1000" s="281">
        <f>+"W"&amp;IF(WEEKNUM(D1000)&lt;10,"0"&amp;WEEKNUM(D1000),WEEKNUM(D1000))</f>
      </c>
      <c r="X1000" s="5">
        <f>+IF(N1000="",YEAR(L1000),YEAR(N1000))</f>
      </c>
      <c r="Y1000" s="5">
        <f>+IF(N1000="",MONTH(L1000),MONTH(N1000))</f>
      </c>
      <c r="Z1000" s="282">
        <f>+IF(N1000="","W"&amp;IF(WEEKNUM(L1000)&lt;10,"0"&amp;WEEKNUM(L1000),WEEKNUM(L1000)),"W"&amp;IF(WEEKNUM(N1000)&lt;10,"0"&amp;WEEKNUM(N1000),WEEKNUM(N1000)))</f>
      </c>
      <c r="AA1000" s="281">
        <f>+IF(O1000&lt;&gt;"",O1000,IF(N1000="","In Transit","Arrived"))</f>
      </c>
      <c r="AB1000" s="281">
        <f>+"W"&amp;IF(WEEKNUM(Q1000)&lt;10,"0"&amp;WEEKNUM(Q1000),WEEKNUM(Q1000))</f>
      </c>
      <c r="AC1000" s="5">
        <f>+YEAR(Q1000)</f>
      </c>
      <c r="AD1000" s="281">
        <f>+AB1000&amp;"-"&amp;AC1000</f>
      </c>
      <c r="AE1000" s="6"/>
      <c r="AF1000" s="6"/>
      <c r="AG1000" s="11"/>
    </row>
    <row x14ac:dyDescent="0.25" r="1001" customHeight="1" ht="18.75">
      <c r="A1001" s="276">
        <v>23</v>
      </c>
      <c r="B1001" s="276">
        <v>1109249569</v>
      </c>
      <c r="C1001" s="277">
        <v>680177663132</v>
      </c>
      <c r="D1001" s="278">
        <v>45083</v>
      </c>
      <c r="E1001" s="279" t="s">
        <v>1582</v>
      </c>
      <c r="F1001" s="279" t="s">
        <v>1538</v>
      </c>
      <c r="G1001" s="283" t="s">
        <v>1583</v>
      </c>
      <c r="H1001" s="279" t="s">
        <v>189</v>
      </c>
      <c r="I1001" s="278">
        <v>45092</v>
      </c>
      <c r="J1001" s="278">
        <v>45093</v>
      </c>
      <c r="K1001" s="276">
        <f>J1001-D1001</f>
      </c>
      <c r="L1001" s="278">
        <v>45116</v>
      </c>
      <c r="M1001" s="280">
        <v>19.4</v>
      </c>
      <c r="N1001" s="278">
        <v>45116</v>
      </c>
      <c r="O1001" s="279" t="s">
        <v>190</v>
      </c>
      <c r="P1001" s="276">
        <v>190</v>
      </c>
      <c r="Q1001" s="278">
        <v>45134</v>
      </c>
      <c r="R1001" s="276">
        <f>Q1001-N1001</f>
      </c>
      <c r="S1001" s="6"/>
      <c r="T1001" s="6"/>
      <c r="U1001" s="5">
        <f>+YEAR(D1001)</f>
      </c>
      <c r="V1001" s="5">
        <f>+MONTH(D1001)</f>
      </c>
      <c r="W1001" s="281">
        <f>+"W"&amp;IF(WEEKNUM(D1001)&lt;10,"0"&amp;WEEKNUM(D1001),WEEKNUM(D1001))</f>
      </c>
      <c r="X1001" s="5">
        <f>+IF(N1001="",YEAR(L1001),YEAR(N1001))</f>
      </c>
      <c r="Y1001" s="5">
        <f>+IF(N1001="",MONTH(L1001),MONTH(N1001))</f>
      </c>
      <c r="Z1001" s="282">
        <f>+IF(N1001="","W"&amp;IF(WEEKNUM(L1001)&lt;10,"0"&amp;WEEKNUM(L1001),WEEKNUM(L1001)),"W"&amp;IF(WEEKNUM(N1001)&lt;10,"0"&amp;WEEKNUM(N1001),WEEKNUM(N1001)))</f>
      </c>
      <c r="AA1001" s="281">
        <f>+IF(O1001&lt;&gt;"",O1001,IF(N1001="","In Transit","Arrived"))</f>
      </c>
      <c r="AB1001" s="281">
        <f>+"W"&amp;IF(WEEKNUM(Q1001)&lt;10,"0"&amp;WEEKNUM(Q1001),WEEKNUM(Q1001))</f>
      </c>
      <c r="AC1001" s="5">
        <f>+YEAR(Q1001)</f>
      </c>
      <c r="AD1001" s="281">
        <f>+AB1001&amp;"-"&amp;AC1001</f>
      </c>
      <c r="AE1001" s="6"/>
      <c r="AF1001" s="6"/>
      <c r="AG1001" s="11"/>
    </row>
    <row x14ac:dyDescent="0.25" r="1002" customHeight="1" ht="18.75">
      <c r="A1002" s="276">
        <v>23</v>
      </c>
      <c r="B1002" s="276">
        <v>1109249552</v>
      </c>
      <c r="C1002" s="277">
        <v>680177663132</v>
      </c>
      <c r="D1002" s="278">
        <v>45083</v>
      </c>
      <c r="E1002" s="279" t="s">
        <v>1584</v>
      </c>
      <c r="F1002" s="279" t="s">
        <v>1538</v>
      </c>
      <c r="G1002" s="283" t="s">
        <v>1583</v>
      </c>
      <c r="H1002" s="279" t="s">
        <v>189</v>
      </c>
      <c r="I1002" s="278">
        <v>45092</v>
      </c>
      <c r="J1002" s="278">
        <v>45093</v>
      </c>
      <c r="K1002" s="276">
        <f>J1002-D1002</f>
      </c>
      <c r="L1002" s="278">
        <v>45116</v>
      </c>
      <c r="M1002" s="280">
        <v>19.4</v>
      </c>
      <c r="N1002" s="278">
        <v>45116</v>
      </c>
      <c r="O1002" s="279" t="s">
        <v>190</v>
      </c>
      <c r="P1002" s="276">
        <v>190</v>
      </c>
      <c r="Q1002" s="278">
        <v>45134</v>
      </c>
      <c r="R1002" s="276">
        <f>Q1002-N1002</f>
      </c>
      <c r="S1002" s="6"/>
      <c r="T1002" s="6"/>
      <c r="U1002" s="5">
        <f>+YEAR(D1002)</f>
      </c>
      <c r="V1002" s="5">
        <f>+MONTH(D1002)</f>
      </c>
      <c r="W1002" s="281">
        <f>+"W"&amp;IF(WEEKNUM(D1002)&lt;10,"0"&amp;WEEKNUM(D1002),WEEKNUM(D1002))</f>
      </c>
      <c r="X1002" s="5">
        <f>+IF(N1002="",YEAR(L1002),YEAR(N1002))</f>
      </c>
      <c r="Y1002" s="5">
        <f>+IF(N1002="",MONTH(L1002),MONTH(N1002))</f>
      </c>
      <c r="Z1002" s="282">
        <f>+IF(N1002="","W"&amp;IF(WEEKNUM(L1002)&lt;10,"0"&amp;WEEKNUM(L1002),WEEKNUM(L1002)),"W"&amp;IF(WEEKNUM(N1002)&lt;10,"0"&amp;WEEKNUM(N1002),WEEKNUM(N1002)))</f>
      </c>
      <c r="AA1002" s="281">
        <f>+IF(O1002&lt;&gt;"",O1002,IF(N1002="","In Transit","Arrived"))</f>
      </c>
      <c r="AB1002" s="281">
        <f>+"W"&amp;IF(WEEKNUM(Q1002)&lt;10,"0"&amp;WEEKNUM(Q1002),WEEKNUM(Q1002))</f>
      </c>
      <c r="AC1002" s="5">
        <f>+YEAR(Q1002)</f>
      </c>
      <c r="AD1002" s="281">
        <f>+AB1002&amp;"-"&amp;AC1002</f>
      </c>
      <c r="AE1002" s="6"/>
      <c r="AF1002" s="6"/>
      <c r="AG1002" s="11"/>
    </row>
    <row x14ac:dyDescent="0.25" r="1003" customHeight="1" ht="18.75">
      <c r="A1003" s="276">
        <v>23</v>
      </c>
      <c r="B1003" s="276">
        <v>1109249551</v>
      </c>
      <c r="C1003" s="277">
        <v>680177663132</v>
      </c>
      <c r="D1003" s="278">
        <v>45083</v>
      </c>
      <c r="E1003" s="279" t="s">
        <v>1585</v>
      </c>
      <c r="F1003" s="279" t="s">
        <v>1538</v>
      </c>
      <c r="G1003" s="283" t="s">
        <v>1583</v>
      </c>
      <c r="H1003" s="279" t="s">
        <v>189</v>
      </c>
      <c r="I1003" s="278">
        <v>45092</v>
      </c>
      <c r="J1003" s="278">
        <v>45093</v>
      </c>
      <c r="K1003" s="276">
        <f>J1003-D1003</f>
      </c>
      <c r="L1003" s="278">
        <v>45116</v>
      </c>
      <c r="M1003" s="280">
        <v>19.4</v>
      </c>
      <c r="N1003" s="278">
        <v>45116</v>
      </c>
      <c r="O1003" s="279" t="s">
        <v>190</v>
      </c>
      <c r="P1003" s="276">
        <v>190</v>
      </c>
      <c r="Q1003" s="278">
        <v>45134</v>
      </c>
      <c r="R1003" s="276">
        <f>Q1003-N1003</f>
      </c>
      <c r="S1003" s="6"/>
      <c r="T1003" s="6"/>
      <c r="U1003" s="5">
        <f>+YEAR(D1003)</f>
      </c>
      <c r="V1003" s="5">
        <f>+MONTH(D1003)</f>
      </c>
      <c r="W1003" s="281">
        <f>+"W"&amp;IF(WEEKNUM(D1003)&lt;10,"0"&amp;WEEKNUM(D1003),WEEKNUM(D1003))</f>
      </c>
      <c r="X1003" s="5">
        <f>+IF(N1003="",YEAR(L1003),YEAR(N1003))</f>
      </c>
      <c r="Y1003" s="5">
        <f>+IF(N1003="",MONTH(L1003),MONTH(N1003))</f>
      </c>
      <c r="Z1003" s="282">
        <f>+IF(N1003="","W"&amp;IF(WEEKNUM(L1003)&lt;10,"0"&amp;WEEKNUM(L1003),WEEKNUM(L1003)),"W"&amp;IF(WEEKNUM(N1003)&lt;10,"0"&amp;WEEKNUM(N1003),WEEKNUM(N1003)))</f>
      </c>
      <c r="AA1003" s="281">
        <f>+IF(O1003&lt;&gt;"",O1003,IF(N1003="","In Transit","Arrived"))</f>
      </c>
      <c r="AB1003" s="281">
        <f>+"W"&amp;IF(WEEKNUM(Q1003)&lt;10,"0"&amp;WEEKNUM(Q1003),WEEKNUM(Q1003))</f>
      </c>
      <c r="AC1003" s="5">
        <f>+YEAR(Q1003)</f>
      </c>
      <c r="AD1003" s="281">
        <f>+AB1003&amp;"-"&amp;AC1003</f>
      </c>
      <c r="AE1003" s="6"/>
      <c r="AF1003" s="6"/>
      <c r="AG1003" s="11"/>
    </row>
    <row x14ac:dyDescent="0.25" r="1004" customHeight="1" ht="18.75">
      <c r="A1004" s="276">
        <v>23</v>
      </c>
      <c r="B1004" s="276">
        <v>1109249546</v>
      </c>
      <c r="C1004" s="277">
        <v>680177663132</v>
      </c>
      <c r="D1004" s="278">
        <v>45083</v>
      </c>
      <c r="E1004" s="279" t="s">
        <v>592</v>
      </c>
      <c r="F1004" s="279" t="s">
        <v>1538</v>
      </c>
      <c r="G1004" s="283" t="s">
        <v>1583</v>
      </c>
      <c r="H1004" s="279" t="s">
        <v>189</v>
      </c>
      <c r="I1004" s="278">
        <v>45092</v>
      </c>
      <c r="J1004" s="278">
        <v>45093</v>
      </c>
      <c r="K1004" s="276">
        <f>J1004-D1004</f>
      </c>
      <c r="L1004" s="278">
        <v>45116</v>
      </c>
      <c r="M1004" s="280">
        <v>19.4</v>
      </c>
      <c r="N1004" s="278">
        <v>45116</v>
      </c>
      <c r="O1004" s="279" t="s">
        <v>190</v>
      </c>
      <c r="P1004" s="276">
        <v>190</v>
      </c>
      <c r="Q1004" s="278">
        <v>45127</v>
      </c>
      <c r="R1004" s="276">
        <f>Q1004-N1004</f>
      </c>
      <c r="S1004" s="6"/>
      <c r="T1004" s="6"/>
      <c r="U1004" s="5">
        <f>+YEAR(D1004)</f>
      </c>
      <c r="V1004" s="5">
        <f>+MONTH(D1004)</f>
      </c>
      <c r="W1004" s="281">
        <f>+"W"&amp;IF(WEEKNUM(D1004)&lt;10,"0"&amp;WEEKNUM(D1004),WEEKNUM(D1004))</f>
      </c>
      <c r="X1004" s="5">
        <f>+IF(N1004="",YEAR(L1004),YEAR(N1004))</f>
      </c>
      <c r="Y1004" s="5">
        <f>+IF(N1004="",MONTH(L1004),MONTH(N1004))</f>
      </c>
      <c r="Z1004" s="282">
        <f>+IF(N1004="","W"&amp;IF(WEEKNUM(L1004)&lt;10,"0"&amp;WEEKNUM(L1004),WEEKNUM(L1004)),"W"&amp;IF(WEEKNUM(N1004)&lt;10,"0"&amp;WEEKNUM(N1004),WEEKNUM(N1004)))</f>
      </c>
      <c r="AA1004" s="281">
        <f>+IF(O1004&lt;&gt;"",O1004,IF(N1004="","In Transit","Arrived"))</f>
      </c>
      <c r="AB1004" s="281">
        <f>+"W"&amp;IF(WEEKNUM(Q1004)&lt;10,"0"&amp;WEEKNUM(Q1004),WEEKNUM(Q1004))</f>
      </c>
      <c r="AC1004" s="5">
        <f>+YEAR(Q1004)</f>
      </c>
      <c r="AD1004" s="281">
        <f>+AB1004&amp;"-"&amp;AC1004</f>
      </c>
      <c r="AE1004" s="6"/>
      <c r="AF1004" s="6"/>
      <c r="AG1004" s="11"/>
    </row>
    <row x14ac:dyDescent="0.25" r="1005" customHeight="1" ht="18.75">
      <c r="A1005" s="276">
        <v>23</v>
      </c>
      <c r="B1005" s="276">
        <v>1109249544</v>
      </c>
      <c r="C1005" s="277">
        <v>680177663132</v>
      </c>
      <c r="D1005" s="278">
        <v>45083</v>
      </c>
      <c r="E1005" s="279" t="s">
        <v>1586</v>
      </c>
      <c r="F1005" s="279" t="s">
        <v>1538</v>
      </c>
      <c r="G1005" s="283" t="s">
        <v>1583</v>
      </c>
      <c r="H1005" s="279" t="s">
        <v>189</v>
      </c>
      <c r="I1005" s="278">
        <v>45092</v>
      </c>
      <c r="J1005" s="278">
        <v>45093</v>
      </c>
      <c r="K1005" s="276">
        <f>J1005-D1005</f>
      </c>
      <c r="L1005" s="278">
        <v>45116</v>
      </c>
      <c r="M1005" s="280">
        <v>19.4</v>
      </c>
      <c r="N1005" s="278">
        <v>45116</v>
      </c>
      <c r="O1005" s="279" t="s">
        <v>190</v>
      </c>
      <c r="P1005" s="276">
        <v>190</v>
      </c>
      <c r="Q1005" s="278">
        <v>45127</v>
      </c>
      <c r="R1005" s="276">
        <f>Q1005-N1005</f>
      </c>
      <c r="S1005" s="6"/>
      <c r="T1005" s="6"/>
      <c r="U1005" s="5">
        <f>+YEAR(D1005)</f>
      </c>
      <c r="V1005" s="5">
        <f>+MONTH(D1005)</f>
      </c>
      <c r="W1005" s="281">
        <f>+"W"&amp;IF(WEEKNUM(D1005)&lt;10,"0"&amp;WEEKNUM(D1005),WEEKNUM(D1005))</f>
      </c>
      <c r="X1005" s="5">
        <f>+IF(N1005="",YEAR(L1005),YEAR(N1005))</f>
      </c>
      <c r="Y1005" s="5">
        <f>+IF(N1005="",MONTH(L1005),MONTH(N1005))</f>
      </c>
      <c r="Z1005" s="282">
        <f>+IF(N1005="","W"&amp;IF(WEEKNUM(L1005)&lt;10,"0"&amp;WEEKNUM(L1005),WEEKNUM(L1005)),"W"&amp;IF(WEEKNUM(N1005)&lt;10,"0"&amp;WEEKNUM(N1005),WEEKNUM(N1005)))</f>
      </c>
      <c r="AA1005" s="281">
        <f>+IF(O1005&lt;&gt;"",O1005,IF(N1005="","In Transit","Arrived"))</f>
      </c>
      <c r="AB1005" s="281">
        <f>+"W"&amp;IF(WEEKNUM(Q1005)&lt;10,"0"&amp;WEEKNUM(Q1005),WEEKNUM(Q1005))</f>
      </c>
      <c r="AC1005" s="5">
        <f>+YEAR(Q1005)</f>
      </c>
      <c r="AD1005" s="281">
        <f>+AB1005&amp;"-"&amp;AC1005</f>
      </c>
      <c r="AE1005" s="6"/>
      <c r="AF1005" s="6"/>
      <c r="AG1005" s="11"/>
    </row>
    <row x14ac:dyDescent="0.25" r="1006" customHeight="1" ht="18.75">
      <c r="A1006" s="276">
        <v>23</v>
      </c>
      <c r="B1006" s="276">
        <v>1109251571</v>
      </c>
      <c r="C1006" s="277">
        <v>680177663132</v>
      </c>
      <c r="D1006" s="278">
        <v>45083</v>
      </c>
      <c r="E1006" s="279" t="s">
        <v>1587</v>
      </c>
      <c r="F1006" s="279" t="s">
        <v>1538</v>
      </c>
      <c r="G1006" s="283" t="s">
        <v>1583</v>
      </c>
      <c r="H1006" s="279" t="s">
        <v>189</v>
      </c>
      <c r="I1006" s="278">
        <v>45092</v>
      </c>
      <c r="J1006" s="278">
        <v>45093</v>
      </c>
      <c r="K1006" s="276">
        <f>J1006-D1006</f>
      </c>
      <c r="L1006" s="278">
        <v>45116</v>
      </c>
      <c r="M1006" s="280">
        <v>19.4</v>
      </c>
      <c r="N1006" s="278">
        <v>45116</v>
      </c>
      <c r="O1006" s="279" t="s">
        <v>190</v>
      </c>
      <c r="P1006" s="276">
        <v>190</v>
      </c>
      <c r="Q1006" s="278">
        <v>45127</v>
      </c>
      <c r="R1006" s="276">
        <f>Q1006-N1006</f>
      </c>
      <c r="S1006" s="6"/>
      <c r="T1006" s="6"/>
      <c r="U1006" s="5">
        <f>+YEAR(D1006)</f>
      </c>
      <c r="V1006" s="5">
        <f>+MONTH(D1006)</f>
      </c>
      <c r="W1006" s="281">
        <f>+"W"&amp;IF(WEEKNUM(D1006)&lt;10,"0"&amp;WEEKNUM(D1006),WEEKNUM(D1006))</f>
      </c>
      <c r="X1006" s="5">
        <f>+IF(N1006="",YEAR(L1006),YEAR(N1006))</f>
      </c>
      <c r="Y1006" s="5">
        <f>+IF(N1006="",MONTH(L1006),MONTH(N1006))</f>
      </c>
      <c r="Z1006" s="282">
        <f>+IF(N1006="","W"&amp;IF(WEEKNUM(L1006)&lt;10,"0"&amp;WEEKNUM(L1006),WEEKNUM(L1006)),"W"&amp;IF(WEEKNUM(N1006)&lt;10,"0"&amp;WEEKNUM(N1006),WEEKNUM(N1006)))</f>
      </c>
      <c r="AA1006" s="281">
        <f>+IF(O1006&lt;&gt;"",O1006,IF(N1006="","In Transit","Arrived"))</f>
      </c>
      <c r="AB1006" s="281">
        <f>+"W"&amp;IF(WEEKNUM(Q1006)&lt;10,"0"&amp;WEEKNUM(Q1006),WEEKNUM(Q1006))</f>
      </c>
      <c r="AC1006" s="5">
        <f>+YEAR(Q1006)</f>
      </c>
      <c r="AD1006" s="281">
        <f>+AB1006&amp;"-"&amp;AC1006</f>
      </c>
      <c r="AE1006" s="6"/>
      <c r="AF1006" s="6"/>
      <c r="AG1006" s="11"/>
    </row>
    <row x14ac:dyDescent="0.25" r="1007" customHeight="1" ht="18.75">
      <c r="A1007" s="276">
        <v>23</v>
      </c>
      <c r="B1007" s="276">
        <v>1109249570</v>
      </c>
      <c r="C1007" s="277">
        <v>680177663132</v>
      </c>
      <c r="D1007" s="278">
        <v>45083</v>
      </c>
      <c r="E1007" s="279" t="s">
        <v>1588</v>
      </c>
      <c r="F1007" s="279" t="s">
        <v>1538</v>
      </c>
      <c r="G1007" s="283" t="s">
        <v>1583</v>
      </c>
      <c r="H1007" s="279" t="s">
        <v>189</v>
      </c>
      <c r="I1007" s="278">
        <v>45092</v>
      </c>
      <c r="J1007" s="278">
        <v>45093</v>
      </c>
      <c r="K1007" s="276">
        <f>J1007-D1007</f>
      </c>
      <c r="L1007" s="278">
        <v>45116</v>
      </c>
      <c r="M1007" s="280">
        <v>19.4</v>
      </c>
      <c r="N1007" s="278">
        <v>45116</v>
      </c>
      <c r="O1007" s="279" t="s">
        <v>190</v>
      </c>
      <c r="P1007" s="276">
        <v>190</v>
      </c>
      <c r="Q1007" s="278">
        <v>45134</v>
      </c>
      <c r="R1007" s="276">
        <f>Q1007-N1007</f>
      </c>
      <c r="S1007" s="6"/>
      <c r="T1007" s="6"/>
      <c r="U1007" s="5">
        <f>+YEAR(D1007)</f>
      </c>
      <c r="V1007" s="5">
        <f>+MONTH(D1007)</f>
      </c>
      <c r="W1007" s="281">
        <f>+"W"&amp;IF(WEEKNUM(D1007)&lt;10,"0"&amp;WEEKNUM(D1007),WEEKNUM(D1007))</f>
      </c>
      <c r="X1007" s="5">
        <f>+IF(N1007="",YEAR(L1007),YEAR(N1007))</f>
      </c>
      <c r="Y1007" s="5">
        <f>+IF(N1007="",MONTH(L1007),MONTH(N1007))</f>
      </c>
      <c r="Z1007" s="282">
        <f>+IF(N1007="","W"&amp;IF(WEEKNUM(L1007)&lt;10,"0"&amp;WEEKNUM(L1007),WEEKNUM(L1007)),"W"&amp;IF(WEEKNUM(N1007)&lt;10,"0"&amp;WEEKNUM(N1007),WEEKNUM(N1007)))</f>
      </c>
      <c r="AA1007" s="281">
        <f>+IF(O1007&lt;&gt;"",O1007,IF(N1007="","In Transit","Arrived"))</f>
      </c>
      <c r="AB1007" s="281">
        <f>+"W"&amp;IF(WEEKNUM(Q1007)&lt;10,"0"&amp;WEEKNUM(Q1007),WEEKNUM(Q1007))</f>
      </c>
      <c r="AC1007" s="5">
        <f>+YEAR(Q1007)</f>
      </c>
      <c r="AD1007" s="281">
        <f>+AB1007&amp;"-"&amp;AC1007</f>
      </c>
      <c r="AE1007" s="6"/>
      <c r="AF1007" s="6"/>
      <c r="AG1007" s="11"/>
    </row>
    <row x14ac:dyDescent="0.25" r="1008" customHeight="1" ht="18.75">
      <c r="A1008" s="276">
        <v>23</v>
      </c>
      <c r="B1008" s="276">
        <v>1109249567</v>
      </c>
      <c r="C1008" s="277">
        <v>680177663132</v>
      </c>
      <c r="D1008" s="278">
        <v>45083</v>
      </c>
      <c r="E1008" s="279" t="s">
        <v>1589</v>
      </c>
      <c r="F1008" s="279" t="s">
        <v>1538</v>
      </c>
      <c r="G1008" s="283" t="s">
        <v>1583</v>
      </c>
      <c r="H1008" s="279" t="s">
        <v>189</v>
      </c>
      <c r="I1008" s="278">
        <v>45092</v>
      </c>
      <c r="J1008" s="278">
        <v>45093</v>
      </c>
      <c r="K1008" s="276">
        <f>J1008-D1008</f>
      </c>
      <c r="L1008" s="278">
        <v>45116</v>
      </c>
      <c r="M1008" s="280">
        <v>19.4</v>
      </c>
      <c r="N1008" s="278">
        <v>45116</v>
      </c>
      <c r="O1008" s="279" t="s">
        <v>190</v>
      </c>
      <c r="P1008" s="276">
        <v>190</v>
      </c>
      <c r="Q1008" s="278">
        <v>45127</v>
      </c>
      <c r="R1008" s="276">
        <f>Q1008-N1008</f>
      </c>
      <c r="S1008" s="6"/>
      <c r="T1008" s="6"/>
      <c r="U1008" s="5">
        <f>+YEAR(D1008)</f>
      </c>
      <c r="V1008" s="5">
        <f>+MONTH(D1008)</f>
      </c>
      <c r="W1008" s="281">
        <f>+"W"&amp;IF(WEEKNUM(D1008)&lt;10,"0"&amp;WEEKNUM(D1008),WEEKNUM(D1008))</f>
      </c>
      <c r="X1008" s="5">
        <f>+IF(N1008="",YEAR(L1008),YEAR(N1008))</f>
      </c>
      <c r="Y1008" s="5">
        <f>+IF(N1008="",MONTH(L1008),MONTH(N1008))</f>
      </c>
      <c r="Z1008" s="282">
        <f>+IF(N1008="","W"&amp;IF(WEEKNUM(L1008)&lt;10,"0"&amp;WEEKNUM(L1008),WEEKNUM(L1008)),"W"&amp;IF(WEEKNUM(N1008)&lt;10,"0"&amp;WEEKNUM(N1008),WEEKNUM(N1008)))</f>
      </c>
      <c r="AA1008" s="281">
        <f>+IF(O1008&lt;&gt;"",O1008,IF(N1008="","In Transit","Arrived"))</f>
      </c>
      <c r="AB1008" s="281">
        <f>+"W"&amp;IF(WEEKNUM(Q1008)&lt;10,"0"&amp;WEEKNUM(Q1008),WEEKNUM(Q1008))</f>
      </c>
      <c r="AC1008" s="5">
        <f>+YEAR(Q1008)</f>
      </c>
      <c r="AD1008" s="281">
        <f>+AB1008&amp;"-"&amp;AC1008</f>
      </c>
      <c r="AE1008" s="6"/>
      <c r="AF1008" s="6"/>
      <c r="AG1008" s="11"/>
    </row>
    <row x14ac:dyDescent="0.25" r="1009" customHeight="1" ht="18.75">
      <c r="A1009" s="276">
        <v>23</v>
      </c>
      <c r="B1009" s="276">
        <v>1109249566</v>
      </c>
      <c r="C1009" s="277">
        <v>680177663132</v>
      </c>
      <c r="D1009" s="278">
        <v>45083</v>
      </c>
      <c r="E1009" s="279" t="s">
        <v>1590</v>
      </c>
      <c r="F1009" s="279" t="s">
        <v>1538</v>
      </c>
      <c r="G1009" s="283" t="s">
        <v>1583</v>
      </c>
      <c r="H1009" s="279" t="s">
        <v>189</v>
      </c>
      <c r="I1009" s="278">
        <v>45092</v>
      </c>
      <c r="J1009" s="278">
        <v>45093</v>
      </c>
      <c r="K1009" s="276">
        <f>J1009-D1009</f>
      </c>
      <c r="L1009" s="278">
        <v>45116</v>
      </c>
      <c r="M1009" s="280">
        <v>19.4</v>
      </c>
      <c r="N1009" s="278">
        <v>45116</v>
      </c>
      <c r="O1009" s="279" t="s">
        <v>190</v>
      </c>
      <c r="P1009" s="276">
        <v>190</v>
      </c>
      <c r="Q1009" s="278">
        <v>45134</v>
      </c>
      <c r="R1009" s="276">
        <f>Q1009-N1009</f>
      </c>
      <c r="S1009" s="6"/>
      <c r="T1009" s="6"/>
      <c r="U1009" s="5">
        <f>+YEAR(D1009)</f>
      </c>
      <c r="V1009" s="5">
        <f>+MONTH(D1009)</f>
      </c>
      <c r="W1009" s="281">
        <f>+"W"&amp;IF(WEEKNUM(D1009)&lt;10,"0"&amp;WEEKNUM(D1009),WEEKNUM(D1009))</f>
      </c>
      <c r="X1009" s="5">
        <f>+IF(N1009="",YEAR(L1009),YEAR(N1009))</f>
      </c>
      <c r="Y1009" s="5">
        <f>+IF(N1009="",MONTH(L1009),MONTH(N1009))</f>
      </c>
      <c r="Z1009" s="282">
        <f>+IF(N1009="","W"&amp;IF(WEEKNUM(L1009)&lt;10,"0"&amp;WEEKNUM(L1009),WEEKNUM(L1009)),"W"&amp;IF(WEEKNUM(N1009)&lt;10,"0"&amp;WEEKNUM(N1009),WEEKNUM(N1009)))</f>
      </c>
      <c r="AA1009" s="281">
        <f>+IF(O1009&lt;&gt;"",O1009,IF(N1009="","In Transit","Arrived"))</f>
      </c>
      <c r="AB1009" s="281">
        <f>+"W"&amp;IF(WEEKNUM(Q1009)&lt;10,"0"&amp;WEEKNUM(Q1009),WEEKNUM(Q1009))</f>
      </c>
      <c r="AC1009" s="5">
        <f>+YEAR(Q1009)</f>
      </c>
      <c r="AD1009" s="281">
        <f>+AB1009&amp;"-"&amp;AC1009</f>
      </c>
      <c r="AE1009" s="6"/>
      <c r="AF1009" s="6"/>
      <c r="AG1009" s="11"/>
    </row>
    <row x14ac:dyDescent="0.25" r="1010" customHeight="1" ht="18.75">
      <c r="A1010" s="276">
        <v>23</v>
      </c>
      <c r="B1010" s="276">
        <v>1109249563</v>
      </c>
      <c r="C1010" s="277">
        <v>680177663132</v>
      </c>
      <c r="D1010" s="278">
        <v>45083</v>
      </c>
      <c r="E1010" s="279" t="s">
        <v>1591</v>
      </c>
      <c r="F1010" s="279" t="s">
        <v>1538</v>
      </c>
      <c r="G1010" s="283" t="s">
        <v>1583</v>
      </c>
      <c r="H1010" s="279" t="s">
        <v>189</v>
      </c>
      <c r="I1010" s="278">
        <v>45092</v>
      </c>
      <c r="J1010" s="278">
        <v>45093</v>
      </c>
      <c r="K1010" s="276">
        <f>J1010-D1010</f>
      </c>
      <c r="L1010" s="278">
        <v>45116</v>
      </c>
      <c r="M1010" s="280">
        <v>19.4</v>
      </c>
      <c r="N1010" s="278">
        <v>45116</v>
      </c>
      <c r="O1010" s="279" t="s">
        <v>190</v>
      </c>
      <c r="P1010" s="276">
        <v>190</v>
      </c>
      <c r="Q1010" s="278">
        <v>45127</v>
      </c>
      <c r="R1010" s="276">
        <f>Q1010-N1010</f>
      </c>
      <c r="S1010" s="6"/>
      <c r="T1010" s="6"/>
      <c r="U1010" s="5">
        <f>+YEAR(D1010)</f>
      </c>
      <c r="V1010" s="5">
        <f>+MONTH(D1010)</f>
      </c>
      <c r="W1010" s="281">
        <f>+"W"&amp;IF(WEEKNUM(D1010)&lt;10,"0"&amp;WEEKNUM(D1010),WEEKNUM(D1010))</f>
      </c>
      <c r="X1010" s="5">
        <f>+IF(N1010="",YEAR(L1010),YEAR(N1010))</f>
      </c>
      <c r="Y1010" s="5">
        <f>+IF(N1010="",MONTH(L1010),MONTH(N1010))</f>
      </c>
      <c r="Z1010" s="282">
        <f>+IF(N1010="","W"&amp;IF(WEEKNUM(L1010)&lt;10,"0"&amp;WEEKNUM(L1010),WEEKNUM(L1010)),"W"&amp;IF(WEEKNUM(N1010)&lt;10,"0"&amp;WEEKNUM(N1010),WEEKNUM(N1010)))</f>
      </c>
      <c r="AA1010" s="281">
        <f>+IF(O1010&lt;&gt;"",O1010,IF(N1010="","In Transit","Arrived"))</f>
      </c>
      <c r="AB1010" s="281">
        <f>+"W"&amp;IF(WEEKNUM(Q1010)&lt;10,"0"&amp;WEEKNUM(Q1010),WEEKNUM(Q1010))</f>
      </c>
      <c r="AC1010" s="5">
        <f>+YEAR(Q1010)</f>
      </c>
      <c r="AD1010" s="281">
        <f>+AB1010&amp;"-"&amp;AC1010</f>
      </c>
      <c r="AE1010" s="6"/>
      <c r="AF1010" s="6"/>
      <c r="AG1010" s="11"/>
    </row>
    <row x14ac:dyDescent="0.25" r="1011" customHeight="1" ht="18.75">
      <c r="A1011" s="276">
        <v>23</v>
      </c>
      <c r="B1011" s="276">
        <v>1109249558</v>
      </c>
      <c r="C1011" s="277">
        <v>680177663132</v>
      </c>
      <c r="D1011" s="278">
        <v>45083</v>
      </c>
      <c r="E1011" s="279" t="s">
        <v>1592</v>
      </c>
      <c r="F1011" s="279" t="s">
        <v>1538</v>
      </c>
      <c r="G1011" s="283" t="s">
        <v>1583</v>
      </c>
      <c r="H1011" s="279" t="s">
        <v>189</v>
      </c>
      <c r="I1011" s="278">
        <v>45092</v>
      </c>
      <c r="J1011" s="278">
        <v>45093</v>
      </c>
      <c r="K1011" s="276">
        <f>J1011-D1011</f>
      </c>
      <c r="L1011" s="278">
        <v>45116</v>
      </c>
      <c r="M1011" s="280">
        <v>19.4</v>
      </c>
      <c r="N1011" s="278">
        <v>45116</v>
      </c>
      <c r="O1011" s="279" t="s">
        <v>190</v>
      </c>
      <c r="P1011" s="276">
        <v>190</v>
      </c>
      <c r="Q1011" s="278">
        <v>45127</v>
      </c>
      <c r="R1011" s="276">
        <f>Q1011-N1011</f>
      </c>
      <c r="S1011" s="6"/>
      <c r="T1011" s="6"/>
      <c r="U1011" s="5">
        <f>+YEAR(D1011)</f>
      </c>
      <c r="V1011" s="5">
        <f>+MONTH(D1011)</f>
      </c>
      <c r="W1011" s="281">
        <f>+"W"&amp;IF(WEEKNUM(D1011)&lt;10,"0"&amp;WEEKNUM(D1011),WEEKNUM(D1011))</f>
      </c>
      <c r="X1011" s="5">
        <f>+IF(N1011="",YEAR(L1011),YEAR(N1011))</f>
      </c>
      <c r="Y1011" s="5">
        <f>+IF(N1011="",MONTH(L1011),MONTH(N1011))</f>
      </c>
      <c r="Z1011" s="282">
        <f>+IF(N1011="","W"&amp;IF(WEEKNUM(L1011)&lt;10,"0"&amp;WEEKNUM(L1011),WEEKNUM(L1011)),"W"&amp;IF(WEEKNUM(N1011)&lt;10,"0"&amp;WEEKNUM(N1011),WEEKNUM(N1011)))</f>
      </c>
      <c r="AA1011" s="281">
        <f>+IF(O1011&lt;&gt;"",O1011,IF(N1011="","In Transit","Arrived"))</f>
      </c>
      <c r="AB1011" s="281">
        <f>+"W"&amp;IF(WEEKNUM(Q1011)&lt;10,"0"&amp;WEEKNUM(Q1011),WEEKNUM(Q1011))</f>
      </c>
      <c r="AC1011" s="5">
        <f>+YEAR(Q1011)</f>
      </c>
      <c r="AD1011" s="281">
        <f>+AB1011&amp;"-"&amp;AC1011</f>
      </c>
      <c r="AE1011" s="6"/>
      <c r="AF1011" s="6"/>
      <c r="AG1011" s="11"/>
    </row>
    <row x14ac:dyDescent="0.25" r="1012" customHeight="1" ht="18.75">
      <c r="A1012" s="276">
        <v>24</v>
      </c>
      <c r="B1012" s="276">
        <v>1109251593</v>
      </c>
      <c r="C1012" s="277">
        <v>683442436338</v>
      </c>
      <c r="D1012" s="278">
        <v>45092</v>
      </c>
      <c r="E1012" s="279" t="s">
        <v>1593</v>
      </c>
      <c r="F1012" s="279" t="s">
        <v>188</v>
      </c>
      <c r="G1012" s="283" t="s">
        <v>1594</v>
      </c>
      <c r="H1012" s="279" t="s">
        <v>189</v>
      </c>
      <c r="I1012" s="278">
        <v>45099</v>
      </c>
      <c r="J1012" s="278">
        <v>45100</v>
      </c>
      <c r="K1012" s="276">
        <f>J1012-D1012</f>
      </c>
      <c r="L1012" s="278">
        <v>45123</v>
      </c>
      <c r="M1012" s="280">
        <v>19.4</v>
      </c>
      <c r="N1012" s="278">
        <v>45123</v>
      </c>
      <c r="O1012" s="279" t="s">
        <v>190</v>
      </c>
      <c r="P1012" s="276">
        <v>190</v>
      </c>
      <c r="Q1012" s="278">
        <v>45135</v>
      </c>
      <c r="R1012" s="276">
        <f>Q1012-N1012</f>
      </c>
      <c r="S1012" s="6"/>
      <c r="T1012" s="6"/>
      <c r="U1012" s="5">
        <f>+YEAR(D1012)</f>
      </c>
      <c r="V1012" s="5">
        <f>+MONTH(D1012)</f>
      </c>
      <c r="W1012" s="281">
        <f>+"W"&amp;IF(WEEKNUM(D1012)&lt;10,"0"&amp;WEEKNUM(D1012),WEEKNUM(D1012))</f>
      </c>
      <c r="X1012" s="5">
        <f>+IF(N1012="",YEAR(L1012),YEAR(N1012))</f>
      </c>
      <c r="Y1012" s="5">
        <f>+IF(N1012="",MONTH(L1012),MONTH(N1012))</f>
      </c>
      <c r="Z1012" s="282">
        <f>+IF(N1012="","W"&amp;IF(WEEKNUM(L1012)&lt;10,"0"&amp;WEEKNUM(L1012),WEEKNUM(L1012)),"W"&amp;IF(WEEKNUM(N1012)&lt;10,"0"&amp;WEEKNUM(N1012),WEEKNUM(N1012)))</f>
      </c>
      <c r="AA1012" s="281">
        <f>+IF(O1012&lt;&gt;"",O1012,IF(N1012="","In Transit","Arrived"))</f>
      </c>
      <c r="AB1012" s="281">
        <f>+"W"&amp;IF(WEEKNUM(Q1012)&lt;10,"0"&amp;WEEKNUM(Q1012),WEEKNUM(Q1012))</f>
      </c>
      <c r="AC1012" s="5">
        <f>+YEAR(Q1012)</f>
      </c>
      <c r="AD1012" s="281">
        <f>+AB1012&amp;"-"&amp;AC1012</f>
      </c>
      <c r="AE1012" s="6"/>
      <c r="AF1012" s="6"/>
      <c r="AG1012" s="11"/>
    </row>
    <row x14ac:dyDescent="0.25" r="1013" customHeight="1" ht="18.75">
      <c r="A1013" s="276">
        <v>24</v>
      </c>
      <c r="B1013" s="276">
        <v>1109251594</v>
      </c>
      <c r="C1013" s="277">
        <v>683442436338</v>
      </c>
      <c r="D1013" s="278">
        <v>45092</v>
      </c>
      <c r="E1013" s="279" t="s">
        <v>1595</v>
      </c>
      <c r="F1013" s="279" t="s">
        <v>188</v>
      </c>
      <c r="G1013" s="283" t="s">
        <v>1594</v>
      </c>
      <c r="H1013" s="279" t="s">
        <v>189</v>
      </c>
      <c r="I1013" s="278">
        <v>45099</v>
      </c>
      <c r="J1013" s="278">
        <v>45100</v>
      </c>
      <c r="K1013" s="276">
        <f>J1013-D1013</f>
      </c>
      <c r="L1013" s="278">
        <v>45123</v>
      </c>
      <c r="M1013" s="280">
        <v>19.4</v>
      </c>
      <c r="N1013" s="278">
        <v>45123</v>
      </c>
      <c r="O1013" s="279" t="s">
        <v>190</v>
      </c>
      <c r="P1013" s="276">
        <v>190</v>
      </c>
      <c r="Q1013" s="278">
        <v>45135</v>
      </c>
      <c r="R1013" s="276">
        <f>Q1013-N1013</f>
      </c>
      <c r="S1013" s="6"/>
      <c r="T1013" s="6"/>
      <c r="U1013" s="5">
        <f>+YEAR(D1013)</f>
      </c>
      <c r="V1013" s="5">
        <f>+MONTH(D1013)</f>
      </c>
      <c r="W1013" s="281">
        <f>+"W"&amp;IF(WEEKNUM(D1013)&lt;10,"0"&amp;WEEKNUM(D1013),WEEKNUM(D1013))</f>
      </c>
      <c r="X1013" s="5">
        <f>+IF(N1013="",YEAR(L1013),YEAR(N1013))</f>
      </c>
      <c r="Y1013" s="5">
        <f>+IF(N1013="",MONTH(L1013),MONTH(N1013))</f>
      </c>
      <c r="Z1013" s="282">
        <f>+IF(N1013="","W"&amp;IF(WEEKNUM(L1013)&lt;10,"0"&amp;WEEKNUM(L1013),WEEKNUM(L1013)),"W"&amp;IF(WEEKNUM(N1013)&lt;10,"0"&amp;WEEKNUM(N1013),WEEKNUM(N1013)))</f>
      </c>
      <c r="AA1013" s="281">
        <f>+IF(O1013&lt;&gt;"",O1013,IF(N1013="","In Transit","Arrived"))</f>
      </c>
      <c r="AB1013" s="281">
        <f>+"W"&amp;IF(WEEKNUM(Q1013)&lt;10,"0"&amp;WEEKNUM(Q1013),WEEKNUM(Q1013))</f>
      </c>
      <c r="AC1013" s="5">
        <f>+YEAR(Q1013)</f>
      </c>
      <c r="AD1013" s="281">
        <f>+AB1013&amp;"-"&amp;AC1013</f>
      </c>
      <c r="AE1013" s="6"/>
      <c r="AF1013" s="6"/>
      <c r="AG1013" s="11"/>
    </row>
    <row x14ac:dyDescent="0.25" r="1014" customHeight="1" ht="18.75">
      <c r="A1014" s="276">
        <v>24</v>
      </c>
      <c r="B1014" s="276">
        <v>1109251584</v>
      </c>
      <c r="C1014" s="277">
        <v>683442436338</v>
      </c>
      <c r="D1014" s="278">
        <v>45092</v>
      </c>
      <c r="E1014" s="279" t="s">
        <v>1596</v>
      </c>
      <c r="F1014" s="279" t="s">
        <v>188</v>
      </c>
      <c r="G1014" s="283" t="s">
        <v>1594</v>
      </c>
      <c r="H1014" s="279" t="s">
        <v>189</v>
      </c>
      <c r="I1014" s="278">
        <v>45099</v>
      </c>
      <c r="J1014" s="278">
        <v>45100</v>
      </c>
      <c r="K1014" s="276">
        <f>J1014-D1014</f>
      </c>
      <c r="L1014" s="278">
        <v>45123</v>
      </c>
      <c r="M1014" s="280">
        <v>19.4</v>
      </c>
      <c r="N1014" s="278">
        <v>45123</v>
      </c>
      <c r="O1014" s="279" t="s">
        <v>190</v>
      </c>
      <c r="P1014" s="276">
        <v>190</v>
      </c>
      <c r="Q1014" s="278">
        <v>45135</v>
      </c>
      <c r="R1014" s="276">
        <f>Q1014-N1014</f>
      </c>
      <c r="S1014" s="6"/>
      <c r="T1014" s="6"/>
      <c r="U1014" s="5">
        <f>+YEAR(D1014)</f>
      </c>
      <c r="V1014" s="5">
        <f>+MONTH(D1014)</f>
      </c>
      <c r="W1014" s="281">
        <f>+"W"&amp;IF(WEEKNUM(D1014)&lt;10,"0"&amp;WEEKNUM(D1014),WEEKNUM(D1014))</f>
      </c>
      <c r="X1014" s="5">
        <f>+IF(N1014="",YEAR(L1014),YEAR(N1014))</f>
      </c>
      <c r="Y1014" s="5">
        <f>+IF(N1014="",MONTH(L1014),MONTH(N1014))</f>
      </c>
      <c r="Z1014" s="282">
        <f>+IF(N1014="","W"&amp;IF(WEEKNUM(L1014)&lt;10,"0"&amp;WEEKNUM(L1014),WEEKNUM(L1014)),"W"&amp;IF(WEEKNUM(N1014)&lt;10,"0"&amp;WEEKNUM(N1014),WEEKNUM(N1014)))</f>
      </c>
      <c r="AA1014" s="281">
        <f>+IF(O1014&lt;&gt;"",O1014,IF(N1014="","In Transit","Arrived"))</f>
      </c>
      <c r="AB1014" s="281">
        <f>+"W"&amp;IF(WEEKNUM(Q1014)&lt;10,"0"&amp;WEEKNUM(Q1014),WEEKNUM(Q1014))</f>
      </c>
      <c r="AC1014" s="5">
        <f>+YEAR(Q1014)</f>
      </c>
      <c r="AD1014" s="281">
        <f>+AB1014&amp;"-"&amp;AC1014</f>
      </c>
      <c r="AE1014" s="6"/>
      <c r="AF1014" s="6"/>
      <c r="AG1014" s="11"/>
    </row>
    <row x14ac:dyDescent="0.25" r="1015" customHeight="1" ht="18.75">
      <c r="A1015" s="276">
        <v>24</v>
      </c>
      <c r="B1015" s="276">
        <v>1109251591</v>
      </c>
      <c r="C1015" s="277">
        <v>683442436338</v>
      </c>
      <c r="D1015" s="278">
        <v>45092</v>
      </c>
      <c r="E1015" s="279" t="s">
        <v>1597</v>
      </c>
      <c r="F1015" s="279" t="s">
        <v>188</v>
      </c>
      <c r="G1015" s="283" t="s">
        <v>1594</v>
      </c>
      <c r="H1015" s="279" t="s">
        <v>189</v>
      </c>
      <c r="I1015" s="278">
        <v>45099</v>
      </c>
      <c r="J1015" s="278">
        <v>45100</v>
      </c>
      <c r="K1015" s="276">
        <f>J1015-D1015</f>
      </c>
      <c r="L1015" s="278">
        <v>45123</v>
      </c>
      <c r="M1015" s="280">
        <v>19.4</v>
      </c>
      <c r="N1015" s="278">
        <v>45123</v>
      </c>
      <c r="O1015" s="279" t="s">
        <v>190</v>
      </c>
      <c r="P1015" s="276">
        <v>190</v>
      </c>
      <c r="Q1015" s="278">
        <v>45135</v>
      </c>
      <c r="R1015" s="276">
        <f>Q1015-N1015</f>
      </c>
      <c r="S1015" s="6"/>
      <c r="T1015" s="6"/>
      <c r="U1015" s="5">
        <f>+YEAR(D1015)</f>
      </c>
      <c r="V1015" s="5">
        <f>+MONTH(D1015)</f>
      </c>
      <c r="W1015" s="281">
        <f>+"W"&amp;IF(WEEKNUM(D1015)&lt;10,"0"&amp;WEEKNUM(D1015),WEEKNUM(D1015))</f>
      </c>
      <c r="X1015" s="5">
        <f>+IF(N1015="",YEAR(L1015),YEAR(N1015))</f>
      </c>
      <c r="Y1015" s="5">
        <f>+IF(N1015="",MONTH(L1015),MONTH(N1015))</f>
      </c>
      <c r="Z1015" s="282">
        <f>+IF(N1015="","W"&amp;IF(WEEKNUM(L1015)&lt;10,"0"&amp;WEEKNUM(L1015),WEEKNUM(L1015)),"W"&amp;IF(WEEKNUM(N1015)&lt;10,"0"&amp;WEEKNUM(N1015),WEEKNUM(N1015)))</f>
      </c>
      <c r="AA1015" s="281">
        <f>+IF(O1015&lt;&gt;"",O1015,IF(N1015="","In Transit","Arrived"))</f>
      </c>
      <c r="AB1015" s="281">
        <f>+"W"&amp;IF(WEEKNUM(Q1015)&lt;10,"0"&amp;WEEKNUM(Q1015),WEEKNUM(Q1015))</f>
      </c>
      <c r="AC1015" s="5">
        <f>+YEAR(Q1015)</f>
      </c>
      <c r="AD1015" s="281">
        <f>+AB1015&amp;"-"&amp;AC1015</f>
      </c>
      <c r="AE1015" s="6"/>
      <c r="AF1015" s="6"/>
      <c r="AG1015" s="11"/>
    </row>
    <row x14ac:dyDescent="0.25" r="1016" customHeight="1" ht="18.75">
      <c r="A1016" s="276">
        <v>25</v>
      </c>
      <c r="B1016" s="276">
        <v>1109762747</v>
      </c>
      <c r="C1016" s="277">
        <v>685834139644</v>
      </c>
      <c r="D1016" s="278">
        <v>45097</v>
      </c>
      <c r="E1016" s="279" t="s">
        <v>1598</v>
      </c>
      <c r="F1016" s="279" t="s">
        <v>250</v>
      </c>
      <c r="G1016" s="283" t="s">
        <v>1599</v>
      </c>
      <c r="H1016" s="279" t="s">
        <v>189</v>
      </c>
      <c r="I1016" s="278">
        <v>45106</v>
      </c>
      <c r="J1016" s="278">
        <v>45107</v>
      </c>
      <c r="K1016" s="276">
        <f>J1016-D1016</f>
      </c>
      <c r="L1016" s="278">
        <v>45130</v>
      </c>
      <c r="M1016" s="280">
        <v>19.4</v>
      </c>
      <c r="N1016" s="278">
        <v>45131</v>
      </c>
      <c r="O1016" s="279" t="s">
        <v>190</v>
      </c>
      <c r="P1016" s="276">
        <v>190</v>
      </c>
      <c r="Q1016" s="278">
        <v>45141</v>
      </c>
      <c r="R1016" s="276">
        <f>Q1016-N1016</f>
      </c>
      <c r="S1016" s="6"/>
      <c r="T1016" s="6"/>
      <c r="U1016" s="5">
        <f>+YEAR(D1016)</f>
      </c>
      <c r="V1016" s="5">
        <f>+MONTH(D1016)</f>
      </c>
      <c r="W1016" s="281">
        <f>+"W"&amp;IF(WEEKNUM(D1016)&lt;10,"0"&amp;WEEKNUM(D1016),WEEKNUM(D1016))</f>
      </c>
      <c r="X1016" s="5">
        <f>+IF(N1016="",YEAR(L1016),YEAR(N1016))</f>
      </c>
      <c r="Y1016" s="5">
        <f>+IF(N1016="",MONTH(L1016),MONTH(N1016))</f>
      </c>
      <c r="Z1016" s="282">
        <f>+IF(N1016="","W"&amp;IF(WEEKNUM(L1016)&lt;10,"0"&amp;WEEKNUM(L1016),WEEKNUM(L1016)),"W"&amp;IF(WEEKNUM(N1016)&lt;10,"0"&amp;WEEKNUM(N1016),WEEKNUM(N1016)))</f>
      </c>
      <c r="AA1016" s="281">
        <f>+IF(O1016&lt;&gt;"",O1016,IF(N1016="","In Transit","Arrived"))</f>
      </c>
      <c r="AB1016" s="281">
        <f>+"W"&amp;IF(WEEKNUM(Q1016)&lt;10,"0"&amp;WEEKNUM(Q1016),WEEKNUM(Q1016))</f>
      </c>
      <c r="AC1016" s="5">
        <f>+YEAR(Q1016)</f>
      </c>
      <c r="AD1016" s="281">
        <f>+AB1016&amp;"-"&amp;AC1016</f>
      </c>
      <c r="AE1016" s="6"/>
      <c r="AF1016" s="6"/>
      <c r="AG1016" s="11"/>
    </row>
    <row x14ac:dyDescent="0.25" r="1017" customHeight="1" ht="18.75">
      <c r="A1017" s="276">
        <v>25</v>
      </c>
      <c r="B1017" s="276">
        <v>1109762748</v>
      </c>
      <c r="C1017" s="277">
        <v>685834139644</v>
      </c>
      <c r="D1017" s="278">
        <v>45097</v>
      </c>
      <c r="E1017" s="279" t="s">
        <v>1600</v>
      </c>
      <c r="F1017" s="279" t="s">
        <v>250</v>
      </c>
      <c r="G1017" s="283" t="s">
        <v>1599</v>
      </c>
      <c r="H1017" s="279" t="s">
        <v>189</v>
      </c>
      <c r="I1017" s="278">
        <v>45106</v>
      </c>
      <c r="J1017" s="278">
        <v>45107</v>
      </c>
      <c r="K1017" s="276">
        <f>J1017-D1017</f>
      </c>
      <c r="L1017" s="278">
        <v>45130</v>
      </c>
      <c r="M1017" s="280">
        <v>19.4</v>
      </c>
      <c r="N1017" s="278">
        <v>45131</v>
      </c>
      <c r="O1017" s="279" t="s">
        <v>190</v>
      </c>
      <c r="P1017" s="276">
        <v>190</v>
      </c>
      <c r="Q1017" s="278">
        <v>45141</v>
      </c>
      <c r="R1017" s="276">
        <f>Q1017-N1017</f>
      </c>
      <c r="S1017" s="6"/>
      <c r="T1017" s="6"/>
      <c r="U1017" s="5">
        <f>+YEAR(D1017)</f>
      </c>
      <c r="V1017" s="5">
        <f>+MONTH(D1017)</f>
      </c>
      <c r="W1017" s="281">
        <f>+"W"&amp;IF(WEEKNUM(D1017)&lt;10,"0"&amp;WEEKNUM(D1017),WEEKNUM(D1017))</f>
      </c>
      <c r="X1017" s="5">
        <f>+IF(N1017="",YEAR(L1017),YEAR(N1017))</f>
      </c>
      <c r="Y1017" s="5">
        <f>+IF(N1017="",MONTH(L1017),MONTH(N1017))</f>
      </c>
      <c r="Z1017" s="282">
        <f>+IF(N1017="","W"&amp;IF(WEEKNUM(L1017)&lt;10,"0"&amp;WEEKNUM(L1017),WEEKNUM(L1017)),"W"&amp;IF(WEEKNUM(N1017)&lt;10,"0"&amp;WEEKNUM(N1017),WEEKNUM(N1017)))</f>
      </c>
      <c r="AA1017" s="281">
        <f>+IF(O1017&lt;&gt;"",O1017,IF(N1017="","In Transit","Arrived"))</f>
      </c>
      <c r="AB1017" s="281">
        <f>+"W"&amp;IF(WEEKNUM(Q1017)&lt;10,"0"&amp;WEEKNUM(Q1017),WEEKNUM(Q1017))</f>
      </c>
      <c r="AC1017" s="5">
        <f>+YEAR(Q1017)</f>
      </c>
      <c r="AD1017" s="281">
        <f>+AB1017&amp;"-"&amp;AC1017</f>
      </c>
      <c r="AE1017" s="6"/>
      <c r="AF1017" s="6"/>
      <c r="AG1017" s="11"/>
    </row>
    <row x14ac:dyDescent="0.25" r="1018" customHeight="1" ht="18.75">
      <c r="A1018" s="276">
        <v>25</v>
      </c>
      <c r="B1018" s="276">
        <v>1109762749</v>
      </c>
      <c r="C1018" s="277">
        <v>685834139644</v>
      </c>
      <c r="D1018" s="278">
        <v>45097</v>
      </c>
      <c r="E1018" s="279" t="s">
        <v>1601</v>
      </c>
      <c r="F1018" s="279" t="s">
        <v>250</v>
      </c>
      <c r="G1018" s="283" t="s">
        <v>1599</v>
      </c>
      <c r="H1018" s="279" t="s">
        <v>189</v>
      </c>
      <c r="I1018" s="278">
        <v>45106</v>
      </c>
      <c r="J1018" s="278">
        <v>45107</v>
      </c>
      <c r="K1018" s="276">
        <f>J1018-D1018</f>
      </c>
      <c r="L1018" s="278">
        <v>45130</v>
      </c>
      <c r="M1018" s="280">
        <v>19.4</v>
      </c>
      <c r="N1018" s="278">
        <v>45131</v>
      </c>
      <c r="O1018" s="279" t="s">
        <v>190</v>
      </c>
      <c r="P1018" s="276">
        <v>190</v>
      </c>
      <c r="Q1018" s="278">
        <v>45141</v>
      </c>
      <c r="R1018" s="276">
        <f>Q1018-N1018</f>
      </c>
      <c r="S1018" s="6"/>
      <c r="T1018" s="6"/>
      <c r="U1018" s="5">
        <f>+YEAR(D1018)</f>
      </c>
      <c r="V1018" s="5">
        <f>+MONTH(D1018)</f>
      </c>
      <c r="W1018" s="281">
        <f>+"W"&amp;IF(WEEKNUM(D1018)&lt;10,"0"&amp;WEEKNUM(D1018),WEEKNUM(D1018))</f>
      </c>
      <c r="X1018" s="5">
        <f>+IF(N1018="",YEAR(L1018),YEAR(N1018))</f>
      </c>
      <c r="Y1018" s="5">
        <f>+IF(N1018="",MONTH(L1018),MONTH(N1018))</f>
      </c>
      <c r="Z1018" s="282">
        <f>+IF(N1018="","W"&amp;IF(WEEKNUM(L1018)&lt;10,"0"&amp;WEEKNUM(L1018),WEEKNUM(L1018)),"W"&amp;IF(WEEKNUM(N1018)&lt;10,"0"&amp;WEEKNUM(N1018),WEEKNUM(N1018)))</f>
      </c>
      <c r="AA1018" s="281">
        <f>+IF(O1018&lt;&gt;"",O1018,IF(N1018="","In Transit","Arrived"))</f>
      </c>
      <c r="AB1018" s="281">
        <f>+"W"&amp;IF(WEEKNUM(Q1018)&lt;10,"0"&amp;WEEKNUM(Q1018),WEEKNUM(Q1018))</f>
      </c>
      <c r="AC1018" s="5">
        <f>+YEAR(Q1018)</f>
      </c>
      <c r="AD1018" s="281">
        <f>+AB1018&amp;"-"&amp;AC1018</f>
      </c>
      <c r="AE1018" s="6"/>
      <c r="AF1018" s="6"/>
      <c r="AG1018" s="11"/>
    </row>
    <row x14ac:dyDescent="0.25" r="1019" customHeight="1" ht="18.75">
      <c r="A1019" s="276">
        <v>25</v>
      </c>
      <c r="B1019" s="276">
        <v>1109762750</v>
      </c>
      <c r="C1019" s="277">
        <v>685834139644</v>
      </c>
      <c r="D1019" s="278">
        <v>45097</v>
      </c>
      <c r="E1019" s="279" t="s">
        <v>1602</v>
      </c>
      <c r="F1019" s="279" t="s">
        <v>250</v>
      </c>
      <c r="G1019" s="283" t="s">
        <v>1599</v>
      </c>
      <c r="H1019" s="279" t="s">
        <v>189</v>
      </c>
      <c r="I1019" s="278">
        <v>45106</v>
      </c>
      <c r="J1019" s="278">
        <v>45107</v>
      </c>
      <c r="K1019" s="276">
        <f>J1019-D1019</f>
      </c>
      <c r="L1019" s="278">
        <v>45130</v>
      </c>
      <c r="M1019" s="280">
        <v>19.4</v>
      </c>
      <c r="N1019" s="278">
        <v>45131</v>
      </c>
      <c r="O1019" s="279" t="s">
        <v>190</v>
      </c>
      <c r="P1019" s="276">
        <v>190</v>
      </c>
      <c r="Q1019" s="278">
        <v>45141</v>
      </c>
      <c r="R1019" s="276">
        <f>Q1019-N1019</f>
      </c>
      <c r="S1019" s="6"/>
      <c r="T1019" s="6"/>
      <c r="U1019" s="5">
        <f>+YEAR(D1019)</f>
      </c>
      <c r="V1019" s="5">
        <f>+MONTH(D1019)</f>
      </c>
      <c r="W1019" s="281">
        <f>+"W"&amp;IF(WEEKNUM(D1019)&lt;10,"0"&amp;WEEKNUM(D1019),WEEKNUM(D1019))</f>
      </c>
      <c r="X1019" s="5">
        <f>+IF(N1019="",YEAR(L1019),YEAR(N1019))</f>
      </c>
      <c r="Y1019" s="5">
        <f>+IF(N1019="",MONTH(L1019),MONTH(N1019))</f>
      </c>
      <c r="Z1019" s="282">
        <f>+IF(N1019="","W"&amp;IF(WEEKNUM(L1019)&lt;10,"0"&amp;WEEKNUM(L1019),WEEKNUM(L1019)),"W"&amp;IF(WEEKNUM(N1019)&lt;10,"0"&amp;WEEKNUM(N1019),WEEKNUM(N1019)))</f>
      </c>
      <c r="AA1019" s="281">
        <f>+IF(O1019&lt;&gt;"",O1019,IF(N1019="","In Transit","Arrived"))</f>
      </c>
      <c r="AB1019" s="281">
        <f>+"W"&amp;IF(WEEKNUM(Q1019)&lt;10,"0"&amp;WEEKNUM(Q1019),WEEKNUM(Q1019))</f>
      </c>
      <c r="AC1019" s="5">
        <f>+YEAR(Q1019)</f>
      </c>
      <c r="AD1019" s="281">
        <f>+AB1019&amp;"-"&amp;AC1019</f>
      </c>
      <c r="AE1019" s="6"/>
      <c r="AF1019" s="6"/>
      <c r="AG1019" s="11"/>
    </row>
    <row x14ac:dyDescent="0.25" r="1020" customHeight="1" ht="18.75">
      <c r="A1020" s="276">
        <v>26</v>
      </c>
      <c r="B1020" s="276">
        <v>1110082618</v>
      </c>
      <c r="C1020" s="277">
        <v>691391139430</v>
      </c>
      <c r="D1020" s="278">
        <v>45105</v>
      </c>
      <c r="E1020" s="279" t="s">
        <v>1603</v>
      </c>
      <c r="F1020" s="279" t="s">
        <v>211</v>
      </c>
      <c r="G1020" s="283" t="s">
        <v>1604</v>
      </c>
      <c r="H1020" s="279" t="s">
        <v>189</v>
      </c>
      <c r="I1020" s="278">
        <v>45113</v>
      </c>
      <c r="J1020" s="278">
        <v>45114</v>
      </c>
      <c r="K1020" s="276">
        <f>J1020-D1020</f>
      </c>
      <c r="L1020" s="278">
        <v>45137</v>
      </c>
      <c r="M1020" s="280">
        <v>19.4</v>
      </c>
      <c r="N1020" s="278">
        <v>45137</v>
      </c>
      <c r="O1020" s="279" t="s">
        <v>190</v>
      </c>
      <c r="P1020" s="276">
        <v>190</v>
      </c>
      <c r="Q1020" s="278">
        <v>45147</v>
      </c>
      <c r="R1020" s="276">
        <f>Q1020-N1020</f>
      </c>
      <c r="S1020" s="6"/>
      <c r="T1020" s="6"/>
      <c r="U1020" s="5">
        <f>+YEAR(D1020)</f>
      </c>
      <c r="V1020" s="5">
        <f>+MONTH(D1020)</f>
      </c>
      <c r="W1020" s="281">
        <f>+"W"&amp;IF(WEEKNUM(D1020)&lt;10,"0"&amp;WEEKNUM(D1020),WEEKNUM(D1020))</f>
      </c>
      <c r="X1020" s="5">
        <f>+IF(N1020="",YEAR(L1020),YEAR(N1020))</f>
      </c>
      <c r="Y1020" s="5">
        <f>+IF(N1020="",MONTH(L1020),MONTH(N1020))</f>
      </c>
      <c r="Z1020" s="282">
        <f>+IF(N1020="","W"&amp;IF(WEEKNUM(L1020)&lt;10,"0"&amp;WEEKNUM(L1020),WEEKNUM(L1020)),"W"&amp;IF(WEEKNUM(N1020)&lt;10,"0"&amp;WEEKNUM(N1020),WEEKNUM(N1020)))</f>
      </c>
      <c r="AA1020" s="281">
        <f>+IF(O1020&lt;&gt;"",O1020,IF(N1020="","In Transit","Arrived"))</f>
      </c>
      <c r="AB1020" s="281">
        <f>+"W"&amp;IF(WEEKNUM(Q1020)&lt;10,"0"&amp;WEEKNUM(Q1020),WEEKNUM(Q1020))</f>
      </c>
      <c r="AC1020" s="5">
        <f>+YEAR(Q1020)</f>
      </c>
      <c r="AD1020" s="281">
        <f>+AB1020&amp;"-"&amp;AC1020</f>
      </c>
      <c r="AE1020" s="6"/>
      <c r="AF1020" s="6"/>
      <c r="AG1020" s="11"/>
    </row>
    <row x14ac:dyDescent="0.25" r="1021" customHeight="1" ht="18.75">
      <c r="A1021" s="276">
        <v>26</v>
      </c>
      <c r="B1021" s="276">
        <v>1110082599</v>
      </c>
      <c r="C1021" s="277">
        <v>691391139430</v>
      </c>
      <c r="D1021" s="278">
        <v>45105</v>
      </c>
      <c r="E1021" s="279" t="s">
        <v>1605</v>
      </c>
      <c r="F1021" s="279" t="s">
        <v>211</v>
      </c>
      <c r="G1021" s="283" t="s">
        <v>1604</v>
      </c>
      <c r="H1021" s="279" t="s">
        <v>189</v>
      </c>
      <c r="I1021" s="278">
        <v>45113</v>
      </c>
      <c r="J1021" s="278">
        <v>45114</v>
      </c>
      <c r="K1021" s="276">
        <f>J1021-D1021</f>
      </c>
      <c r="L1021" s="278">
        <v>45137</v>
      </c>
      <c r="M1021" s="280">
        <v>19.4</v>
      </c>
      <c r="N1021" s="278">
        <v>45137</v>
      </c>
      <c r="O1021" s="279" t="s">
        <v>190</v>
      </c>
      <c r="P1021" s="276">
        <v>190</v>
      </c>
      <c r="Q1021" s="278">
        <v>45147</v>
      </c>
      <c r="R1021" s="276">
        <f>Q1021-N1021</f>
      </c>
      <c r="S1021" s="6"/>
      <c r="T1021" s="6"/>
      <c r="U1021" s="5">
        <f>+YEAR(D1021)</f>
      </c>
      <c r="V1021" s="5">
        <f>+MONTH(D1021)</f>
      </c>
      <c r="W1021" s="281">
        <f>+"W"&amp;IF(WEEKNUM(D1021)&lt;10,"0"&amp;WEEKNUM(D1021),WEEKNUM(D1021))</f>
      </c>
      <c r="X1021" s="5">
        <f>+IF(N1021="",YEAR(L1021),YEAR(N1021))</f>
      </c>
      <c r="Y1021" s="5">
        <f>+IF(N1021="",MONTH(L1021),MONTH(N1021))</f>
      </c>
      <c r="Z1021" s="282">
        <f>+IF(N1021="","W"&amp;IF(WEEKNUM(L1021)&lt;10,"0"&amp;WEEKNUM(L1021),WEEKNUM(L1021)),"W"&amp;IF(WEEKNUM(N1021)&lt;10,"0"&amp;WEEKNUM(N1021),WEEKNUM(N1021)))</f>
      </c>
      <c r="AA1021" s="281">
        <f>+IF(O1021&lt;&gt;"",O1021,IF(N1021="","In Transit","Arrived"))</f>
      </c>
      <c r="AB1021" s="281">
        <f>+"W"&amp;IF(WEEKNUM(Q1021)&lt;10,"0"&amp;WEEKNUM(Q1021),WEEKNUM(Q1021))</f>
      </c>
      <c r="AC1021" s="5">
        <f>+YEAR(Q1021)</f>
      </c>
      <c r="AD1021" s="281">
        <f>+AB1021&amp;"-"&amp;AC1021</f>
      </c>
      <c r="AE1021" s="6"/>
      <c r="AF1021" s="6"/>
      <c r="AG1021" s="11"/>
    </row>
    <row x14ac:dyDescent="0.25" r="1022" customHeight="1" ht="18.75">
      <c r="A1022" s="276">
        <v>26</v>
      </c>
      <c r="B1022" s="276">
        <v>1110082605</v>
      </c>
      <c r="C1022" s="277">
        <v>691391139430</v>
      </c>
      <c r="D1022" s="278">
        <v>45105</v>
      </c>
      <c r="E1022" s="279" t="s">
        <v>1606</v>
      </c>
      <c r="F1022" s="279" t="s">
        <v>211</v>
      </c>
      <c r="G1022" s="283" t="s">
        <v>1604</v>
      </c>
      <c r="H1022" s="279" t="s">
        <v>189</v>
      </c>
      <c r="I1022" s="278">
        <v>45113</v>
      </c>
      <c r="J1022" s="278">
        <v>45114</v>
      </c>
      <c r="K1022" s="276">
        <f>J1022-D1022</f>
      </c>
      <c r="L1022" s="278">
        <v>45137</v>
      </c>
      <c r="M1022" s="280">
        <v>19.4</v>
      </c>
      <c r="N1022" s="278">
        <v>45137</v>
      </c>
      <c r="O1022" s="279" t="s">
        <v>190</v>
      </c>
      <c r="P1022" s="276">
        <v>190</v>
      </c>
      <c r="Q1022" s="278">
        <v>45147</v>
      </c>
      <c r="R1022" s="276">
        <f>Q1022-N1022</f>
      </c>
      <c r="S1022" s="6"/>
      <c r="T1022" s="6"/>
      <c r="U1022" s="5">
        <f>+YEAR(D1022)</f>
      </c>
      <c r="V1022" s="5">
        <f>+MONTH(D1022)</f>
      </c>
      <c r="W1022" s="281">
        <f>+"W"&amp;IF(WEEKNUM(D1022)&lt;10,"0"&amp;WEEKNUM(D1022),WEEKNUM(D1022))</f>
      </c>
      <c r="X1022" s="5">
        <f>+IF(N1022="",YEAR(L1022),YEAR(N1022))</f>
      </c>
      <c r="Y1022" s="5">
        <f>+IF(N1022="",MONTH(L1022),MONTH(N1022))</f>
      </c>
      <c r="Z1022" s="282">
        <f>+IF(N1022="","W"&amp;IF(WEEKNUM(L1022)&lt;10,"0"&amp;WEEKNUM(L1022),WEEKNUM(L1022)),"W"&amp;IF(WEEKNUM(N1022)&lt;10,"0"&amp;WEEKNUM(N1022),WEEKNUM(N1022)))</f>
      </c>
      <c r="AA1022" s="281">
        <f>+IF(O1022&lt;&gt;"",O1022,IF(N1022="","In Transit","Arrived"))</f>
      </c>
      <c r="AB1022" s="281">
        <f>+"W"&amp;IF(WEEKNUM(Q1022)&lt;10,"0"&amp;WEEKNUM(Q1022),WEEKNUM(Q1022))</f>
      </c>
      <c r="AC1022" s="5">
        <f>+YEAR(Q1022)</f>
      </c>
      <c r="AD1022" s="281">
        <f>+AB1022&amp;"-"&amp;AC1022</f>
      </c>
      <c r="AE1022" s="6"/>
      <c r="AF1022" s="6"/>
      <c r="AG1022" s="11"/>
    </row>
    <row x14ac:dyDescent="0.25" r="1023" customHeight="1" ht="18.75">
      <c r="A1023" s="276">
        <v>26</v>
      </c>
      <c r="B1023" s="276">
        <v>1110082612</v>
      </c>
      <c r="C1023" s="277">
        <v>691391139430</v>
      </c>
      <c r="D1023" s="278">
        <v>45105</v>
      </c>
      <c r="E1023" s="279" t="s">
        <v>1607</v>
      </c>
      <c r="F1023" s="279" t="s">
        <v>211</v>
      </c>
      <c r="G1023" s="283" t="s">
        <v>1604</v>
      </c>
      <c r="H1023" s="279" t="s">
        <v>189</v>
      </c>
      <c r="I1023" s="278">
        <v>45113</v>
      </c>
      <c r="J1023" s="278">
        <v>45114</v>
      </c>
      <c r="K1023" s="276">
        <f>J1023-D1023</f>
      </c>
      <c r="L1023" s="278">
        <v>45137</v>
      </c>
      <c r="M1023" s="280">
        <v>19.4</v>
      </c>
      <c r="N1023" s="278">
        <v>45137</v>
      </c>
      <c r="O1023" s="279" t="s">
        <v>190</v>
      </c>
      <c r="P1023" s="276">
        <v>190</v>
      </c>
      <c r="Q1023" s="278">
        <v>45147</v>
      </c>
      <c r="R1023" s="276">
        <f>Q1023-N1023</f>
      </c>
      <c r="S1023" s="6"/>
      <c r="T1023" s="6"/>
      <c r="U1023" s="5">
        <f>+YEAR(D1023)</f>
      </c>
      <c r="V1023" s="5">
        <f>+MONTH(D1023)</f>
      </c>
      <c r="W1023" s="281">
        <f>+"W"&amp;IF(WEEKNUM(D1023)&lt;10,"0"&amp;WEEKNUM(D1023),WEEKNUM(D1023))</f>
      </c>
      <c r="X1023" s="5">
        <f>+IF(N1023="",YEAR(L1023),YEAR(N1023))</f>
      </c>
      <c r="Y1023" s="5">
        <f>+IF(N1023="",MONTH(L1023),MONTH(N1023))</f>
      </c>
      <c r="Z1023" s="282">
        <f>+IF(N1023="","W"&amp;IF(WEEKNUM(L1023)&lt;10,"0"&amp;WEEKNUM(L1023),WEEKNUM(L1023)),"W"&amp;IF(WEEKNUM(N1023)&lt;10,"0"&amp;WEEKNUM(N1023),WEEKNUM(N1023)))</f>
      </c>
      <c r="AA1023" s="281">
        <f>+IF(O1023&lt;&gt;"",O1023,IF(N1023="","In Transit","Arrived"))</f>
      </c>
      <c r="AB1023" s="281">
        <f>+"W"&amp;IF(WEEKNUM(Q1023)&lt;10,"0"&amp;WEEKNUM(Q1023),WEEKNUM(Q1023))</f>
      </c>
      <c r="AC1023" s="5">
        <f>+YEAR(Q1023)</f>
      </c>
      <c r="AD1023" s="281">
        <f>+AB1023&amp;"-"&amp;AC1023</f>
      </c>
      <c r="AE1023" s="6"/>
      <c r="AF1023" s="6"/>
      <c r="AG1023" s="11"/>
    </row>
    <row x14ac:dyDescent="0.25" r="1024" customHeight="1" ht="18.75">
      <c r="A1024" s="276">
        <v>29</v>
      </c>
      <c r="B1024" s="276">
        <v>1110463695</v>
      </c>
      <c r="C1024" s="277">
        <v>699823092712</v>
      </c>
      <c r="D1024" s="278">
        <v>45128</v>
      </c>
      <c r="E1024" s="279" t="s">
        <v>1608</v>
      </c>
      <c r="F1024" s="279" t="s">
        <v>274</v>
      </c>
      <c r="G1024" s="283" t="s">
        <v>1609</v>
      </c>
      <c r="H1024" s="279" t="s">
        <v>189</v>
      </c>
      <c r="I1024" s="278">
        <v>45135</v>
      </c>
      <c r="J1024" s="278">
        <v>45136</v>
      </c>
      <c r="K1024" s="276">
        <f>J1024-D1024</f>
      </c>
      <c r="L1024" s="278">
        <v>45151</v>
      </c>
      <c r="M1024" s="280">
        <v>19.4</v>
      </c>
      <c r="N1024" s="278">
        <v>45152</v>
      </c>
      <c r="O1024" s="279" t="s">
        <v>190</v>
      </c>
      <c r="P1024" s="276">
        <v>191</v>
      </c>
      <c r="Q1024" s="278">
        <v>45163</v>
      </c>
      <c r="R1024" s="276">
        <f>Q1024-N1024</f>
      </c>
      <c r="S1024" s="6"/>
      <c r="T1024" s="6"/>
      <c r="U1024" s="5">
        <f>+YEAR(D1024)</f>
      </c>
      <c r="V1024" s="5">
        <f>+MONTH(D1024)</f>
      </c>
      <c r="W1024" s="281">
        <f>+"W"&amp;IF(WEEKNUM(D1024)&lt;10,"0"&amp;WEEKNUM(D1024),WEEKNUM(D1024))</f>
      </c>
      <c r="X1024" s="5">
        <f>+IF(N1024="",YEAR(L1024),YEAR(N1024))</f>
      </c>
      <c r="Y1024" s="5">
        <f>+IF(N1024="",MONTH(L1024),MONTH(N1024))</f>
      </c>
      <c r="Z1024" s="282">
        <f>+IF(N1024="","W"&amp;IF(WEEKNUM(L1024)&lt;10,"0"&amp;WEEKNUM(L1024),WEEKNUM(L1024)),"W"&amp;IF(WEEKNUM(N1024)&lt;10,"0"&amp;WEEKNUM(N1024),WEEKNUM(N1024)))</f>
      </c>
      <c r="AA1024" s="281">
        <f>+IF(O1024&lt;&gt;"",O1024,IF(N1024="","In Transit","Arrived"))</f>
      </c>
      <c r="AB1024" s="281">
        <f>+"W"&amp;IF(WEEKNUM(Q1024)&lt;10,"0"&amp;WEEKNUM(Q1024),WEEKNUM(Q1024))</f>
      </c>
      <c r="AC1024" s="5">
        <f>+YEAR(Q1024)</f>
      </c>
      <c r="AD1024" s="281">
        <f>+AB1024&amp;"-"&amp;AC1024</f>
      </c>
      <c r="AE1024" s="6"/>
      <c r="AF1024" s="6"/>
      <c r="AG1024" s="11"/>
    </row>
    <row x14ac:dyDescent="0.25" r="1025" customHeight="1" ht="18.75">
      <c r="A1025" s="276">
        <v>29</v>
      </c>
      <c r="B1025" s="276">
        <v>1110463691</v>
      </c>
      <c r="C1025" s="277">
        <v>699823092712</v>
      </c>
      <c r="D1025" s="278">
        <v>45128</v>
      </c>
      <c r="E1025" s="279" t="s">
        <v>1610</v>
      </c>
      <c r="F1025" s="279" t="s">
        <v>274</v>
      </c>
      <c r="G1025" s="283" t="s">
        <v>1609</v>
      </c>
      <c r="H1025" s="279" t="s">
        <v>189</v>
      </c>
      <c r="I1025" s="278">
        <v>45135</v>
      </c>
      <c r="J1025" s="278">
        <v>45136</v>
      </c>
      <c r="K1025" s="276">
        <f>J1025-D1025</f>
      </c>
      <c r="L1025" s="278">
        <v>45151</v>
      </c>
      <c r="M1025" s="280">
        <v>19.4</v>
      </c>
      <c r="N1025" s="278">
        <v>45152</v>
      </c>
      <c r="O1025" s="279" t="s">
        <v>190</v>
      </c>
      <c r="P1025" s="276">
        <v>190</v>
      </c>
      <c r="Q1025" s="278">
        <v>45162</v>
      </c>
      <c r="R1025" s="276">
        <f>Q1025-N1025</f>
      </c>
      <c r="S1025" s="6"/>
      <c r="T1025" s="6"/>
      <c r="U1025" s="5">
        <f>+YEAR(D1025)</f>
      </c>
      <c r="V1025" s="5">
        <f>+MONTH(D1025)</f>
      </c>
      <c r="W1025" s="281">
        <f>+"W"&amp;IF(WEEKNUM(D1025)&lt;10,"0"&amp;WEEKNUM(D1025),WEEKNUM(D1025))</f>
      </c>
      <c r="X1025" s="5">
        <f>+IF(N1025="",YEAR(L1025),YEAR(N1025))</f>
      </c>
      <c r="Y1025" s="5">
        <f>+IF(N1025="",MONTH(L1025),MONTH(N1025))</f>
      </c>
      <c r="Z1025" s="282">
        <f>+IF(N1025="","W"&amp;IF(WEEKNUM(L1025)&lt;10,"0"&amp;WEEKNUM(L1025),WEEKNUM(L1025)),"W"&amp;IF(WEEKNUM(N1025)&lt;10,"0"&amp;WEEKNUM(N1025),WEEKNUM(N1025)))</f>
      </c>
      <c r="AA1025" s="281">
        <f>+IF(O1025&lt;&gt;"",O1025,IF(N1025="","In Transit","Arrived"))</f>
      </c>
      <c r="AB1025" s="281">
        <f>+"W"&amp;IF(WEEKNUM(Q1025)&lt;10,"0"&amp;WEEKNUM(Q1025),WEEKNUM(Q1025))</f>
      </c>
      <c r="AC1025" s="5">
        <f>+YEAR(Q1025)</f>
      </c>
      <c r="AD1025" s="281">
        <f>+AB1025&amp;"-"&amp;AC1025</f>
      </c>
      <c r="AE1025" s="6"/>
      <c r="AF1025" s="6"/>
      <c r="AG1025" s="11"/>
    </row>
    <row x14ac:dyDescent="0.25" r="1026" customHeight="1" ht="18.75">
      <c r="A1026" s="276">
        <v>29</v>
      </c>
      <c r="B1026" s="276">
        <v>1110463694</v>
      </c>
      <c r="C1026" s="277">
        <v>699823092712</v>
      </c>
      <c r="D1026" s="278">
        <v>45128</v>
      </c>
      <c r="E1026" s="279" t="s">
        <v>1611</v>
      </c>
      <c r="F1026" s="279" t="s">
        <v>274</v>
      </c>
      <c r="G1026" s="283" t="s">
        <v>1609</v>
      </c>
      <c r="H1026" s="279" t="s">
        <v>189</v>
      </c>
      <c r="I1026" s="278">
        <v>45135</v>
      </c>
      <c r="J1026" s="278">
        <v>45136</v>
      </c>
      <c r="K1026" s="276">
        <f>J1026-D1026</f>
      </c>
      <c r="L1026" s="278">
        <v>45151</v>
      </c>
      <c r="M1026" s="280">
        <v>19.4</v>
      </c>
      <c r="N1026" s="278">
        <v>45152</v>
      </c>
      <c r="O1026" s="279" t="s">
        <v>190</v>
      </c>
      <c r="P1026" s="276">
        <v>191</v>
      </c>
      <c r="Q1026" s="278">
        <v>45163</v>
      </c>
      <c r="R1026" s="276">
        <f>Q1026-N1026</f>
      </c>
      <c r="S1026" s="6"/>
      <c r="T1026" s="6"/>
      <c r="U1026" s="5">
        <f>+YEAR(D1026)</f>
      </c>
      <c r="V1026" s="5">
        <f>+MONTH(D1026)</f>
      </c>
      <c r="W1026" s="281">
        <f>+"W"&amp;IF(WEEKNUM(D1026)&lt;10,"0"&amp;WEEKNUM(D1026),WEEKNUM(D1026))</f>
      </c>
      <c r="X1026" s="5">
        <f>+IF(N1026="",YEAR(L1026),YEAR(N1026))</f>
      </c>
      <c r="Y1026" s="5">
        <f>+IF(N1026="",MONTH(L1026),MONTH(N1026))</f>
      </c>
      <c r="Z1026" s="282">
        <f>+IF(N1026="","W"&amp;IF(WEEKNUM(L1026)&lt;10,"0"&amp;WEEKNUM(L1026),WEEKNUM(L1026)),"W"&amp;IF(WEEKNUM(N1026)&lt;10,"0"&amp;WEEKNUM(N1026),WEEKNUM(N1026)))</f>
      </c>
      <c r="AA1026" s="281">
        <f>+IF(O1026&lt;&gt;"",O1026,IF(N1026="","In Transit","Arrived"))</f>
      </c>
      <c r="AB1026" s="281">
        <f>+"W"&amp;IF(WEEKNUM(Q1026)&lt;10,"0"&amp;WEEKNUM(Q1026),WEEKNUM(Q1026))</f>
      </c>
      <c r="AC1026" s="5">
        <f>+YEAR(Q1026)</f>
      </c>
      <c r="AD1026" s="281">
        <f>+AB1026&amp;"-"&amp;AC1026</f>
      </c>
      <c r="AE1026" s="6"/>
      <c r="AF1026" s="6"/>
      <c r="AG1026" s="11"/>
    </row>
    <row x14ac:dyDescent="0.25" r="1027" customHeight="1" ht="18.75">
      <c r="A1027" s="276">
        <v>29</v>
      </c>
      <c r="B1027" s="276">
        <v>1110463688</v>
      </c>
      <c r="C1027" s="277">
        <v>699823092712</v>
      </c>
      <c r="D1027" s="278">
        <v>45128</v>
      </c>
      <c r="E1027" s="279" t="s">
        <v>1612</v>
      </c>
      <c r="F1027" s="279" t="s">
        <v>274</v>
      </c>
      <c r="G1027" s="283" t="s">
        <v>1609</v>
      </c>
      <c r="H1027" s="279" t="s">
        <v>189</v>
      </c>
      <c r="I1027" s="278">
        <v>45135</v>
      </c>
      <c r="J1027" s="278">
        <v>45136</v>
      </c>
      <c r="K1027" s="276">
        <f>J1027-D1027</f>
      </c>
      <c r="L1027" s="278">
        <v>45151</v>
      </c>
      <c r="M1027" s="280">
        <v>19.4</v>
      </c>
      <c r="N1027" s="278">
        <v>45152</v>
      </c>
      <c r="O1027" s="279" t="s">
        <v>190</v>
      </c>
      <c r="P1027" s="276">
        <v>190</v>
      </c>
      <c r="Q1027" s="278">
        <v>45162</v>
      </c>
      <c r="R1027" s="276">
        <f>Q1027-N1027</f>
      </c>
      <c r="S1027" s="6"/>
      <c r="T1027" s="6"/>
      <c r="U1027" s="5">
        <f>+YEAR(D1027)</f>
      </c>
      <c r="V1027" s="5">
        <f>+MONTH(D1027)</f>
      </c>
      <c r="W1027" s="281">
        <f>+"W"&amp;IF(WEEKNUM(D1027)&lt;10,"0"&amp;WEEKNUM(D1027),WEEKNUM(D1027))</f>
      </c>
      <c r="X1027" s="5">
        <f>+IF(N1027="",YEAR(L1027),YEAR(N1027))</f>
      </c>
      <c r="Y1027" s="5">
        <f>+IF(N1027="",MONTH(L1027),MONTH(N1027))</f>
      </c>
      <c r="Z1027" s="282">
        <f>+IF(N1027="","W"&amp;IF(WEEKNUM(L1027)&lt;10,"0"&amp;WEEKNUM(L1027),WEEKNUM(L1027)),"W"&amp;IF(WEEKNUM(N1027)&lt;10,"0"&amp;WEEKNUM(N1027),WEEKNUM(N1027)))</f>
      </c>
      <c r="AA1027" s="281">
        <f>+IF(O1027&lt;&gt;"",O1027,IF(N1027="","In Transit","Arrived"))</f>
      </c>
      <c r="AB1027" s="281">
        <f>+"W"&amp;IF(WEEKNUM(Q1027)&lt;10,"0"&amp;WEEKNUM(Q1027),WEEKNUM(Q1027))</f>
      </c>
      <c r="AC1027" s="5">
        <f>+YEAR(Q1027)</f>
      </c>
      <c r="AD1027" s="281">
        <f>+AB1027&amp;"-"&amp;AC1027</f>
      </c>
      <c r="AE1027" s="6"/>
      <c r="AF1027" s="6"/>
      <c r="AG1027" s="11"/>
    </row>
    <row x14ac:dyDescent="0.25" r="1028" customHeight="1" ht="18.75">
      <c r="A1028" s="276">
        <v>29</v>
      </c>
      <c r="B1028" s="276">
        <v>1110463690</v>
      </c>
      <c r="C1028" s="277">
        <v>699823092712</v>
      </c>
      <c r="D1028" s="278">
        <v>45128</v>
      </c>
      <c r="E1028" s="279" t="s">
        <v>227</v>
      </c>
      <c r="F1028" s="279" t="s">
        <v>274</v>
      </c>
      <c r="G1028" s="283" t="s">
        <v>1609</v>
      </c>
      <c r="H1028" s="279" t="s">
        <v>189</v>
      </c>
      <c r="I1028" s="278">
        <v>45135</v>
      </c>
      <c r="J1028" s="278">
        <v>45136</v>
      </c>
      <c r="K1028" s="276">
        <f>J1028-D1028</f>
      </c>
      <c r="L1028" s="278">
        <v>45151</v>
      </c>
      <c r="M1028" s="280">
        <v>19.4</v>
      </c>
      <c r="N1028" s="278">
        <v>45152</v>
      </c>
      <c r="O1028" s="279" t="s">
        <v>190</v>
      </c>
      <c r="P1028" s="276">
        <v>190</v>
      </c>
      <c r="Q1028" s="278">
        <v>45162</v>
      </c>
      <c r="R1028" s="276">
        <f>Q1028-N1028</f>
      </c>
      <c r="S1028" s="6"/>
      <c r="T1028" s="6"/>
      <c r="U1028" s="5">
        <f>+YEAR(D1028)</f>
      </c>
      <c r="V1028" s="5">
        <f>+MONTH(D1028)</f>
      </c>
      <c r="W1028" s="281">
        <f>+"W"&amp;IF(WEEKNUM(D1028)&lt;10,"0"&amp;WEEKNUM(D1028),WEEKNUM(D1028))</f>
      </c>
      <c r="X1028" s="5">
        <f>+IF(N1028="",YEAR(L1028),YEAR(N1028))</f>
      </c>
      <c r="Y1028" s="5">
        <f>+IF(N1028="",MONTH(L1028),MONTH(N1028))</f>
      </c>
      <c r="Z1028" s="282">
        <f>+IF(N1028="","W"&amp;IF(WEEKNUM(L1028)&lt;10,"0"&amp;WEEKNUM(L1028),WEEKNUM(L1028)),"W"&amp;IF(WEEKNUM(N1028)&lt;10,"0"&amp;WEEKNUM(N1028),WEEKNUM(N1028)))</f>
      </c>
      <c r="AA1028" s="281">
        <f>+IF(O1028&lt;&gt;"",O1028,IF(N1028="","In Transit","Arrived"))</f>
      </c>
      <c r="AB1028" s="281">
        <f>+"W"&amp;IF(WEEKNUM(Q1028)&lt;10,"0"&amp;WEEKNUM(Q1028),WEEKNUM(Q1028))</f>
      </c>
      <c r="AC1028" s="5">
        <f>+YEAR(Q1028)</f>
      </c>
      <c r="AD1028" s="281">
        <f>+AB1028&amp;"-"&amp;AC1028</f>
      </c>
      <c r="AE1028" s="6"/>
      <c r="AF1028" s="6"/>
      <c r="AG1028" s="11"/>
    </row>
    <row x14ac:dyDescent="0.25" r="1029" customHeight="1" ht="18.75">
      <c r="A1029" s="276">
        <v>29</v>
      </c>
      <c r="B1029" s="276">
        <v>1110734320</v>
      </c>
      <c r="C1029" s="277">
        <v>696943075610</v>
      </c>
      <c r="D1029" s="278">
        <v>45124</v>
      </c>
      <c r="E1029" s="279" t="s">
        <v>1613</v>
      </c>
      <c r="F1029" s="279" t="s">
        <v>1172</v>
      </c>
      <c r="G1029" s="283" t="s">
        <v>1614</v>
      </c>
      <c r="H1029" s="279" t="s">
        <v>189</v>
      </c>
      <c r="I1029" s="278">
        <v>45127</v>
      </c>
      <c r="J1029" s="278">
        <v>45128</v>
      </c>
      <c r="K1029" s="276">
        <f>J1029-D1029</f>
      </c>
      <c r="L1029" s="278">
        <v>45151</v>
      </c>
      <c r="M1029" s="280">
        <v>19.4</v>
      </c>
      <c r="N1029" s="278">
        <v>45151</v>
      </c>
      <c r="O1029" s="279" t="s">
        <v>190</v>
      </c>
      <c r="P1029" s="276">
        <v>190</v>
      </c>
      <c r="Q1029" s="278">
        <v>45162</v>
      </c>
      <c r="R1029" s="276">
        <f>Q1029-N1029</f>
      </c>
      <c r="S1029" s="6"/>
      <c r="T1029" s="6"/>
      <c r="U1029" s="5">
        <f>+YEAR(D1029)</f>
      </c>
      <c r="V1029" s="5">
        <f>+MONTH(D1029)</f>
      </c>
      <c r="W1029" s="281">
        <f>+"W"&amp;IF(WEEKNUM(D1029)&lt;10,"0"&amp;WEEKNUM(D1029),WEEKNUM(D1029))</f>
      </c>
      <c r="X1029" s="5">
        <f>+IF(N1029="",YEAR(L1029),YEAR(N1029))</f>
      </c>
      <c r="Y1029" s="5">
        <f>+IF(N1029="",MONTH(L1029),MONTH(N1029))</f>
      </c>
      <c r="Z1029" s="282">
        <f>+IF(N1029="","W"&amp;IF(WEEKNUM(L1029)&lt;10,"0"&amp;WEEKNUM(L1029),WEEKNUM(L1029)),"W"&amp;IF(WEEKNUM(N1029)&lt;10,"0"&amp;WEEKNUM(N1029),WEEKNUM(N1029)))</f>
      </c>
      <c r="AA1029" s="281">
        <f>+IF(O1029&lt;&gt;"",O1029,IF(N1029="","In Transit","Arrived"))</f>
      </c>
      <c r="AB1029" s="281">
        <f>+"W"&amp;IF(WEEKNUM(Q1029)&lt;10,"0"&amp;WEEKNUM(Q1029),WEEKNUM(Q1029))</f>
      </c>
      <c r="AC1029" s="5">
        <f>+YEAR(Q1029)</f>
      </c>
      <c r="AD1029" s="281">
        <f>+AB1029&amp;"-"&amp;AC1029</f>
      </c>
      <c r="AE1029" s="6"/>
      <c r="AF1029" s="6"/>
      <c r="AG1029" s="11"/>
    </row>
    <row x14ac:dyDescent="0.25" r="1030" customHeight="1" ht="18.75">
      <c r="A1030" s="276">
        <v>29</v>
      </c>
      <c r="B1030" s="276">
        <v>1110734323</v>
      </c>
      <c r="C1030" s="277">
        <v>696943075610</v>
      </c>
      <c r="D1030" s="278">
        <v>45124</v>
      </c>
      <c r="E1030" s="279" t="s">
        <v>1615</v>
      </c>
      <c r="F1030" s="279" t="s">
        <v>1172</v>
      </c>
      <c r="G1030" s="283" t="s">
        <v>1614</v>
      </c>
      <c r="H1030" s="279" t="s">
        <v>189</v>
      </c>
      <c r="I1030" s="278">
        <v>45127</v>
      </c>
      <c r="J1030" s="278">
        <v>45128</v>
      </c>
      <c r="K1030" s="276">
        <f>J1030-D1030</f>
      </c>
      <c r="L1030" s="278">
        <v>45151</v>
      </c>
      <c r="M1030" s="280">
        <v>19.4</v>
      </c>
      <c r="N1030" s="278">
        <v>45151</v>
      </c>
      <c r="O1030" s="279" t="s">
        <v>190</v>
      </c>
      <c r="P1030" s="276">
        <v>190</v>
      </c>
      <c r="Q1030" s="278">
        <v>45162</v>
      </c>
      <c r="R1030" s="276">
        <f>Q1030-N1030</f>
      </c>
      <c r="S1030" s="6"/>
      <c r="T1030" s="6"/>
      <c r="U1030" s="5">
        <f>+YEAR(D1030)</f>
      </c>
      <c r="V1030" s="5">
        <f>+MONTH(D1030)</f>
      </c>
      <c r="W1030" s="281">
        <f>+"W"&amp;IF(WEEKNUM(D1030)&lt;10,"0"&amp;WEEKNUM(D1030),WEEKNUM(D1030))</f>
      </c>
      <c r="X1030" s="5">
        <f>+IF(N1030="",YEAR(L1030),YEAR(N1030))</f>
      </c>
      <c r="Y1030" s="5">
        <f>+IF(N1030="",MONTH(L1030),MONTH(N1030))</f>
      </c>
      <c r="Z1030" s="282">
        <f>+IF(N1030="","W"&amp;IF(WEEKNUM(L1030)&lt;10,"0"&amp;WEEKNUM(L1030),WEEKNUM(L1030)),"W"&amp;IF(WEEKNUM(N1030)&lt;10,"0"&amp;WEEKNUM(N1030),WEEKNUM(N1030)))</f>
      </c>
      <c r="AA1030" s="281">
        <f>+IF(O1030&lt;&gt;"",O1030,IF(N1030="","In Transit","Arrived"))</f>
      </c>
      <c r="AB1030" s="281">
        <f>+"W"&amp;IF(WEEKNUM(Q1030)&lt;10,"0"&amp;WEEKNUM(Q1030),WEEKNUM(Q1030))</f>
      </c>
      <c r="AC1030" s="5">
        <f>+YEAR(Q1030)</f>
      </c>
      <c r="AD1030" s="281">
        <f>+AB1030&amp;"-"&amp;AC1030</f>
      </c>
      <c r="AE1030" s="6"/>
      <c r="AF1030" s="6"/>
      <c r="AG1030" s="11"/>
    </row>
    <row x14ac:dyDescent="0.25" r="1031" customHeight="1" ht="18.75">
      <c r="A1031" s="276">
        <v>30</v>
      </c>
      <c r="B1031" s="276">
        <v>1111300277</v>
      </c>
      <c r="C1031" s="277">
        <v>702639284314</v>
      </c>
      <c r="D1031" s="278">
        <v>45133</v>
      </c>
      <c r="E1031" s="279" t="s">
        <v>1616</v>
      </c>
      <c r="F1031" s="279" t="s">
        <v>1538</v>
      </c>
      <c r="G1031" s="283" t="s">
        <v>1617</v>
      </c>
      <c r="H1031" s="279" t="s">
        <v>189</v>
      </c>
      <c r="I1031" s="278">
        <v>45141</v>
      </c>
      <c r="J1031" s="278">
        <v>45142</v>
      </c>
      <c r="K1031" s="276">
        <f>J1031-D1031</f>
      </c>
      <c r="L1031" s="278">
        <v>45158</v>
      </c>
      <c r="M1031" s="280">
        <v>19.4</v>
      </c>
      <c r="N1031" s="278">
        <v>45158</v>
      </c>
      <c r="O1031" s="279" t="s">
        <v>190</v>
      </c>
      <c r="P1031" s="276">
        <v>188</v>
      </c>
      <c r="Q1031" s="278">
        <v>45167</v>
      </c>
      <c r="R1031" s="276">
        <f>Q1031-N1031</f>
      </c>
      <c r="S1031" s="6"/>
      <c r="T1031" s="6"/>
      <c r="U1031" s="5">
        <f>+YEAR(D1031)</f>
      </c>
      <c r="V1031" s="5">
        <f>+MONTH(D1031)</f>
      </c>
      <c r="W1031" s="281">
        <f>+"W"&amp;IF(WEEKNUM(D1031)&lt;10,"0"&amp;WEEKNUM(D1031),WEEKNUM(D1031))</f>
      </c>
      <c r="X1031" s="5">
        <f>+IF(N1031="",YEAR(L1031),YEAR(N1031))</f>
      </c>
      <c r="Y1031" s="5">
        <f>+IF(N1031="",MONTH(L1031),MONTH(N1031))</f>
      </c>
      <c r="Z1031" s="282">
        <f>+IF(N1031="","W"&amp;IF(WEEKNUM(L1031)&lt;10,"0"&amp;WEEKNUM(L1031),WEEKNUM(L1031)),"W"&amp;IF(WEEKNUM(N1031)&lt;10,"0"&amp;WEEKNUM(N1031),WEEKNUM(N1031)))</f>
      </c>
      <c r="AA1031" s="281">
        <f>+IF(O1031&lt;&gt;"",O1031,IF(N1031="","In Transit","Arrived"))</f>
      </c>
      <c r="AB1031" s="281">
        <f>+"W"&amp;IF(WEEKNUM(Q1031)&lt;10,"0"&amp;WEEKNUM(Q1031),WEEKNUM(Q1031))</f>
      </c>
      <c r="AC1031" s="5">
        <f>+YEAR(Q1031)</f>
      </c>
      <c r="AD1031" s="281">
        <f>+AB1031&amp;"-"&amp;AC1031</f>
      </c>
      <c r="AE1031" s="6"/>
      <c r="AF1031" s="6"/>
      <c r="AG1031" s="11"/>
    </row>
    <row x14ac:dyDescent="0.25" r="1032" customHeight="1" ht="18.75">
      <c r="A1032" s="276">
        <v>30</v>
      </c>
      <c r="B1032" s="276">
        <v>1111300278</v>
      </c>
      <c r="C1032" s="277">
        <v>702639284314</v>
      </c>
      <c r="D1032" s="278">
        <v>45133</v>
      </c>
      <c r="E1032" s="279" t="s">
        <v>1618</v>
      </c>
      <c r="F1032" s="279" t="s">
        <v>1538</v>
      </c>
      <c r="G1032" s="283" t="s">
        <v>1617</v>
      </c>
      <c r="H1032" s="279" t="s">
        <v>189</v>
      </c>
      <c r="I1032" s="278">
        <v>45141</v>
      </c>
      <c r="J1032" s="278">
        <v>45142</v>
      </c>
      <c r="K1032" s="276">
        <f>J1032-D1032</f>
      </c>
      <c r="L1032" s="278">
        <v>45158</v>
      </c>
      <c r="M1032" s="280">
        <v>19.4</v>
      </c>
      <c r="N1032" s="278">
        <v>45158</v>
      </c>
      <c r="O1032" s="279" t="s">
        <v>190</v>
      </c>
      <c r="P1032" s="276">
        <v>188</v>
      </c>
      <c r="Q1032" s="278">
        <v>45167</v>
      </c>
      <c r="R1032" s="276">
        <f>Q1032-N1032</f>
      </c>
      <c r="S1032" s="6"/>
      <c r="T1032" s="6"/>
      <c r="U1032" s="5">
        <f>+YEAR(D1032)</f>
      </c>
      <c r="V1032" s="5">
        <f>+MONTH(D1032)</f>
      </c>
      <c r="W1032" s="281">
        <f>+"W"&amp;IF(WEEKNUM(D1032)&lt;10,"0"&amp;WEEKNUM(D1032),WEEKNUM(D1032))</f>
      </c>
      <c r="X1032" s="5">
        <f>+IF(N1032="",YEAR(L1032),YEAR(N1032))</f>
      </c>
      <c r="Y1032" s="5">
        <f>+IF(N1032="",MONTH(L1032),MONTH(N1032))</f>
      </c>
      <c r="Z1032" s="282">
        <f>+IF(N1032="","W"&amp;IF(WEEKNUM(L1032)&lt;10,"0"&amp;WEEKNUM(L1032),WEEKNUM(L1032)),"W"&amp;IF(WEEKNUM(N1032)&lt;10,"0"&amp;WEEKNUM(N1032),WEEKNUM(N1032)))</f>
      </c>
      <c r="AA1032" s="281">
        <f>+IF(O1032&lt;&gt;"",O1032,IF(N1032="","In Transit","Arrived"))</f>
      </c>
      <c r="AB1032" s="281">
        <f>+"W"&amp;IF(WEEKNUM(Q1032)&lt;10,"0"&amp;WEEKNUM(Q1032),WEEKNUM(Q1032))</f>
      </c>
      <c r="AC1032" s="5">
        <f>+YEAR(Q1032)</f>
      </c>
      <c r="AD1032" s="281">
        <f>+AB1032&amp;"-"&amp;AC1032</f>
      </c>
      <c r="AE1032" s="6"/>
      <c r="AF1032" s="6"/>
      <c r="AG1032" s="11"/>
    </row>
    <row x14ac:dyDescent="0.25" r="1033" customHeight="1" ht="18.75">
      <c r="A1033" s="276">
        <v>30</v>
      </c>
      <c r="B1033" s="276">
        <v>1111300275</v>
      </c>
      <c r="C1033" s="277">
        <v>702639284314</v>
      </c>
      <c r="D1033" s="278">
        <v>45133</v>
      </c>
      <c r="E1033" s="279" t="s">
        <v>1619</v>
      </c>
      <c r="F1033" s="279" t="s">
        <v>1538</v>
      </c>
      <c r="G1033" s="283" t="s">
        <v>1617</v>
      </c>
      <c r="H1033" s="279" t="s">
        <v>189</v>
      </c>
      <c r="I1033" s="278">
        <v>45141</v>
      </c>
      <c r="J1033" s="278">
        <v>45142</v>
      </c>
      <c r="K1033" s="276">
        <f>J1033-D1033</f>
      </c>
      <c r="L1033" s="278">
        <v>45158</v>
      </c>
      <c r="M1033" s="280">
        <v>19.4</v>
      </c>
      <c r="N1033" s="278">
        <v>45158</v>
      </c>
      <c r="O1033" s="279" t="s">
        <v>190</v>
      </c>
      <c r="P1033" s="276">
        <v>188</v>
      </c>
      <c r="Q1033" s="278">
        <v>45167</v>
      </c>
      <c r="R1033" s="276">
        <f>Q1033-N1033</f>
      </c>
      <c r="S1033" s="6"/>
      <c r="T1033" s="6"/>
      <c r="U1033" s="5">
        <f>+YEAR(D1033)</f>
      </c>
      <c r="V1033" s="5">
        <f>+MONTH(D1033)</f>
      </c>
      <c r="W1033" s="281">
        <f>+"W"&amp;IF(WEEKNUM(D1033)&lt;10,"0"&amp;WEEKNUM(D1033),WEEKNUM(D1033))</f>
      </c>
      <c r="X1033" s="5">
        <f>+IF(N1033="",YEAR(L1033),YEAR(N1033))</f>
      </c>
      <c r="Y1033" s="5">
        <f>+IF(N1033="",MONTH(L1033),MONTH(N1033))</f>
      </c>
      <c r="Z1033" s="282">
        <f>+IF(N1033="","W"&amp;IF(WEEKNUM(L1033)&lt;10,"0"&amp;WEEKNUM(L1033),WEEKNUM(L1033)),"W"&amp;IF(WEEKNUM(N1033)&lt;10,"0"&amp;WEEKNUM(N1033),WEEKNUM(N1033)))</f>
      </c>
      <c r="AA1033" s="281">
        <f>+IF(O1033&lt;&gt;"",O1033,IF(N1033="","In Transit","Arrived"))</f>
      </c>
      <c r="AB1033" s="281">
        <f>+"W"&amp;IF(WEEKNUM(Q1033)&lt;10,"0"&amp;WEEKNUM(Q1033),WEEKNUM(Q1033))</f>
      </c>
      <c r="AC1033" s="5">
        <f>+YEAR(Q1033)</f>
      </c>
      <c r="AD1033" s="281">
        <f>+AB1033&amp;"-"&amp;AC1033</f>
      </c>
      <c r="AE1033" s="6"/>
      <c r="AF1033" s="6"/>
      <c r="AG1033" s="11"/>
    </row>
    <row x14ac:dyDescent="0.25" r="1034" customHeight="1" ht="18.75">
      <c r="A1034" s="276">
        <v>30</v>
      </c>
      <c r="B1034" s="276">
        <v>1111300276</v>
      </c>
      <c r="C1034" s="277">
        <v>702639284314</v>
      </c>
      <c r="D1034" s="278">
        <v>45133</v>
      </c>
      <c r="E1034" s="279" t="s">
        <v>1620</v>
      </c>
      <c r="F1034" s="279" t="s">
        <v>1538</v>
      </c>
      <c r="G1034" s="283" t="s">
        <v>1617</v>
      </c>
      <c r="H1034" s="279" t="s">
        <v>189</v>
      </c>
      <c r="I1034" s="278">
        <v>45141</v>
      </c>
      <c r="J1034" s="278">
        <v>45142</v>
      </c>
      <c r="K1034" s="276">
        <f>J1034-D1034</f>
      </c>
      <c r="L1034" s="278">
        <v>45158</v>
      </c>
      <c r="M1034" s="280">
        <v>19.4</v>
      </c>
      <c r="N1034" s="278">
        <v>45158</v>
      </c>
      <c r="O1034" s="279" t="s">
        <v>190</v>
      </c>
      <c r="P1034" s="276">
        <v>188</v>
      </c>
      <c r="Q1034" s="278">
        <v>45167</v>
      </c>
      <c r="R1034" s="276">
        <f>Q1034-N1034</f>
      </c>
      <c r="S1034" s="6"/>
      <c r="T1034" s="6"/>
      <c r="U1034" s="5">
        <f>+YEAR(D1034)</f>
      </c>
      <c r="V1034" s="5">
        <f>+MONTH(D1034)</f>
      </c>
      <c r="W1034" s="281">
        <f>+"W"&amp;IF(WEEKNUM(D1034)&lt;10,"0"&amp;WEEKNUM(D1034),WEEKNUM(D1034))</f>
      </c>
      <c r="X1034" s="5">
        <f>+IF(N1034="",YEAR(L1034),YEAR(N1034))</f>
      </c>
      <c r="Y1034" s="5">
        <f>+IF(N1034="",MONTH(L1034),MONTH(N1034))</f>
      </c>
      <c r="Z1034" s="282">
        <f>+IF(N1034="","W"&amp;IF(WEEKNUM(L1034)&lt;10,"0"&amp;WEEKNUM(L1034),WEEKNUM(L1034)),"W"&amp;IF(WEEKNUM(N1034)&lt;10,"0"&amp;WEEKNUM(N1034),WEEKNUM(N1034)))</f>
      </c>
      <c r="AA1034" s="281">
        <f>+IF(O1034&lt;&gt;"",O1034,IF(N1034="","In Transit","Arrived"))</f>
      </c>
      <c r="AB1034" s="281">
        <f>+"W"&amp;IF(WEEKNUM(Q1034)&lt;10,"0"&amp;WEEKNUM(Q1034),WEEKNUM(Q1034))</f>
      </c>
      <c r="AC1034" s="5">
        <f>+YEAR(Q1034)</f>
      </c>
      <c r="AD1034" s="281">
        <f>+AB1034&amp;"-"&amp;AC1034</f>
      </c>
      <c r="AE1034" s="6"/>
      <c r="AF1034" s="6"/>
      <c r="AG1034" s="11"/>
    </row>
    <row x14ac:dyDescent="0.25" r="1035" customHeight="1" ht="18.75">
      <c r="A1035" s="276">
        <v>30</v>
      </c>
      <c r="B1035" s="276">
        <v>1110463697</v>
      </c>
      <c r="C1035" s="277">
        <v>702639284314</v>
      </c>
      <c r="D1035" s="278">
        <v>45133</v>
      </c>
      <c r="E1035" s="279" t="s">
        <v>1621</v>
      </c>
      <c r="F1035" s="279" t="s">
        <v>1538</v>
      </c>
      <c r="G1035" s="283" t="s">
        <v>1617</v>
      </c>
      <c r="H1035" s="279" t="s">
        <v>189</v>
      </c>
      <c r="I1035" s="278">
        <v>45141</v>
      </c>
      <c r="J1035" s="278">
        <v>45142</v>
      </c>
      <c r="K1035" s="276">
        <f>J1035-D1035</f>
      </c>
      <c r="L1035" s="278">
        <v>45158</v>
      </c>
      <c r="M1035" s="280">
        <v>19.4</v>
      </c>
      <c r="N1035" s="278">
        <v>45158</v>
      </c>
      <c r="O1035" s="279" t="s">
        <v>190</v>
      </c>
      <c r="P1035" s="276">
        <v>188</v>
      </c>
      <c r="Q1035" s="278">
        <v>45167</v>
      </c>
      <c r="R1035" s="276">
        <f>Q1035-N1035</f>
      </c>
      <c r="S1035" s="6"/>
      <c r="T1035" s="6"/>
      <c r="U1035" s="5">
        <f>+YEAR(D1035)</f>
      </c>
      <c r="V1035" s="5">
        <f>+MONTH(D1035)</f>
      </c>
      <c r="W1035" s="281">
        <f>+"W"&amp;IF(WEEKNUM(D1035)&lt;10,"0"&amp;WEEKNUM(D1035),WEEKNUM(D1035))</f>
      </c>
      <c r="X1035" s="5">
        <f>+IF(N1035="",YEAR(L1035),YEAR(N1035))</f>
      </c>
      <c r="Y1035" s="5">
        <f>+IF(N1035="",MONTH(L1035),MONTH(N1035))</f>
      </c>
      <c r="Z1035" s="282">
        <f>+IF(N1035="","W"&amp;IF(WEEKNUM(L1035)&lt;10,"0"&amp;WEEKNUM(L1035),WEEKNUM(L1035)),"W"&amp;IF(WEEKNUM(N1035)&lt;10,"0"&amp;WEEKNUM(N1035),WEEKNUM(N1035)))</f>
      </c>
      <c r="AA1035" s="281">
        <f>+IF(O1035&lt;&gt;"",O1035,IF(N1035="","In Transit","Arrived"))</f>
      </c>
      <c r="AB1035" s="281">
        <f>+"W"&amp;IF(WEEKNUM(Q1035)&lt;10,"0"&amp;WEEKNUM(Q1035),WEEKNUM(Q1035))</f>
      </c>
      <c r="AC1035" s="5">
        <f>+YEAR(Q1035)</f>
      </c>
      <c r="AD1035" s="281">
        <f>+AB1035&amp;"-"&amp;AC1035</f>
      </c>
      <c r="AE1035" s="6"/>
      <c r="AF1035" s="6"/>
      <c r="AG1035" s="11"/>
    </row>
    <row x14ac:dyDescent="0.25" r="1036" customHeight="1" ht="18.75">
      <c r="A1036" s="276">
        <v>30</v>
      </c>
      <c r="B1036" s="276">
        <v>1111300273</v>
      </c>
      <c r="C1036" s="277">
        <v>702639284314</v>
      </c>
      <c r="D1036" s="278">
        <v>45133</v>
      </c>
      <c r="E1036" s="279" t="s">
        <v>1622</v>
      </c>
      <c r="F1036" s="279" t="s">
        <v>1538</v>
      </c>
      <c r="G1036" s="283" t="s">
        <v>1617</v>
      </c>
      <c r="H1036" s="279" t="s">
        <v>189</v>
      </c>
      <c r="I1036" s="278">
        <v>45141</v>
      </c>
      <c r="J1036" s="278">
        <v>45142</v>
      </c>
      <c r="K1036" s="276">
        <f>J1036-D1036</f>
      </c>
      <c r="L1036" s="278">
        <v>45158</v>
      </c>
      <c r="M1036" s="280">
        <v>19.4</v>
      </c>
      <c r="N1036" s="278">
        <v>45158</v>
      </c>
      <c r="O1036" s="279" t="s">
        <v>190</v>
      </c>
      <c r="P1036" s="276">
        <v>188</v>
      </c>
      <c r="Q1036" s="278">
        <v>45167</v>
      </c>
      <c r="R1036" s="276">
        <f>Q1036-N1036</f>
      </c>
      <c r="S1036" s="6"/>
      <c r="T1036" s="6"/>
      <c r="U1036" s="5">
        <f>+YEAR(D1036)</f>
      </c>
      <c r="V1036" s="5">
        <f>+MONTH(D1036)</f>
      </c>
      <c r="W1036" s="281">
        <f>+"W"&amp;IF(WEEKNUM(D1036)&lt;10,"0"&amp;WEEKNUM(D1036),WEEKNUM(D1036))</f>
      </c>
      <c r="X1036" s="5">
        <f>+IF(N1036="",YEAR(L1036),YEAR(N1036))</f>
      </c>
      <c r="Y1036" s="5">
        <f>+IF(N1036="",MONTH(L1036),MONTH(N1036))</f>
      </c>
      <c r="Z1036" s="282">
        <f>+IF(N1036="","W"&amp;IF(WEEKNUM(L1036)&lt;10,"0"&amp;WEEKNUM(L1036),WEEKNUM(L1036)),"W"&amp;IF(WEEKNUM(N1036)&lt;10,"0"&amp;WEEKNUM(N1036),WEEKNUM(N1036)))</f>
      </c>
      <c r="AA1036" s="281">
        <f>+IF(O1036&lt;&gt;"",O1036,IF(N1036="","In Transit","Arrived"))</f>
      </c>
      <c r="AB1036" s="281">
        <f>+"W"&amp;IF(WEEKNUM(Q1036)&lt;10,"0"&amp;WEEKNUM(Q1036),WEEKNUM(Q1036))</f>
      </c>
      <c r="AC1036" s="5">
        <f>+YEAR(Q1036)</f>
      </c>
      <c r="AD1036" s="281">
        <f>+AB1036&amp;"-"&amp;AC1036</f>
      </c>
      <c r="AE1036" s="6"/>
      <c r="AF1036" s="6"/>
      <c r="AG1036" s="11"/>
    </row>
    <row x14ac:dyDescent="0.25" r="1037" customHeight="1" ht="18.75">
      <c r="A1037" s="276">
        <v>30</v>
      </c>
      <c r="B1037" s="276">
        <v>1111300274</v>
      </c>
      <c r="C1037" s="277">
        <v>702639284314</v>
      </c>
      <c r="D1037" s="278">
        <v>45133</v>
      </c>
      <c r="E1037" s="279" t="s">
        <v>1623</v>
      </c>
      <c r="F1037" s="279" t="s">
        <v>1538</v>
      </c>
      <c r="G1037" s="283" t="s">
        <v>1617</v>
      </c>
      <c r="H1037" s="279" t="s">
        <v>189</v>
      </c>
      <c r="I1037" s="278">
        <v>45141</v>
      </c>
      <c r="J1037" s="278">
        <v>45142</v>
      </c>
      <c r="K1037" s="276">
        <f>J1037-D1037</f>
      </c>
      <c r="L1037" s="278">
        <v>45158</v>
      </c>
      <c r="M1037" s="280">
        <v>19.4</v>
      </c>
      <c r="N1037" s="278">
        <v>45158</v>
      </c>
      <c r="O1037" s="279" t="s">
        <v>190</v>
      </c>
      <c r="P1037" s="276">
        <v>188</v>
      </c>
      <c r="Q1037" s="278">
        <v>45167</v>
      </c>
      <c r="R1037" s="276">
        <f>Q1037-N1037</f>
      </c>
      <c r="S1037" s="6"/>
      <c r="T1037" s="6"/>
      <c r="U1037" s="5">
        <f>+YEAR(D1037)</f>
      </c>
      <c r="V1037" s="5">
        <f>+MONTH(D1037)</f>
      </c>
      <c r="W1037" s="281">
        <f>+"W"&amp;IF(WEEKNUM(D1037)&lt;10,"0"&amp;WEEKNUM(D1037),WEEKNUM(D1037))</f>
      </c>
      <c r="X1037" s="5">
        <f>+IF(N1037="",YEAR(L1037),YEAR(N1037))</f>
      </c>
      <c r="Y1037" s="5">
        <f>+IF(N1037="",MONTH(L1037),MONTH(N1037))</f>
      </c>
      <c r="Z1037" s="282">
        <f>+IF(N1037="","W"&amp;IF(WEEKNUM(L1037)&lt;10,"0"&amp;WEEKNUM(L1037),WEEKNUM(L1037)),"W"&amp;IF(WEEKNUM(N1037)&lt;10,"0"&amp;WEEKNUM(N1037),WEEKNUM(N1037)))</f>
      </c>
      <c r="AA1037" s="281">
        <f>+IF(O1037&lt;&gt;"",O1037,IF(N1037="","In Transit","Arrived"))</f>
      </c>
      <c r="AB1037" s="281">
        <f>+"W"&amp;IF(WEEKNUM(Q1037)&lt;10,"0"&amp;WEEKNUM(Q1037),WEEKNUM(Q1037))</f>
      </c>
      <c r="AC1037" s="5">
        <f>+YEAR(Q1037)</f>
      </c>
      <c r="AD1037" s="281">
        <f>+AB1037&amp;"-"&amp;AC1037</f>
      </c>
      <c r="AE1037" s="6"/>
      <c r="AF1037" s="6"/>
      <c r="AG1037" s="11"/>
    </row>
    <row x14ac:dyDescent="0.25" r="1038" customHeight="1" ht="18.75">
      <c r="A1038" s="276">
        <v>32</v>
      </c>
      <c r="B1038" s="276">
        <v>1111509693</v>
      </c>
      <c r="C1038" s="277">
        <v>708149924453</v>
      </c>
      <c r="D1038" s="278">
        <v>45149</v>
      </c>
      <c r="E1038" s="279" t="s">
        <v>1624</v>
      </c>
      <c r="F1038" s="279" t="s">
        <v>250</v>
      </c>
      <c r="G1038" s="283" t="s">
        <v>1625</v>
      </c>
      <c r="H1038" s="279" t="s">
        <v>189</v>
      </c>
      <c r="I1038" s="278">
        <v>45155</v>
      </c>
      <c r="J1038" s="278">
        <v>45156</v>
      </c>
      <c r="K1038" s="276">
        <f>J1038-D1038</f>
      </c>
      <c r="L1038" s="278">
        <v>45179</v>
      </c>
      <c r="M1038" s="280">
        <v>19.4</v>
      </c>
      <c r="N1038" s="278">
        <v>45179</v>
      </c>
      <c r="O1038" s="279" t="s">
        <v>190</v>
      </c>
      <c r="P1038" s="276">
        <v>190</v>
      </c>
      <c r="Q1038" s="278">
        <v>45194</v>
      </c>
      <c r="R1038" s="276">
        <f>Q1038-N1038</f>
      </c>
      <c r="S1038" s="6"/>
      <c r="T1038" s="6"/>
      <c r="U1038" s="5">
        <f>+YEAR(D1038)</f>
      </c>
      <c r="V1038" s="5">
        <f>+MONTH(D1038)</f>
      </c>
      <c r="W1038" s="281">
        <f>+"W"&amp;IF(WEEKNUM(D1038)&lt;10,"0"&amp;WEEKNUM(D1038),WEEKNUM(D1038))</f>
      </c>
      <c r="X1038" s="5">
        <f>+IF(N1038="",YEAR(L1038),YEAR(N1038))</f>
      </c>
      <c r="Y1038" s="5">
        <f>+IF(N1038="",MONTH(L1038),MONTH(N1038))</f>
      </c>
      <c r="Z1038" s="282">
        <f>+IF(N1038="","W"&amp;IF(WEEKNUM(L1038)&lt;10,"0"&amp;WEEKNUM(L1038),WEEKNUM(L1038)),"W"&amp;IF(WEEKNUM(N1038)&lt;10,"0"&amp;WEEKNUM(N1038),WEEKNUM(N1038)))</f>
      </c>
      <c r="AA1038" s="281">
        <f>+IF(O1038&lt;&gt;"",O1038,IF(N1038="","In Transit","Arrived"))</f>
      </c>
      <c r="AB1038" s="281">
        <f>+"W"&amp;IF(WEEKNUM(Q1038)&lt;10,"0"&amp;WEEKNUM(Q1038),WEEKNUM(Q1038))</f>
      </c>
      <c r="AC1038" s="5">
        <f>+YEAR(Q1038)</f>
      </c>
      <c r="AD1038" s="281">
        <f>+AB1038&amp;"-"&amp;AC1038</f>
      </c>
      <c r="AE1038" s="6"/>
      <c r="AF1038" s="6"/>
      <c r="AG1038" s="11"/>
    </row>
    <row x14ac:dyDescent="0.25" r="1039" customHeight="1" ht="18.75">
      <c r="A1039" s="276">
        <v>32</v>
      </c>
      <c r="B1039" s="276">
        <v>1111509692</v>
      </c>
      <c r="C1039" s="277">
        <v>708149924453</v>
      </c>
      <c r="D1039" s="278">
        <v>45149</v>
      </c>
      <c r="E1039" s="279" t="s">
        <v>1626</v>
      </c>
      <c r="F1039" s="279" t="s">
        <v>250</v>
      </c>
      <c r="G1039" s="283" t="s">
        <v>1625</v>
      </c>
      <c r="H1039" s="279" t="s">
        <v>189</v>
      </c>
      <c r="I1039" s="278">
        <v>45155</v>
      </c>
      <c r="J1039" s="278">
        <v>45156</v>
      </c>
      <c r="K1039" s="276">
        <f>J1039-D1039</f>
      </c>
      <c r="L1039" s="278">
        <v>45179</v>
      </c>
      <c r="M1039" s="280">
        <v>19.4</v>
      </c>
      <c r="N1039" s="278">
        <v>45179</v>
      </c>
      <c r="O1039" s="279" t="s">
        <v>190</v>
      </c>
      <c r="P1039" s="276">
        <v>190</v>
      </c>
      <c r="Q1039" s="278">
        <v>45194</v>
      </c>
      <c r="R1039" s="276">
        <f>Q1039-N1039</f>
      </c>
      <c r="S1039" s="6"/>
      <c r="T1039" s="6"/>
      <c r="U1039" s="5">
        <f>+YEAR(D1039)</f>
      </c>
      <c r="V1039" s="5">
        <f>+MONTH(D1039)</f>
      </c>
      <c r="W1039" s="281">
        <f>+"W"&amp;IF(WEEKNUM(D1039)&lt;10,"0"&amp;WEEKNUM(D1039),WEEKNUM(D1039))</f>
      </c>
      <c r="X1039" s="5">
        <f>+IF(N1039="",YEAR(L1039),YEAR(N1039))</f>
      </c>
      <c r="Y1039" s="5">
        <f>+IF(N1039="",MONTH(L1039),MONTH(N1039))</f>
      </c>
      <c r="Z1039" s="282">
        <f>+IF(N1039="","W"&amp;IF(WEEKNUM(L1039)&lt;10,"0"&amp;WEEKNUM(L1039),WEEKNUM(L1039)),"W"&amp;IF(WEEKNUM(N1039)&lt;10,"0"&amp;WEEKNUM(N1039),WEEKNUM(N1039)))</f>
      </c>
      <c r="AA1039" s="281">
        <f>+IF(O1039&lt;&gt;"",O1039,IF(N1039="","In Transit","Arrived"))</f>
      </c>
      <c r="AB1039" s="281">
        <f>+"W"&amp;IF(WEEKNUM(Q1039)&lt;10,"0"&amp;WEEKNUM(Q1039),WEEKNUM(Q1039))</f>
      </c>
      <c r="AC1039" s="5">
        <f>+YEAR(Q1039)</f>
      </c>
      <c r="AD1039" s="281">
        <f>+AB1039&amp;"-"&amp;AC1039</f>
      </c>
      <c r="AE1039" s="6"/>
      <c r="AF1039" s="6"/>
      <c r="AG1039" s="11"/>
    </row>
    <row x14ac:dyDescent="0.25" r="1040" customHeight="1" ht="18.75">
      <c r="A1040" s="276">
        <v>32</v>
      </c>
      <c r="B1040" s="276">
        <v>1111509691</v>
      </c>
      <c r="C1040" s="277">
        <v>708149924453</v>
      </c>
      <c r="D1040" s="278">
        <v>45149</v>
      </c>
      <c r="E1040" s="279" t="s">
        <v>1627</v>
      </c>
      <c r="F1040" s="279" t="s">
        <v>250</v>
      </c>
      <c r="G1040" s="283" t="s">
        <v>1625</v>
      </c>
      <c r="H1040" s="279" t="s">
        <v>189</v>
      </c>
      <c r="I1040" s="278">
        <v>45155</v>
      </c>
      <c r="J1040" s="278">
        <v>45156</v>
      </c>
      <c r="K1040" s="276">
        <f>J1040-D1040</f>
      </c>
      <c r="L1040" s="278">
        <v>45179</v>
      </c>
      <c r="M1040" s="280">
        <v>19.4</v>
      </c>
      <c r="N1040" s="278">
        <v>45179</v>
      </c>
      <c r="O1040" s="279" t="s">
        <v>190</v>
      </c>
      <c r="P1040" s="276">
        <v>190</v>
      </c>
      <c r="Q1040" s="278">
        <v>45194</v>
      </c>
      <c r="R1040" s="276">
        <f>Q1040-N1040</f>
      </c>
      <c r="S1040" s="6"/>
      <c r="T1040" s="6"/>
      <c r="U1040" s="5">
        <f>+YEAR(D1040)</f>
      </c>
      <c r="V1040" s="5">
        <f>+MONTH(D1040)</f>
      </c>
      <c r="W1040" s="281">
        <f>+"W"&amp;IF(WEEKNUM(D1040)&lt;10,"0"&amp;WEEKNUM(D1040),WEEKNUM(D1040))</f>
      </c>
      <c r="X1040" s="5">
        <f>+IF(N1040="",YEAR(L1040),YEAR(N1040))</f>
      </c>
      <c r="Y1040" s="5">
        <f>+IF(N1040="",MONTH(L1040),MONTH(N1040))</f>
      </c>
      <c r="Z1040" s="282">
        <f>+IF(N1040="","W"&amp;IF(WEEKNUM(L1040)&lt;10,"0"&amp;WEEKNUM(L1040),WEEKNUM(L1040)),"W"&amp;IF(WEEKNUM(N1040)&lt;10,"0"&amp;WEEKNUM(N1040),WEEKNUM(N1040)))</f>
      </c>
      <c r="AA1040" s="281">
        <f>+IF(O1040&lt;&gt;"",O1040,IF(N1040="","In Transit","Arrived"))</f>
      </c>
      <c r="AB1040" s="281">
        <f>+"W"&amp;IF(WEEKNUM(Q1040)&lt;10,"0"&amp;WEEKNUM(Q1040),WEEKNUM(Q1040))</f>
      </c>
      <c r="AC1040" s="5">
        <f>+YEAR(Q1040)</f>
      </c>
      <c r="AD1040" s="281">
        <f>+AB1040&amp;"-"&amp;AC1040</f>
      </c>
      <c r="AE1040" s="6"/>
      <c r="AF1040" s="6"/>
      <c r="AG1040" s="11"/>
    </row>
    <row x14ac:dyDescent="0.25" r="1041" customHeight="1" ht="18.75">
      <c r="A1041" s="276">
        <v>32</v>
      </c>
      <c r="B1041" s="276">
        <v>1111509679</v>
      </c>
      <c r="C1041" s="277">
        <v>708149924453</v>
      </c>
      <c r="D1041" s="278">
        <v>45149</v>
      </c>
      <c r="E1041" s="279" t="s">
        <v>1628</v>
      </c>
      <c r="F1041" s="279" t="s">
        <v>250</v>
      </c>
      <c r="G1041" s="283" t="s">
        <v>1625</v>
      </c>
      <c r="H1041" s="279" t="s">
        <v>189</v>
      </c>
      <c r="I1041" s="278">
        <v>45155</v>
      </c>
      <c r="J1041" s="278">
        <v>45156</v>
      </c>
      <c r="K1041" s="276">
        <f>J1041-D1041</f>
      </c>
      <c r="L1041" s="278">
        <v>45179</v>
      </c>
      <c r="M1041" s="280">
        <v>19.4</v>
      </c>
      <c r="N1041" s="278">
        <v>45179</v>
      </c>
      <c r="O1041" s="279" t="s">
        <v>190</v>
      </c>
      <c r="P1041" s="276">
        <v>190</v>
      </c>
      <c r="Q1041" s="278">
        <v>45187</v>
      </c>
      <c r="R1041" s="276">
        <f>Q1041-N1041</f>
      </c>
      <c r="S1041" s="6"/>
      <c r="T1041" s="6"/>
      <c r="U1041" s="5">
        <f>+YEAR(D1041)</f>
      </c>
      <c r="V1041" s="5">
        <f>+MONTH(D1041)</f>
      </c>
      <c r="W1041" s="281">
        <f>+"W"&amp;IF(WEEKNUM(D1041)&lt;10,"0"&amp;WEEKNUM(D1041),WEEKNUM(D1041))</f>
      </c>
      <c r="X1041" s="5">
        <f>+IF(N1041="",YEAR(L1041),YEAR(N1041))</f>
      </c>
      <c r="Y1041" s="5">
        <f>+IF(N1041="",MONTH(L1041),MONTH(N1041))</f>
      </c>
      <c r="Z1041" s="282">
        <f>+IF(N1041="","W"&amp;IF(WEEKNUM(L1041)&lt;10,"0"&amp;WEEKNUM(L1041),WEEKNUM(L1041)),"W"&amp;IF(WEEKNUM(N1041)&lt;10,"0"&amp;WEEKNUM(N1041),WEEKNUM(N1041)))</f>
      </c>
      <c r="AA1041" s="281">
        <f>+IF(O1041&lt;&gt;"",O1041,IF(N1041="","In Transit","Arrived"))</f>
      </c>
      <c r="AB1041" s="281">
        <f>+"W"&amp;IF(WEEKNUM(Q1041)&lt;10,"0"&amp;WEEKNUM(Q1041),WEEKNUM(Q1041))</f>
      </c>
      <c r="AC1041" s="5">
        <f>+YEAR(Q1041)</f>
      </c>
      <c r="AD1041" s="281">
        <f>+AB1041&amp;"-"&amp;AC1041</f>
      </c>
      <c r="AE1041" s="6"/>
      <c r="AF1041" s="6"/>
      <c r="AG1041" s="11"/>
    </row>
    <row x14ac:dyDescent="0.25" r="1042" customHeight="1" ht="18.75">
      <c r="A1042" s="276">
        <v>32</v>
      </c>
      <c r="B1042" s="276">
        <v>1111509690</v>
      </c>
      <c r="C1042" s="277">
        <v>708149924453</v>
      </c>
      <c r="D1042" s="278">
        <v>45149</v>
      </c>
      <c r="E1042" s="279" t="s">
        <v>460</v>
      </c>
      <c r="F1042" s="279" t="s">
        <v>250</v>
      </c>
      <c r="G1042" s="283" t="s">
        <v>1625</v>
      </c>
      <c r="H1042" s="279" t="s">
        <v>189</v>
      </c>
      <c r="I1042" s="278">
        <v>45155</v>
      </c>
      <c r="J1042" s="278">
        <v>45156</v>
      </c>
      <c r="K1042" s="276">
        <f>J1042-D1042</f>
      </c>
      <c r="L1042" s="278">
        <v>45179</v>
      </c>
      <c r="M1042" s="280">
        <v>19.4</v>
      </c>
      <c r="N1042" s="278">
        <v>45179</v>
      </c>
      <c r="O1042" s="279" t="s">
        <v>190</v>
      </c>
      <c r="P1042" s="276">
        <v>190</v>
      </c>
      <c r="Q1042" s="278">
        <v>45187</v>
      </c>
      <c r="R1042" s="276">
        <f>Q1042-N1042</f>
      </c>
      <c r="S1042" s="6"/>
      <c r="T1042" s="6"/>
      <c r="U1042" s="5">
        <f>+YEAR(D1042)</f>
      </c>
      <c r="V1042" s="5">
        <f>+MONTH(D1042)</f>
      </c>
      <c r="W1042" s="281">
        <f>+"W"&amp;IF(WEEKNUM(D1042)&lt;10,"0"&amp;WEEKNUM(D1042),WEEKNUM(D1042))</f>
      </c>
      <c r="X1042" s="5">
        <f>+IF(N1042="",YEAR(L1042),YEAR(N1042))</f>
      </c>
      <c r="Y1042" s="5">
        <f>+IF(N1042="",MONTH(L1042),MONTH(N1042))</f>
      </c>
      <c r="Z1042" s="282">
        <f>+IF(N1042="","W"&amp;IF(WEEKNUM(L1042)&lt;10,"0"&amp;WEEKNUM(L1042),WEEKNUM(L1042)),"W"&amp;IF(WEEKNUM(N1042)&lt;10,"0"&amp;WEEKNUM(N1042),WEEKNUM(N1042)))</f>
      </c>
      <c r="AA1042" s="281">
        <f>+IF(O1042&lt;&gt;"",O1042,IF(N1042="","In Transit","Arrived"))</f>
      </c>
      <c r="AB1042" s="281">
        <f>+"W"&amp;IF(WEEKNUM(Q1042)&lt;10,"0"&amp;WEEKNUM(Q1042),WEEKNUM(Q1042))</f>
      </c>
      <c r="AC1042" s="5">
        <f>+YEAR(Q1042)</f>
      </c>
      <c r="AD1042" s="281">
        <f>+AB1042&amp;"-"&amp;AC1042</f>
      </c>
      <c r="AE1042" s="6"/>
      <c r="AF1042" s="6"/>
      <c r="AG1042" s="11"/>
    </row>
    <row x14ac:dyDescent="0.25" r="1043" customHeight="1" ht="18.75">
      <c r="A1043" s="276">
        <v>32</v>
      </c>
      <c r="B1043" s="276">
        <v>1111509689</v>
      </c>
      <c r="C1043" s="277">
        <v>708149924453</v>
      </c>
      <c r="D1043" s="278">
        <v>45149</v>
      </c>
      <c r="E1043" s="279" t="s">
        <v>1629</v>
      </c>
      <c r="F1043" s="279" t="s">
        <v>250</v>
      </c>
      <c r="G1043" s="283" t="s">
        <v>1625</v>
      </c>
      <c r="H1043" s="279" t="s">
        <v>189</v>
      </c>
      <c r="I1043" s="278">
        <v>45155</v>
      </c>
      <c r="J1043" s="278">
        <v>45156</v>
      </c>
      <c r="K1043" s="276">
        <f>J1043-D1043</f>
      </c>
      <c r="L1043" s="278">
        <v>45179</v>
      </c>
      <c r="M1043" s="280">
        <v>19.4</v>
      </c>
      <c r="N1043" s="278">
        <v>45179</v>
      </c>
      <c r="O1043" s="279" t="s">
        <v>190</v>
      </c>
      <c r="P1043" s="276">
        <v>190</v>
      </c>
      <c r="Q1043" s="278">
        <v>45187</v>
      </c>
      <c r="R1043" s="276">
        <f>Q1043-N1043</f>
      </c>
      <c r="S1043" s="6"/>
      <c r="T1043" s="6"/>
      <c r="U1043" s="5">
        <f>+YEAR(D1043)</f>
      </c>
      <c r="V1043" s="5">
        <f>+MONTH(D1043)</f>
      </c>
      <c r="W1043" s="281">
        <f>+"W"&amp;IF(WEEKNUM(D1043)&lt;10,"0"&amp;WEEKNUM(D1043),WEEKNUM(D1043))</f>
      </c>
      <c r="X1043" s="5">
        <f>+IF(N1043="",YEAR(L1043),YEAR(N1043))</f>
      </c>
      <c r="Y1043" s="5">
        <f>+IF(N1043="",MONTH(L1043),MONTH(N1043))</f>
      </c>
      <c r="Z1043" s="282">
        <f>+IF(N1043="","W"&amp;IF(WEEKNUM(L1043)&lt;10,"0"&amp;WEEKNUM(L1043),WEEKNUM(L1043)),"W"&amp;IF(WEEKNUM(N1043)&lt;10,"0"&amp;WEEKNUM(N1043),WEEKNUM(N1043)))</f>
      </c>
      <c r="AA1043" s="281">
        <f>+IF(O1043&lt;&gt;"",O1043,IF(N1043="","In Transit","Arrived"))</f>
      </c>
      <c r="AB1043" s="281">
        <f>+"W"&amp;IF(WEEKNUM(Q1043)&lt;10,"0"&amp;WEEKNUM(Q1043),WEEKNUM(Q1043))</f>
      </c>
      <c r="AC1043" s="5">
        <f>+YEAR(Q1043)</f>
      </c>
      <c r="AD1043" s="281">
        <f>+AB1043&amp;"-"&amp;AC1043</f>
      </c>
      <c r="AE1043" s="6"/>
      <c r="AF1043" s="6"/>
      <c r="AG1043" s="11"/>
    </row>
    <row x14ac:dyDescent="0.25" r="1044" customHeight="1" ht="18.75">
      <c r="A1044" s="276">
        <v>32</v>
      </c>
      <c r="B1044" s="276">
        <v>1111509688</v>
      </c>
      <c r="C1044" s="277">
        <v>708149924453</v>
      </c>
      <c r="D1044" s="278">
        <v>45149</v>
      </c>
      <c r="E1044" s="279" t="s">
        <v>1630</v>
      </c>
      <c r="F1044" s="279" t="s">
        <v>250</v>
      </c>
      <c r="G1044" s="283" t="s">
        <v>1625</v>
      </c>
      <c r="H1044" s="279" t="s">
        <v>189</v>
      </c>
      <c r="I1044" s="278">
        <v>45155</v>
      </c>
      <c r="J1044" s="278">
        <v>45156</v>
      </c>
      <c r="K1044" s="276">
        <f>J1044-D1044</f>
      </c>
      <c r="L1044" s="278">
        <v>45179</v>
      </c>
      <c r="M1044" s="280">
        <v>19.4</v>
      </c>
      <c r="N1044" s="278">
        <v>45179</v>
      </c>
      <c r="O1044" s="279" t="s">
        <v>190</v>
      </c>
      <c r="P1044" s="276">
        <v>190</v>
      </c>
      <c r="Q1044" s="278">
        <v>45189</v>
      </c>
      <c r="R1044" s="276">
        <f>Q1044-N1044</f>
      </c>
      <c r="S1044" s="6"/>
      <c r="T1044" s="6"/>
      <c r="U1044" s="5">
        <f>+YEAR(D1044)</f>
      </c>
      <c r="V1044" s="5">
        <f>+MONTH(D1044)</f>
      </c>
      <c r="W1044" s="281">
        <f>+"W"&amp;IF(WEEKNUM(D1044)&lt;10,"0"&amp;WEEKNUM(D1044),WEEKNUM(D1044))</f>
      </c>
      <c r="X1044" s="5">
        <f>+IF(N1044="",YEAR(L1044),YEAR(N1044))</f>
      </c>
      <c r="Y1044" s="5">
        <f>+IF(N1044="",MONTH(L1044),MONTH(N1044))</f>
      </c>
      <c r="Z1044" s="282">
        <f>+IF(N1044="","W"&amp;IF(WEEKNUM(L1044)&lt;10,"0"&amp;WEEKNUM(L1044),WEEKNUM(L1044)),"W"&amp;IF(WEEKNUM(N1044)&lt;10,"0"&amp;WEEKNUM(N1044),WEEKNUM(N1044)))</f>
      </c>
      <c r="AA1044" s="281">
        <f>+IF(O1044&lt;&gt;"",O1044,IF(N1044="","In Transit","Arrived"))</f>
      </c>
      <c r="AB1044" s="281">
        <f>+"W"&amp;IF(WEEKNUM(Q1044)&lt;10,"0"&amp;WEEKNUM(Q1044),WEEKNUM(Q1044))</f>
      </c>
      <c r="AC1044" s="5">
        <f>+YEAR(Q1044)</f>
      </c>
      <c r="AD1044" s="281">
        <f>+AB1044&amp;"-"&amp;AC1044</f>
      </c>
      <c r="AE1044" s="6"/>
      <c r="AF1044" s="6"/>
      <c r="AG1044" s="11"/>
    </row>
    <row x14ac:dyDescent="0.25" r="1045" customHeight="1" ht="18.75">
      <c r="A1045" s="276">
        <v>32</v>
      </c>
      <c r="B1045" s="276">
        <v>1111509687</v>
      </c>
      <c r="C1045" s="277">
        <v>708149924453</v>
      </c>
      <c r="D1045" s="278">
        <v>45149</v>
      </c>
      <c r="E1045" s="279" t="s">
        <v>1631</v>
      </c>
      <c r="F1045" s="279" t="s">
        <v>250</v>
      </c>
      <c r="G1045" s="283" t="s">
        <v>1625</v>
      </c>
      <c r="H1045" s="279" t="s">
        <v>189</v>
      </c>
      <c r="I1045" s="278">
        <v>45155</v>
      </c>
      <c r="J1045" s="278">
        <v>45156</v>
      </c>
      <c r="K1045" s="276">
        <f>J1045-D1045</f>
      </c>
      <c r="L1045" s="278">
        <v>45179</v>
      </c>
      <c r="M1045" s="280">
        <v>19.4</v>
      </c>
      <c r="N1045" s="278">
        <v>45179</v>
      </c>
      <c r="O1045" s="279" t="s">
        <v>190</v>
      </c>
      <c r="P1045" s="276">
        <v>190</v>
      </c>
      <c r="Q1045" s="278">
        <v>45187</v>
      </c>
      <c r="R1045" s="276">
        <f>Q1045-N1045</f>
      </c>
      <c r="S1045" s="6"/>
      <c r="T1045" s="6"/>
      <c r="U1045" s="5">
        <f>+YEAR(D1045)</f>
      </c>
      <c r="V1045" s="5">
        <f>+MONTH(D1045)</f>
      </c>
      <c r="W1045" s="281">
        <f>+"W"&amp;IF(WEEKNUM(D1045)&lt;10,"0"&amp;WEEKNUM(D1045),WEEKNUM(D1045))</f>
      </c>
      <c r="X1045" s="5">
        <f>+IF(N1045="",YEAR(L1045),YEAR(N1045))</f>
      </c>
      <c r="Y1045" s="5">
        <f>+IF(N1045="",MONTH(L1045),MONTH(N1045))</f>
      </c>
      <c r="Z1045" s="282">
        <f>+IF(N1045="","W"&amp;IF(WEEKNUM(L1045)&lt;10,"0"&amp;WEEKNUM(L1045),WEEKNUM(L1045)),"W"&amp;IF(WEEKNUM(N1045)&lt;10,"0"&amp;WEEKNUM(N1045),WEEKNUM(N1045)))</f>
      </c>
      <c r="AA1045" s="281">
        <f>+IF(O1045&lt;&gt;"",O1045,IF(N1045="","In Transit","Arrived"))</f>
      </c>
      <c r="AB1045" s="281">
        <f>+"W"&amp;IF(WEEKNUM(Q1045)&lt;10,"0"&amp;WEEKNUM(Q1045),WEEKNUM(Q1045))</f>
      </c>
      <c r="AC1045" s="5">
        <f>+YEAR(Q1045)</f>
      </c>
      <c r="AD1045" s="281">
        <f>+AB1045&amp;"-"&amp;AC1045</f>
      </c>
      <c r="AE1045" s="6"/>
      <c r="AF1045" s="6"/>
      <c r="AG1045" s="11"/>
    </row>
    <row x14ac:dyDescent="0.25" r="1046" customHeight="1" ht="18.75">
      <c r="A1046" s="276">
        <v>32</v>
      </c>
      <c r="B1046" s="276">
        <v>1111509677</v>
      </c>
      <c r="C1046" s="277">
        <v>708149924453</v>
      </c>
      <c r="D1046" s="278">
        <v>45149</v>
      </c>
      <c r="E1046" s="279" t="s">
        <v>1632</v>
      </c>
      <c r="F1046" s="279" t="s">
        <v>250</v>
      </c>
      <c r="G1046" s="283" t="s">
        <v>1625</v>
      </c>
      <c r="H1046" s="279" t="s">
        <v>189</v>
      </c>
      <c r="I1046" s="278">
        <v>45155</v>
      </c>
      <c r="J1046" s="278">
        <v>45156</v>
      </c>
      <c r="K1046" s="276">
        <f>J1046-D1046</f>
      </c>
      <c r="L1046" s="278">
        <v>45179</v>
      </c>
      <c r="M1046" s="280">
        <v>19.4</v>
      </c>
      <c r="N1046" s="278">
        <v>45179</v>
      </c>
      <c r="O1046" s="279" t="s">
        <v>190</v>
      </c>
      <c r="P1046" s="276">
        <v>190</v>
      </c>
      <c r="Q1046" s="278">
        <v>45187</v>
      </c>
      <c r="R1046" s="276">
        <f>Q1046-N1046</f>
      </c>
      <c r="S1046" s="6"/>
      <c r="T1046" s="6"/>
      <c r="U1046" s="5">
        <f>+YEAR(D1046)</f>
      </c>
      <c r="V1046" s="5">
        <f>+MONTH(D1046)</f>
      </c>
      <c r="W1046" s="281">
        <f>+"W"&amp;IF(WEEKNUM(D1046)&lt;10,"0"&amp;WEEKNUM(D1046),WEEKNUM(D1046))</f>
      </c>
      <c r="X1046" s="5">
        <f>+IF(N1046="",YEAR(L1046),YEAR(N1046))</f>
      </c>
      <c r="Y1046" s="5">
        <f>+IF(N1046="",MONTH(L1046),MONTH(N1046))</f>
      </c>
      <c r="Z1046" s="282">
        <f>+IF(N1046="","W"&amp;IF(WEEKNUM(L1046)&lt;10,"0"&amp;WEEKNUM(L1046),WEEKNUM(L1046)),"W"&amp;IF(WEEKNUM(N1046)&lt;10,"0"&amp;WEEKNUM(N1046),WEEKNUM(N1046)))</f>
      </c>
      <c r="AA1046" s="281">
        <f>+IF(O1046&lt;&gt;"",O1046,IF(N1046="","In Transit","Arrived"))</f>
      </c>
      <c r="AB1046" s="281">
        <f>+"W"&amp;IF(WEEKNUM(Q1046)&lt;10,"0"&amp;WEEKNUM(Q1046),WEEKNUM(Q1046))</f>
      </c>
      <c r="AC1046" s="5">
        <f>+YEAR(Q1046)</f>
      </c>
      <c r="AD1046" s="281">
        <f>+AB1046&amp;"-"&amp;AC1046</f>
      </c>
      <c r="AE1046" s="6"/>
      <c r="AF1046" s="6"/>
      <c r="AG1046" s="11"/>
    </row>
    <row x14ac:dyDescent="0.25" r="1047" customHeight="1" ht="18.75">
      <c r="A1047" s="276">
        <v>32</v>
      </c>
      <c r="B1047" s="276">
        <v>1111509686</v>
      </c>
      <c r="C1047" s="277">
        <v>708149924453</v>
      </c>
      <c r="D1047" s="278">
        <v>45149</v>
      </c>
      <c r="E1047" s="279" t="s">
        <v>1633</v>
      </c>
      <c r="F1047" s="279" t="s">
        <v>250</v>
      </c>
      <c r="G1047" s="283" t="s">
        <v>1625</v>
      </c>
      <c r="H1047" s="279" t="s">
        <v>189</v>
      </c>
      <c r="I1047" s="278">
        <v>45155</v>
      </c>
      <c r="J1047" s="278">
        <v>45156</v>
      </c>
      <c r="K1047" s="276">
        <f>J1047-D1047</f>
      </c>
      <c r="L1047" s="278">
        <v>45179</v>
      </c>
      <c r="M1047" s="280">
        <v>19.4</v>
      </c>
      <c r="N1047" s="278">
        <v>45179</v>
      </c>
      <c r="O1047" s="279" t="s">
        <v>190</v>
      </c>
      <c r="P1047" s="276">
        <v>190</v>
      </c>
      <c r="Q1047" s="278">
        <v>45187</v>
      </c>
      <c r="R1047" s="276">
        <f>Q1047-N1047</f>
      </c>
      <c r="S1047" s="6"/>
      <c r="T1047" s="6"/>
      <c r="U1047" s="5">
        <f>+YEAR(D1047)</f>
      </c>
      <c r="V1047" s="5">
        <f>+MONTH(D1047)</f>
      </c>
      <c r="W1047" s="281">
        <f>+"W"&amp;IF(WEEKNUM(D1047)&lt;10,"0"&amp;WEEKNUM(D1047),WEEKNUM(D1047))</f>
      </c>
      <c r="X1047" s="5">
        <f>+IF(N1047="",YEAR(L1047),YEAR(N1047))</f>
      </c>
      <c r="Y1047" s="5">
        <f>+IF(N1047="",MONTH(L1047),MONTH(N1047))</f>
      </c>
      <c r="Z1047" s="282">
        <f>+IF(N1047="","W"&amp;IF(WEEKNUM(L1047)&lt;10,"0"&amp;WEEKNUM(L1047),WEEKNUM(L1047)),"W"&amp;IF(WEEKNUM(N1047)&lt;10,"0"&amp;WEEKNUM(N1047),WEEKNUM(N1047)))</f>
      </c>
      <c r="AA1047" s="281">
        <f>+IF(O1047&lt;&gt;"",O1047,IF(N1047="","In Transit","Arrived"))</f>
      </c>
      <c r="AB1047" s="281">
        <f>+"W"&amp;IF(WEEKNUM(Q1047)&lt;10,"0"&amp;WEEKNUM(Q1047),WEEKNUM(Q1047))</f>
      </c>
      <c r="AC1047" s="5">
        <f>+YEAR(Q1047)</f>
      </c>
      <c r="AD1047" s="281">
        <f>+AB1047&amp;"-"&amp;AC1047</f>
      </c>
      <c r="AE1047" s="6"/>
      <c r="AF1047" s="6"/>
      <c r="AG1047" s="11"/>
    </row>
    <row x14ac:dyDescent="0.25" r="1048" customHeight="1" ht="18.75">
      <c r="A1048" s="276">
        <v>32</v>
      </c>
      <c r="B1048" s="276">
        <v>1111509685</v>
      </c>
      <c r="C1048" s="277">
        <v>708149924453</v>
      </c>
      <c r="D1048" s="278">
        <v>45149</v>
      </c>
      <c r="E1048" s="279" t="s">
        <v>1634</v>
      </c>
      <c r="F1048" s="279" t="s">
        <v>250</v>
      </c>
      <c r="G1048" s="283" t="s">
        <v>1625</v>
      </c>
      <c r="H1048" s="279" t="s">
        <v>189</v>
      </c>
      <c r="I1048" s="278">
        <v>45155</v>
      </c>
      <c r="J1048" s="278">
        <v>45156</v>
      </c>
      <c r="K1048" s="276">
        <f>J1048-D1048</f>
      </c>
      <c r="L1048" s="278">
        <v>45179</v>
      </c>
      <c r="M1048" s="280">
        <v>19.4</v>
      </c>
      <c r="N1048" s="278">
        <v>45179</v>
      </c>
      <c r="O1048" s="279" t="s">
        <v>190</v>
      </c>
      <c r="P1048" s="276">
        <v>190</v>
      </c>
      <c r="Q1048" s="278">
        <v>45187</v>
      </c>
      <c r="R1048" s="276">
        <f>Q1048-N1048</f>
      </c>
      <c r="S1048" s="6"/>
      <c r="T1048" s="6"/>
      <c r="U1048" s="5">
        <f>+YEAR(D1048)</f>
      </c>
      <c r="V1048" s="5">
        <f>+MONTH(D1048)</f>
      </c>
      <c r="W1048" s="281">
        <f>+"W"&amp;IF(WEEKNUM(D1048)&lt;10,"0"&amp;WEEKNUM(D1048),WEEKNUM(D1048))</f>
      </c>
      <c r="X1048" s="5">
        <f>+IF(N1048="",YEAR(L1048),YEAR(N1048))</f>
      </c>
      <c r="Y1048" s="5">
        <f>+IF(N1048="",MONTH(L1048),MONTH(N1048))</f>
      </c>
      <c r="Z1048" s="282">
        <f>+IF(N1048="","W"&amp;IF(WEEKNUM(L1048)&lt;10,"0"&amp;WEEKNUM(L1048),WEEKNUM(L1048)),"W"&amp;IF(WEEKNUM(N1048)&lt;10,"0"&amp;WEEKNUM(N1048),WEEKNUM(N1048)))</f>
      </c>
      <c r="AA1048" s="281">
        <f>+IF(O1048&lt;&gt;"",O1048,IF(N1048="","In Transit","Arrived"))</f>
      </c>
      <c r="AB1048" s="281">
        <f>+"W"&amp;IF(WEEKNUM(Q1048)&lt;10,"0"&amp;WEEKNUM(Q1048),WEEKNUM(Q1048))</f>
      </c>
      <c r="AC1048" s="5">
        <f>+YEAR(Q1048)</f>
      </c>
      <c r="AD1048" s="281">
        <f>+AB1048&amp;"-"&amp;AC1048</f>
      </c>
      <c r="AE1048" s="6"/>
      <c r="AF1048" s="6"/>
      <c r="AG1048" s="11"/>
    </row>
    <row x14ac:dyDescent="0.25" r="1049" customHeight="1" ht="18.75">
      <c r="A1049" s="276">
        <v>32</v>
      </c>
      <c r="B1049" s="276">
        <v>1111509684</v>
      </c>
      <c r="C1049" s="277">
        <v>708149924453</v>
      </c>
      <c r="D1049" s="278">
        <v>45149</v>
      </c>
      <c r="E1049" s="279" t="s">
        <v>1635</v>
      </c>
      <c r="F1049" s="279" t="s">
        <v>250</v>
      </c>
      <c r="G1049" s="283" t="s">
        <v>1625</v>
      </c>
      <c r="H1049" s="279" t="s">
        <v>189</v>
      </c>
      <c r="I1049" s="278">
        <v>45155</v>
      </c>
      <c r="J1049" s="278">
        <v>45156</v>
      </c>
      <c r="K1049" s="276">
        <f>J1049-D1049</f>
      </c>
      <c r="L1049" s="278">
        <v>45179</v>
      </c>
      <c r="M1049" s="280">
        <v>19.4</v>
      </c>
      <c r="N1049" s="278">
        <v>45179</v>
      </c>
      <c r="O1049" s="279" t="s">
        <v>190</v>
      </c>
      <c r="P1049" s="276">
        <v>190</v>
      </c>
      <c r="Q1049" s="278">
        <v>45187</v>
      </c>
      <c r="R1049" s="276">
        <f>Q1049-N1049</f>
      </c>
      <c r="S1049" s="6"/>
      <c r="T1049" s="6"/>
      <c r="U1049" s="5">
        <f>+YEAR(D1049)</f>
      </c>
      <c r="V1049" s="5">
        <f>+MONTH(D1049)</f>
      </c>
      <c r="W1049" s="281">
        <f>+"W"&amp;IF(WEEKNUM(D1049)&lt;10,"0"&amp;WEEKNUM(D1049),WEEKNUM(D1049))</f>
      </c>
      <c r="X1049" s="5">
        <f>+IF(N1049="",YEAR(L1049),YEAR(N1049))</f>
      </c>
      <c r="Y1049" s="5">
        <f>+IF(N1049="",MONTH(L1049),MONTH(N1049))</f>
      </c>
      <c r="Z1049" s="282">
        <f>+IF(N1049="","W"&amp;IF(WEEKNUM(L1049)&lt;10,"0"&amp;WEEKNUM(L1049),WEEKNUM(L1049)),"W"&amp;IF(WEEKNUM(N1049)&lt;10,"0"&amp;WEEKNUM(N1049),WEEKNUM(N1049)))</f>
      </c>
      <c r="AA1049" s="281">
        <f>+IF(O1049&lt;&gt;"",O1049,IF(N1049="","In Transit","Arrived"))</f>
      </c>
      <c r="AB1049" s="281">
        <f>+"W"&amp;IF(WEEKNUM(Q1049)&lt;10,"0"&amp;WEEKNUM(Q1049),WEEKNUM(Q1049))</f>
      </c>
      <c r="AC1049" s="5">
        <f>+YEAR(Q1049)</f>
      </c>
      <c r="AD1049" s="281">
        <f>+AB1049&amp;"-"&amp;AC1049</f>
      </c>
      <c r="AE1049" s="6"/>
      <c r="AF1049" s="6"/>
      <c r="AG1049" s="11"/>
    </row>
    <row x14ac:dyDescent="0.25" r="1050" customHeight="1" ht="18.75">
      <c r="A1050" s="276">
        <v>32</v>
      </c>
      <c r="B1050" s="276">
        <v>1111509683</v>
      </c>
      <c r="C1050" s="277">
        <v>708149924453</v>
      </c>
      <c r="D1050" s="278">
        <v>45149</v>
      </c>
      <c r="E1050" s="279" t="s">
        <v>1636</v>
      </c>
      <c r="F1050" s="279" t="s">
        <v>250</v>
      </c>
      <c r="G1050" s="283" t="s">
        <v>1625</v>
      </c>
      <c r="H1050" s="279" t="s">
        <v>189</v>
      </c>
      <c r="I1050" s="278">
        <v>45155</v>
      </c>
      <c r="J1050" s="278">
        <v>45156</v>
      </c>
      <c r="K1050" s="276">
        <f>J1050-D1050</f>
      </c>
      <c r="L1050" s="278">
        <v>45179</v>
      </c>
      <c r="M1050" s="280">
        <v>19.4</v>
      </c>
      <c r="N1050" s="278">
        <v>45179</v>
      </c>
      <c r="O1050" s="279" t="s">
        <v>190</v>
      </c>
      <c r="P1050" s="276">
        <v>190</v>
      </c>
      <c r="Q1050" s="278">
        <v>45187</v>
      </c>
      <c r="R1050" s="276">
        <f>Q1050-N1050</f>
      </c>
      <c r="S1050" s="6"/>
      <c r="T1050" s="6"/>
      <c r="U1050" s="5">
        <f>+YEAR(D1050)</f>
      </c>
      <c r="V1050" s="5">
        <f>+MONTH(D1050)</f>
      </c>
      <c r="W1050" s="281">
        <f>+"W"&amp;IF(WEEKNUM(D1050)&lt;10,"0"&amp;WEEKNUM(D1050),WEEKNUM(D1050))</f>
      </c>
      <c r="X1050" s="5">
        <f>+IF(N1050="",YEAR(L1050),YEAR(N1050))</f>
      </c>
      <c r="Y1050" s="5">
        <f>+IF(N1050="",MONTH(L1050),MONTH(N1050))</f>
      </c>
      <c r="Z1050" s="282">
        <f>+IF(N1050="","W"&amp;IF(WEEKNUM(L1050)&lt;10,"0"&amp;WEEKNUM(L1050),WEEKNUM(L1050)),"W"&amp;IF(WEEKNUM(N1050)&lt;10,"0"&amp;WEEKNUM(N1050),WEEKNUM(N1050)))</f>
      </c>
      <c r="AA1050" s="281">
        <f>+IF(O1050&lt;&gt;"",O1050,IF(N1050="","In Transit","Arrived"))</f>
      </c>
      <c r="AB1050" s="281">
        <f>+"W"&amp;IF(WEEKNUM(Q1050)&lt;10,"0"&amp;WEEKNUM(Q1050),WEEKNUM(Q1050))</f>
      </c>
      <c r="AC1050" s="5">
        <f>+YEAR(Q1050)</f>
      </c>
      <c r="AD1050" s="281">
        <f>+AB1050&amp;"-"&amp;AC1050</f>
      </c>
      <c r="AE1050" s="6"/>
      <c r="AF1050" s="6"/>
      <c r="AG1050" s="11"/>
    </row>
    <row x14ac:dyDescent="0.25" r="1051" customHeight="1" ht="18.75">
      <c r="A1051" s="276">
        <v>32</v>
      </c>
      <c r="B1051" s="276">
        <v>1111509681</v>
      </c>
      <c r="C1051" s="277">
        <v>708149924453</v>
      </c>
      <c r="D1051" s="278">
        <v>45149</v>
      </c>
      <c r="E1051" s="279" t="s">
        <v>1637</v>
      </c>
      <c r="F1051" s="279" t="s">
        <v>250</v>
      </c>
      <c r="G1051" s="283" t="s">
        <v>1625</v>
      </c>
      <c r="H1051" s="279" t="s">
        <v>189</v>
      </c>
      <c r="I1051" s="278">
        <v>45155</v>
      </c>
      <c r="J1051" s="278">
        <v>45156</v>
      </c>
      <c r="K1051" s="276">
        <f>J1051-D1051</f>
      </c>
      <c r="L1051" s="278">
        <v>45179</v>
      </c>
      <c r="M1051" s="280">
        <v>19.4</v>
      </c>
      <c r="N1051" s="278">
        <v>45179</v>
      </c>
      <c r="O1051" s="279" t="s">
        <v>190</v>
      </c>
      <c r="P1051" s="276">
        <v>190</v>
      </c>
      <c r="Q1051" s="278">
        <v>45187</v>
      </c>
      <c r="R1051" s="276">
        <f>Q1051-N1051</f>
      </c>
      <c r="S1051" s="6"/>
      <c r="T1051" s="6"/>
      <c r="U1051" s="5">
        <f>+YEAR(D1051)</f>
      </c>
      <c r="V1051" s="5">
        <f>+MONTH(D1051)</f>
      </c>
      <c r="W1051" s="281">
        <f>+"W"&amp;IF(WEEKNUM(D1051)&lt;10,"0"&amp;WEEKNUM(D1051),WEEKNUM(D1051))</f>
      </c>
      <c r="X1051" s="5">
        <f>+IF(N1051="",YEAR(L1051),YEAR(N1051))</f>
      </c>
      <c r="Y1051" s="5">
        <f>+IF(N1051="",MONTH(L1051),MONTH(N1051))</f>
      </c>
      <c r="Z1051" s="282">
        <f>+IF(N1051="","W"&amp;IF(WEEKNUM(L1051)&lt;10,"0"&amp;WEEKNUM(L1051),WEEKNUM(L1051)),"W"&amp;IF(WEEKNUM(N1051)&lt;10,"0"&amp;WEEKNUM(N1051),WEEKNUM(N1051)))</f>
      </c>
      <c r="AA1051" s="281">
        <f>+IF(O1051&lt;&gt;"",O1051,IF(N1051="","In Transit","Arrived"))</f>
      </c>
      <c r="AB1051" s="281">
        <f>+"W"&amp;IF(WEEKNUM(Q1051)&lt;10,"0"&amp;WEEKNUM(Q1051),WEEKNUM(Q1051))</f>
      </c>
      <c r="AC1051" s="5">
        <f>+YEAR(Q1051)</f>
      </c>
      <c r="AD1051" s="281">
        <f>+AB1051&amp;"-"&amp;AC1051</f>
      </c>
      <c r="AE1051" s="6"/>
      <c r="AF1051" s="6"/>
      <c r="AG1051" s="11"/>
    </row>
    <row x14ac:dyDescent="0.25" r="1052" customHeight="1" ht="18.75">
      <c r="A1052" s="276">
        <v>33</v>
      </c>
      <c r="B1052" s="276">
        <v>1111927034</v>
      </c>
      <c r="C1052" s="277">
        <v>711823157577</v>
      </c>
      <c r="D1052" s="278">
        <v>45155</v>
      </c>
      <c r="E1052" s="279" t="s">
        <v>1638</v>
      </c>
      <c r="F1052" s="279" t="s">
        <v>211</v>
      </c>
      <c r="G1052" s="283" t="s">
        <v>1639</v>
      </c>
      <c r="H1052" s="279" t="s">
        <v>189</v>
      </c>
      <c r="I1052" s="278">
        <v>45162</v>
      </c>
      <c r="J1052" s="278">
        <v>45163</v>
      </c>
      <c r="K1052" s="276">
        <f>J1052-D1052</f>
      </c>
      <c r="L1052" s="278">
        <v>45186</v>
      </c>
      <c r="M1052" s="280">
        <v>19.4</v>
      </c>
      <c r="N1052" s="278">
        <v>45187</v>
      </c>
      <c r="O1052" s="279" t="s">
        <v>190</v>
      </c>
      <c r="P1052" s="276">
        <v>190</v>
      </c>
      <c r="Q1052" s="278">
        <v>45194</v>
      </c>
      <c r="R1052" s="276">
        <f>Q1052-N1052</f>
      </c>
      <c r="S1052" s="6"/>
      <c r="T1052" s="6"/>
      <c r="U1052" s="5">
        <f>+YEAR(D1052)</f>
      </c>
      <c r="V1052" s="5">
        <f>+MONTH(D1052)</f>
      </c>
      <c r="W1052" s="281">
        <f>+"W"&amp;IF(WEEKNUM(D1052)&lt;10,"0"&amp;WEEKNUM(D1052),WEEKNUM(D1052))</f>
      </c>
      <c r="X1052" s="5">
        <f>+IF(N1052="",YEAR(L1052),YEAR(N1052))</f>
      </c>
      <c r="Y1052" s="5">
        <f>+IF(N1052="",MONTH(L1052),MONTH(N1052))</f>
      </c>
      <c r="Z1052" s="282">
        <f>+IF(N1052="","W"&amp;IF(WEEKNUM(L1052)&lt;10,"0"&amp;WEEKNUM(L1052),WEEKNUM(L1052)),"W"&amp;IF(WEEKNUM(N1052)&lt;10,"0"&amp;WEEKNUM(N1052),WEEKNUM(N1052)))</f>
      </c>
      <c r="AA1052" s="281">
        <f>+IF(O1052&lt;&gt;"",O1052,IF(N1052="","In Transit","Arrived"))</f>
      </c>
      <c r="AB1052" s="281">
        <f>+"W"&amp;IF(WEEKNUM(Q1052)&lt;10,"0"&amp;WEEKNUM(Q1052),WEEKNUM(Q1052))</f>
      </c>
      <c r="AC1052" s="5">
        <f>+YEAR(Q1052)</f>
      </c>
      <c r="AD1052" s="281">
        <f>+AB1052&amp;"-"&amp;AC1052</f>
      </c>
      <c r="AE1052" s="6"/>
      <c r="AF1052" s="6"/>
      <c r="AG1052" s="11"/>
    </row>
    <row x14ac:dyDescent="0.25" r="1053" customHeight="1" ht="18.75">
      <c r="A1053" s="276">
        <v>33</v>
      </c>
      <c r="B1053" s="276">
        <v>1111927035</v>
      </c>
      <c r="C1053" s="277">
        <v>711823157577</v>
      </c>
      <c r="D1053" s="278">
        <v>45155</v>
      </c>
      <c r="E1053" s="279" t="s">
        <v>1640</v>
      </c>
      <c r="F1053" s="279" t="s">
        <v>211</v>
      </c>
      <c r="G1053" s="283" t="s">
        <v>1639</v>
      </c>
      <c r="H1053" s="279" t="s">
        <v>189</v>
      </c>
      <c r="I1053" s="278">
        <v>45162</v>
      </c>
      <c r="J1053" s="278">
        <v>45163</v>
      </c>
      <c r="K1053" s="276">
        <f>J1053-D1053</f>
      </c>
      <c r="L1053" s="278">
        <v>45186</v>
      </c>
      <c r="M1053" s="280">
        <v>19.4</v>
      </c>
      <c r="N1053" s="278">
        <v>45187</v>
      </c>
      <c r="O1053" s="279" t="s">
        <v>190</v>
      </c>
      <c r="P1053" s="276">
        <v>190</v>
      </c>
      <c r="Q1053" s="278">
        <v>45195</v>
      </c>
      <c r="R1053" s="276">
        <f>Q1053-N1053</f>
      </c>
      <c r="S1053" s="6"/>
      <c r="T1053" s="6"/>
      <c r="U1053" s="5">
        <f>+YEAR(D1053)</f>
      </c>
      <c r="V1053" s="5">
        <f>+MONTH(D1053)</f>
      </c>
      <c r="W1053" s="281">
        <f>+"W"&amp;IF(WEEKNUM(D1053)&lt;10,"0"&amp;WEEKNUM(D1053),WEEKNUM(D1053))</f>
      </c>
      <c r="X1053" s="5">
        <f>+IF(N1053="",YEAR(L1053),YEAR(N1053))</f>
      </c>
      <c r="Y1053" s="5">
        <f>+IF(N1053="",MONTH(L1053),MONTH(N1053))</f>
      </c>
      <c r="Z1053" s="282">
        <f>+IF(N1053="","W"&amp;IF(WEEKNUM(L1053)&lt;10,"0"&amp;WEEKNUM(L1053),WEEKNUM(L1053)),"W"&amp;IF(WEEKNUM(N1053)&lt;10,"0"&amp;WEEKNUM(N1053),WEEKNUM(N1053)))</f>
      </c>
      <c r="AA1053" s="281">
        <f>+IF(O1053&lt;&gt;"",O1053,IF(N1053="","In Transit","Arrived"))</f>
      </c>
      <c r="AB1053" s="281">
        <f>+"W"&amp;IF(WEEKNUM(Q1053)&lt;10,"0"&amp;WEEKNUM(Q1053),WEEKNUM(Q1053))</f>
      </c>
      <c r="AC1053" s="5">
        <f>+YEAR(Q1053)</f>
      </c>
      <c r="AD1053" s="281">
        <f>+AB1053&amp;"-"&amp;AC1053</f>
      </c>
      <c r="AE1053" s="6"/>
      <c r="AF1053" s="6"/>
      <c r="AG1053" s="11"/>
    </row>
    <row x14ac:dyDescent="0.25" r="1054" customHeight="1" ht="18.75">
      <c r="A1054" s="276">
        <v>33</v>
      </c>
      <c r="B1054" s="276">
        <v>1111927036</v>
      </c>
      <c r="C1054" s="277">
        <v>711823157577</v>
      </c>
      <c r="D1054" s="278">
        <v>45155</v>
      </c>
      <c r="E1054" s="279" t="s">
        <v>357</v>
      </c>
      <c r="F1054" s="279" t="s">
        <v>211</v>
      </c>
      <c r="G1054" s="283" t="s">
        <v>1639</v>
      </c>
      <c r="H1054" s="279" t="s">
        <v>189</v>
      </c>
      <c r="I1054" s="278">
        <v>45162</v>
      </c>
      <c r="J1054" s="278">
        <v>45163</v>
      </c>
      <c r="K1054" s="276">
        <f>J1054-D1054</f>
      </c>
      <c r="L1054" s="278">
        <v>45186</v>
      </c>
      <c r="M1054" s="280">
        <v>19.4</v>
      </c>
      <c r="N1054" s="278">
        <v>45187</v>
      </c>
      <c r="O1054" s="279" t="s">
        <v>190</v>
      </c>
      <c r="P1054" s="276">
        <v>191</v>
      </c>
      <c r="Q1054" s="278">
        <v>45201</v>
      </c>
      <c r="R1054" s="276">
        <f>Q1054-N1054</f>
      </c>
      <c r="S1054" s="6"/>
      <c r="T1054" s="6"/>
      <c r="U1054" s="5">
        <f>+YEAR(D1054)</f>
      </c>
      <c r="V1054" s="5">
        <f>+MONTH(D1054)</f>
      </c>
      <c r="W1054" s="281">
        <f>+"W"&amp;IF(WEEKNUM(D1054)&lt;10,"0"&amp;WEEKNUM(D1054),WEEKNUM(D1054))</f>
      </c>
      <c r="X1054" s="5">
        <f>+IF(N1054="",YEAR(L1054),YEAR(N1054))</f>
      </c>
      <c r="Y1054" s="5">
        <f>+IF(N1054="",MONTH(L1054),MONTH(N1054))</f>
      </c>
      <c r="Z1054" s="282">
        <f>+IF(N1054="","W"&amp;IF(WEEKNUM(L1054)&lt;10,"0"&amp;WEEKNUM(L1054),WEEKNUM(L1054)),"W"&amp;IF(WEEKNUM(N1054)&lt;10,"0"&amp;WEEKNUM(N1054),WEEKNUM(N1054)))</f>
      </c>
      <c r="AA1054" s="281">
        <f>+IF(O1054&lt;&gt;"",O1054,IF(N1054="","In Transit","Arrived"))</f>
      </c>
      <c r="AB1054" s="281">
        <f>+"W"&amp;IF(WEEKNUM(Q1054)&lt;10,"0"&amp;WEEKNUM(Q1054),WEEKNUM(Q1054))</f>
      </c>
      <c r="AC1054" s="5">
        <f>+YEAR(Q1054)</f>
      </c>
      <c r="AD1054" s="281">
        <f>+AB1054&amp;"-"&amp;AC1054</f>
      </c>
      <c r="AE1054" s="6"/>
      <c r="AF1054" s="6"/>
      <c r="AG1054" s="11"/>
    </row>
    <row x14ac:dyDescent="0.25" r="1055" customHeight="1" ht="18.75">
      <c r="A1055" s="276">
        <v>33</v>
      </c>
      <c r="B1055" s="276">
        <v>1111927037</v>
      </c>
      <c r="C1055" s="277">
        <v>711823157577</v>
      </c>
      <c r="D1055" s="278">
        <v>45155</v>
      </c>
      <c r="E1055" s="279" t="s">
        <v>1641</v>
      </c>
      <c r="F1055" s="279" t="s">
        <v>211</v>
      </c>
      <c r="G1055" s="283" t="s">
        <v>1639</v>
      </c>
      <c r="H1055" s="279" t="s">
        <v>189</v>
      </c>
      <c r="I1055" s="278">
        <v>45162</v>
      </c>
      <c r="J1055" s="278">
        <v>45163</v>
      </c>
      <c r="K1055" s="276">
        <f>J1055-D1055</f>
      </c>
      <c r="L1055" s="278">
        <v>45186</v>
      </c>
      <c r="M1055" s="280">
        <v>19.4</v>
      </c>
      <c r="N1055" s="278">
        <v>45187</v>
      </c>
      <c r="O1055" s="279" t="s">
        <v>190</v>
      </c>
      <c r="P1055" s="276">
        <v>191</v>
      </c>
      <c r="Q1055" s="278">
        <v>45201</v>
      </c>
      <c r="R1055" s="276">
        <f>Q1055-N1055</f>
      </c>
      <c r="S1055" s="6"/>
      <c r="T1055" s="6"/>
      <c r="U1055" s="5">
        <f>+YEAR(D1055)</f>
      </c>
      <c r="V1055" s="5">
        <f>+MONTH(D1055)</f>
      </c>
      <c r="W1055" s="281">
        <f>+"W"&amp;IF(WEEKNUM(D1055)&lt;10,"0"&amp;WEEKNUM(D1055),WEEKNUM(D1055))</f>
      </c>
      <c r="X1055" s="5">
        <f>+IF(N1055="",YEAR(L1055),YEAR(N1055))</f>
      </c>
      <c r="Y1055" s="5">
        <f>+IF(N1055="",MONTH(L1055),MONTH(N1055))</f>
      </c>
      <c r="Z1055" s="282">
        <f>+IF(N1055="","W"&amp;IF(WEEKNUM(L1055)&lt;10,"0"&amp;WEEKNUM(L1055),WEEKNUM(L1055)),"W"&amp;IF(WEEKNUM(N1055)&lt;10,"0"&amp;WEEKNUM(N1055),WEEKNUM(N1055)))</f>
      </c>
      <c r="AA1055" s="281">
        <f>+IF(O1055&lt;&gt;"",O1055,IF(N1055="","In Transit","Arrived"))</f>
      </c>
      <c r="AB1055" s="281">
        <f>+"W"&amp;IF(WEEKNUM(Q1055)&lt;10,"0"&amp;WEEKNUM(Q1055),WEEKNUM(Q1055))</f>
      </c>
      <c r="AC1055" s="5">
        <f>+YEAR(Q1055)</f>
      </c>
      <c r="AD1055" s="281">
        <f>+AB1055&amp;"-"&amp;AC1055</f>
      </c>
      <c r="AE1055" s="6"/>
      <c r="AF1055" s="6"/>
      <c r="AG1055" s="11"/>
    </row>
    <row x14ac:dyDescent="0.25" r="1056" customHeight="1" ht="18.75">
      <c r="A1056" s="276">
        <v>33</v>
      </c>
      <c r="B1056" s="276">
        <v>1111927038</v>
      </c>
      <c r="C1056" s="277">
        <v>711823157577</v>
      </c>
      <c r="D1056" s="278">
        <v>45155</v>
      </c>
      <c r="E1056" s="279" t="s">
        <v>1642</v>
      </c>
      <c r="F1056" s="279" t="s">
        <v>211</v>
      </c>
      <c r="G1056" s="283" t="s">
        <v>1639</v>
      </c>
      <c r="H1056" s="279" t="s">
        <v>189</v>
      </c>
      <c r="I1056" s="278">
        <v>45162</v>
      </c>
      <c r="J1056" s="278">
        <v>45163</v>
      </c>
      <c r="K1056" s="276">
        <f>J1056-D1056</f>
      </c>
      <c r="L1056" s="278">
        <v>45186</v>
      </c>
      <c r="M1056" s="280">
        <v>19.4</v>
      </c>
      <c r="N1056" s="278">
        <v>45187</v>
      </c>
      <c r="O1056" s="279" t="s">
        <v>190</v>
      </c>
      <c r="P1056" s="276">
        <v>190</v>
      </c>
      <c r="Q1056" s="278">
        <v>45201</v>
      </c>
      <c r="R1056" s="276">
        <f>Q1056-N1056</f>
      </c>
      <c r="S1056" s="6"/>
      <c r="T1056" s="6"/>
      <c r="U1056" s="5">
        <f>+YEAR(D1056)</f>
      </c>
      <c r="V1056" s="5">
        <f>+MONTH(D1056)</f>
      </c>
      <c r="W1056" s="281">
        <f>+"W"&amp;IF(WEEKNUM(D1056)&lt;10,"0"&amp;WEEKNUM(D1056),WEEKNUM(D1056))</f>
      </c>
      <c r="X1056" s="5">
        <f>+IF(N1056="",YEAR(L1056),YEAR(N1056))</f>
      </c>
      <c r="Y1056" s="5">
        <f>+IF(N1056="",MONTH(L1056),MONTH(N1056))</f>
      </c>
      <c r="Z1056" s="282">
        <f>+IF(N1056="","W"&amp;IF(WEEKNUM(L1056)&lt;10,"0"&amp;WEEKNUM(L1056),WEEKNUM(L1056)),"W"&amp;IF(WEEKNUM(N1056)&lt;10,"0"&amp;WEEKNUM(N1056),WEEKNUM(N1056)))</f>
      </c>
      <c r="AA1056" s="281">
        <f>+IF(O1056&lt;&gt;"",O1056,IF(N1056="","In Transit","Arrived"))</f>
      </c>
      <c r="AB1056" s="281">
        <f>+"W"&amp;IF(WEEKNUM(Q1056)&lt;10,"0"&amp;WEEKNUM(Q1056),WEEKNUM(Q1056))</f>
      </c>
      <c r="AC1056" s="5">
        <f>+YEAR(Q1056)</f>
      </c>
      <c r="AD1056" s="281">
        <f>+AB1056&amp;"-"&amp;AC1056</f>
      </c>
      <c r="AE1056" s="6"/>
      <c r="AF1056" s="6"/>
      <c r="AG1056" s="11"/>
    </row>
    <row x14ac:dyDescent="0.25" r="1057" customHeight="1" ht="18.75">
      <c r="A1057" s="276">
        <v>33</v>
      </c>
      <c r="B1057" s="276">
        <v>1111927025</v>
      </c>
      <c r="C1057" s="277">
        <v>711823157577</v>
      </c>
      <c r="D1057" s="278">
        <v>45155</v>
      </c>
      <c r="E1057" s="279" t="s">
        <v>1643</v>
      </c>
      <c r="F1057" s="279" t="s">
        <v>211</v>
      </c>
      <c r="G1057" s="283" t="s">
        <v>1639</v>
      </c>
      <c r="H1057" s="279" t="s">
        <v>189</v>
      </c>
      <c r="I1057" s="278">
        <v>45162</v>
      </c>
      <c r="J1057" s="278">
        <v>45163</v>
      </c>
      <c r="K1057" s="276">
        <f>J1057-D1057</f>
      </c>
      <c r="L1057" s="278">
        <v>45186</v>
      </c>
      <c r="M1057" s="280">
        <v>19.4</v>
      </c>
      <c r="N1057" s="278">
        <v>45187</v>
      </c>
      <c r="O1057" s="279" t="s">
        <v>190</v>
      </c>
      <c r="P1057" s="276">
        <v>191</v>
      </c>
      <c r="Q1057" s="278">
        <v>45201</v>
      </c>
      <c r="R1057" s="276">
        <f>Q1057-N1057</f>
      </c>
      <c r="S1057" s="6"/>
      <c r="T1057" s="6"/>
      <c r="U1057" s="5">
        <f>+YEAR(D1057)</f>
      </c>
      <c r="V1057" s="5">
        <f>+MONTH(D1057)</f>
      </c>
      <c r="W1057" s="281">
        <f>+"W"&amp;IF(WEEKNUM(D1057)&lt;10,"0"&amp;WEEKNUM(D1057),WEEKNUM(D1057))</f>
      </c>
      <c r="X1057" s="5">
        <f>+IF(N1057="",YEAR(L1057),YEAR(N1057))</f>
      </c>
      <c r="Y1057" s="5">
        <f>+IF(N1057="",MONTH(L1057),MONTH(N1057))</f>
      </c>
      <c r="Z1057" s="282">
        <f>+IF(N1057="","W"&amp;IF(WEEKNUM(L1057)&lt;10,"0"&amp;WEEKNUM(L1057),WEEKNUM(L1057)),"W"&amp;IF(WEEKNUM(N1057)&lt;10,"0"&amp;WEEKNUM(N1057),WEEKNUM(N1057)))</f>
      </c>
      <c r="AA1057" s="281">
        <f>+IF(O1057&lt;&gt;"",O1057,IF(N1057="","In Transit","Arrived"))</f>
      </c>
      <c r="AB1057" s="281">
        <f>+"W"&amp;IF(WEEKNUM(Q1057)&lt;10,"0"&amp;WEEKNUM(Q1057),WEEKNUM(Q1057))</f>
      </c>
      <c r="AC1057" s="5">
        <f>+YEAR(Q1057)</f>
      </c>
      <c r="AD1057" s="281">
        <f>+AB1057&amp;"-"&amp;AC1057</f>
      </c>
      <c r="AE1057" s="6"/>
      <c r="AF1057" s="6"/>
      <c r="AG1057" s="11"/>
    </row>
    <row x14ac:dyDescent="0.25" r="1058" customHeight="1" ht="18.75">
      <c r="A1058" s="276">
        <v>33</v>
      </c>
      <c r="B1058" s="276">
        <v>1111927029</v>
      </c>
      <c r="C1058" s="277">
        <v>711823157577</v>
      </c>
      <c r="D1058" s="278">
        <v>45155</v>
      </c>
      <c r="E1058" s="279" t="s">
        <v>1644</v>
      </c>
      <c r="F1058" s="279" t="s">
        <v>211</v>
      </c>
      <c r="G1058" s="283" t="s">
        <v>1639</v>
      </c>
      <c r="H1058" s="279" t="s">
        <v>189</v>
      </c>
      <c r="I1058" s="278">
        <v>45162</v>
      </c>
      <c r="J1058" s="278">
        <v>45163</v>
      </c>
      <c r="K1058" s="276">
        <f>J1058-D1058</f>
      </c>
      <c r="L1058" s="278">
        <v>45186</v>
      </c>
      <c r="M1058" s="280">
        <v>19.4</v>
      </c>
      <c r="N1058" s="278">
        <v>45187</v>
      </c>
      <c r="O1058" s="279" t="s">
        <v>190</v>
      </c>
      <c r="P1058" s="276">
        <v>190</v>
      </c>
      <c r="Q1058" s="278">
        <v>45195</v>
      </c>
      <c r="R1058" s="276">
        <f>Q1058-N1058</f>
      </c>
      <c r="S1058" s="6"/>
      <c r="T1058" s="6"/>
      <c r="U1058" s="5">
        <f>+YEAR(D1058)</f>
      </c>
      <c r="V1058" s="5">
        <f>+MONTH(D1058)</f>
      </c>
      <c r="W1058" s="281">
        <f>+"W"&amp;IF(WEEKNUM(D1058)&lt;10,"0"&amp;WEEKNUM(D1058),WEEKNUM(D1058))</f>
      </c>
      <c r="X1058" s="5">
        <f>+IF(N1058="",YEAR(L1058),YEAR(N1058))</f>
      </c>
      <c r="Y1058" s="5">
        <f>+IF(N1058="",MONTH(L1058),MONTH(N1058))</f>
      </c>
      <c r="Z1058" s="282">
        <f>+IF(N1058="","W"&amp;IF(WEEKNUM(L1058)&lt;10,"0"&amp;WEEKNUM(L1058),WEEKNUM(L1058)),"W"&amp;IF(WEEKNUM(N1058)&lt;10,"0"&amp;WEEKNUM(N1058),WEEKNUM(N1058)))</f>
      </c>
      <c r="AA1058" s="281">
        <f>+IF(O1058&lt;&gt;"",O1058,IF(N1058="","In Transit","Arrived"))</f>
      </c>
      <c r="AB1058" s="281">
        <f>+"W"&amp;IF(WEEKNUM(Q1058)&lt;10,"0"&amp;WEEKNUM(Q1058),WEEKNUM(Q1058))</f>
      </c>
      <c r="AC1058" s="5">
        <f>+YEAR(Q1058)</f>
      </c>
      <c r="AD1058" s="281">
        <f>+AB1058&amp;"-"&amp;AC1058</f>
      </c>
      <c r="AE1058" s="6"/>
      <c r="AF1058" s="6"/>
      <c r="AG1058" s="11"/>
    </row>
    <row x14ac:dyDescent="0.25" r="1059" customHeight="1" ht="18.75">
      <c r="A1059" s="276">
        <v>33</v>
      </c>
      <c r="B1059" s="276">
        <v>1111927030</v>
      </c>
      <c r="C1059" s="277">
        <v>711823157577</v>
      </c>
      <c r="D1059" s="278">
        <v>45155</v>
      </c>
      <c r="E1059" s="279" t="s">
        <v>1645</v>
      </c>
      <c r="F1059" s="279" t="s">
        <v>211</v>
      </c>
      <c r="G1059" s="283" t="s">
        <v>1639</v>
      </c>
      <c r="H1059" s="279" t="s">
        <v>189</v>
      </c>
      <c r="I1059" s="278">
        <v>45162</v>
      </c>
      <c r="J1059" s="278">
        <v>45163</v>
      </c>
      <c r="K1059" s="276">
        <f>J1059-D1059</f>
      </c>
      <c r="L1059" s="278">
        <v>45186</v>
      </c>
      <c r="M1059" s="280">
        <v>19.4</v>
      </c>
      <c r="N1059" s="278">
        <v>45187</v>
      </c>
      <c r="O1059" s="279" t="s">
        <v>190</v>
      </c>
      <c r="P1059" s="276">
        <v>190</v>
      </c>
      <c r="Q1059" s="278">
        <v>45195</v>
      </c>
      <c r="R1059" s="276">
        <f>Q1059-N1059</f>
      </c>
      <c r="S1059" s="6"/>
      <c r="T1059" s="6"/>
      <c r="U1059" s="5">
        <f>+YEAR(D1059)</f>
      </c>
      <c r="V1059" s="5">
        <f>+MONTH(D1059)</f>
      </c>
      <c r="W1059" s="281">
        <f>+"W"&amp;IF(WEEKNUM(D1059)&lt;10,"0"&amp;WEEKNUM(D1059),WEEKNUM(D1059))</f>
      </c>
      <c r="X1059" s="5">
        <f>+IF(N1059="",YEAR(L1059),YEAR(N1059))</f>
      </c>
      <c r="Y1059" s="5">
        <f>+IF(N1059="",MONTH(L1059),MONTH(N1059))</f>
      </c>
      <c r="Z1059" s="282">
        <f>+IF(N1059="","W"&amp;IF(WEEKNUM(L1059)&lt;10,"0"&amp;WEEKNUM(L1059),WEEKNUM(L1059)),"W"&amp;IF(WEEKNUM(N1059)&lt;10,"0"&amp;WEEKNUM(N1059),WEEKNUM(N1059)))</f>
      </c>
      <c r="AA1059" s="281">
        <f>+IF(O1059&lt;&gt;"",O1059,IF(N1059="","In Transit","Arrived"))</f>
      </c>
      <c r="AB1059" s="281">
        <f>+"W"&amp;IF(WEEKNUM(Q1059)&lt;10,"0"&amp;WEEKNUM(Q1059),WEEKNUM(Q1059))</f>
      </c>
      <c r="AC1059" s="5">
        <f>+YEAR(Q1059)</f>
      </c>
      <c r="AD1059" s="281">
        <f>+AB1059&amp;"-"&amp;AC1059</f>
      </c>
      <c r="AE1059" s="6"/>
      <c r="AF1059" s="6"/>
      <c r="AG1059" s="11"/>
    </row>
    <row x14ac:dyDescent="0.25" r="1060" customHeight="1" ht="18.75">
      <c r="A1060" s="276">
        <v>33</v>
      </c>
      <c r="B1060" s="276">
        <v>1111927031</v>
      </c>
      <c r="C1060" s="277">
        <v>711823157577</v>
      </c>
      <c r="D1060" s="278">
        <v>45155</v>
      </c>
      <c r="E1060" s="279" t="s">
        <v>1646</v>
      </c>
      <c r="F1060" s="279" t="s">
        <v>211</v>
      </c>
      <c r="G1060" s="283" t="s">
        <v>1639</v>
      </c>
      <c r="H1060" s="279" t="s">
        <v>189</v>
      </c>
      <c r="I1060" s="278">
        <v>45162</v>
      </c>
      <c r="J1060" s="278">
        <v>45163</v>
      </c>
      <c r="K1060" s="276">
        <f>J1060-D1060</f>
      </c>
      <c r="L1060" s="278">
        <v>45186</v>
      </c>
      <c r="M1060" s="280">
        <v>19.4</v>
      </c>
      <c r="N1060" s="278">
        <v>45187</v>
      </c>
      <c r="O1060" s="279" t="s">
        <v>190</v>
      </c>
      <c r="P1060" s="276">
        <v>190</v>
      </c>
      <c r="Q1060" s="278">
        <v>45195</v>
      </c>
      <c r="R1060" s="276">
        <f>Q1060-N1060</f>
      </c>
      <c r="S1060" s="6"/>
      <c r="T1060" s="6"/>
      <c r="U1060" s="5">
        <f>+YEAR(D1060)</f>
      </c>
      <c r="V1060" s="5">
        <f>+MONTH(D1060)</f>
      </c>
      <c r="W1060" s="281">
        <f>+"W"&amp;IF(WEEKNUM(D1060)&lt;10,"0"&amp;WEEKNUM(D1060),WEEKNUM(D1060))</f>
      </c>
      <c r="X1060" s="5">
        <f>+IF(N1060="",YEAR(L1060),YEAR(N1060))</f>
      </c>
      <c r="Y1060" s="5">
        <f>+IF(N1060="",MONTH(L1060),MONTH(N1060))</f>
      </c>
      <c r="Z1060" s="282">
        <f>+IF(N1060="","W"&amp;IF(WEEKNUM(L1060)&lt;10,"0"&amp;WEEKNUM(L1060),WEEKNUM(L1060)),"W"&amp;IF(WEEKNUM(N1060)&lt;10,"0"&amp;WEEKNUM(N1060),WEEKNUM(N1060)))</f>
      </c>
      <c r="AA1060" s="281">
        <f>+IF(O1060&lt;&gt;"",O1060,IF(N1060="","In Transit","Arrived"))</f>
      </c>
      <c r="AB1060" s="281">
        <f>+"W"&amp;IF(WEEKNUM(Q1060)&lt;10,"0"&amp;WEEKNUM(Q1060),WEEKNUM(Q1060))</f>
      </c>
      <c r="AC1060" s="5">
        <f>+YEAR(Q1060)</f>
      </c>
      <c r="AD1060" s="281">
        <f>+AB1060&amp;"-"&amp;AC1060</f>
      </c>
      <c r="AE1060" s="6"/>
      <c r="AF1060" s="6"/>
      <c r="AG1060" s="11"/>
    </row>
    <row x14ac:dyDescent="0.25" r="1061" customHeight="1" ht="18.75">
      <c r="A1061" s="276">
        <v>33</v>
      </c>
      <c r="B1061" s="276">
        <v>1111927032</v>
      </c>
      <c r="C1061" s="277">
        <v>711823157577</v>
      </c>
      <c r="D1061" s="278">
        <v>45155</v>
      </c>
      <c r="E1061" s="279" t="s">
        <v>1647</v>
      </c>
      <c r="F1061" s="279" t="s">
        <v>211</v>
      </c>
      <c r="G1061" s="283" t="s">
        <v>1639</v>
      </c>
      <c r="H1061" s="279" t="s">
        <v>189</v>
      </c>
      <c r="I1061" s="278">
        <v>45162</v>
      </c>
      <c r="J1061" s="278">
        <v>45163</v>
      </c>
      <c r="K1061" s="276">
        <f>J1061-D1061</f>
      </c>
      <c r="L1061" s="278">
        <v>45186</v>
      </c>
      <c r="M1061" s="280">
        <v>19.4</v>
      </c>
      <c r="N1061" s="278">
        <v>45187</v>
      </c>
      <c r="O1061" s="279" t="s">
        <v>190</v>
      </c>
      <c r="P1061" s="276">
        <v>190</v>
      </c>
      <c r="Q1061" s="278">
        <v>45195</v>
      </c>
      <c r="R1061" s="276">
        <f>Q1061-N1061</f>
      </c>
      <c r="S1061" s="6"/>
      <c r="T1061" s="6"/>
      <c r="U1061" s="5">
        <f>+YEAR(D1061)</f>
      </c>
      <c r="V1061" s="5">
        <f>+MONTH(D1061)</f>
      </c>
      <c r="W1061" s="281">
        <f>+"W"&amp;IF(WEEKNUM(D1061)&lt;10,"0"&amp;WEEKNUM(D1061),WEEKNUM(D1061))</f>
      </c>
      <c r="X1061" s="5">
        <f>+IF(N1061="",YEAR(L1061),YEAR(N1061))</f>
      </c>
      <c r="Y1061" s="5">
        <f>+IF(N1061="",MONTH(L1061),MONTH(N1061))</f>
      </c>
      <c r="Z1061" s="282">
        <f>+IF(N1061="","W"&amp;IF(WEEKNUM(L1061)&lt;10,"0"&amp;WEEKNUM(L1061),WEEKNUM(L1061)),"W"&amp;IF(WEEKNUM(N1061)&lt;10,"0"&amp;WEEKNUM(N1061),WEEKNUM(N1061)))</f>
      </c>
      <c r="AA1061" s="281">
        <f>+IF(O1061&lt;&gt;"",O1061,IF(N1061="","In Transit","Arrived"))</f>
      </c>
      <c r="AB1061" s="281">
        <f>+"W"&amp;IF(WEEKNUM(Q1061)&lt;10,"0"&amp;WEEKNUM(Q1061),WEEKNUM(Q1061))</f>
      </c>
      <c r="AC1061" s="5">
        <f>+YEAR(Q1061)</f>
      </c>
      <c r="AD1061" s="281">
        <f>+AB1061&amp;"-"&amp;AC1061</f>
      </c>
      <c r="AE1061" s="6"/>
      <c r="AF1061" s="6"/>
      <c r="AG1061" s="11"/>
    </row>
    <row x14ac:dyDescent="0.25" r="1062" customHeight="1" ht="18.75">
      <c r="A1062" s="276">
        <v>33</v>
      </c>
      <c r="B1062" s="276">
        <v>1111927033</v>
      </c>
      <c r="C1062" s="277">
        <v>711823157577</v>
      </c>
      <c r="D1062" s="278">
        <v>45155</v>
      </c>
      <c r="E1062" s="279" t="s">
        <v>1648</v>
      </c>
      <c r="F1062" s="279" t="s">
        <v>211</v>
      </c>
      <c r="G1062" s="283" t="s">
        <v>1639</v>
      </c>
      <c r="H1062" s="279" t="s">
        <v>189</v>
      </c>
      <c r="I1062" s="278">
        <v>45162</v>
      </c>
      <c r="J1062" s="278">
        <v>45163</v>
      </c>
      <c r="K1062" s="276">
        <f>J1062-D1062</f>
      </c>
      <c r="L1062" s="278">
        <v>45186</v>
      </c>
      <c r="M1062" s="280">
        <v>19.4</v>
      </c>
      <c r="N1062" s="278">
        <v>45187</v>
      </c>
      <c r="O1062" s="279" t="s">
        <v>190</v>
      </c>
      <c r="P1062" s="276">
        <v>190</v>
      </c>
      <c r="Q1062" s="278">
        <v>45195</v>
      </c>
      <c r="R1062" s="276">
        <f>Q1062-N1062</f>
      </c>
      <c r="S1062" s="6"/>
      <c r="T1062" s="6"/>
      <c r="U1062" s="5">
        <f>+YEAR(D1062)</f>
      </c>
      <c r="V1062" s="5">
        <f>+MONTH(D1062)</f>
      </c>
      <c r="W1062" s="281">
        <f>+"W"&amp;IF(WEEKNUM(D1062)&lt;10,"0"&amp;WEEKNUM(D1062),WEEKNUM(D1062))</f>
      </c>
      <c r="X1062" s="5">
        <f>+IF(N1062="",YEAR(L1062),YEAR(N1062))</f>
      </c>
      <c r="Y1062" s="5">
        <f>+IF(N1062="",MONTH(L1062),MONTH(N1062))</f>
      </c>
      <c r="Z1062" s="282">
        <f>+IF(N1062="","W"&amp;IF(WEEKNUM(L1062)&lt;10,"0"&amp;WEEKNUM(L1062),WEEKNUM(L1062)),"W"&amp;IF(WEEKNUM(N1062)&lt;10,"0"&amp;WEEKNUM(N1062),WEEKNUM(N1062)))</f>
      </c>
      <c r="AA1062" s="281">
        <f>+IF(O1062&lt;&gt;"",O1062,IF(N1062="","In Transit","Arrived"))</f>
      </c>
      <c r="AB1062" s="281">
        <f>+"W"&amp;IF(WEEKNUM(Q1062)&lt;10,"0"&amp;WEEKNUM(Q1062),WEEKNUM(Q1062))</f>
      </c>
      <c r="AC1062" s="5">
        <f>+YEAR(Q1062)</f>
      </c>
      <c r="AD1062" s="281">
        <f>+AB1062&amp;"-"&amp;AC1062</f>
      </c>
      <c r="AE1062" s="6"/>
      <c r="AF1062" s="6"/>
      <c r="AG1062" s="11"/>
    </row>
    <row x14ac:dyDescent="0.25" r="1063" customHeight="1" ht="18.75">
      <c r="A1063" s="276">
        <v>34</v>
      </c>
      <c r="B1063" s="276">
        <v>1112177845</v>
      </c>
      <c r="C1063" s="277">
        <v>713880182033</v>
      </c>
      <c r="D1063" s="278">
        <v>45161</v>
      </c>
      <c r="E1063" s="279" t="s">
        <v>1649</v>
      </c>
      <c r="F1063" s="279" t="s">
        <v>235</v>
      </c>
      <c r="G1063" s="283" t="s">
        <v>1650</v>
      </c>
      <c r="H1063" s="279" t="s">
        <v>189</v>
      </c>
      <c r="I1063" s="278">
        <v>45169</v>
      </c>
      <c r="J1063" s="278">
        <v>45170</v>
      </c>
      <c r="K1063" s="276">
        <f>J1063-D1063</f>
      </c>
      <c r="L1063" s="278">
        <v>45193</v>
      </c>
      <c r="M1063" s="280">
        <v>19.4</v>
      </c>
      <c r="N1063" s="278">
        <v>45193</v>
      </c>
      <c r="O1063" s="279" t="s">
        <v>190</v>
      </c>
      <c r="P1063" s="276">
        <v>191</v>
      </c>
      <c r="Q1063" s="278">
        <v>45208</v>
      </c>
      <c r="R1063" s="276">
        <f>Q1063-N1063</f>
      </c>
      <c r="S1063" s="6"/>
      <c r="T1063" s="6"/>
      <c r="U1063" s="5">
        <f>+YEAR(D1063)</f>
      </c>
      <c r="V1063" s="5">
        <f>+MONTH(D1063)</f>
      </c>
      <c r="W1063" s="281">
        <f>+"W"&amp;IF(WEEKNUM(D1063)&lt;10,"0"&amp;WEEKNUM(D1063),WEEKNUM(D1063))</f>
      </c>
      <c r="X1063" s="5">
        <f>+IF(N1063="",YEAR(L1063),YEAR(N1063))</f>
      </c>
      <c r="Y1063" s="5">
        <f>+IF(N1063="",MONTH(L1063),MONTH(N1063))</f>
      </c>
      <c r="Z1063" s="282">
        <f>+IF(N1063="","W"&amp;IF(WEEKNUM(L1063)&lt;10,"0"&amp;WEEKNUM(L1063),WEEKNUM(L1063)),"W"&amp;IF(WEEKNUM(N1063)&lt;10,"0"&amp;WEEKNUM(N1063),WEEKNUM(N1063)))</f>
      </c>
      <c r="AA1063" s="281">
        <f>+IF(O1063&lt;&gt;"",O1063,IF(N1063="","In Transit","Arrived"))</f>
      </c>
      <c r="AB1063" s="281">
        <f>+"W"&amp;IF(WEEKNUM(Q1063)&lt;10,"0"&amp;WEEKNUM(Q1063),WEEKNUM(Q1063))</f>
      </c>
      <c r="AC1063" s="5">
        <f>+YEAR(Q1063)</f>
      </c>
      <c r="AD1063" s="281">
        <f>+AB1063&amp;"-"&amp;AC1063</f>
      </c>
      <c r="AE1063" s="6"/>
      <c r="AF1063" s="6"/>
      <c r="AG1063" s="11"/>
    </row>
    <row x14ac:dyDescent="0.25" r="1064" customHeight="1" ht="18.75">
      <c r="A1064" s="276">
        <v>34</v>
      </c>
      <c r="B1064" s="276">
        <v>1112177847</v>
      </c>
      <c r="C1064" s="277">
        <v>713880182033</v>
      </c>
      <c r="D1064" s="278">
        <v>45161</v>
      </c>
      <c r="E1064" s="279" t="s">
        <v>1391</v>
      </c>
      <c r="F1064" s="279" t="s">
        <v>235</v>
      </c>
      <c r="G1064" s="283" t="s">
        <v>1650</v>
      </c>
      <c r="H1064" s="279" t="s">
        <v>189</v>
      </c>
      <c r="I1064" s="278">
        <v>45169</v>
      </c>
      <c r="J1064" s="278">
        <v>45170</v>
      </c>
      <c r="K1064" s="276">
        <f>J1064-D1064</f>
      </c>
      <c r="L1064" s="278">
        <v>45193</v>
      </c>
      <c r="M1064" s="280">
        <v>19.4</v>
      </c>
      <c r="N1064" s="278">
        <v>45193</v>
      </c>
      <c r="O1064" s="279" t="s">
        <v>190</v>
      </c>
      <c r="P1064" s="276">
        <v>191</v>
      </c>
      <c r="Q1064" s="278">
        <v>45208</v>
      </c>
      <c r="R1064" s="276">
        <f>Q1064-N1064</f>
      </c>
      <c r="S1064" s="6"/>
      <c r="T1064" s="6"/>
      <c r="U1064" s="5">
        <f>+YEAR(D1064)</f>
      </c>
      <c r="V1064" s="5">
        <f>+MONTH(D1064)</f>
      </c>
      <c r="W1064" s="281">
        <f>+"W"&amp;IF(WEEKNUM(D1064)&lt;10,"0"&amp;WEEKNUM(D1064),WEEKNUM(D1064))</f>
      </c>
      <c r="X1064" s="5">
        <f>+IF(N1064="",YEAR(L1064),YEAR(N1064))</f>
      </c>
      <c r="Y1064" s="5">
        <f>+IF(N1064="",MONTH(L1064),MONTH(N1064))</f>
      </c>
      <c r="Z1064" s="282">
        <f>+IF(N1064="","W"&amp;IF(WEEKNUM(L1064)&lt;10,"0"&amp;WEEKNUM(L1064),WEEKNUM(L1064)),"W"&amp;IF(WEEKNUM(N1064)&lt;10,"0"&amp;WEEKNUM(N1064),WEEKNUM(N1064)))</f>
      </c>
      <c r="AA1064" s="281">
        <f>+IF(O1064&lt;&gt;"",O1064,IF(N1064="","In Transit","Arrived"))</f>
      </c>
      <c r="AB1064" s="281">
        <f>+"W"&amp;IF(WEEKNUM(Q1064)&lt;10,"0"&amp;WEEKNUM(Q1064),WEEKNUM(Q1064))</f>
      </c>
      <c r="AC1064" s="5">
        <f>+YEAR(Q1064)</f>
      </c>
      <c r="AD1064" s="281">
        <f>+AB1064&amp;"-"&amp;AC1064</f>
      </c>
      <c r="AE1064" s="6"/>
      <c r="AF1064" s="6"/>
      <c r="AG1064" s="11"/>
    </row>
    <row x14ac:dyDescent="0.25" r="1065" customHeight="1" ht="18.75">
      <c r="A1065" s="276">
        <v>34</v>
      </c>
      <c r="B1065" s="276">
        <v>1112177846</v>
      </c>
      <c r="C1065" s="277">
        <v>713880182033</v>
      </c>
      <c r="D1065" s="278">
        <v>45161</v>
      </c>
      <c r="E1065" s="279" t="s">
        <v>1651</v>
      </c>
      <c r="F1065" s="279" t="s">
        <v>235</v>
      </c>
      <c r="G1065" s="283" t="s">
        <v>1650</v>
      </c>
      <c r="H1065" s="279" t="s">
        <v>189</v>
      </c>
      <c r="I1065" s="278">
        <v>45169</v>
      </c>
      <c r="J1065" s="278">
        <v>45170</v>
      </c>
      <c r="K1065" s="276">
        <f>J1065-D1065</f>
      </c>
      <c r="L1065" s="278">
        <v>45193</v>
      </c>
      <c r="M1065" s="280">
        <v>19.4</v>
      </c>
      <c r="N1065" s="278">
        <v>45193</v>
      </c>
      <c r="O1065" s="279" t="s">
        <v>190</v>
      </c>
      <c r="P1065" s="276">
        <v>191</v>
      </c>
      <c r="Q1065" s="278">
        <v>45208</v>
      </c>
      <c r="R1065" s="276">
        <f>Q1065-N1065</f>
      </c>
      <c r="S1065" s="6"/>
      <c r="T1065" s="6"/>
      <c r="U1065" s="5">
        <f>+YEAR(D1065)</f>
      </c>
      <c r="V1065" s="5">
        <f>+MONTH(D1065)</f>
      </c>
      <c r="W1065" s="281">
        <f>+"W"&amp;IF(WEEKNUM(D1065)&lt;10,"0"&amp;WEEKNUM(D1065),WEEKNUM(D1065))</f>
      </c>
      <c r="X1065" s="5">
        <f>+IF(N1065="",YEAR(L1065),YEAR(N1065))</f>
      </c>
      <c r="Y1065" s="5">
        <f>+IF(N1065="",MONTH(L1065),MONTH(N1065))</f>
      </c>
      <c r="Z1065" s="282">
        <f>+IF(N1065="","W"&amp;IF(WEEKNUM(L1065)&lt;10,"0"&amp;WEEKNUM(L1065),WEEKNUM(L1065)),"W"&amp;IF(WEEKNUM(N1065)&lt;10,"0"&amp;WEEKNUM(N1065),WEEKNUM(N1065)))</f>
      </c>
      <c r="AA1065" s="281">
        <f>+IF(O1065&lt;&gt;"",O1065,IF(N1065="","In Transit","Arrived"))</f>
      </c>
      <c r="AB1065" s="281">
        <f>+"W"&amp;IF(WEEKNUM(Q1065)&lt;10,"0"&amp;WEEKNUM(Q1065),WEEKNUM(Q1065))</f>
      </c>
      <c r="AC1065" s="5">
        <f>+YEAR(Q1065)</f>
      </c>
      <c r="AD1065" s="281">
        <f>+AB1065&amp;"-"&amp;AC1065</f>
      </c>
      <c r="AE1065" s="6"/>
      <c r="AF1065" s="6"/>
      <c r="AG1065" s="11"/>
    </row>
    <row x14ac:dyDescent="0.25" r="1066" customHeight="1" ht="18.75">
      <c r="A1066" s="276">
        <v>34</v>
      </c>
      <c r="B1066" s="276">
        <v>1112177844</v>
      </c>
      <c r="C1066" s="277">
        <v>713880182033</v>
      </c>
      <c r="D1066" s="278">
        <v>45161</v>
      </c>
      <c r="E1066" s="279" t="s">
        <v>1652</v>
      </c>
      <c r="F1066" s="279" t="s">
        <v>235</v>
      </c>
      <c r="G1066" s="283" t="s">
        <v>1650</v>
      </c>
      <c r="H1066" s="279" t="s">
        <v>189</v>
      </c>
      <c r="I1066" s="278">
        <v>45169</v>
      </c>
      <c r="J1066" s="278">
        <v>45170</v>
      </c>
      <c r="K1066" s="276">
        <f>J1066-D1066</f>
      </c>
      <c r="L1066" s="278">
        <v>45193</v>
      </c>
      <c r="M1066" s="280">
        <v>19.4</v>
      </c>
      <c r="N1066" s="278">
        <v>45193</v>
      </c>
      <c r="O1066" s="279" t="s">
        <v>190</v>
      </c>
      <c r="P1066" s="276">
        <v>191</v>
      </c>
      <c r="Q1066" s="278">
        <v>45208</v>
      </c>
      <c r="R1066" s="276">
        <f>Q1066-N1066</f>
      </c>
      <c r="S1066" s="6"/>
      <c r="T1066" s="6"/>
      <c r="U1066" s="5">
        <f>+YEAR(D1066)</f>
      </c>
      <c r="V1066" s="5">
        <f>+MONTH(D1066)</f>
      </c>
      <c r="W1066" s="281">
        <f>+"W"&amp;IF(WEEKNUM(D1066)&lt;10,"0"&amp;WEEKNUM(D1066),WEEKNUM(D1066))</f>
      </c>
      <c r="X1066" s="5">
        <f>+IF(N1066="",YEAR(L1066),YEAR(N1066))</f>
      </c>
      <c r="Y1066" s="5">
        <f>+IF(N1066="",MONTH(L1066),MONTH(N1066))</f>
      </c>
      <c r="Z1066" s="282">
        <f>+IF(N1066="","W"&amp;IF(WEEKNUM(L1066)&lt;10,"0"&amp;WEEKNUM(L1066),WEEKNUM(L1066)),"W"&amp;IF(WEEKNUM(N1066)&lt;10,"0"&amp;WEEKNUM(N1066),WEEKNUM(N1066)))</f>
      </c>
      <c r="AA1066" s="281">
        <f>+IF(O1066&lt;&gt;"",O1066,IF(N1066="","In Transit","Arrived"))</f>
      </c>
      <c r="AB1066" s="281">
        <f>+"W"&amp;IF(WEEKNUM(Q1066)&lt;10,"0"&amp;WEEKNUM(Q1066),WEEKNUM(Q1066))</f>
      </c>
      <c r="AC1066" s="5">
        <f>+YEAR(Q1066)</f>
      </c>
      <c r="AD1066" s="281">
        <f>+AB1066&amp;"-"&amp;AC1066</f>
      </c>
      <c r="AE1066" s="6"/>
      <c r="AF1066" s="6"/>
      <c r="AG1066" s="11"/>
    </row>
    <row x14ac:dyDescent="0.25" r="1067" customHeight="1" ht="18.75">
      <c r="A1067" s="276">
        <v>34</v>
      </c>
      <c r="B1067" s="276">
        <v>1112177843</v>
      </c>
      <c r="C1067" s="277">
        <v>713880182033</v>
      </c>
      <c r="D1067" s="278">
        <v>45161</v>
      </c>
      <c r="E1067" s="279" t="s">
        <v>1404</v>
      </c>
      <c r="F1067" s="279" t="s">
        <v>235</v>
      </c>
      <c r="G1067" s="283" t="s">
        <v>1650</v>
      </c>
      <c r="H1067" s="279" t="s">
        <v>189</v>
      </c>
      <c r="I1067" s="278">
        <v>45169</v>
      </c>
      <c r="J1067" s="278">
        <v>45170</v>
      </c>
      <c r="K1067" s="276">
        <f>J1067-D1067</f>
      </c>
      <c r="L1067" s="278">
        <v>45193</v>
      </c>
      <c r="M1067" s="280">
        <v>19.4</v>
      </c>
      <c r="N1067" s="278">
        <v>45193</v>
      </c>
      <c r="O1067" s="279" t="s">
        <v>190</v>
      </c>
      <c r="P1067" s="276">
        <v>191</v>
      </c>
      <c r="Q1067" s="278">
        <v>45208</v>
      </c>
      <c r="R1067" s="276">
        <f>Q1067-N1067</f>
      </c>
      <c r="S1067" s="6"/>
      <c r="T1067" s="6"/>
      <c r="U1067" s="5">
        <f>+YEAR(D1067)</f>
      </c>
      <c r="V1067" s="5">
        <f>+MONTH(D1067)</f>
      </c>
      <c r="W1067" s="281">
        <f>+"W"&amp;IF(WEEKNUM(D1067)&lt;10,"0"&amp;WEEKNUM(D1067),WEEKNUM(D1067))</f>
      </c>
      <c r="X1067" s="5">
        <f>+IF(N1067="",YEAR(L1067),YEAR(N1067))</f>
      </c>
      <c r="Y1067" s="5">
        <f>+IF(N1067="",MONTH(L1067),MONTH(N1067))</f>
      </c>
      <c r="Z1067" s="282">
        <f>+IF(N1067="","W"&amp;IF(WEEKNUM(L1067)&lt;10,"0"&amp;WEEKNUM(L1067),WEEKNUM(L1067)),"W"&amp;IF(WEEKNUM(N1067)&lt;10,"0"&amp;WEEKNUM(N1067),WEEKNUM(N1067)))</f>
      </c>
      <c r="AA1067" s="281">
        <f>+IF(O1067&lt;&gt;"",O1067,IF(N1067="","In Transit","Arrived"))</f>
      </c>
      <c r="AB1067" s="281">
        <f>+"W"&amp;IF(WEEKNUM(Q1067)&lt;10,"0"&amp;WEEKNUM(Q1067),WEEKNUM(Q1067))</f>
      </c>
      <c r="AC1067" s="5">
        <f>+YEAR(Q1067)</f>
      </c>
      <c r="AD1067" s="281">
        <f>+AB1067&amp;"-"&amp;AC1067</f>
      </c>
      <c r="AE1067" s="6"/>
      <c r="AF1067" s="6"/>
      <c r="AG1067" s="11"/>
    </row>
    <row x14ac:dyDescent="0.25" r="1068" customHeight="1" ht="18.75">
      <c r="A1068" s="276">
        <v>34</v>
      </c>
      <c r="B1068" s="276">
        <v>1112177841</v>
      </c>
      <c r="C1068" s="277">
        <v>713880182033</v>
      </c>
      <c r="D1068" s="278">
        <v>45161</v>
      </c>
      <c r="E1068" s="279" t="s">
        <v>1369</v>
      </c>
      <c r="F1068" s="279" t="s">
        <v>235</v>
      </c>
      <c r="G1068" s="283" t="s">
        <v>1650</v>
      </c>
      <c r="H1068" s="279" t="s">
        <v>189</v>
      </c>
      <c r="I1068" s="278">
        <v>45169</v>
      </c>
      <c r="J1068" s="278">
        <v>45170</v>
      </c>
      <c r="K1068" s="276">
        <f>J1068-D1068</f>
      </c>
      <c r="L1068" s="278">
        <v>45193</v>
      </c>
      <c r="M1068" s="280">
        <v>19.4</v>
      </c>
      <c r="N1068" s="278">
        <v>45193</v>
      </c>
      <c r="O1068" s="279" t="s">
        <v>190</v>
      </c>
      <c r="P1068" s="276">
        <v>191</v>
      </c>
      <c r="Q1068" s="278">
        <v>45208</v>
      </c>
      <c r="R1068" s="276">
        <f>Q1068-N1068</f>
      </c>
      <c r="S1068" s="6"/>
      <c r="T1068" s="6"/>
      <c r="U1068" s="5">
        <f>+YEAR(D1068)</f>
      </c>
      <c r="V1068" s="5">
        <f>+MONTH(D1068)</f>
      </c>
      <c r="W1068" s="281">
        <f>+"W"&amp;IF(WEEKNUM(D1068)&lt;10,"0"&amp;WEEKNUM(D1068),WEEKNUM(D1068))</f>
      </c>
      <c r="X1068" s="5">
        <f>+IF(N1068="",YEAR(L1068),YEAR(N1068))</f>
      </c>
      <c r="Y1068" s="5">
        <f>+IF(N1068="",MONTH(L1068),MONTH(N1068))</f>
      </c>
      <c r="Z1068" s="282">
        <f>+IF(N1068="","W"&amp;IF(WEEKNUM(L1068)&lt;10,"0"&amp;WEEKNUM(L1068),WEEKNUM(L1068)),"W"&amp;IF(WEEKNUM(N1068)&lt;10,"0"&amp;WEEKNUM(N1068),WEEKNUM(N1068)))</f>
      </c>
      <c r="AA1068" s="281">
        <f>+IF(O1068&lt;&gt;"",O1068,IF(N1068="","In Transit","Arrived"))</f>
      </c>
      <c r="AB1068" s="281">
        <f>+"W"&amp;IF(WEEKNUM(Q1068)&lt;10,"0"&amp;WEEKNUM(Q1068),WEEKNUM(Q1068))</f>
      </c>
      <c r="AC1068" s="5">
        <f>+YEAR(Q1068)</f>
      </c>
      <c r="AD1068" s="281">
        <f>+AB1068&amp;"-"&amp;AC1068</f>
      </c>
      <c r="AE1068" s="6"/>
      <c r="AF1068" s="6"/>
      <c r="AG1068" s="11"/>
    </row>
    <row x14ac:dyDescent="0.25" r="1069" customHeight="1" ht="18.75">
      <c r="A1069" s="276">
        <v>34</v>
      </c>
      <c r="B1069" s="276">
        <v>1112177840</v>
      </c>
      <c r="C1069" s="277">
        <v>713880182033</v>
      </c>
      <c r="D1069" s="278">
        <v>45161</v>
      </c>
      <c r="E1069" s="279" t="s">
        <v>1653</v>
      </c>
      <c r="F1069" s="279" t="s">
        <v>235</v>
      </c>
      <c r="G1069" s="283" t="s">
        <v>1650</v>
      </c>
      <c r="H1069" s="279" t="s">
        <v>189</v>
      </c>
      <c r="I1069" s="278">
        <v>45169</v>
      </c>
      <c r="J1069" s="278">
        <v>45170</v>
      </c>
      <c r="K1069" s="276">
        <f>J1069-D1069</f>
      </c>
      <c r="L1069" s="278">
        <v>45193</v>
      </c>
      <c r="M1069" s="280">
        <v>19.4</v>
      </c>
      <c r="N1069" s="278">
        <v>45193</v>
      </c>
      <c r="O1069" s="279" t="s">
        <v>190</v>
      </c>
      <c r="P1069" s="276">
        <v>191</v>
      </c>
      <c r="Q1069" s="278">
        <v>45208</v>
      </c>
      <c r="R1069" s="276">
        <f>Q1069-N1069</f>
      </c>
      <c r="S1069" s="6"/>
      <c r="T1069" s="6"/>
      <c r="U1069" s="5">
        <f>+YEAR(D1069)</f>
      </c>
      <c r="V1069" s="5">
        <f>+MONTH(D1069)</f>
      </c>
      <c r="W1069" s="281">
        <f>+"W"&amp;IF(WEEKNUM(D1069)&lt;10,"0"&amp;WEEKNUM(D1069),WEEKNUM(D1069))</f>
      </c>
      <c r="X1069" s="5">
        <f>+IF(N1069="",YEAR(L1069),YEAR(N1069))</f>
      </c>
      <c r="Y1069" s="5">
        <f>+IF(N1069="",MONTH(L1069),MONTH(N1069))</f>
      </c>
      <c r="Z1069" s="282">
        <f>+IF(N1069="","W"&amp;IF(WEEKNUM(L1069)&lt;10,"0"&amp;WEEKNUM(L1069),WEEKNUM(L1069)),"W"&amp;IF(WEEKNUM(N1069)&lt;10,"0"&amp;WEEKNUM(N1069),WEEKNUM(N1069)))</f>
      </c>
      <c r="AA1069" s="281">
        <f>+IF(O1069&lt;&gt;"",O1069,IF(N1069="","In Transit","Arrived"))</f>
      </c>
      <c r="AB1069" s="281">
        <f>+"W"&amp;IF(WEEKNUM(Q1069)&lt;10,"0"&amp;WEEKNUM(Q1069),WEEKNUM(Q1069))</f>
      </c>
      <c r="AC1069" s="5">
        <f>+YEAR(Q1069)</f>
      </c>
      <c r="AD1069" s="281">
        <f>+AB1069&amp;"-"&amp;AC1069</f>
      </c>
      <c r="AE1069" s="6"/>
      <c r="AF1069" s="6"/>
      <c r="AG1069" s="11"/>
    </row>
    <row x14ac:dyDescent="0.25" r="1070" customHeight="1" ht="18.75">
      <c r="A1070" s="276">
        <v>34</v>
      </c>
      <c r="B1070" s="276">
        <v>1112177838</v>
      </c>
      <c r="C1070" s="277">
        <v>713880182033</v>
      </c>
      <c r="D1070" s="278">
        <v>45161</v>
      </c>
      <c r="E1070" s="279" t="s">
        <v>1654</v>
      </c>
      <c r="F1070" s="279" t="s">
        <v>235</v>
      </c>
      <c r="G1070" s="283" t="s">
        <v>1650</v>
      </c>
      <c r="H1070" s="279" t="s">
        <v>189</v>
      </c>
      <c r="I1070" s="278">
        <v>45169</v>
      </c>
      <c r="J1070" s="278">
        <v>45170</v>
      </c>
      <c r="K1070" s="276">
        <f>J1070-D1070</f>
      </c>
      <c r="L1070" s="278">
        <v>45193</v>
      </c>
      <c r="M1070" s="280">
        <v>19.4</v>
      </c>
      <c r="N1070" s="278">
        <v>45193</v>
      </c>
      <c r="O1070" s="279" t="s">
        <v>190</v>
      </c>
      <c r="P1070" s="276">
        <v>190</v>
      </c>
      <c r="Q1070" s="278">
        <v>45201</v>
      </c>
      <c r="R1070" s="276">
        <f>Q1070-N1070</f>
      </c>
      <c r="S1070" s="6"/>
      <c r="T1070" s="6"/>
      <c r="U1070" s="5">
        <f>+YEAR(D1070)</f>
      </c>
      <c r="V1070" s="5">
        <f>+MONTH(D1070)</f>
      </c>
      <c r="W1070" s="281">
        <f>+"W"&amp;IF(WEEKNUM(D1070)&lt;10,"0"&amp;WEEKNUM(D1070),WEEKNUM(D1070))</f>
      </c>
      <c r="X1070" s="5">
        <f>+IF(N1070="",YEAR(L1070),YEAR(N1070))</f>
      </c>
      <c r="Y1070" s="5">
        <f>+IF(N1070="",MONTH(L1070),MONTH(N1070))</f>
      </c>
      <c r="Z1070" s="282">
        <f>+IF(N1070="","W"&amp;IF(WEEKNUM(L1070)&lt;10,"0"&amp;WEEKNUM(L1070),WEEKNUM(L1070)),"W"&amp;IF(WEEKNUM(N1070)&lt;10,"0"&amp;WEEKNUM(N1070),WEEKNUM(N1070)))</f>
      </c>
      <c r="AA1070" s="281">
        <f>+IF(O1070&lt;&gt;"",O1070,IF(N1070="","In Transit","Arrived"))</f>
      </c>
      <c r="AB1070" s="281">
        <f>+"W"&amp;IF(WEEKNUM(Q1070)&lt;10,"0"&amp;WEEKNUM(Q1070),WEEKNUM(Q1070))</f>
      </c>
      <c r="AC1070" s="5">
        <f>+YEAR(Q1070)</f>
      </c>
      <c r="AD1070" s="281">
        <f>+AB1070&amp;"-"&amp;AC1070</f>
      </c>
      <c r="AE1070" s="6"/>
      <c r="AF1070" s="6"/>
      <c r="AG1070" s="11"/>
    </row>
    <row x14ac:dyDescent="0.25" r="1071" customHeight="1" ht="18.75">
      <c r="A1071" s="276">
        <v>34</v>
      </c>
      <c r="B1071" s="276">
        <v>1112177837</v>
      </c>
      <c r="C1071" s="277">
        <v>713880182033</v>
      </c>
      <c r="D1071" s="278">
        <v>45161</v>
      </c>
      <c r="E1071" s="279" t="s">
        <v>1655</v>
      </c>
      <c r="F1071" s="279" t="s">
        <v>235</v>
      </c>
      <c r="G1071" s="283" t="s">
        <v>1650</v>
      </c>
      <c r="H1071" s="279" t="s">
        <v>189</v>
      </c>
      <c r="I1071" s="278">
        <v>45169</v>
      </c>
      <c r="J1071" s="278">
        <v>45170</v>
      </c>
      <c r="K1071" s="276">
        <f>J1071-D1071</f>
      </c>
      <c r="L1071" s="278">
        <v>45193</v>
      </c>
      <c r="M1071" s="280">
        <v>19.4</v>
      </c>
      <c r="N1071" s="278">
        <v>45193</v>
      </c>
      <c r="O1071" s="279" t="s">
        <v>190</v>
      </c>
      <c r="P1071" s="276">
        <v>191</v>
      </c>
      <c r="Q1071" s="278">
        <v>45201</v>
      </c>
      <c r="R1071" s="276">
        <f>Q1071-N1071</f>
      </c>
      <c r="S1071" s="6"/>
      <c r="T1071" s="6"/>
      <c r="U1071" s="5">
        <f>+YEAR(D1071)</f>
      </c>
      <c r="V1071" s="5">
        <f>+MONTH(D1071)</f>
      </c>
      <c r="W1071" s="281">
        <f>+"W"&amp;IF(WEEKNUM(D1071)&lt;10,"0"&amp;WEEKNUM(D1071),WEEKNUM(D1071))</f>
      </c>
      <c r="X1071" s="5">
        <f>+IF(N1071="",YEAR(L1071),YEAR(N1071))</f>
      </c>
      <c r="Y1071" s="5">
        <f>+IF(N1071="",MONTH(L1071),MONTH(N1071))</f>
      </c>
      <c r="Z1071" s="282">
        <f>+IF(N1071="","W"&amp;IF(WEEKNUM(L1071)&lt;10,"0"&amp;WEEKNUM(L1071),WEEKNUM(L1071)),"W"&amp;IF(WEEKNUM(N1071)&lt;10,"0"&amp;WEEKNUM(N1071),WEEKNUM(N1071)))</f>
      </c>
      <c r="AA1071" s="281">
        <f>+IF(O1071&lt;&gt;"",O1071,IF(N1071="","In Transit","Arrived"))</f>
      </c>
      <c r="AB1071" s="281">
        <f>+"W"&amp;IF(WEEKNUM(Q1071)&lt;10,"0"&amp;WEEKNUM(Q1071),WEEKNUM(Q1071))</f>
      </c>
      <c r="AC1071" s="5">
        <f>+YEAR(Q1071)</f>
      </c>
      <c r="AD1071" s="281">
        <f>+AB1071&amp;"-"&amp;AC1071</f>
      </c>
      <c r="AE1071" s="6"/>
      <c r="AF1071" s="6"/>
      <c r="AG1071" s="11"/>
    </row>
    <row x14ac:dyDescent="0.25" r="1072" customHeight="1" ht="18.75">
      <c r="A1072" s="276">
        <v>34</v>
      </c>
      <c r="B1072" s="276">
        <v>1112177835</v>
      </c>
      <c r="C1072" s="277">
        <v>713880182033</v>
      </c>
      <c r="D1072" s="278">
        <v>45161</v>
      </c>
      <c r="E1072" s="279" t="s">
        <v>1656</v>
      </c>
      <c r="F1072" s="279" t="s">
        <v>235</v>
      </c>
      <c r="G1072" s="283" t="s">
        <v>1650</v>
      </c>
      <c r="H1072" s="279" t="s">
        <v>189</v>
      </c>
      <c r="I1072" s="278">
        <v>45169</v>
      </c>
      <c r="J1072" s="278">
        <v>45170</v>
      </c>
      <c r="K1072" s="276">
        <f>J1072-D1072</f>
      </c>
      <c r="L1072" s="278">
        <v>45193</v>
      </c>
      <c r="M1072" s="280">
        <v>19.4</v>
      </c>
      <c r="N1072" s="278">
        <v>45193</v>
      </c>
      <c r="O1072" s="279" t="s">
        <v>190</v>
      </c>
      <c r="P1072" s="276">
        <v>190</v>
      </c>
      <c r="Q1072" s="278">
        <v>45201</v>
      </c>
      <c r="R1072" s="276">
        <f>Q1072-N1072</f>
      </c>
      <c r="S1072" s="6"/>
      <c r="T1072" s="6"/>
      <c r="U1072" s="5">
        <f>+YEAR(D1072)</f>
      </c>
      <c r="V1072" s="5">
        <f>+MONTH(D1072)</f>
      </c>
      <c r="W1072" s="281">
        <f>+"W"&amp;IF(WEEKNUM(D1072)&lt;10,"0"&amp;WEEKNUM(D1072),WEEKNUM(D1072))</f>
      </c>
      <c r="X1072" s="5">
        <f>+IF(N1072="",YEAR(L1072),YEAR(N1072))</f>
      </c>
      <c r="Y1072" s="5">
        <f>+IF(N1072="",MONTH(L1072),MONTH(N1072))</f>
      </c>
      <c r="Z1072" s="282">
        <f>+IF(N1072="","W"&amp;IF(WEEKNUM(L1072)&lt;10,"0"&amp;WEEKNUM(L1072),WEEKNUM(L1072)),"W"&amp;IF(WEEKNUM(N1072)&lt;10,"0"&amp;WEEKNUM(N1072),WEEKNUM(N1072)))</f>
      </c>
      <c r="AA1072" s="281">
        <f>+IF(O1072&lt;&gt;"",O1072,IF(N1072="","In Transit","Arrived"))</f>
      </c>
      <c r="AB1072" s="281">
        <f>+"W"&amp;IF(WEEKNUM(Q1072)&lt;10,"0"&amp;WEEKNUM(Q1072),WEEKNUM(Q1072))</f>
      </c>
      <c r="AC1072" s="5">
        <f>+YEAR(Q1072)</f>
      </c>
      <c r="AD1072" s="281">
        <f>+AB1072&amp;"-"&amp;AC1072</f>
      </c>
      <c r="AE1072" s="6"/>
      <c r="AF1072" s="6"/>
      <c r="AG1072" s="11"/>
    </row>
    <row x14ac:dyDescent="0.25" r="1073" customHeight="1" ht="18.75">
      <c r="A1073" s="276">
        <v>34</v>
      </c>
      <c r="B1073" s="276">
        <v>1112177834</v>
      </c>
      <c r="C1073" s="277">
        <v>713880182033</v>
      </c>
      <c r="D1073" s="278">
        <v>45161</v>
      </c>
      <c r="E1073" s="279" t="s">
        <v>1657</v>
      </c>
      <c r="F1073" s="279" t="s">
        <v>235</v>
      </c>
      <c r="G1073" s="283" t="s">
        <v>1650</v>
      </c>
      <c r="H1073" s="279" t="s">
        <v>189</v>
      </c>
      <c r="I1073" s="278">
        <v>45169</v>
      </c>
      <c r="J1073" s="278">
        <v>45170</v>
      </c>
      <c r="K1073" s="276">
        <f>J1073-D1073</f>
      </c>
      <c r="L1073" s="278">
        <v>45193</v>
      </c>
      <c r="M1073" s="280">
        <v>19.4</v>
      </c>
      <c r="N1073" s="278">
        <v>45193</v>
      </c>
      <c r="O1073" s="279" t="s">
        <v>190</v>
      </c>
      <c r="P1073" s="276">
        <v>190</v>
      </c>
      <c r="Q1073" s="278">
        <v>45201</v>
      </c>
      <c r="R1073" s="276">
        <f>Q1073-N1073</f>
      </c>
      <c r="S1073" s="6"/>
      <c r="T1073" s="6"/>
      <c r="U1073" s="5">
        <f>+YEAR(D1073)</f>
      </c>
      <c r="V1073" s="5">
        <f>+MONTH(D1073)</f>
      </c>
      <c r="W1073" s="281">
        <f>+"W"&amp;IF(WEEKNUM(D1073)&lt;10,"0"&amp;WEEKNUM(D1073),WEEKNUM(D1073))</f>
      </c>
      <c r="X1073" s="5">
        <f>+IF(N1073="",YEAR(L1073),YEAR(N1073))</f>
      </c>
      <c r="Y1073" s="5">
        <f>+IF(N1073="",MONTH(L1073),MONTH(N1073))</f>
      </c>
      <c r="Z1073" s="282">
        <f>+IF(N1073="","W"&amp;IF(WEEKNUM(L1073)&lt;10,"0"&amp;WEEKNUM(L1073),WEEKNUM(L1073)),"W"&amp;IF(WEEKNUM(N1073)&lt;10,"0"&amp;WEEKNUM(N1073),WEEKNUM(N1073)))</f>
      </c>
      <c r="AA1073" s="281">
        <f>+IF(O1073&lt;&gt;"",O1073,IF(N1073="","In Transit","Arrived"))</f>
      </c>
      <c r="AB1073" s="281">
        <f>+"W"&amp;IF(WEEKNUM(Q1073)&lt;10,"0"&amp;WEEKNUM(Q1073),WEEKNUM(Q1073))</f>
      </c>
      <c r="AC1073" s="5">
        <f>+YEAR(Q1073)</f>
      </c>
      <c r="AD1073" s="281">
        <f>+AB1073&amp;"-"&amp;AC1073</f>
      </c>
      <c r="AE1073" s="6"/>
      <c r="AF1073" s="6"/>
      <c r="AG1073" s="11"/>
    </row>
    <row x14ac:dyDescent="0.25" r="1074" customHeight="1" ht="18.75">
      <c r="A1074" s="276">
        <v>34</v>
      </c>
      <c r="B1074" s="276">
        <v>1112177823</v>
      </c>
      <c r="C1074" s="277">
        <v>713880182033</v>
      </c>
      <c r="D1074" s="278">
        <v>45161</v>
      </c>
      <c r="E1074" s="279" t="s">
        <v>1402</v>
      </c>
      <c r="F1074" s="279" t="s">
        <v>235</v>
      </c>
      <c r="G1074" s="283" t="s">
        <v>1650</v>
      </c>
      <c r="H1074" s="279" t="s">
        <v>189</v>
      </c>
      <c r="I1074" s="278">
        <v>45169</v>
      </c>
      <c r="J1074" s="278">
        <v>45170</v>
      </c>
      <c r="K1074" s="276">
        <f>J1074-D1074</f>
      </c>
      <c r="L1074" s="278">
        <v>45193</v>
      </c>
      <c r="M1074" s="280">
        <v>19.4</v>
      </c>
      <c r="N1074" s="278">
        <v>45193</v>
      </c>
      <c r="O1074" s="279" t="s">
        <v>190</v>
      </c>
      <c r="P1074" s="276">
        <v>191</v>
      </c>
      <c r="Q1074" s="278">
        <v>45201</v>
      </c>
      <c r="R1074" s="276">
        <f>Q1074-N1074</f>
      </c>
      <c r="S1074" s="6"/>
      <c r="T1074" s="6"/>
      <c r="U1074" s="5">
        <f>+YEAR(D1074)</f>
      </c>
      <c r="V1074" s="5">
        <f>+MONTH(D1074)</f>
      </c>
      <c r="W1074" s="281">
        <f>+"W"&amp;IF(WEEKNUM(D1074)&lt;10,"0"&amp;WEEKNUM(D1074),WEEKNUM(D1074))</f>
      </c>
      <c r="X1074" s="5">
        <f>+IF(N1074="",YEAR(L1074),YEAR(N1074))</f>
      </c>
      <c r="Y1074" s="5">
        <f>+IF(N1074="",MONTH(L1074),MONTH(N1074))</f>
      </c>
      <c r="Z1074" s="282">
        <f>+IF(N1074="","W"&amp;IF(WEEKNUM(L1074)&lt;10,"0"&amp;WEEKNUM(L1074),WEEKNUM(L1074)),"W"&amp;IF(WEEKNUM(N1074)&lt;10,"0"&amp;WEEKNUM(N1074),WEEKNUM(N1074)))</f>
      </c>
      <c r="AA1074" s="281">
        <f>+IF(O1074&lt;&gt;"",O1074,IF(N1074="","In Transit","Arrived"))</f>
      </c>
      <c r="AB1074" s="281">
        <f>+"W"&amp;IF(WEEKNUM(Q1074)&lt;10,"0"&amp;WEEKNUM(Q1074),WEEKNUM(Q1074))</f>
      </c>
      <c r="AC1074" s="5">
        <f>+YEAR(Q1074)</f>
      </c>
      <c r="AD1074" s="281">
        <f>+AB1074&amp;"-"&amp;AC1074</f>
      </c>
      <c r="AE1074" s="6"/>
      <c r="AF1074" s="6"/>
      <c r="AG1074" s="11"/>
    </row>
    <row x14ac:dyDescent="0.25" r="1075" customHeight="1" ht="18.75">
      <c r="A1075" s="276">
        <v>34</v>
      </c>
      <c r="B1075" s="276">
        <v>1112177822</v>
      </c>
      <c r="C1075" s="277">
        <v>713880182033</v>
      </c>
      <c r="D1075" s="278">
        <v>45161</v>
      </c>
      <c r="E1075" s="279" t="s">
        <v>1409</v>
      </c>
      <c r="F1075" s="279" t="s">
        <v>235</v>
      </c>
      <c r="G1075" s="283" t="s">
        <v>1650</v>
      </c>
      <c r="H1075" s="279" t="s">
        <v>189</v>
      </c>
      <c r="I1075" s="278">
        <v>45169</v>
      </c>
      <c r="J1075" s="278">
        <v>45170</v>
      </c>
      <c r="K1075" s="276">
        <f>J1075-D1075</f>
      </c>
      <c r="L1075" s="278">
        <v>45193</v>
      </c>
      <c r="M1075" s="280">
        <v>19.4</v>
      </c>
      <c r="N1075" s="278">
        <v>45193</v>
      </c>
      <c r="O1075" s="279" t="s">
        <v>190</v>
      </c>
      <c r="P1075" s="276">
        <v>190</v>
      </c>
      <c r="Q1075" s="278">
        <v>45201</v>
      </c>
      <c r="R1075" s="276">
        <f>Q1075-N1075</f>
      </c>
      <c r="S1075" s="6"/>
      <c r="T1075" s="6"/>
      <c r="U1075" s="5">
        <f>+YEAR(D1075)</f>
      </c>
      <c r="V1075" s="5">
        <f>+MONTH(D1075)</f>
      </c>
      <c r="W1075" s="281">
        <f>+"W"&amp;IF(WEEKNUM(D1075)&lt;10,"0"&amp;WEEKNUM(D1075),WEEKNUM(D1075))</f>
      </c>
      <c r="X1075" s="5">
        <f>+IF(N1075="",YEAR(L1075),YEAR(N1075))</f>
      </c>
      <c r="Y1075" s="5">
        <f>+IF(N1075="",MONTH(L1075),MONTH(N1075))</f>
      </c>
      <c r="Z1075" s="282">
        <f>+IF(N1075="","W"&amp;IF(WEEKNUM(L1075)&lt;10,"0"&amp;WEEKNUM(L1075),WEEKNUM(L1075)),"W"&amp;IF(WEEKNUM(N1075)&lt;10,"0"&amp;WEEKNUM(N1075),WEEKNUM(N1075)))</f>
      </c>
      <c r="AA1075" s="281">
        <f>+IF(O1075&lt;&gt;"",O1075,IF(N1075="","In Transit","Arrived"))</f>
      </c>
      <c r="AB1075" s="281">
        <f>+"W"&amp;IF(WEEKNUM(Q1075)&lt;10,"0"&amp;WEEKNUM(Q1075),WEEKNUM(Q1075))</f>
      </c>
      <c r="AC1075" s="5">
        <f>+YEAR(Q1075)</f>
      </c>
      <c r="AD1075" s="281">
        <f>+AB1075&amp;"-"&amp;AC1075</f>
      </c>
      <c r="AE1075" s="6"/>
      <c r="AF1075" s="6"/>
      <c r="AG1075" s="11"/>
    </row>
    <row x14ac:dyDescent="0.25" r="1076" customHeight="1" ht="18.75">
      <c r="A1076" s="276">
        <v>35</v>
      </c>
      <c r="B1076" s="276">
        <v>1112438554</v>
      </c>
      <c r="C1076" s="277">
        <v>714590889539</v>
      </c>
      <c r="D1076" s="278">
        <v>45169</v>
      </c>
      <c r="E1076" s="279" t="s">
        <v>1658</v>
      </c>
      <c r="F1076" s="279" t="s">
        <v>274</v>
      </c>
      <c r="G1076" s="283" t="s">
        <v>1659</v>
      </c>
      <c r="H1076" s="279" t="s">
        <v>189</v>
      </c>
      <c r="I1076" s="278">
        <v>45176</v>
      </c>
      <c r="J1076" s="278">
        <v>45177</v>
      </c>
      <c r="K1076" s="276">
        <f>J1076-D1076</f>
      </c>
      <c r="L1076" s="278">
        <v>45200</v>
      </c>
      <c r="M1076" s="280">
        <v>19.4</v>
      </c>
      <c r="N1076" s="278">
        <v>45200</v>
      </c>
      <c r="O1076" s="279" t="s">
        <v>190</v>
      </c>
      <c r="P1076" s="276">
        <v>191</v>
      </c>
      <c r="Q1076" s="278">
        <v>45216</v>
      </c>
      <c r="R1076" s="276">
        <f>Q1076-N1076</f>
      </c>
      <c r="S1076" s="6"/>
      <c r="T1076" s="6"/>
      <c r="U1076" s="5">
        <f>+YEAR(D1076)</f>
      </c>
      <c r="V1076" s="5">
        <f>+MONTH(D1076)</f>
      </c>
      <c r="W1076" s="281">
        <f>+"W"&amp;IF(WEEKNUM(D1076)&lt;10,"0"&amp;WEEKNUM(D1076),WEEKNUM(D1076))</f>
      </c>
      <c r="X1076" s="5">
        <f>+IF(N1076="",YEAR(L1076),YEAR(N1076))</f>
      </c>
      <c r="Y1076" s="5">
        <f>+IF(N1076="",MONTH(L1076),MONTH(N1076))</f>
      </c>
      <c r="Z1076" s="282">
        <f>+IF(N1076="","W"&amp;IF(WEEKNUM(L1076)&lt;10,"0"&amp;WEEKNUM(L1076),WEEKNUM(L1076)),"W"&amp;IF(WEEKNUM(N1076)&lt;10,"0"&amp;WEEKNUM(N1076),WEEKNUM(N1076)))</f>
      </c>
      <c r="AA1076" s="281">
        <f>+IF(O1076&lt;&gt;"",O1076,IF(N1076="","In Transit","Arrived"))</f>
      </c>
      <c r="AB1076" s="281">
        <f>+"W"&amp;IF(WEEKNUM(Q1076)&lt;10,"0"&amp;WEEKNUM(Q1076),WEEKNUM(Q1076))</f>
      </c>
      <c r="AC1076" s="5">
        <f>+YEAR(Q1076)</f>
      </c>
      <c r="AD1076" s="281">
        <f>+AB1076&amp;"-"&amp;AC1076</f>
      </c>
      <c r="AE1076" s="6"/>
      <c r="AF1076" s="6"/>
      <c r="AG1076" s="11"/>
    </row>
    <row x14ac:dyDescent="0.25" r="1077" customHeight="1" ht="18.75">
      <c r="A1077" s="276">
        <v>35</v>
      </c>
      <c r="B1077" s="276">
        <v>1112438552</v>
      </c>
      <c r="C1077" s="277">
        <v>714590889539</v>
      </c>
      <c r="D1077" s="278">
        <v>45169</v>
      </c>
      <c r="E1077" s="279" t="s">
        <v>1660</v>
      </c>
      <c r="F1077" s="279" t="s">
        <v>274</v>
      </c>
      <c r="G1077" s="283" t="s">
        <v>1659</v>
      </c>
      <c r="H1077" s="279" t="s">
        <v>189</v>
      </c>
      <c r="I1077" s="278">
        <v>45176</v>
      </c>
      <c r="J1077" s="278">
        <v>45177</v>
      </c>
      <c r="K1077" s="276">
        <f>J1077-D1077</f>
      </c>
      <c r="L1077" s="278">
        <v>45200</v>
      </c>
      <c r="M1077" s="280">
        <v>19.4</v>
      </c>
      <c r="N1077" s="278">
        <v>45200</v>
      </c>
      <c r="O1077" s="279" t="s">
        <v>190</v>
      </c>
      <c r="P1077" s="276">
        <v>188</v>
      </c>
      <c r="Q1077" s="278">
        <v>45230</v>
      </c>
      <c r="R1077" s="276">
        <f>Q1077-N1077</f>
      </c>
      <c r="S1077" s="6"/>
      <c r="T1077" s="6"/>
      <c r="U1077" s="5">
        <f>+YEAR(D1077)</f>
      </c>
      <c r="V1077" s="5">
        <f>+MONTH(D1077)</f>
      </c>
      <c r="W1077" s="281">
        <f>+"W"&amp;IF(WEEKNUM(D1077)&lt;10,"0"&amp;WEEKNUM(D1077),WEEKNUM(D1077))</f>
      </c>
      <c r="X1077" s="5">
        <f>+IF(N1077="",YEAR(L1077),YEAR(N1077))</f>
      </c>
      <c r="Y1077" s="5">
        <f>+IF(N1077="",MONTH(L1077),MONTH(N1077))</f>
      </c>
      <c r="Z1077" s="282">
        <f>+IF(N1077="","W"&amp;IF(WEEKNUM(L1077)&lt;10,"0"&amp;WEEKNUM(L1077),WEEKNUM(L1077)),"W"&amp;IF(WEEKNUM(N1077)&lt;10,"0"&amp;WEEKNUM(N1077),WEEKNUM(N1077)))</f>
      </c>
      <c r="AA1077" s="281">
        <f>+IF(O1077&lt;&gt;"",O1077,IF(N1077="","In Transit","Arrived"))</f>
      </c>
      <c r="AB1077" s="281">
        <f>+"W"&amp;IF(WEEKNUM(Q1077)&lt;10,"0"&amp;WEEKNUM(Q1077),WEEKNUM(Q1077))</f>
      </c>
      <c r="AC1077" s="5">
        <f>+YEAR(Q1077)</f>
      </c>
      <c r="AD1077" s="281">
        <f>+AB1077&amp;"-"&amp;AC1077</f>
      </c>
      <c r="AE1077" s="6"/>
      <c r="AF1077" s="6"/>
      <c r="AG1077" s="11"/>
    </row>
    <row x14ac:dyDescent="0.25" r="1078" customHeight="1" ht="18.75">
      <c r="A1078" s="276">
        <v>35</v>
      </c>
      <c r="B1078" s="276">
        <v>1112438550</v>
      </c>
      <c r="C1078" s="277">
        <v>714590889539</v>
      </c>
      <c r="D1078" s="278">
        <v>45168</v>
      </c>
      <c r="E1078" s="279" t="s">
        <v>1661</v>
      </c>
      <c r="F1078" s="279" t="s">
        <v>274</v>
      </c>
      <c r="G1078" s="283" t="s">
        <v>1659</v>
      </c>
      <c r="H1078" s="279" t="s">
        <v>189</v>
      </c>
      <c r="I1078" s="278">
        <v>45176</v>
      </c>
      <c r="J1078" s="278">
        <v>45177</v>
      </c>
      <c r="K1078" s="276">
        <f>J1078-D1078</f>
      </c>
      <c r="L1078" s="278">
        <v>45200</v>
      </c>
      <c r="M1078" s="280">
        <v>19.4</v>
      </c>
      <c r="N1078" s="278">
        <v>45200</v>
      </c>
      <c r="O1078" s="279" t="s">
        <v>190</v>
      </c>
      <c r="P1078" s="276">
        <v>191</v>
      </c>
      <c r="Q1078" s="278">
        <v>45216</v>
      </c>
      <c r="R1078" s="276">
        <f>Q1078-N1078</f>
      </c>
      <c r="S1078" s="6"/>
      <c r="T1078" s="6"/>
      <c r="U1078" s="5">
        <f>+YEAR(D1078)</f>
      </c>
      <c r="V1078" s="5">
        <f>+MONTH(D1078)</f>
      </c>
      <c r="W1078" s="281">
        <f>+"W"&amp;IF(WEEKNUM(D1078)&lt;10,"0"&amp;WEEKNUM(D1078),WEEKNUM(D1078))</f>
      </c>
      <c r="X1078" s="5">
        <f>+IF(N1078="",YEAR(L1078),YEAR(N1078))</f>
      </c>
      <c r="Y1078" s="5">
        <f>+IF(N1078="",MONTH(L1078),MONTH(N1078))</f>
      </c>
      <c r="Z1078" s="282">
        <f>+IF(N1078="","W"&amp;IF(WEEKNUM(L1078)&lt;10,"0"&amp;WEEKNUM(L1078),WEEKNUM(L1078)),"W"&amp;IF(WEEKNUM(N1078)&lt;10,"0"&amp;WEEKNUM(N1078),WEEKNUM(N1078)))</f>
      </c>
      <c r="AA1078" s="281">
        <f>+IF(O1078&lt;&gt;"",O1078,IF(N1078="","In Transit","Arrived"))</f>
      </c>
      <c r="AB1078" s="281">
        <f>+"W"&amp;IF(WEEKNUM(Q1078)&lt;10,"0"&amp;WEEKNUM(Q1078),WEEKNUM(Q1078))</f>
      </c>
      <c r="AC1078" s="5">
        <f>+YEAR(Q1078)</f>
      </c>
      <c r="AD1078" s="281">
        <f>+AB1078&amp;"-"&amp;AC1078</f>
      </c>
      <c r="AE1078" s="6"/>
      <c r="AF1078" s="6"/>
      <c r="AG1078" s="11"/>
    </row>
    <row x14ac:dyDescent="0.25" r="1079" customHeight="1" ht="18.75">
      <c r="A1079" s="276">
        <v>35</v>
      </c>
      <c r="B1079" s="276">
        <v>1112438549</v>
      </c>
      <c r="C1079" s="277">
        <v>714590889539</v>
      </c>
      <c r="D1079" s="278">
        <v>45168</v>
      </c>
      <c r="E1079" s="279" t="s">
        <v>1662</v>
      </c>
      <c r="F1079" s="279" t="s">
        <v>274</v>
      </c>
      <c r="G1079" s="283" t="s">
        <v>1659</v>
      </c>
      <c r="H1079" s="279" t="s">
        <v>189</v>
      </c>
      <c r="I1079" s="278">
        <v>45176</v>
      </c>
      <c r="J1079" s="278">
        <v>45177</v>
      </c>
      <c r="K1079" s="276">
        <f>J1079-D1079</f>
      </c>
      <c r="L1079" s="278">
        <v>45200</v>
      </c>
      <c r="M1079" s="280">
        <v>19.4</v>
      </c>
      <c r="N1079" s="278">
        <v>45200</v>
      </c>
      <c r="O1079" s="279" t="s">
        <v>190</v>
      </c>
      <c r="P1079" s="276">
        <v>191</v>
      </c>
      <c r="Q1079" s="278">
        <v>45216</v>
      </c>
      <c r="R1079" s="276">
        <f>Q1079-N1079</f>
      </c>
      <c r="S1079" s="6"/>
      <c r="T1079" s="6"/>
      <c r="U1079" s="5">
        <f>+YEAR(D1079)</f>
      </c>
      <c r="V1079" s="5">
        <f>+MONTH(D1079)</f>
      </c>
      <c r="W1079" s="281">
        <f>+"W"&amp;IF(WEEKNUM(D1079)&lt;10,"0"&amp;WEEKNUM(D1079),WEEKNUM(D1079))</f>
      </c>
      <c r="X1079" s="5">
        <f>+IF(N1079="",YEAR(L1079),YEAR(N1079))</f>
      </c>
      <c r="Y1079" s="5">
        <f>+IF(N1079="",MONTH(L1079),MONTH(N1079))</f>
      </c>
      <c r="Z1079" s="282">
        <f>+IF(N1079="","W"&amp;IF(WEEKNUM(L1079)&lt;10,"0"&amp;WEEKNUM(L1079),WEEKNUM(L1079)),"W"&amp;IF(WEEKNUM(N1079)&lt;10,"0"&amp;WEEKNUM(N1079),WEEKNUM(N1079)))</f>
      </c>
      <c r="AA1079" s="281">
        <f>+IF(O1079&lt;&gt;"",O1079,IF(N1079="","In Transit","Arrived"))</f>
      </c>
      <c r="AB1079" s="281">
        <f>+"W"&amp;IF(WEEKNUM(Q1079)&lt;10,"0"&amp;WEEKNUM(Q1079),WEEKNUM(Q1079))</f>
      </c>
      <c r="AC1079" s="5">
        <f>+YEAR(Q1079)</f>
      </c>
      <c r="AD1079" s="281">
        <f>+AB1079&amp;"-"&amp;AC1079</f>
      </c>
      <c r="AE1079" s="6"/>
      <c r="AF1079" s="6"/>
      <c r="AG1079" s="11"/>
    </row>
    <row x14ac:dyDescent="0.25" r="1080" customHeight="1" ht="18.75">
      <c r="A1080" s="276">
        <v>35</v>
      </c>
      <c r="B1080" s="276">
        <v>1112438548</v>
      </c>
      <c r="C1080" s="277">
        <v>714590889539</v>
      </c>
      <c r="D1080" s="278">
        <v>45168</v>
      </c>
      <c r="E1080" s="279" t="s">
        <v>1663</v>
      </c>
      <c r="F1080" s="279" t="s">
        <v>274</v>
      </c>
      <c r="G1080" s="283" t="s">
        <v>1659</v>
      </c>
      <c r="H1080" s="279" t="s">
        <v>189</v>
      </c>
      <c r="I1080" s="278">
        <v>45176</v>
      </c>
      <c r="J1080" s="278">
        <v>45177</v>
      </c>
      <c r="K1080" s="276">
        <f>J1080-D1080</f>
      </c>
      <c r="L1080" s="278">
        <v>45200</v>
      </c>
      <c r="M1080" s="280">
        <v>19.4</v>
      </c>
      <c r="N1080" s="278">
        <v>45200</v>
      </c>
      <c r="O1080" s="279" t="s">
        <v>190</v>
      </c>
      <c r="P1080" s="276">
        <v>191</v>
      </c>
      <c r="Q1080" s="278">
        <v>45216</v>
      </c>
      <c r="R1080" s="276">
        <f>Q1080-N1080</f>
      </c>
      <c r="S1080" s="6"/>
      <c r="T1080" s="6"/>
      <c r="U1080" s="5">
        <f>+YEAR(D1080)</f>
      </c>
      <c r="V1080" s="5">
        <f>+MONTH(D1080)</f>
      </c>
      <c r="W1080" s="281">
        <f>+"W"&amp;IF(WEEKNUM(D1080)&lt;10,"0"&amp;WEEKNUM(D1080),WEEKNUM(D1080))</f>
      </c>
      <c r="X1080" s="5">
        <f>+IF(N1080="",YEAR(L1080),YEAR(N1080))</f>
      </c>
      <c r="Y1080" s="5">
        <f>+IF(N1080="",MONTH(L1080),MONTH(N1080))</f>
      </c>
      <c r="Z1080" s="282">
        <f>+IF(N1080="","W"&amp;IF(WEEKNUM(L1080)&lt;10,"0"&amp;WEEKNUM(L1080),WEEKNUM(L1080)),"W"&amp;IF(WEEKNUM(N1080)&lt;10,"0"&amp;WEEKNUM(N1080),WEEKNUM(N1080)))</f>
      </c>
      <c r="AA1080" s="281">
        <f>+IF(O1080&lt;&gt;"",O1080,IF(N1080="","In Transit","Arrived"))</f>
      </c>
      <c r="AB1080" s="281">
        <f>+"W"&amp;IF(WEEKNUM(Q1080)&lt;10,"0"&amp;WEEKNUM(Q1080),WEEKNUM(Q1080))</f>
      </c>
      <c r="AC1080" s="5">
        <f>+YEAR(Q1080)</f>
      </c>
      <c r="AD1080" s="281">
        <f>+AB1080&amp;"-"&amp;AC1080</f>
      </c>
      <c r="AE1080" s="6"/>
      <c r="AF1080" s="6"/>
      <c r="AG1080" s="11"/>
    </row>
    <row x14ac:dyDescent="0.25" r="1081" customHeight="1" ht="18.75">
      <c r="A1081" s="276">
        <v>35</v>
      </c>
      <c r="B1081" s="276">
        <v>1112438547</v>
      </c>
      <c r="C1081" s="277">
        <v>714590889539</v>
      </c>
      <c r="D1081" s="278">
        <v>45168</v>
      </c>
      <c r="E1081" s="279" t="s">
        <v>1300</v>
      </c>
      <c r="F1081" s="279" t="s">
        <v>274</v>
      </c>
      <c r="G1081" s="283" t="s">
        <v>1659</v>
      </c>
      <c r="H1081" s="279" t="s">
        <v>189</v>
      </c>
      <c r="I1081" s="278">
        <v>45176</v>
      </c>
      <c r="J1081" s="278">
        <v>45177</v>
      </c>
      <c r="K1081" s="276">
        <f>J1081-D1081</f>
      </c>
      <c r="L1081" s="278">
        <v>45200</v>
      </c>
      <c r="M1081" s="280">
        <v>19.4</v>
      </c>
      <c r="N1081" s="278">
        <v>45200</v>
      </c>
      <c r="O1081" s="279" t="s">
        <v>190</v>
      </c>
      <c r="P1081" s="276">
        <v>191</v>
      </c>
      <c r="Q1081" s="278">
        <v>45216</v>
      </c>
      <c r="R1081" s="276">
        <f>Q1081-N1081</f>
      </c>
      <c r="S1081" s="6"/>
      <c r="T1081" s="6"/>
      <c r="U1081" s="5">
        <f>+YEAR(D1081)</f>
      </c>
      <c r="V1081" s="5">
        <f>+MONTH(D1081)</f>
      </c>
      <c r="W1081" s="281">
        <f>+"W"&amp;IF(WEEKNUM(D1081)&lt;10,"0"&amp;WEEKNUM(D1081),WEEKNUM(D1081))</f>
      </c>
      <c r="X1081" s="5">
        <f>+IF(N1081="",YEAR(L1081),YEAR(N1081))</f>
      </c>
      <c r="Y1081" s="5">
        <f>+IF(N1081="",MONTH(L1081),MONTH(N1081))</f>
      </c>
      <c r="Z1081" s="282">
        <f>+IF(N1081="","W"&amp;IF(WEEKNUM(L1081)&lt;10,"0"&amp;WEEKNUM(L1081),WEEKNUM(L1081)),"W"&amp;IF(WEEKNUM(N1081)&lt;10,"0"&amp;WEEKNUM(N1081),WEEKNUM(N1081)))</f>
      </c>
      <c r="AA1081" s="281">
        <f>+IF(O1081&lt;&gt;"",O1081,IF(N1081="","In Transit","Arrived"))</f>
      </c>
      <c r="AB1081" s="281">
        <f>+"W"&amp;IF(WEEKNUM(Q1081)&lt;10,"0"&amp;WEEKNUM(Q1081),WEEKNUM(Q1081))</f>
      </c>
      <c r="AC1081" s="5">
        <f>+YEAR(Q1081)</f>
      </c>
      <c r="AD1081" s="281">
        <f>+AB1081&amp;"-"&amp;AC1081</f>
      </c>
      <c r="AE1081" s="6"/>
      <c r="AF1081" s="6"/>
      <c r="AG1081" s="11"/>
    </row>
    <row x14ac:dyDescent="0.25" r="1082" customHeight="1" ht="18.75">
      <c r="A1082" s="276">
        <v>35</v>
      </c>
      <c r="B1082" s="276">
        <v>1112438546</v>
      </c>
      <c r="C1082" s="277">
        <v>714590889539</v>
      </c>
      <c r="D1082" s="278">
        <v>45168</v>
      </c>
      <c r="E1082" s="279" t="s">
        <v>1664</v>
      </c>
      <c r="F1082" s="279" t="s">
        <v>274</v>
      </c>
      <c r="G1082" s="283" t="s">
        <v>1659</v>
      </c>
      <c r="H1082" s="279" t="s">
        <v>189</v>
      </c>
      <c r="I1082" s="278">
        <v>45176</v>
      </c>
      <c r="J1082" s="278">
        <v>45177</v>
      </c>
      <c r="K1082" s="276">
        <f>J1082-D1082</f>
      </c>
      <c r="L1082" s="278">
        <v>45200</v>
      </c>
      <c r="M1082" s="280">
        <v>19.4</v>
      </c>
      <c r="N1082" s="278">
        <v>45200</v>
      </c>
      <c r="O1082" s="279" t="s">
        <v>190</v>
      </c>
      <c r="P1082" s="276">
        <v>191</v>
      </c>
      <c r="Q1082" s="278">
        <v>45216</v>
      </c>
      <c r="R1082" s="276">
        <f>Q1082-N1082</f>
      </c>
      <c r="S1082" s="6"/>
      <c r="T1082" s="6"/>
      <c r="U1082" s="5">
        <f>+YEAR(D1082)</f>
      </c>
      <c r="V1082" s="5">
        <f>+MONTH(D1082)</f>
      </c>
      <c r="W1082" s="281">
        <f>+"W"&amp;IF(WEEKNUM(D1082)&lt;10,"0"&amp;WEEKNUM(D1082),WEEKNUM(D1082))</f>
      </c>
      <c r="X1082" s="5">
        <f>+IF(N1082="",YEAR(L1082),YEAR(N1082))</f>
      </c>
      <c r="Y1082" s="5">
        <f>+IF(N1082="",MONTH(L1082),MONTH(N1082))</f>
      </c>
      <c r="Z1082" s="282">
        <f>+IF(N1082="","W"&amp;IF(WEEKNUM(L1082)&lt;10,"0"&amp;WEEKNUM(L1082),WEEKNUM(L1082)),"W"&amp;IF(WEEKNUM(N1082)&lt;10,"0"&amp;WEEKNUM(N1082),WEEKNUM(N1082)))</f>
      </c>
      <c r="AA1082" s="281">
        <f>+IF(O1082&lt;&gt;"",O1082,IF(N1082="","In Transit","Arrived"))</f>
      </c>
      <c r="AB1082" s="281">
        <f>+"W"&amp;IF(WEEKNUM(Q1082)&lt;10,"0"&amp;WEEKNUM(Q1082),WEEKNUM(Q1082))</f>
      </c>
      <c r="AC1082" s="5">
        <f>+YEAR(Q1082)</f>
      </c>
      <c r="AD1082" s="281">
        <f>+AB1082&amp;"-"&amp;AC1082</f>
      </c>
      <c r="AE1082" s="6"/>
      <c r="AF1082" s="6"/>
      <c r="AG1082" s="11"/>
    </row>
    <row x14ac:dyDescent="0.25" r="1083" customHeight="1" ht="18.75">
      <c r="A1083" s="276">
        <v>35</v>
      </c>
      <c r="B1083" s="276">
        <v>1112438544</v>
      </c>
      <c r="C1083" s="277">
        <v>714590889539</v>
      </c>
      <c r="D1083" s="278">
        <v>45168</v>
      </c>
      <c r="E1083" s="279" t="s">
        <v>1665</v>
      </c>
      <c r="F1083" s="279" t="s">
        <v>274</v>
      </c>
      <c r="G1083" s="283" t="s">
        <v>1659</v>
      </c>
      <c r="H1083" s="279" t="s">
        <v>189</v>
      </c>
      <c r="I1083" s="278">
        <v>45176</v>
      </c>
      <c r="J1083" s="278">
        <v>45177</v>
      </c>
      <c r="K1083" s="276">
        <f>J1083-D1083</f>
      </c>
      <c r="L1083" s="278">
        <v>45200</v>
      </c>
      <c r="M1083" s="280">
        <v>19.4</v>
      </c>
      <c r="N1083" s="278">
        <v>45200</v>
      </c>
      <c r="O1083" s="279" t="s">
        <v>190</v>
      </c>
      <c r="P1083" s="276">
        <v>191</v>
      </c>
      <c r="Q1083" s="278">
        <v>45216</v>
      </c>
      <c r="R1083" s="276">
        <f>Q1083-N1083</f>
      </c>
      <c r="S1083" s="6"/>
      <c r="T1083" s="6"/>
      <c r="U1083" s="5">
        <f>+YEAR(D1083)</f>
      </c>
      <c r="V1083" s="5">
        <f>+MONTH(D1083)</f>
      </c>
      <c r="W1083" s="281">
        <f>+"W"&amp;IF(WEEKNUM(D1083)&lt;10,"0"&amp;WEEKNUM(D1083),WEEKNUM(D1083))</f>
      </c>
      <c r="X1083" s="5">
        <f>+IF(N1083="",YEAR(L1083),YEAR(N1083))</f>
      </c>
      <c r="Y1083" s="5">
        <f>+IF(N1083="",MONTH(L1083),MONTH(N1083))</f>
      </c>
      <c r="Z1083" s="282">
        <f>+IF(N1083="","W"&amp;IF(WEEKNUM(L1083)&lt;10,"0"&amp;WEEKNUM(L1083),WEEKNUM(L1083)),"W"&amp;IF(WEEKNUM(N1083)&lt;10,"0"&amp;WEEKNUM(N1083),WEEKNUM(N1083)))</f>
      </c>
      <c r="AA1083" s="281">
        <f>+IF(O1083&lt;&gt;"",O1083,IF(N1083="","In Transit","Arrived"))</f>
      </c>
      <c r="AB1083" s="281">
        <f>+"W"&amp;IF(WEEKNUM(Q1083)&lt;10,"0"&amp;WEEKNUM(Q1083),WEEKNUM(Q1083))</f>
      </c>
      <c r="AC1083" s="5">
        <f>+YEAR(Q1083)</f>
      </c>
      <c r="AD1083" s="281">
        <f>+AB1083&amp;"-"&amp;AC1083</f>
      </c>
      <c r="AE1083" s="6"/>
      <c r="AF1083" s="6"/>
      <c r="AG1083" s="11"/>
    </row>
    <row x14ac:dyDescent="0.25" r="1084" customHeight="1" ht="18.75">
      <c r="A1084" s="276">
        <v>35</v>
      </c>
      <c r="B1084" s="276">
        <v>1112438543</v>
      </c>
      <c r="C1084" s="277">
        <v>714590889539</v>
      </c>
      <c r="D1084" s="278">
        <v>45167</v>
      </c>
      <c r="E1084" s="279" t="s">
        <v>1666</v>
      </c>
      <c r="F1084" s="279" t="s">
        <v>274</v>
      </c>
      <c r="G1084" s="283" t="s">
        <v>1659</v>
      </c>
      <c r="H1084" s="279" t="s">
        <v>189</v>
      </c>
      <c r="I1084" s="278">
        <v>45176</v>
      </c>
      <c r="J1084" s="278">
        <v>45177</v>
      </c>
      <c r="K1084" s="276">
        <f>J1084-D1084</f>
      </c>
      <c r="L1084" s="278">
        <v>45200</v>
      </c>
      <c r="M1084" s="280">
        <v>19.4</v>
      </c>
      <c r="N1084" s="278">
        <v>45200</v>
      </c>
      <c r="O1084" s="279" t="s">
        <v>190</v>
      </c>
      <c r="P1084" s="276">
        <v>191</v>
      </c>
      <c r="Q1084" s="278">
        <v>45208</v>
      </c>
      <c r="R1084" s="276">
        <f>Q1084-N1084</f>
      </c>
      <c r="S1084" s="6"/>
      <c r="T1084" s="6"/>
      <c r="U1084" s="5">
        <f>+YEAR(D1084)</f>
      </c>
      <c r="V1084" s="5">
        <f>+MONTH(D1084)</f>
      </c>
      <c r="W1084" s="281">
        <f>+"W"&amp;IF(WEEKNUM(D1084)&lt;10,"0"&amp;WEEKNUM(D1084),WEEKNUM(D1084))</f>
      </c>
      <c r="X1084" s="5">
        <f>+IF(N1084="",YEAR(L1084),YEAR(N1084))</f>
      </c>
      <c r="Y1084" s="5">
        <f>+IF(N1084="",MONTH(L1084),MONTH(N1084))</f>
      </c>
      <c r="Z1084" s="282">
        <f>+IF(N1084="","W"&amp;IF(WEEKNUM(L1084)&lt;10,"0"&amp;WEEKNUM(L1084),WEEKNUM(L1084)),"W"&amp;IF(WEEKNUM(N1084)&lt;10,"0"&amp;WEEKNUM(N1084),WEEKNUM(N1084)))</f>
      </c>
      <c r="AA1084" s="281">
        <f>+IF(O1084&lt;&gt;"",O1084,IF(N1084="","In Transit","Arrived"))</f>
      </c>
      <c r="AB1084" s="281">
        <f>+"W"&amp;IF(WEEKNUM(Q1084)&lt;10,"0"&amp;WEEKNUM(Q1084),WEEKNUM(Q1084))</f>
      </c>
      <c r="AC1084" s="5">
        <f>+YEAR(Q1084)</f>
      </c>
      <c r="AD1084" s="281">
        <f>+AB1084&amp;"-"&amp;AC1084</f>
      </c>
      <c r="AE1084" s="6"/>
      <c r="AF1084" s="6"/>
      <c r="AG1084" s="11"/>
    </row>
    <row x14ac:dyDescent="0.25" r="1085" customHeight="1" ht="18.75">
      <c r="A1085" s="276">
        <v>35</v>
      </c>
      <c r="B1085" s="276">
        <v>1112438540</v>
      </c>
      <c r="C1085" s="277">
        <v>714590889539</v>
      </c>
      <c r="D1085" s="278">
        <v>45167</v>
      </c>
      <c r="E1085" s="279" t="s">
        <v>1667</v>
      </c>
      <c r="F1085" s="279" t="s">
        <v>274</v>
      </c>
      <c r="G1085" s="283" t="s">
        <v>1659</v>
      </c>
      <c r="H1085" s="279" t="s">
        <v>189</v>
      </c>
      <c r="I1085" s="278">
        <v>45176</v>
      </c>
      <c r="J1085" s="278">
        <v>45177</v>
      </c>
      <c r="K1085" s="276">
        <f>J1085-D1085</f>
      </c>
      <c r="L1085" s="278">
        <v>45200</v>
      </c>
      <c r="M1085" s="280">
        <v>19.4</v>
      </c>
      <c r="N1085" s="278">
        <v>45200</v>
      </c>
      <c r="O1085" s="279" t="s">
        <v>190</v>
      </c>
      <c r="P1085" s="276">
        <v>191</v>
      </c>
      <c r="Q1085" s="278">
        <v>45208</v>
      </c>
      <c r="R1085" s="276">
        <f>Q1085-N1085</f>
      </c>
      <c r="S1085" s="6"/>
      <c r="T1085" s="6"/>
      <c r="U1085" s="5">
        <f>+YEAR(D1085)</f>
      </c>
      <c r="V1085" s="5">
        <f>+MONTH(D1085)</f>
      </c>
      <c r="W1085" s="281">
        <f>+"W"&amp;IF(WEEKNUM(D1085)&lt;10,"0"&amp;WEEKNUM(D1085),WEEKNUM(D1085))</f>
      </c>
      <c r="X1085" s="5">
        <f>+IF(N1085="",YEAR(L1085),YEAR(N1085))</f>
      </c>
      <c r="Y1085" s="5">
        <f>+IF(N1085="",MONTH(L1085),MONTH(N1085))</f>
      </c>
      <c r="Z1085" s="282">
        <f>+IF(N1085="","W"&amp;IF(WEEKNUM(L1085)&lt;10,"0"&amp;WEEKNUM(L1085),WEEKNUM(L1085)),"W"&amp;IF(WEEKNUM(N1085)&lt;10,"0"&amp;WEEKNUM(N1085),WEEKNUM(N1085)))</f>
      </c>
      <c r="AA1085" s="281">
        <f>+IF(O1085&lt;&gt;"",O1085,IF(N1085="","In Transit","Arrived"))</f>
      </c>
      <c r="AB1085" s="281">
        <f>+"W"&amp;IF(WEEKNUM(Q1085)&lt;10,"0"&amp;WEEKNUM(Q1085),WEEKNUM(Q1085))</f>
      </c>
      <c r="AC1085" s="5">
        <f>+YEAR(Q1085)</f>
      </c>
      <c r="AD1085" s="281">
        <f>+AB1085&amp;"-"&amp;AC1085</f>
      </c>
      <c r="AE1085" s="6"/>
      <c r="AF1085" s="6"/>
      <c r="AG1085" s="11"/>
    </row>
    <row x14ac:dyDescent="0.25" r="1086" customHeight="1" ht="18.75">
      <c r="A1086" s="276">
        <v>35</v>
      </c>
      <c r="B1086" s="276">
        <v>1112438538</v>
      </c>
      <c r="C1086" s="277">
        <v>714590889539</v>
      </c>
      <c r="D1086" s="278">
        <v>45167</v>
      </c>
      <c r="E1086" s="279" t="s">
        <v>1668</v>
      </c>
      <c r="F1086" s="279" t="s">
        <v>274</v>
      </c>
      <c r="G1086" s="283" t="s">
        <v>1659</v>
      </c>
      <c r="H1086" s="279" t="s">
        <v>189</v>
      </c>
      <c r="I1086" s="278">
        <v>45176</v>
      </c>
      <c r="J1086" s="278">
        <v>45177</v>
      </c>
      <c r="K1086" s="276">
        <f>J1086-D1086</f>
      </c>
      <c r="L1086" s="278">
        <v>45200</v>
      </c>
      <c r="M1086" s="280">
        <v>19.4</v>
      </c>
      <c r="N1086" s="278">
        <v>45200</v>
      </c>
      <c r="O1086" s="279" t="s">
        <v>190</v>
      </c>
      <c r="P1086" s="276">
        <v>191</v>
      </c>
      <c r="Q1086" s="278">
        <v>45208</v>
      </c>
      <c r="R1086" s="276">
        <f>Q1086-N1086</f>
      </c>
      <c r="S1086" s="6"/>
      <c r="T1086" s="6"/>
      <c r="U1086" s="5">
        <f>+YEAR(D1086)</f>
      </c>
      <c r="V1086" s="5">
        <f>+MONTH(D1086)</f>
      </c>
      <c r="W1086" s="281">
        <f>+"W"&amp;IF(WEEKNUM(D1086)&lt;10,"0"&amp;WEEKNUM(D1086),WEEKNUM(D1086))</f>
      </c>
      <c r="X1086" s="5">
        <f>+IF(N1086="",YEAR(L1086),YEAR(N1086))</f>
      </c>
      <c r="Y1086" s="5">
        <f>+IF(N1086="",MONTH(L1086),MONTH(N1086))</f>
      </c>
      <c r="Z1086" s="282">
        <f>+IF(N1086="","W"&amp;IF(WEEKNUM(L1086)&lt;10,"0"&amp;WEEKNUM(L1086),WEEKNUM(L1086)),"W"&amp;IF(WEEKNUM(N1086)&lt;10,"0"&amp;WEEKNUM(N1086),WEEKNUM(N1086)))</f>
      </c>
      <c r="AA1086" s="281">
        <f>+IF(O1086&lt;&gt;"",O1086,IF(N1086="","In Transit","Arrived"))</f>
      </c>
      <c r="AB1086" s="281">
        <f>+"W"&amp;IF(WEEKNUM(Q1086)&lt;10,"0"&amp;WEEKNUM(Q1086),WEEKNUM(Q1086))</f>
      </c>
      <c r="AC1086" s="5">
        <f>+YEAR(Q1086)</f>
      </c>
      <c r="AD1086" s="281">
        <f>+AB1086&amp;"-"&amp;AC1086</f>
      </c>
      <c r="AE1086" s="6"/>
      <c r="AF1086" s="6"/>
      <c r="AG1086" s="11"/>
    </row>
    <row x14ac:dyDescent="0.25" r="1087" customHeight="1" ht="18.75">
      <c r="A1087" s="276">
        <v>35</v>
      </c>
      <c r="B1087" s="276">
        <v>1112438523</v>
      </c>
      <c r="C1087" s="277">
        <v>714590889539</v>
      </c>
      <c r="D1087" s="278">
        <v>45167</v>
      </c>
      <c r="E1087" s="279" t="s">
        <v>1669</v>
      </c>
      <c r="F1087" s="279" t="s">
        <v>274</v>
      </c>
      <c r="G1087" s="283" t="s">
        <v>1659</v>
      </c>
      <c r="H1087" s="279" t="s">
        <v>189</v>
      </c>
      <c r="I1087" s="278">
        <v>45176</v>
      </c>
      <c r="J1087" s="278">
        <v>45177</v>
      </c>
      <c r="K1087" s="276">
        <f>J1087-D1087</f>
      </c>
      <c r="L1087" s="278">
        <v>45200</v>
      </c>
      <c r="M1087" s="280">
        <v>19.4</v>
      </c>
      <c r="N1087" s="278">
        <v>45200</v>
      </c>
      <c r="O1087" s="279" t="s">
        <v>190</v>
      </c>
      <c r="P1087" s="276">
        <v>191</v>
      </c>
      <c r="Q1087" s="278">
        <v>45216</v>
      </c>
      <c r="R1087" s="276">
        <f>Q1087-N1087</f>
      </c>
      <c r="S1087" s="6"/>
      <c r="T1087" s="6"/>
      <c r="U1087" s="5">
        <f>+YEAR(D1087)</f>
      </c>
      <c r="V1087" s="5">
        <f>+MONTH(D1087)</f>
      </c>
      <c r="W1087" s="281">
        <f>+"W"&amp;IF(WEEKNUM(D1087)&lt;10,"0"&amp;WEEKNUM(D1087),WEEKNUM(D1087))</f>
      </c>
      <c r="X1087" s="5">
        <f>+IF(N1087="",YEAR(L1087),YEAR(N1087))</f>
      </c>
      <c r="Y1087" s="5">
        <f>+IF(N1087="",MONTH(L1087),MONTH(N1087))</f>
      </c>
      <c r="Z1087" s="282">
        <f>+IF(N1087="","W"&amp;IF(WEEKNUM(L1087)&lt;10,"0"&amp;WEEKNUM(L1087),WEEKNUM(L1087)),"W"&amp;IF(WEEKNUM(N1087)&lt;10,"0"&amp;WEEKNUM(N1087),WEEKNUM(N1087)))</f>
      </c>
      <c r="AA1087" s="281">
        <f>+IF(O1087&lt;&gt;"",O1087,IF(N1087="","In Transit","Arrived"))</f>
      </c>
      <c r="AB1087" s="281">
        <f>+"W"&amp;IF(WEEKNUM(Q1087)&lt;10,"0"&amp;WEEKNUM(Q1087),WEEKNUM(Q1087))</f>
      </c>
      <c r="AC1087" s="5">
        <f>+YEAR(Q1087)</f>
      </c>
      <c r="AD1087" s="281">
        <f>+AB1087&amp;"-"&amp;AC1087</f>
      </c>
      <c r="AE1087" s="6"/>
      <c r="AF1087" s="6"/>
      <c r="AG1087" s="11"/>
    </row>
    <row x14ac:dyDescent="0.25" r="1088" customHeight="1" ht="18.75">
      <c r="A1088" s="276">
        <v>35</v>
      </c>
      <c r="B1088" s="276">
        <v>1112438521</v>
      </c>
      <c r="C1088" s="277">
        <v>714590889539</v>
      </c>
      <c r="D1088" s="278">
        <v>45167</v>
      </c>
      <c r="E1088" s="279" t="s">
        <v>1670</v>
      </c>
      <c r="F1088" s="279" t="s">
        <v>274</v>
      </c>
      <c r="G1088" s="283" t="s">
        <v>1659</v>
      </c>
      <c r="H1088" s="279" t="s">
        <v>189</v>
      </c>
      <c r="I1088" s="278">
        <v>45176</v>
      </c>
      <c r="J1088" s="278">
        <v>45177</v>
      </c>
      <c r="K1088" s="276">
        <f>J1088-D1088</f>
      </c>
      <c r="L1088" s="278">
        <v>45200</v>
      </c>
      <c r="M1088" s="280">
        <v>19.4</v>
      </c>
      <c r="N1088" s="278">
        <v>45200</v>
      </c>
      <c r="O1088" s="279" t="s">
        <v>190</v>
      </c>
      <c r="P1088" s="276">
        <v>191</v>
      </c>
      <c r="Q1088" s="278">
        <v>45216</v>
      </c>
      <c r="R1088" s="276">
        <f>Q1088-N1088</f>
      </c>
      <c r="S1088" s="6"/>
      <c r="T1088" s="6"/>
      <c r="U1088" s="5">
        <f>+YEAR(D1088)</f>
      </c>
      <c r="V1088" s="5">
        <f>+MONTH(D1088)</f>
      </c>
      <c r="W1088" s="281">
        <f>+"W"&amp;IF(WEEKNUM(D1088)&lt;10,"0"&amp;WEEKNUM(D1088),WEEKNUM(D1088))</f>
      </c>
      <c r="X1088" s="5">
        <f>+IF(N1088="",YEAR(L1088),YEAR(N1088))</f>
      </c>
      <c r="Y1088" s="5">
        <f>+IF(N1088="",MONTH(L1088),MONTH(N1088))</f>
      </c>
      <c r="Z1088" s="282">
        <f>+IF(N1088="","W"&amp;IF(WEEKNUM(L1088)&lt;10,"0"&amp;WEEKNUM(L1088),WEEKNUM(L1088)),"W"&amp;IF(WEEKNUM(N1088)&lt;10,"0"&amp;WEEKNUM(N1088),WEEKNUM(N1088)))</f>
      </c>
      <c r="AA1088" s="281">
        <f>+IF(O1088&lt;&gt;"",O1088,IF(N1088="","In Transit","Arrived"))</f>
      </c>
      <c r="AB1088" s="281">
        <f>+"W"&amp;IF(WEEKNUM(Q1088)&lt;10,"0"&amp;WEEKNUM(Q1088),WEEKNUM(Q1088))</f>
      </c>
      <c r="AC1088" s="5">
        <f>+YEAR(Q1088)</f>
      </c>
      <c r="AD1088" s="281">
        <f>+AB1088&amp;"-"&amp;AC1088</f>
      </c>
      <c r="AE1088" s="6"/>
      <c r="AF1088" s="6"/>
      <c r="AG1088" s="11"/>
    </row>
    <row x14ac:dyDescent="0.25" r="1089" customHeight="1" ht="18.75">
      <c r="A1089" s="276">
        <v>35</v>
      </c>
      <c r="B1089" s="276">
        <v>1112438518</v>
      </c>
      <c r="C1089" s="277">
        <v>714590889539</v>
      </c>
      <c r="D1089" s="278">
        <v>45167</v>
      </c>
      <c r="E1089" s="279" t="s">
        <v>1671</v>
      </c>
      <c r="F1089" s="279" t="s">
        <v>274</v>
      </c>
      <c r="G1089" s="283" t="s">
        <v>1659</v>
      </c>
      <c r="H1089" s="279" t="s">
        <v>189</v>
      </c>
      <c r="I1089" s="278">
        <v>45176</v>
      </c>
      <c r="J1089" s="278">
        <v>45177</v>
      </c>
      <c r="K1089" s="276">
        <f>J1089-D1089</f>
      </c>
      <c r="L1089" s="278">
        <v>45200</v>
      </c>
      <c r="M1089" s="280">
        <v>19.4</v>
      </c>
      <c r="N1089" s="278">
        <v>45200</v>
      </c>
      <c r="O1089" s="279" t="s">
        <v>190</v>
      </c>
      <c r="P1089" s="276">
        <v>191</v>
      </c>
      <c r="Q1089" s="278">
        <v>45216</v>
      </c>
      <c r="R1089" s="276">
        <f>Q1089-N1089</f>
      </c>
      <c r="S1089" s="6"/>
      <c r="T1089" s="6"/>
      <c r="U1089" s="5">
        <f>+YEAR(D1089)</f>
      </c>
      <c r="V1089" s="5">
        <f>+MONTH(D1089)</f>
      </c>
      <c r="W1089" s="281">
        <f>+"W"&amp;IF(WEEKNUM(D1089)&lt;10,"0"&amp;WEEKNUM(D1089),WEEKNUM(D1089))</f>
      </c>
      <c r="X1089" s="5">
        <f>+IF(N1089="",YEAR(L1089),YEAR(N1089))</f>
      </c>
      <c r="Y1089" s="5">
        <f>+IF(N1089="",MONTH(L1089),MONTH(N1089))</f>
      </c>
      <c r="Z1089" s="282">
        <f>+IF(N1089="","W"&amp;IF(WEEKNUM(L1089)&lt;10,"0"&amp;WEEKNUM(L1089),WEEKNUM(L1089)),"W"&amp;IF(WEEKNUM(N1089)&lt;10,"0"&amp;WEEKNUM(N1089),WEEKNUM(N1089)))</f>
      </c>
      <c r="AA1089" s="281">
        <f>+IF(O1089&lt;&gt;"",O1089,IF(N1089="","In Transit","Arrived"))</f>
      </c>
      <c r="AB1089" s="281">
        <f>+"W"&amp;IF(WEEKNUM(Q1089)&lt;10,"0"&amp;WEEKNUM(Q1089),WEEKNUM(Q1089))</f>
      </c>
      <c r="AC1089" s="5">
        <f>+YEAR(Q1089)</f>
      </c>
      <c r="AD1089" s="281">
        <f>+AB1089&amp;"-"&amp;AC1089</f>
      </c>
      <c r="AE1089" s="6"/>
      <c r="AF1089" s="6"/>
      <c r="AG1089" s="11"/>
    </row>
    <row x14ac:dyDescent="0.25" r="1090" customHeight="1" ht="18.75">
      <c r="A1090" s="276">
        <v>36</v>
      </c>
      <c r="B1090" s="276">
        <v>1112677689</v>
      </c>
      <c r="C1090" s="277">
        <v>719825286018</v>
      </c>
      <c r="D1090" s="278">
        <v>45175</v>
      </c>
      <c r="E1090" s="279" t="s">
        <v>1672</v>
      </c>
      <c r="F1090" s="279" t="s">
        <v>1673</v>
      </c>
      <c r="G1090" s="283" t="s">
        <v>1674</v>
      </c>
      <c r="H1090" s="279" t="s">
        <v>189</v>
      </c>
      <c r="I1090" s="278">
        <v>45183</v>
      </c>
      <c r="J1090" s="278">
        <v>45186</v>
      </c>
      <c r="K1090" s="276">
        <f>J1090-D1090</f>
      </c>
      <c r="L1090" s="278">
        <v>45204</v>
      </c>
      <c r="M1090" s="280">
        <v>19.4</v>
      </c>
      <c r="N1090" s="278">
        <v>45207</v>
      </c>
      <c r="O1090" s="279" t="s">
        <v>190</v>
      </c>
      <c r="P1090" s="276">
        <v>188</v>
      </c>
      <c r="Q1090" s="278">
        <v>45230</v>
      </c>
      <c r="R1090" s="276">
        <f>Q1090-N1090</f>
      </c>
      <c r="S1090" s="6"/>
      <c r="T1090" s="6"/>
      <c r="U1090" s="5">
        <f>+YEAR(D1090)</f>
      </c>
      <c r="V1090" s="5">
        <f>+MONTH(D1090)</f>
      </c>
      <c r="W1090" s="281">
        <f>+"W"&amp;IF(WEEKNUM(D1090)&lt;10,"0"&amp;WEEKNUM(D1090),WEEKNUM(D1090))</f>
      </c>
      <c r="X1090" s="5">
        <f>+IF(N1090="",YEAR(L1090),YEAR(N1090))</f>
      </c>
      <c r="Y1090" s="5">
        <f>+IF(N1090="",MONTH(L1090),MONTH(N1090))</f>
      </c>
      <c r="Z1090" s="282">
        <f>+IF(N1090="","W"&amp;IF(WEEKNUM(L1090)&lt;10,"0"&amp;WEEKNUM(L1090),WEEKNUM(L1090)),"W"&amp;IF(WEEKNUM(N1090)&lt;10,"0"&amp;WEEKNUM(N1090),WEEKNUM(N1090)))</f>
      </c>
      <c r="AA1090" s="281">
        <f>+IF(O1090&lt;&gt;"",O1090,IF(N1090="","In Transit","Arrived"))</f>
      </c>
      <c r="AB1090" s="281">
        <f>+"W"&amp;IF(WEEKNUM(Q1090)&lt;10,"0"&amp;WEEKNUM(Q1090),WEEKNUM(Q1090))</f>
      </c>
      <c r="AC1090" s="5">
        <f>+YEAR(Q1090)</f>
      </c>
      <c r="AD1090" s="281">
        <f>+AB1090&amp;"-"&amp;AC1090</f>
      </c>
      <c r="AE1090" s="6"/>
      <c r="AF1090" s="6"/>
      <c r="AG1090" s="11"/>
    </row>
    <row x14ac:dyDescent="0.25" r="1091" customHeight="1" ht="18.75">
      <c r="A1091" s="276">
        <v>36</v>
      </c>
      <c r="B1091" s="276">
        <v>1112677688</v>
      </c>
      <c r="C1091" s="277">
        <v>719825286018</v>
      </c>
      <c r="D1091" s="278">
        <v>45175</v>
      </c>
      <c r="E1091" s="279" t="s">
        <v>1675</v>
      </c>
      <c r="F1091" s="279" t="s">
        <v>1673</v>
      </c>
      <c r="G1091" s="283" t="s">
        <v>1674</v>
      </c>
      <c r="H1091" s="279" t="s">
        <v>189</v>
      </c>
      <c r="I1091" s="278">
        <v>45183</v>
      </c>
      <c r="J1091" s="278">
        <v>45186</v>
      </c>
      <c r="K1091" s="276">
        <f>J1091-D1091</f>
      </c>
      <c r="L1091" s="278">
        <v>45204</v>
      </c>
      <c r="M1091" s="280">
        <v>19.4</v>
      </c>
      <c r="N1091" s="278">
        <v>45207</v>
      </c>
      <c r="O1091" s="279" t="s">
        <v>190</v>
      </c>
      <c r="P1091" s="276">
        <v>188</v>
      </c>
      <c r="Q1091" s="278">
        <v>45230</v>
      </c>
      <c r="R1091" s="276">
        <f>Q1091-N1091</f>
      </c>
      <c r="S1091" s="6"/>
      <c r="T1091" s="6"/>
      <c r="U1091" s="5">
        <f>+YEAR(D1091)</f>
      </c>
      <c r="V1091" s="5">
        <f>+MONTH(D1091)</f>
      </c>
      <c r="W1091" s="281">
        <f>+"W"&amp;IF(WEEKNUM(D1091)&lt;10,"0"&amp;WEEKNUM(D1091),WEEKNUM(D1091))</f>
      </c>
      <c r="X1091" s="5">
        <f>+IF(N1091="",YEAR(L1091),YEAR(N1091))</f>
      </c>
      <c r="Y1091" s="5">
        <f>+IF(N1091="",MONTH(L1091),MONTH(N1091))</f>
      </c>
      <c r="Z1091" s="282">
        <f>+IF(N1091="","W"&amp;IF(WEEKNUM(L1091)&lt;10,"0"&amp;WEEKNUM(L1091),WEEKNUM(L1091)),"W"&amp;IF(WEEKNUM(N1091)&lt;10,"0"&amp;WEEKNUM(N1091),WEEKNUM(N1091)))</f>
      </c>
      <c r="AA1091" s="281">
        <f>+IF(O1091&lt;&gt;"",O1091,IF(N1091="","In Transit","Arrived"))</f>
      </c>
      <c r="AB1091" s="281">
        <f>+"W"&amp;IF(WEEKNUM(Q1091)&lt;10,"0"&amp;WEEKNUM(Q1091),WEEKNUM(Q1091))</f>
      </c>
      <c r="AC1091" s="5">
        <f>+YEAR(Q1091)</f>
      </c>
      <c r="AD1091" s="281">
        <f>+AB1091&amp;"-"&amp;AC1091</f>
      </c>
      <c r="AE1091" s="6"/>
      <c r="AF1091" s="6"/>
      <c r="AG1091" s="11"/>
    </row>
    <row x14ac:dyDescent="0.25" r="1092" customHeight="1" ht="18.75">
      <c r="A1092" s="276">
        <v>36</v>
      </c>
      <c r="B1092" s="276">
        <v>1112677687</v>
      </c>
      <c r="C1092" s="277">
        <v>719825286018</v>
      </c>
      <c r="D1092" s="278">
        <v>45175</v>
      </c>
      <c r="E1092" s="279" t="s">
        <v>1676</v>
      </c>
      <c r="F1092" s="279" t="s">
        <v>1673</v>
      </c>
      <c r="G1092" s="283" t="s">
        <v>1674</v>
      </c>
      <c r="H1092" s="279" t="s">
        <v>189</v>
      </c>
      <c r="I1092" s="278">
        <v>45183</v>
      </c>
      <c r="J1092" s="278">
        <v>45186</v>
      </c>
      <c r="K1092" s="276">
        <f>J1092-D1092</f>
      </c>
      <c r="L1092" s="278">
        <v>45204</v>
      </c>
      <c r="M1092" s="280">
        <v>19.4</v>
      </c>
      <c r="N1092" s="278">
        <v>45207</v>
      </c>
      <c r="O1092" s="279" t="s">
        <v>190</v>
      </c>
      <c r="P1092" s="276">
        <v>188</v>
      </c>
      <c r="Q1092" s="278">
        <v>45230</v>
      </c>
      <c r="R1092" s="276">
        <f>Q1092-N1092</f>
      </c>
      <c r="S1092" s="6"/>
      <c r="T1092" s="6"/>
      <c r="U1092" s="5">
        <f>+YEAR(D1092)</f>
      </c>
      <c r="V1092" s="5">
        <f>+MONTH(D1092)</f>
      </c>
      <c r="W1092" s="281">
        <f>+"W"&amp;IF(WEEKNUM(D1092)&lt;10,"0"&amp;WEEKNUM(D1092),WEEKNUM(D1092))</f>
      </c>
      <c r="X1092" s="5">
        <f>+IF(N1092="",YEAR(L1092),YEAR(N1092))</f>
      </c>
      <c r="Y1092" s="5">
        <f>+IF(N1092="",MONTH(L1092),MONTH(N1092))</f>
      </c>
      <c r="Z1092" s="282">
        <f>+IF(N1092="","W"&amp;IF(WEEKNUM(L1092)&lt;10,"0"&amp;WEEKNUM(L1092),WEEKNUM(L1092)),"W"&amp;IF(WEEKNUM(N1092)&lt;10,"0"&amp;WEEKNUM(N1092),WEEKNUM(N1092)))</f>
      </c>
      <c r="AA1092" s="281">
        <f>+IF(O1092&lt;&gt;"",O1092,IF(N1092="","In Transit","Arrived"))</f>
      </c>
      <c r="AB1092" s="281">
        <f>+"W"&amp;IF(WEEKNUM(Q1092)&lt;10,"0"&amp;WEEKNUM(Q1092),WEEKNUM(Q1092))</f>
      </c>
      <c r="AC1092" s="5">
        <f>+YEAR(Q1092)</f>
      </c>
      <c r="AD1092" s="281">
        <f>+AB1092&amp;"-"&amp;AC1092</f>
      </c>
      <c r="AE1092" s="6"/>
      <c r="AF1092" s="6"/>
      <c r="AG1092" s="11"/>
    </row>
    <row x14ac:dyDescent="0.25" r="1093" customHeight="1" ht="18.75">
      <c r="A1093" s="276">
        <v>36</v>
      </c>
      <c r="B1093" s="276">
        <v>1112677686</v>
      </c>
      <c r="C1093" s="277">
        <v>719825286018</v>
      </c>
      <c r="D1093" s="278">
        <v>45175</v>
      </c>
      <c r="E1093" s="279" t="s">
        <v>1303</v>
      </c>
      <c r="F1093" s="279" t="s">
        <v>1673</v>
      </c>
      <c r="G1093" s="283" t="s">
        <v>1674</v>
      </c>
      <c r="H1093" s="279" t="s">
        <v>189</v>
      </c>
      <c r="I1093" s="278">
        <v>45183</v>
      </c>
      <c r="J1093" s="278">
        <v>45186</v>
      </c>
      <c r="K1093" s="276">
        <f>J1093-D1093</f>
      </c>
      <c r="L1093" s="278">
        <v>45204</v>
      </c>
      <c r="M1093" s="280">
        <v>19.4</v>
      </c>
      <c r="N1093" s="278">
        <v>45207</v>
      </c>
      <c r="O1093" s="279" t="s">
        <v>190</v>
      </c>
      <c r="P1093" s="276">
        <v>188</v>
      </c>
      <c r="Q1093" s="278">
        <v>45230</v>
      </c>
      <c r="R1093" s="276">
        <f>Q1093-N1093</f>
      </c>
      <c r="S1093" s="6"/>
      <c r="T1093" s="6"/>
      <c r="U1093" s="5">
        <f>+YEAR(D1093)</f>
      </c>
      <c r="V1093" s="5">
        <f>+MONTH(D1093)</f>
      </c>
      <c r="W1093" s="281">
        <f>+"W"&amp;IF(WEEKNUM(D1093)&lt;10,"0"&amp;WEEKNUM(D1093),WEEKNUM(D1093))</f>
      </c>
      <c r="X1093" s="5">
        <f>+IF(N1093="",YEAR(L1093),YEAR(N1093))</f>
      </c>
      <c r="Y1093" s="5">
        <f>+IF(N1093="",MONTH(L1093),MONTH(N1093))</f>
      </c>
      <c r="Z1093" s="282">
        <f>+IF(N1093="","W"&amp;IF(WEEKNUM(L1093)&lt;10,"0"&amp;WEEKNUM(L1093),WEEKNUM(L1093)),"W"&amp;IF(WEEKNUM(N1093)&lt;10,"0"&amp;WEEKNUM(N1093),WEEKNUM(N1093)))</f>
      </c>
      <c r="AA1093" s="281">
        <f>+IF(O1093&lt;&gt;"",O1093,IF(N1093="","In Transit","Arrived"))</f>
      </c>
      <c r="AB1093" s="281">
        <f>+"W"&amp;IF(WEEKNUM(Q1093)&lt;10,"0"&amp;WEEKNUM(Q1093),WEEKNUM(Q1093))</f>
      </c>
      <c r="AC1093" s="5">
        <f>+YEAR(Q1093)</f>
      </c>
      <c r="AD1093" s="281">
        <f>+AB1093&amp;"-"&amp;AC1093</f>
      </c>
      <c r="AE1093" s="6"/>
      <c r="AF1093" s="6"/>
      <c r="AG1093" s="11"/>
    </row>
    <row x14ac:dyDescent="0.25" r="1094" customHeight="1" ht="18.75">
      <c r="A1094" s="276">
        <v>36</v>
      </c>
      <c r="B1094" s="276">
        <v>1112677685</v>
      </c>
      <c r="C1094" s="277">
        <v>719825286018</v>
      </c>
      <c r="D1094" s="278">
        <v>45175</v>
      </c>
      <c r="E1094" s="279" t="s">
        <v>1677</v>
      </c>
      <c r="F1094" s="279" t="s">
        <v>1673</v>
      </c>
      <c r="G1094" s="283" t="s">
        <v>1674</v>
      </c>
      <c r="H1094" s="279" t="s">
        <v>189</v>
      </c>
      <c r="I1094" s="278">
        <v>45183</v>
      </c>
      <c r="J1094" s="278">
        <v>45186</v>
      </c>
      <c r="K1094" s="276">
        <f>J1094-D1094</f>
      </c>
      <c r="L1094" s="278">
        <v>45204</v>
      </c>
      <c r="M1094" s="280">
        <v>19.4</v>
      </c>
      <c r="N1094" s="278">
        <v>45207</v>
      </c>
      <c r="O1094" s="279" t="s">
        <v>190</v>
      </c>
      <c r="P1094" s="276">
        <v>188</v>
      </c>
      <c r="Q1094" s="278">
        <v>45237</v>
      </c>
      <c r="R1094" s="276">
        <f>Q1094-N1094</f>
      </c>
      <c r="S1094" s="6"/>
      <c r="T1094" s="6"/>
      <c r="U1094" s="5">
        <f>+YEAR(D1094)</f>
      </c>
      <c r="V1094" s="5">
        <f>+MONTH(D1094)</f>
      </c>
      <c r="W1094" s="281">
        <f>+"W"&amp;IF(WEEKNUM(D1094)&lt;10,"0"&amp;WEEKNUM(D1094),WEEKNUM(D1094))</f>
      </c>
      <c r="X1094" s="5">
        <f>+IF(N1094="",YEAR(L1094),YEAR(N1094))</f>
      </c>
      <c r="Y1094" s="5">
        <f>+IF(N1094="",MONTH(L1094),MONTH(N1094))</f>
      </c>
      <c r="Z1094" s="282">
        <f>+IF(N1094="","W"&amp;IF(WEEKNUM(L1094)&lt;10,"0"&amp;WEEKNUM(L1094),WEEKNUM(L1094)),"W"&amp;IF(WEEKNUM(N1094)&lt;10,"0"&amp;WEEKNUM(N1094),WEEKNUM(N1094)))</f>
      </c>
      <c r="AA1094" s="281">
        <f>+IF(O1094&lt;&gt;"",O1094,IF(N1094="","In Transit","Arrived"))</f>
      </c>
      <c r="AB1094" s="281">
        <f>+"W"&amp;IF(WEEKNUM(Q1094)&lt;10,"0"&amp;WEEKNUM(Q1094),WEEKNUM(Q1094))</f>
      </c>
      <c r="AC1094" s="5">
        <f>+YEAR(Q1094)</f>
      </c>
      <c r="AD1094" s="281">
        <f>+AB1094&amp;"-"&amp;AC1094</f>
      </c>
      <c r="AE1094" s="6"/>
      <c r="AF1094" s="6"/>
      <c r="AG1094" s="11"/>
    </row>
    <row x14ac:dyDescent="0.25" r="1095" customHeight="1" ht="18.75">
      <c r="A1095" s="276">
        <v>36</v>
      </c>
      <c r="B1095" s="276">
        <v>1112677683</v>
      </c>
      <c r="C1095" s="277">
        <v>719825286018</v>
      </c>
      <c r="D1095" s="278">
        <v>45176</v>
      </c>
      <c r="E1095" s="279" t="s">
        <v>1678</v>
      </c>
      <c r="F1095" s="279" t="s">
        <v>1673</v>
      </c>
      <c r="G1095" s="283" t="s">
        <v>1674</v>
      </c>
      <c r="H1095" s="279" t="s">
        <v>189</v>
      </c>
      <c r="I1095" s="278">
        <v>45183</v>
      </c>
      <c r="J1095" s="278">
        <v>45186</v>
      </c>
      <c r="K1095" s="276">
        <f>J1095-D1095</f>
      </c>
      <c r="L1095" s="278">
        <v>45204</v>
      </c>
      <c r="M1095" s="280">
        <v>19.4</v>
      </c>
      <c r="N1095" s="278">
        <v>45207</v>
      </c>
      <c r="O1095" s="279" t="s">
        <v>190</v>
      </c>
      <c r="P1095" s="276">
        <v>188</v>
      </c>
      <c r="Q1095" s="278">
        <v>45237</v>
      </c>
      <c r="R1095" s="276">
        <f>Q1095-N1095</f>
      </c>
      <c r="S1095" s="6"/>
      <c r="T1095" s="6"/>
      <c r="U1095" s="5">
        <f>+YEAR(D1095)</f>
      </c>
      <c r="V1095" s="5">
        <f>+MONTH(D1095)</f>
      </c>
      <c r="W1095" s="281">
        <f>+"W"&amp;IF(WEEKNUM(D1095)&lt;10,"0"&amp;WEEKNUM(D1095),WEEKNUM(D1095))</f>
      </c>
      <c r="X1095" s="5">
        <f>+IF(N1095="",YEAR(L1095),YEAR(N1095))</f>
      </c>
      <c r="Y1095" s="5">
        <f>+IF(N1095="",MONTH(L1095),MONTH(N1095))</f>
      </c>
      <c r="Z1095" s="282">
        <f>+IF(N1095="","W"&amp;IF(WEEKNUM(L1095)&lt;10,"0"&amp;WEEKNUM(L1095),WEEKNUM(L1095)),"W"&amp;IF(WEEKNUM(N1095)&lt;10,"0"&amp;WEEKNUM(N1095),WEEKNUM(N1095)))</f>
      </c>
      <c r="AA1095" s="281">
        <f>+IF(O1095&lt;&gt;"",O1095,IF(N1095="","In Transit","Arrived"))</f>
      </c>
      <c r="AB1095" s="281">
        <f>+"W"&amp;IF(WEEKNUM(Q1095)&lt;10,"0"&amp;WEEKNUM(Q1095),WEEKNUM(Q1095))</f>
      </c>
      <c r="AC1095" s="5">
        <f>+YEAR(Q1095)</f>
      </c>
      <c r="AD1095" s="281">
        <f>+AB1095&amp;"-"&amp;AC1095</f>
      </c>
      <c r="AE1095" s="6"/>
      <c r="AF1095" s="6"/>
      <c r="AG1095" s="11"/>
    </row>
    <row x14ac:dyDescent="0.25" r="1096" customHeight="1" ht="18.75">
      <c r="A1096" s="276">
        <v>36</v>
      </c>
      <c r="B1096" s="276">
        <v>1112677682</v>
      </c>
      <c r="C1096" s="277">
        <v>719825286018</v>
      </c>
      <c r="D1096" s="278">
        <v>45176</v>
      </c>
      <c r="E1096" s="279" t="s">
        <v>1679</v>
      </c>
      <c r="F1096" s="279" t="s">
        <v>1673</v>
      </c>
      <c r="G1096" s="283" t="s">
        <v>1674</v>
      </c>
      <c r="H1096" s="279" t="s">
        <v>189</v>
      </c>
      <c r="I1096" s="278">
        <v>45183</v>
      </c>
      <c r="J1096" s="278">
        <v>45186</v>
      </c>
      <c r="K1096" s="276">
        <f>J1096-D1096</f>
      </c>
      <c r="L1096" s="278">
        <v>45204</v>
      </c>
      <c r="M1096" s="280">
        <v>19.4</v>
      </c>
      <c r="N1096" s="278">
        <v>45207</v>
      </c>
      <c r="O1096" s="279" t="s">
        <v>190</v>
      </c>
      <c r="P1096" s="276">
        <v>188</v>
      </c>
      <c r="Q1096" s="278">
        <v>45230</v>
      </c>
      <c r="R1096" s="276">
        <f>Q1096-N1096</f>
      </c>
      <c r="S1096" s="6"/>
      <c r="T1096" s="6"/>
      <c r="U1096" s="5">
        <f>+YEAR(D1096)</f>
      </c>
      <c r="V1096" s="5">
        <f>+MONTH(D1096)</f>
      </c>
      <c r="W1096" s="281">
        <f>+"W"&amp;IF(WEEKNUM(D1096)&lt;10,"0"&amp;WEEKNUM(D1096),WEEKNUM(D1096))</f>
      </c>
      <c r="X1096" s="5">
        <f>+IF(N1096="",YEAR(L1096),YEAR(N1096))</f>
      </c>
      <c r="Y1096" s="5">
        <f>+IF(N1096="",MONTH(L1096),MONTH(N1096))</f>
      </c>
      <c r="Z1096" s="282">
        <f>+IF(N1096="","W"&amp;IF(WEEKNUM(L1096)&lt;10,"0"&amp;WEEKNUM(L1096),WEEKNUM(L1096)),"W"&amp;IF(WEEKNUM(N1096)&lt;10,"0"&amp;WEEKNUM(N1096),WEEKNUM(N1096)))</f>
      </c>
      <c r="AA1096" s="281">
        <f>+IF(O1096&lt;&gt;"",O1096,IF(N1096="","In Transit","Arrived"))</f>
      </c>
      <c r="AB1096" s="281">
        <f>+"W"&amp;IF(WEEKNUM(Q1096)&lt;10,"0"&amp;WEEKNUM(Q1096),WEEKNUM(Q1096))</f>
      </c>
      <c r="AC1096" s="5">
        <f>+YEAR(Q1096)</f>
      </c>
      <c r="AD1096" s="281">
        <f>+AB1096&amp;"-"&amp;AC1096</f>
      </c>
      <c r="AE1096" s="6"/>
      <c r="AF1096" s="6"/>
      <c r="AG1096" s="11"/>
    </row>
    <row x14ac:dyDescent="0.25" r="1097" customHeight="1" ht="18.75">
      <c r="A1097" s="276">
        <v>36</v>
      </c>
      <c r="B1097" s="276">
        <v>1112677681</v>
      </c>
      <c r="C1097" s="277">
        <v>719825286018</v>
      </c>
      <c r="D1097" s="278">
        <v>45176</v>
      </c>
      <c r="E1097" s="279" t="s">
        <v>1680</v>
      </c>
      <c r="F1097" s="279" t="s">
        <v>1673</v>
      </c>
      <c r="G1097" s="283" t="s">
        <v>1674</v>
      </c>
      <c r="H1097" s="279" t="s">
        <v>189</v>
      </c>
      <c r="I1097" s="278">
        <v>45183</v>
      </c>
      <c r="J1097" s="278">
        <v>45186</v>
      </c>
      <c r="K1097" s="276">
        <f>J1097-D1097</f>
      </c>
      <c r="L1097" s="278">
        <v>45204</v>
      </c>
      <c r="M1097" s="280">
        <v>19.4</v>
      </c>
      <c r="N1097" s="278">
        <v>45207</v>
      </c>
      <c r="O1097" s="279" t="s">
        <v>190</v>
      </c>
      <c r="P1097" s="276">
        <v>188</v>
      </c>
      <c r="Q1097" s="278">
        <v>45230</v>
      </c>
      <c r="R1097" s="276">
        <f>Q1097-N1097</f>
      </c>
      <c r="S1097" s="6"/>
      <c r="T1097" s="6"/>
      <c r="U1097" s="5">
        <f>+YEAR(D1097)</f>
      </c>
      <c r="V1097" s="5">
        <f>+MONTH(D1097)</f>
      </c>
      <c r="W1097" s="281">
        <f>+"W"&amp;IF(WEEKNUM(D1097)&lt;10,"0"&amp;WEEKNUM(D1097),WEEKNUM(D1097))</f>
      </c>
      <c r="X1097" s="5">
        <f>+IF(N1097="",YEAR(L1097),YEAR(N1097))</f>
      </c>
      <c r="Y1097" s="5">
        <f>+IF(N1097="",MONTH(L1097),MONTH(N1097))</f>
      </c>
      <c r="Z1097" s="282">
        <f>+IF(N1097="","W"&amp;IF(WEEKNUM(L1097)&lt;10,"0"&amp;WEEKNUM(L1097),WEEKNUM(L1097)),"W"&amp;IF(WEEKNUM(N1097)&lt;10,"0"&amp;WEEKNUM(N1097),WEEKNUM(N1097)))</f>
      </c>
      <c r="AA1097" s="281">
        <f>+IF(O1097&lt;&gt;"",O1097,IF(N1097="","In Transit","Arrived"))</f>
      </c>
      <c r="AB1097" s="281">
        <f>+"W"&amp;IF(WEEKNUM(Q1097)&lt;10,"0"&amp;WEEKNUM(Q1097),WEEKNUM(Q1097))</f>
      </c>
      <c r="AC1097" s="5">
        <f>+YEAR(Q1097)</f>
      </c>
      <c r="AD1097" s="281">
        <f>+AB1097&amp;"-"&amp;AC1097</f>
      </c>
      <c r="AE1097" s="6"/>
      <c r="AF1097" s="6"/>
      <c r="AG1097" s="11"/>
    </row>
    <row x14ac:dyDescent="0.25" r="1098" customHeight="1" ht="18.75">
      <c r="A1098" s="276">
        <v>36</v>
      </c>
      <c r="B1098" s="276">
        <v>1112677679</v>
      </c>
      <c r="C1098" s="277">
        <v>719825286018</v>
      </c>
      <c r="D1098" s="278">
        <v>45176</v>
      </c>
      <c r="E1098" s="279" t="s">
        <v>388</v>
      </c>
      <c r="F1098" s="279" t="s">
        <v>1673</v>
      </c>
      <c r="G1098" s="283" t="s">
        <v>1674</v>
      </c>
      <c r="H1098" s="279" t="s">
        <v>189</v>
      </c>
      <c r="I1098" s="278">
        <v>45183</v>
      </c>
      <c r="J1098" s="278">
        <v>45186</v>
      </c>
      <c r="K1098" s="276">
        <f>J1098-D1098</f>
      </c>
      <c r="L1098" s="278">
        <v>45204</v>
      </c>
      <c r="M1098" s="280">
        <v>19.4</v>
      </c>
      <c r="N1098" s="278">
        <v>45207</v>
      </c>
      <c r="O1098" s="279" t="s">
        <v>190</v>
      </c>
      <c r="P1098" s="276">
        <v>188</v>
      </c>
      <c r="Q1098" s="278">
        <v>45230</v>
      </c>
      <c r="R1098" s="276">
        <f>Q1098-N1098</f>
      </c>
      <c r="S1098" s="6"/>
      <c r="T1098" s="6"/>
      <c r="U1098" s="5">
        <f>+YEAR(D1098)</f>
      </c>
      <c r="V1098" s="5">
        <f>+MONTH(D1098)</f>
      </c>
      <c r="W1098" s="281">
        <f>+"W"&amp;IF(WEEKNUM(D1098)&lt;10,"0"&amp;WEEKNUM(D1098),WEEKNUM(D1098))</f>
      </c>
      <c r="X1098" s="5">
        <f>+IF(N1098="",YEAR(L1098),YEAR(N1098))</f>
      </c>
      <c r="Y1098" s="5">
        <f>+IF(N1098="",MONTH(L1098),MONTH(N1098))</f>
      </c>
      <c r="Z1098" s="282">
        <f>+IF(N1098="","W"&amp;IF(WEEKNUM(L1098)&lt;10,"0"&amp;WEEKNUM(L1098),WEEKNUM(L1098)),"W"&amp;IF(WEEKNUM(N1098)&lt;10,"0"&amp;WEEKNUM(N1098),WEEKNUM(N1098)))</f>
      </c>
      <c r="AA1098" s="281">
        <f>+IF(O1098&lt;&gt;"",O1098,IF(N1098="","In Transit","Arrived"))</f>
      </c>
      <c r="AB1098" s="281">
        <f>+"W"&amp;IF(WEEKNUM(Q1098)&lt;10,"0"&amp;WEEKNUM(Q1098),WEEKNUM(Q1098))</f>
      </c>
      <c r="AC1098" s="5">
        <f>+YEAR(Q1098)</f>
      </c>
      <c r="AD1098" s="281">
        <f>+AB1098&amp;"-"&amp;AC1098</f>
      </c>
      <c r="AE1098" s="6"/>
      <c r="AF1098" s="6"/>
      <c r="AG1098" s="11"/>
    </row>
    <row x14ac:dyDescent="0.25" r="1099" customHeight="1" ht="18.75">
      <c r="A1099" s="276">
        <v>36</v>
      </c>
      <c r="B1099" s="276">
        <v>1112677678</v>
      </c>
      <c r="C1099" s="277">
        <v>719825286018</v>
      </c>
      <c r="D1099" s="278">
        <v>45175</v>
      </c>
      <c r="E1099" s="279" t="s">
        <v>1681</v>
      </c>
      <c r="F1099" s="279" t="s">
        <v>1673</v>
      </c>
      <c r="G1099" s="283" t="s">
        <v>1674</v>
      </c>
      <c r="H1099" s="279" t="s">
        <v>189</v>
      </c>
      <c r="I1099" s="278">
        <v>45183</v>
      </c>
      <c r="J1099" s="278">
        <v>45186</v>
      </c>
      <c r="K1099" s="276">
        <f>J1099-D1099</f>
      </c>
      <c r="L1099" s="278">
        <v>45204</v>
      </c>
      <c r="M1099" s="280">
        <v>19.4</v>
      </c>
      <c r="N1099" s="278">
        <v>45207</v>
      </c>
      <c r="O1099" s="279" t="s">
        <v>190</v>
      </c>
      <c r="P1099" s="276">
        <v>188</v>
      </c>
      <c r="Q1099" s="278">
        <v>45230</v>
      </c>
      <c r="R1099" s="276">
        <f>Q1099-N1099</f>
      </c>
      <c r="S1099" s="6"/>
      <c r="T1099" s="6"/>
      <c r="U1099" s="5">
        <f>+YEAR(D1099)</f>
      </c>
      <c r="V1099" s="5">
        <f>+MONTH(D1099)</f>
      </c>
      <c r="W1099" s="281">
        <f>+"W"&amp;IF(WEEKNUM(D1099)&lt;10,"0"&amp;WEEKNUM(D1099),WEEKNUM(D1099))</f>
      </c>
      <c r="X1099" s="5">
        <f>+IF(N1099="",YEAR(L1099),YEAR(N1099))</f>
      </c>
      <c r="Y1099" s="5">
        <f>+IF(N1099="",MONTH(L1099),MONTH(N1099))</f>
      </c>
      <c r="Z1099" s="282">
        <f>+IF(N1099="","W"&amp;IF(WEEKNUM(L1099)&lt;10,"0"&amp;WEEKNUM(L1099),WEEKNUM(L1099)),"W"&amp;IF(WEEKNUM(N1099)&lt;10,"0"&amp;WEEKNUM(N1099),WEEKNUM(N1099)))</f>
      </c>
      <c r="AA1099" s="281">
        <f>+IF(O1099&lt;&gt;"",O1099,IF(N1099="","In Transit","Arrived"))</f>
      </c>
      <c r="AB1099" s="281">
        <f>+"W"&amp;IF(WEEKNUM(Q1099)&lt;10,"0"&amp;WEEKNUM(Q1099),WEEKNUM(Q1099))</f>
      </c>
      <c r="AC1099" s="5">
        <f>+YEAR(Q1099)</f>
      </c>
      <c r="AD1099" s="281">
        <f>+AB1099&amp;"-"&amp;AC1099</f>
      </c>
      <c r="AE1099" s="6"/>
      <c r="AF1099" s="6"/>
      <c r="AG1099" s="11"/>
    </row>
    <row x14ac:dyDescent="0.25" r="1100" customHeight="1" ht="18.75">
      <c r="A1100" s="276">
        <v>36</v>
      </c>
      <c r="B1100" s="276">
        <v>1112677677</v>
      </c>
      <c r="C1100" s="277">
        <v>719825286018</v>
      </c>
      <c r="D1100" s="278">
        <v>45174</v>
      </c>
      <c r="E1100" s="279" t="s">
        <v>1682</v>
      </c>
      <c r="F1100" s="279" t="s">
        <v>1673</v>
      </c>
      <c r="G1100" s="283" t="s">
        <v>1674</v>
      </c>
      <c r="H1100" s="279" t="s">
        <v>189</v>
      </c>
      <c r="I1100" s="278">
        <v>45183</v>
      </c>
      <c r="J1100" s="278">
        <v>45186</v>
      </c>
      <c r="K1100" s="276">
        <f>J1100-D1100</f>
      </c>
      <c r="L1100" s="278">
        <v>45204</v>
      </c>
      <c r="M1100" s="280">
        <v>19.4</v>
      </c>
      <c r="N1100" s="278">
        <v>45207</v>
      </c>
      <c r="O1100" s="279" t="s">
        <v>190</v>
      </c>
      <c r="P1100" s="276">
        <v>188</v>
      </c>
      <c r="Q1100" s="278">
        <v>45230</v>
      </c>
      <c r="R1100" s="276">
        <f>Q1100-N1100</f>
      </c>
      <c r="S1100" s="6"/>
      <c r="T1100" s="6"/>
      <c r="U1100" s="5">
        <f>+YEAR(D1100)</f>
      </c>
      <c r="V1100" s="5">
        <f>+MONTH(D1100)</f>
      </c>
      <c r="W1100" s="281">
        <f>+"W"&amp;IF(WEEKNUM(D1100)&lt;10,"0"&amp;WEEKNUM(D1100),WEEKNUM(D1100))</f>
      </c>
      <c r="X1100" s="5">
        <f>+IF(N1100="",YEAR(L1100),YEAR(N1100))</f>
      </c>
      <c r="Y1100" s="5">
        <f>+IF(N1100="",MONTH(L1100),MONTH(N1100))</f>
      </c>
      <c r="Z1100" s="282">
        <f>+IF(N1100="","W"&amp;IF(WEEKNUM(L1100)&lt;10,"0"&amp;WEEKNUM(L1100),WEEKNUM(L1100)),"W"&amp;IF(WEEKNUM(N1100)&lt;10,"0"&amp;WEEKNUM(N1100),WEEKNUM(N1100)))</f>
      </c>
      <c r="AA1100" s="281">
        <f>+IF(O1100&lt;&gt;"",O1100,IF(N1100="","In Transit","Arrived"))</f>
      </c>
      <c r="AB1100" s="281">
        <f>+"W"&amp;IF(WEEKNUM(Q1100)&lt;10,"0"&amp;WEEKNUM(Q1100),WEEKNUM(Q1100))</f>
      </c>
      <c r="AC1100" s="5">
        <f>+YEAR(Q1100)</f>
      </c>
      <c r="AD1100" s="281">
        <f>+AB1100&amp;"-"&amp;AC1100</f>
      </c>
      <c r="AE1100" s="6"/>
      <c r="AF1100" s="6"/>
      <c r="AG1100" s="11"/>
    </row>
    <row x14ac:dyDescent="0.25" r="1101" customHeight="1" ht="18.75">
      <c r="A1101" s="276">
        <v>37</v>
      </c>
      <c r="B1101" s="276">
        <v>1113024430</v>
      </c>
      <c r="C1101" s="277">
        <v>722289154418</v>
      </c>
      <c r="D1101" s="278">
        <v>45183</v>
      </c>
      <c r="E1101" s="279" t="s">
        <v>1683</v>
      </c>
      <c r="F1101" s="279" t="s">
        <v>188</v>
      </c>
      <c r="G1101" s="283" t="s">
        <v>1684</v>
      </c>
      <c r="H1101" s="279" t="s">
        <v>189</v>
      </c>
      <c r="I1101" s="278">
        <v>45190</v>
      </c>
      <c r="J1101" s="278">
        <v>45192</v>
      </c>
      <c r="K1101" s="276">
        <f>J1101-D1101</f>
      </c>
      <c r="L1101" s="278">
        <v>45214</v>
      </c>
      <c r="M1101" s="280">
        <v>19.4</v>
      </c>
      <c r="N1101" s="278">
        <v>45215</v>
      </c>
      <c r="O1101" s="279" t="s">
        <v>190</v>
      </c>
      <c r="P1101" s="276">
        <v>188</v>
      </c>
      <c r="Q1101" s="278">
        <v>45237</v>
      </c>
      <c r="R1101" s="276">
        <f>Q1101-N1101</f>
      </c>
      <c r="S1101" s="6"/>
      <c r="T1101" s="6"/>
      <c r="U1101" s="5">
        <f>+YEAR(D1101)</f>
      </c>
      <c r="V1101" s="5">
        <f>+MONTH(D1101)</f>
      </c>
      <c r="W1101" s="281">
        <f>+"W"&amp;IF(WEEKNUM(D1101)&lt;10,"0"&amp;WEEKNUM(D1101),WEEKNUM(D1101))</f>
      </c>
      <c r="X1101" s="5">
        <f>+IF(N1101="",YEAR(L1101),YEAR(N1101))</f>
      </c>
      <c r="Y1101" s="5">
        <f>+IF(N1101="",MONTH(L1101),MONTH(N1101))</f>
      </c>
      <c r="Z1101" s="282">
        <f>+IF(N1101="","W"&amp;IF(WEEKNUM(L1101)&lt;10,"0"&amp;WEEKNUM(L1101),WEEKNUM(L1101)),"W"&amp;IF(WEEKNUM(N1101)&lt;10,"0"&amp;WEEKNUM(N1101),WEEKNUM(N1101)))</f>
      </c>
      <c r="AA1101" s="281">
        <f>+IF(O1101&lt;&gt;"",O1101,IF(N1101="","In Transit","Arrived"))</f>
      </c>
      <c r="AB1101" s="281">
        <f>+"W"&amp;IF(WEEKNUM(Q1101)&lt;10,"0"&amp;WEEKNUM(Q1101),WEEKNUM(Q1101))</f>
      </c>
      <c r="AC1101" s="5">
        <f>+YEAR(Q1101)</f>
      </c>
      <c r="AD1101" s="281">
        <f>+AB1101&amp;"-"&amp;AC1101</f>
      </c>
      <c r="AE1101" s="6"/>
      <c r="AF1101" s="6"/>
      <c r="AG1101" s="11"/>
    </row>
    <row x14ac:dyDescent="0.25" r="1102" customHeight="1" ht="18.75">
      <c r="A1102" s="276">
        <v>37</v>
      </c>
      <c r="B1102" s="276">
        <v>1113024429</v>
      </c>
      <c r="C1102" s="277">
        <v>722289154418</v>
      </c>
      <c r="D1102" s="278">
        <v>45183</v>
      </c>
      <c r="E1102" s="279" t="s">
        <v>1685</v>
      </c>
      <c r="F1102" s="279" t="s">
        <v>188</v>
      </c>
      <c r="G1102" s="283" t="s">
        <v>1684</v>
      </c>
      <c r="H1102" s="279" t="s">
        <v>189</v>
      </c>
      <c r="I1102" s="278">
        <v>45190</v>
      </c>
      <c r="J1102" s="278">
        <v>45192</v>
      </c>
      <c r="K1102" s="276">
        <f>J1102-D1102</f>
      </c>
      <c r="L1102" s="278">
        <v>45214</v>
      </c>
      <c r="M1102" s="280">
        <v>19.4</v>
      </c>
      <c r="N1102" s="278">
        <v>45215</v>
      </c>
      <c r="O1102" s="279" t="s">
        <v>190</v>
      </c>
      <c r="P1102" s="276">
        <v>188</v>
      </c>
      <c r="Q1102" s="278">
        <v>45237</v>
      </c>
      <c r="R1102" s="276">
        <f>Q1102-N1102</f>
      </c>
      <c r="S1102" s="6"/>
      <c r="T1102" s="6"/>
      <c r="U1102" s="5">
        <f>+YEAR(D1102)</f>
      </c>
      <c r="V1102" s="5">
        <f>+MONTH(D1102)</f>
      </c>
      <c r="W1102" s="281">
        <f>+"W"&amp;IF(WEEKNUM(D1102)&lt;10,"0"&amp;WEEKNUM(D1102),WEEKNUM(D1102))</f>
      </c>
      <c r="X1102" s="5">
        <f>+IF(N1102="",YEAR(L1102),YEAR(N1102))</f>
      </c>
      <c r="Y1102" s="5">
        <f>+IF(N1102="",MONTH(L1102),MONTH(N1102))</f>
      </c>
      <c r="Z1102" s="282">
        <f>+IF(N1102="","W"&amp;IF(WEEKNUM(L1102)&lt;10,"0"&amp;WEEKNUM(L1102),WEEKNUM(L1102)),"W"&amp;IF(WEEKNUM(N1102)&lt;10,"0"&amp;WEEKNUM(N1102),WEEKNUM(N1102)))</f>
      </c>
      <c r="AA1102" s="281">
        <f>+IF(O1102&lt;&gt;"",O1102,IF(N1102="","In Transit","Arrived"))</f>
      </c>
      <c r="AB1102" s="281">
        <f>+"W"&amp;IF(WEEKNUM(Q1102)&lt;10,"0"&amp;WEEKNUM(Q1102),WEEKNUM(Q1102))</f>
      </c>
      <c r="AC1102" s="5">
        <f>+YEAR(Q1102)</f>
      </c>
      <c r="AD1102" s="281">
        <f>+AB1102&amp;"-"&amp;AC1102</f>
      </c>
      <c r="AE1102" s="6"/>
      <c r="AF1102" s="6"/>
      <c r="AG1102" s="11"/>
    </row>
    <row x14ac:dyDescent="0.25" r="1103" customHeight="1" ht="18.75">
      <c r="A1103" s="276">
        <v>37</v>
      </c>
      <c r="B1103" s="276">
        <v>1113024428</v>
      </c>
      <c r="C1103" s="277">
        <v>722289154418</v>
      </c>
      <c r="D1103" s="278">
        <v>45183</v>
      </c>
      <c r="E1103" s="279" t="s">
        <v>1686</v>
      </c>
      <c r="F1103" s="279" t="s">
        <v>188</v>
      </c>
      <c r="G1103" s="283" t="s">
        <v>1684</v>
      </c>
      <c r="H1103" s="279" t="s">
        <v>189</v>
      </c>
      <c r="I1103" s="278">
        <v>45190</v>
      </c>
      <c r="J1103" s="278">
        <v>45192</v>
      </c>
      <c r="K1103" s="276">
        <f>J1103-D1103</f>
      </c>
      <c r="L1103" s="278">
        <v>45214</v>
      </c>
      <c r="M1103" s="280">
        <v>19.4</v>
      </c>
      <c r="N1103" s="278">
        <v>45215</v>
      </c>
      <c r="O1103" s="279" t="s">
        <v>190</v>
      </c>
      <c r="P1103" s="276">
        <v>188</v>
      </c>
      <c r="Q1103" s="278">
        <v>45237</v>
      </c>
      <c r="R1103" s="276">
        <f>Q1103-N1103</f>
      </c>
      <c r="S1103" s="6"/>
      <c r="T1103" s="6"/>
      <c r="U1103" s="5">
        <f>+YEAR(D1103)</f>
      </c>
      <c r="V1103" s="5">
        <f>+MONTH(D1103)</f>
      </c>
      <c r="W1103" s="281">
        <f>+"W"&amp;IF(WEEKNUM(D1103)&lt;10,"0"&amp;WEEKNUM(D1103),WEEKNUM(D1103))</f>
      </c>
      <c r="X1103" s="5">
        <f>+IF(N1103="",YEAR(L1103),YEAR(N1103))</f>
      </c>
      <c r="Y1103" s="5">
        <f>+IF(N1103="",MONTH(L1103),MONTH(N1103))</f>
      </c>
      <c r="Z1103" s="282">
        <f>+IF(N1103="","W"&amp;IF(WEEKNUM(L1103)&lt;10,"0"&amp;WEEKNUM(L1103),WEEKNUM(L1103)),"W"&amp;IF(WEEKNUM(N1103)&lt;10,"0"&amp;WEEKNUM(N1103),WEEKNUM(N1103)))</f>
      </c>
      <c r="AA1103" s="281">
        <f>+IF(O1103&lt;&gt;"",O1103,IF(N1103="","In Transit","Arrived"))</f>
      </c>
      <c r="AB1103" s="281">
        <f>+"W"&amp;IF(WEEKNUM(Q1103)&lt;10,"0"&amp;WEEKNUM(Q1103),WEEKNUM(Q1103))</f>
      </c>
      <c r="AC1103" s="5">
        <f>+YEAR(Q1103)</f>
      </c>
      <c r="AD1103" s="281">
        <f>+AB1103&amp;"-"&amp;AC1103</f>
      </c>
      <c r="AE1103" s="6"/>
      <c r="AF1103" s="6"/>
      <c r="AG1103" s="11"/>
    </row>
    <row x14ac:dyDescent="0.25" r="1104" customHeight="1" ht="18.75">
      <c r="A1104" s="276">
        <v>37</v>
      </c>
      <c r="B1104" s="276">
        <v>1113024427</v>
      </c>
      <c r="C1104" s="277">
        <v>722289154418</v>
      </c>
      <c r="D1104" s="278">
        <v>45183</v>
      </c>
      <c r="E1104" s="279" t="s">
        <v>1687</v>
      </c>
      <c r="F1104" s="279" t="s">
        <v>188</v>
      </c>
      <c r="G1104" s="283" t="s">
        <v>1684</v>
      </c>
      <c r="H1104" s="279" t="s">
        <v>189</v>
      </c>
      <c r="I1104" s="278">
        <v>45190</v>
      </c>
      <c r="J1104" s="278">
        <v>45192</v>
      </c>
      <c r="K1104" s="276">
        <f>J1104-D1104</f>
      </c>
      <c r="L1104" s="278">
        <v>45214</v>
      </c>
      <c r="M1104" s="280">
        <v>19.4</v>
      </c>
      <c r="N1104" s="278">
        <v>45215</v>
      </c>
      <c r="O1104" s="279" t="s">
        <v>190</v>
      </c>
      <c r="P1104" s="276">
        <v>188</v>
      </c>
      <c r="Q1104" s="278">
        <v>45237</v>
      </c>
      <c r="R1104" s="276">
        <f>Q1104-N1104</f>
      </c>
      <c r="S1104" s="6"/>
      <c r="T1104" s="6"/>
      <c r="U1104" s="5">
        <f>+YEAR(D1104)</f>
      </c>
      <c r="V1104" s="5">
        <f>+MONTH(D1104)</f>
      </c>
      <c r="W1104" s="281">
        <f>+"W"&amp;IF(WEEKNUM(D1104)&lt;10,"0"&amp;WEEKNUM(D1104),WEEKNUM(D1104))</f>
      </c>
      <c r="X1104" s="5">
        <f>+IF(N1104="",YEAR(L1104),YEAR(N1104))</f>
      </c>
      <c r="Y1104" s="5">
        <f>+IF(N1104="",MONTH(L1104),MONTH(N1104))</f>
      </c>
      <c r="Z1104" s="282">
        <f>+IF(N1104="","W"&amp;IF(WEEKNUM(L1104)&lt;10,"0"&amp;WEEKNUM(L1104),WEEKNUM(L1104)),"W"&amp;IF(WEEKNUM(N1104)&lt;10,"0"&amp;WEEKNUM(N1104),WEEKNUM(N1104)))</f>
      </c>
      <c r="AA1104" s="281">
        <f>+IF(O1104&lt;&gt;"",O1104,IF(N1104="","In Transit","Arrived"))</f>
      </c>
      <c r="AB1104" s="281">
        <f>+"W"&amp;IF(WEEKNUM(Q1104)&lt;10,"0"&amp;WEEKNUM(Q1104),WEEKNUM(Q1104))</f>
      </c>
      <c r="AC1104" s="5">
        <f>+YEAR(Q1104)</f>
      </c>
      <c r="AD1104" s="281">
        <f>+AB1104&amp;"-"&amp;AC1104</f>
      </c>
      <c r="AE1104" s="6"/>
      <c r="AF1104" s="6"/>
      <c r="AG1104" s="11"/>
    </row>
    <row x14ac:dyDescent="0.25" r="1105" customHeight="1" ht="18.75">
      <c r="A1105" s="276">
        <v>37</v>
      </c>
      <c r="B1105" s="276">
        <v>1113024426</v>
      </c>
      <c r="C1105" s="277">
        <v>722289154418</v>
      </c>
      <c r="D1105" s="278">
        <v>45183</v>
      </c>
      <c r="E1105" s="279" t="s">
        <v>1688</v>
      </c>
      <c r="F1105" s="279" t="s">
        <v>188</v>
      </c>
      <c r="G1105" s="283" t="s">
        <v>1684</v>
      </c>
      <c r="H1105" s="279" t="s">
        <v>189</v>
      </c>
      <c r="I1105" s="278">
        <v>45190</v>
      </c>
      <c r="J1105" s="278">
        <v>45192</v>
      </c>
      <c r="K1105" s="276">
        <f>J1105-D1105</f>
      </c>
      <c r="L1105" s="278">
        <v>45214</v>
      </c>
      <c r="M1105" s="280">
        <v>19.4</v>
      </c>
      <c r="N1105" s="278">
        <v>45215</v>
      </c>
      <c r="O1105" s="279" t="s">
        <v>190</v>
      </c>
      <c r="P1105" s="276">
        <v>188</v>
      </c>
      <c r="Q1105" s="278">
        <v>45237</v>
      </c>
      <c r="R1105" s="276">
        <f>Q1105-N1105</f>
      </c>
      <c r="S1105" s="6"/>
      <c r="T1105" s="6"/>
      <c r="U1105" s="5">
        <f>+YEAR(D1105)</f>
      </c>
      <c r="V1105" s="5">
        <f>+MONTH(D1105)</f>
      </c>
      <c r="W1105" s="281">
        <f>+"W"&amp;IF(WEEKNUM(D1105)&lt;10,"0"&amp;WEEKNUM(D1105),WEEKNUM(D1105))</f>
      </c>
      <c r="X1105" s="5">
        <f>+IF(N1105="",YEAR(L1105),YEAR(N1105))</f>
      </c>
      <c r="Y1105" s="5">
        <f>+IF(N1105="",MONTH(L1105),MONTH(N1105))</f>
      </c>
      <c r="Z1105" s="282">
        <f>+IF(N1105="","W"&amp;IF(WEEKNUM(L1105)&lt;10,"0"&amp;WEEKNUM(L1105),WEEKNUM(L1105)),"W"&amp;IF(WEEKNUM(N1105)&lt;10,"0"&amp;WEEKNUM(N1105),WEEKNUM(N1105)))</f>
      </c>
      <c r="AA1105" s="281">
        <f>+IF(O1105&lt;&gt;"",O1105,IF(N1105="","In Transit","Arrived"))</f>
      </c>
      <c r="AB1105" s="281">
        <f>+"W"&amp;IF(WEEKNUM(Q1105)&lt;10,"0"&amp;WEEKNUM(Q1105),WEEKNUM(Q1105))</f>
      </c>
      <c r="AC1105" s="5">
        <f>+YEAR(Q1105)</f>
      </c>
      <c r="AD1105" s="281">
        <f>+AB1105&amp;"-"&amp;AC1105</f>
      </c>
      <c r="AE1105" s="6"/>
      <c r="AF1105" s="6"/>
      <c r="AG1105" s="11"/>
    </row>
    <row x14ac:dyDescent="0.25" r="1106" customHeight="1" ht="18.75">
      <c r="A1106" s="276">
        <v>37</v>
      </c>
      <c r="B1106" s="276">
        <v>1113024408</v>
      </c>
      <c r="C1106" s="277">
        <v>722289154418</v>
      </c>
      <c r="D1106" s="278">
        <v>45182</v>
      </c>
      <c r="E1106" s="279" t="s">
        <v>1689</v>
      </c>
      <c r="F1106" s="279" t="s">
        <v>188</v>
      </c>
      <c r="G1106" s="283" t="s">
        <v>1684</v>
      </c>
      <c r="H1106" s="279" t="s">
        <v>189</v>
      </c>
      <c r="I1106" s="278">
        <v>45190</v>
      </c>
      <c r="J1106" s="278">
        <v>45192</v>
      </c>
      <c r="K1106" s="276">
        <f>J1106-D1106</f>
      </c>
      <c r="L1106" s="278">
        <v>45214</v>
      </c>
      <c r="M1106" s="280">
        <v>19.4</v>
      </c>
      <c r="N1106" s="278">
        <v>45215</v>
      </c>
      <c r="O1106" s="279" t="s">
        <v>190</v>
      </c>
      <c r="P1106" s="276">
        <v>188</v>
      </c>
      <c r="Q1106" s="278">
        <v>45237</v>
      </c>
      <c r="R1106" s="276">
        <f>Q1106-N1106</f>
      </c>
      <c r="S1106" s="6"/>
      <c r="T1106" s="6"/>
      <c r="U1106" s="5">
        <f>+YEAR(D1106)</f>
      </c>
      <c r="V1106" s="5">
        <f>+MONTH(D1106)</f>
      </c>
      <c r="W1106" s="281">
        <f>+"W"&amp;IF(WEEKNUM(D1106)&lt;10,"0"&amp;WEEKNUM(D1106),WEEKNUM(D1106))</f>
      </c>
      <c r="X1106" s="5">
        <f>+IF(N1106="",YEAR(L1106),YEAR(N1106))</f>
      </c>
      <c r="Y1106" s="5">
        <f>+IF(N1106="",MONTH(L1106),MONTH(N1106))</f>
      </c>
      <c r="Z1106" s="282">
        <f>+IF(N1106="","W"&amp;IF(WEEKNUM(L1106)&lt;10,"0"&amp;WEEKNUM(L1106),WEEKNUM(L1106)),"W"&amp;IF(WEEKNUM(N1106)&lt;10,"0"&amp;WEEKNUM(N1106),WEEKNUM(N1106)))</f>
      </c>
      <c r="AA1106" s="281">
        <f>+IF(O1106&lt;&gt;"",O1106,IF(N1106="","In Transit","Arrived"))</f>
      </c>
      <c r="AB1106" s="281">
        <f>+"W"&amp;IF(WEEKNUM(Q1106)&lt;10,"0"&amp;WEEKNUM(Q1106),WEEKNUM(Q1106))</f>
      </c>
      <c r="AC1106" s="5">
        <f>+YEAR(Q1106)</f>
      </c>
      <c r="AD1106" s="281">
        <f>+AB1106&amp;"-"&amp;AC1106</f>
      </c>
      <c r="AE1106" s="6"/>
      <c r="AF1106" s="6"/>
      <c r="AG1106" s="11"/>
    </row>
    <row x14ac:dyDescent="0.25" r="1107" customHeight="1" ht="18.75">
      <c r="A1107" s="276">
        <v>37</v>
      </c>
      <c r="B1107" s="276">
        <v>1113024407</v>
      </c>
      <c r="C1107" s="277">
        <v>722289154418</v>
      </c>
      <c r="D1107" s="278">
        <v>45182</v>
      </c>
      <c r="E1107" s="279" t="s">
        <v>1690</v>
      </c>
      <c r="F1107" s="279" t="s">
        <v>188</v>
      </c>
      <c r="G1107" s="283" t="s">
        <v>1684</v>
      </c>
      <c r="H1107" s="279" t="s">
        <v>189</v>
      </c>
      <c r="I1107" s="278">
        <v>45190</v>
      </c>
      <c r="J1107" s="278">
        <v>45192</v>
      </c>
      <c r="K1107" s="276">
        <f>J1107-D1107</f>
      </c>
      <c r="L1107" s="278">
        <v>45214</v>
      </c>
      <c r="M1107" s="280">
        <v>19.4</v>
      </c>
      <c r="N1107" s="278">
        <v>45215</v>
      </c>
      <c r="O1107" s="279" t="s">
        <v>190</v>
      </c>
      <c r="P1107" s="276">
        <v>188</v>
      </c>
      <c r="Q1107" s="278">
        <v>45237</v>
      </c>
      <c r="R1107" s="276">
        <f>Q1107-N1107</f>
      </c>
      <c r="S1107" s="6"/>
      <c r="T1107" s="6"/>
      <c r="U1107" s="5">
        <f>+YEAR(D1107)</f>
      </c>
      <c r="V1107" s="5">
        <f>+MONTH(D1107)</f>
      </c>
      <c r="W1107" s="281">
        <f>+"W"&amp;IF(WEEKNUM(D1107)&lt;10,"0"&amp;WEEKNUM(D1107),WEEKNUM(D1107))</f>
      </c>
      <c r="X1107" s="5">
        <f>+IF(N1107="",YEAR(L1107),YEAR(N1107))</f>
      </c>
      <c r="Y1107" s="5">
        <f>+IF(N1107="",MONTH(L1107),MONTH(N1107))</f>
      </c>
      <c r="Z1107" s="282">
        <f>+IF(N1107="","W"&amp;IF(WEEKNUM(L1107)&lt;10,"0"&amp;WEEKNUM(L1107),WEEKNUM(L1107)),"W"&amp;IF(WEEKNUM(N1107)&lt;10,"0"&amp;WEEKNUM(N1107),WEEKNUM(N1107)))</f>
      </c>
      <c r="AA1107" s="281">
        <f>+IF(O1107&lt;&gt;"",O1107,IF(N1107="","In Transit","Arrived"))</f>
      </c>
      <c r="AB1107" s="281">
        <f>+"W"&amp;IF(WEEKNUM(Q1107)&lt;10,"0"&amp;WEEKNUM(Q1107),WEEKNUM(Q1107))</f>
      </c>
      <c r="AC1107" s="5">
        <f>+YEAR(Q1107)</f>
      </c>
      <c r="AD1107" s="281">
        <f>+AB1107&amp;"-"&amp;AC1107</f>
      </c>
      <c r="AE1107" s="6"/>
      <c r="AF1107" s="6"/>
      <c r="AG1107" s="11"/>
    </row>
    <row x14ac:dyDescent="0.25" r="1108" customHeight="1" ht="18.75">
      <c r="A1108" s="276">
        <v>37</v>
      </c>
      <c r="B1108" s="276">
        <v>1113024406</v>
      </c>
      <c r="C1108" s="277">
        <v>722289154418</v>
      </c>
      <c r="D1108" s="278">
        <v>45182</v>
      </c>
      <c r="E1108" s="279" t="s">
        <v>648</v>
      </c>
      <c r="F1108" s="279" t="s">
        <v>188</v>
      </c>
      <c r="G1108" s="283" t="s">
        <v>1684</v>
      </c>
      <c r="H1108" s="279" t="s">
        <v>189</v>
      </c>
      <c r="I1108" s="278">
        <v>45190</v>
      </c>
      <c r="J1108" s="278">
        <v>45192</v>
      </c>
      <c r="K1108" s="276">
        <f>J1108-D1108</f>
      </c>
      <c r="L1108" s="278">
        <v>45214</v>
      </c>
      <c r="M1108" s="280">
        <v>19.4</v>
      </c>
      <c r="N1108" s="278">
        <v>45215</v>
      </c>
      <c r="O1108" s="279" t="s">
        <v>190</v>
      </c>
      <c r="P1108" s="276">
        <v>188</v>
      </c>
      <c r="Q1108" s="278">
        <v>45237</v>
      </c>
      <c r="R1108" s="276">
        <f>Q1108-N1108</f>
      </c>
      <c r="S1108" s="6"/>
      <c r="T1108" s="6"/>
      <c r="U1108" s="5">
        <f>+YEAR(D1108)</f>
      </c>
      <c r="V1108" s="5">
        <f>+MONTH(D1108)</f>
      </c>
      <c r="W1108" s="281">
        <f>+"W"&amp;IF(WEEKNUM(D1108)&lt;10,"0"&amp;WEEKNUM(D1108),WEEKNUM(D1108))</f>
      </c>
      <c r="X1108" s="5">
        <f>+IF(N1108="",YEAR(L1108),YEAR(N1108))</f>
      </c>
      <c r="Y1108" s="5">
        <f>+IF(N1108="",MONTH(L1108),MONTH(N1108))</f>
      </c>
      <c r="Z1108" s="282">
        <f>+IF(N1108="","W"&amp;IF(WEEKNUM(L1108)&lt;10,"0"&amp;WEEKNUM(L1108),WEEKNUM(L1108)),"W"&amp;IF(WEEKNUM(N1108)&lt;10,"0"&amp;WEEKNUM(N1108),WEEKNUM(N1108)))</f>
      </c>
      <c r="AA1108" s="281">
        <f>+IF(O1108&lt;&gt;"",O1108,IF(N1108="","In Transit","Arrived"))</f>
      </c>
      <c r="AB1108" s="281">
        <f>+"W"&amp;IF(WEEKNUM(Q1108)&lt;10,"0"&amp;WEEKNUM(Q1108),WEEKNUM(Q1108))</f>
      </c>
      <c r="AC1108" s="5">
        <f>+YEAR(Q1108)</f>
      </c>
      <c r="AD1108" s="281">
        <f>+AB1108&amp;"-"&amp;AC1108</f>
      </c>
      <c r="AE1108" s="6"/>
      <c r="AF1108" s="6"/>
      <c r="AG1108" s="11"/>
    </row>
    <row x14ac:dyDescent="0.25" r="1109" customHeight="1" ht="18.75">
      <c r="A1109" s="276">
        <v>37</v>
      </c>
      <c r="B1109" s="276">
        <v>1113024405</v>
      </c>
      <c r="C1109" s="277">
        <v>722289154418</v>
      </c>
      <c r="D1109" s="278">
        <v>45182</v>
      </c>
      <c r="E1109" s="279" t="s">
        <v>1691</v>
      </c>
      <c r="F1109" s="279" t="s">
        <v>188</v>
      </c>
      <c r="G1109" s="283" t="s">
        <v>1684</v>
      </c>
      <c r="H1109" s="279" t="s">
        <v>189</v>
      </c>
      <c r="I1109" s="278">
        <v>45190</v>
      </c>
      <c r="J1109" s="278">
        <v>45192</v>
      </c>
      <c r="K1109" s="276">
        <f>J1109-D1109</f>
      </c>
      <c r="L1109" s="278">
        <v>45214</v>
      </c>
      <c r="M1109" s="280">
        <v>19.4</v>
      </c>
      <c r="N1109" s="278">
        <v>45215</v>
      </c>
      <c r="O1109" s="279" t="s">
        <v>190</v>
      </c>
      <c r="P1109" s="276">
        <v>188</v>
      </c>
      <c r="Q1109" s="278">
        <v>45237</v>
      </c>
      <c r="R1109" s="276">
        <f>Q1109-N1109</f>
      </c>
      <c r="S1109" s="6"/>
      <c r="T1109" s="6"/>
      <c r="U1109" s="5">
        <f>+YEAR(D1109)</f>
      </c>
      <c r="V1109" s="5">
        <f>+MONTH(D1109)</f>
      </c>
      <c r="W1109" s="281">
        <f>+"W"&amp;IF(WEEKNUM(D1109)&lt;10,"0"&amp;WEEKNUM(D1109),WEEKNUM(D1109))</f>
      </c>
      <c r="X1109" s="5">
        <f>+IF(N1109="",YEAR(L1109),YEAR(N1109))</f>
      </c>
      <c r="Y1109" s="5">
        <f>+IF(N1109="",MONTH(L1109),MONTH(N1109))</f>
      </c>
      <c r="Z1109" s="282">
        <f>+IF(N1109="","W"&amp;IF(WEEKNUM(L1109)&lt;10,"0"&amp;WEEKNUM(L1109),WEEKNUM(L1109)),"W"&amp;IF(WEEKNUM(N1109)&lt;10,"0"&amp;WEEKNUM(N1109),WEEKNUM(N1109)))</f>
      </c>
      <c r="AA1109" s="281">
        <f>+IF(O1109&lt;&gt;"",O1109,IF(N1109="","In Transit","Arrived"))</f>
      </c>
      <c r="AB1109" s="281">
        <f>+"W"&amp;IF(WEEKNUM(Q1109)&lt;10,"0"&amp;WEEKNUM(Q1109),WEEKNUM(Q1109))</f>
      </c>
      <c r="AC1109" s="5">
        <f>+YEAR(Q1109)</f>
      </c>
      <c r="AD1109" s="281">
        <f>+AB1109&amp;"-"&amp;AC1109</f>
      </c>
      <c r="AE1109" s="6"/>
      <c r="AF1109" s="6"/>
      <c r="AG1109" s="11"/>
    </row>
    <row x14ac:dyDescent="0.25" r="1110" customHeight="1" ht="18.75">
      <c r="A1110" s="276">
        <v>38</v>
      </c>
      <c r="B1110" s="276">
        <v>1113725825</v>
      </c>
      <c r="C1110" s="277">
        <v>725494089350</v>
      </c>
      <c r="D1110" s="278">
        <v>45189</v>
      </c>
      <c r="E1110" s="279" t="s">
        <v>1692</v>
      </c>
      <c r="F1110" s="279" t="s">
        <v>1693</v>
      </c>
      <c r="G1110" s="283" t="s">
        <v>1694</v>
      </c>
      <c r="H1110" s="279" t="s">
        <v>189</v>
      </c>
      <c r="I1110" s="278">
        <v>45200</v>
      </c>
      <c r="J1110" s="278">
        <v>45199</v>
      </c>
      <c r="K1110" s="276">
        <f>J1110-D1110</f>
      </c>
      <c r="L1110" s="278">
        <v>45220</v>
      </c>
      <c r="M1110" s="280">
        <v>19.4</v>
      </c>
      <c r="N1110" s="278">
        <v>45218</v>
      </c>
      <c r="O1110" s="279" t="s">
        <v>190</v>
      </c>
      <c r="P1110" s="276">
        <v>190</v>
      </c>
      <c r="Q1110" s="278">
        <v>45245</v>
      </c>
      <c r="R1110" s="276">
        <f>Q1110-N1110</f>
      </c>
      <c r="S1110" s="6"/>
      <c r="T1110" s="6"/>
      <c r="U1110" s="5">
        <f>+YEAR(D1110)</f>
      </c>
      <c r="V1110" s="5">
        <f>+MONTH(D1110)</f>
      </c>
      <c r="W1110" s="281">
        <f>+"W"&amp;IF(WEEKNUM(D1110)&lt;10,"0"&amp;WEEKNUM(D1110),WEEKNUM(D1110))</f>
      </c>
      <c r="X1110" s="5">
        <f>+IF(N1110="",YEAR(L1110),YEAR(N1110))</f>
      </c>
      <c r="Y1110" s="5">
        <f>+IF(N1110="",MONTH(L1110),MONTH(N1110))</f>
      </c>
      <c r="Z1110" s="282">
        <f>+IF(N1110="","W"&amp;IF(WEEKNUM(L1110)&lt;10,"0"&amp;WEEKNUM(L1110),WEEKNUM(L1110)),"W"&amp;IF(WEEKNUM(N1110)&lt;10,"0"&amp;WEEKNUM(N1110),WEEKNUM(N1110)))</f>
      </c>
      <c r="AA1110" s="281">
        <f>+IF(O1110&lt;&gt;"",O1110,IF(N1110="","In Transit","Arrived"))</f>
      </c>
      <c r="AB1110" s="281">
        <f>+"W"&amp;IF(WEEKNUM(Q1110)&lt;10,"0"&amp;WEEKNUM(Q1110),WEEKNUM(Q1110))</f>
      </c>
      <c r="AC1110" s="5">
        <f>+YEAR(Q1110)</f>
      </c>
      <c r="AD1110" s="281">
        <f>+AB1110&amp;"-"&amp;AC1110</f>
      </c>
      <c r="AE1110" s="6"/>
      <c r="AF1110" s="6"/>
      <c r="AG1110" s="11"/>
    </row>
    <row x14ac:dyDescent="0.25" r="1111" customHeight="1" ht="18.75">
      <c r="A1111" s="276">
        <v>38</v>
      </c>
      <c r="B1111" s="276">
        <v>1113725820</v>
      </c>
      <c r="C1111" s="277">
        <v>725494089350</v>
      </c>
      <c r="D1111" s="278">
        <v>45189</v>
      </c>
      <c r="E1111" s="279" t="s">
        <v>1695</v>
      </c>
      <c r="F1111" s="279" t="s">
        <v>1693</v>
      </c>
      <c r="G1111" s="283" t="s">
        <v>1694</v>
      </c>
      <c r="H1111" s="279" t="s">
        <v>189</v>
      </c>
      <c r="I1111" s="278">
        <v>45200</v>
      </c>
      <c r="J1111" s="278">
        <v>45199</v>
      </c>
      <c r="K1111" s="276">
        <f>J1111-D1111</f>
      </c>
      <c r="L1111" s="278">
        <v>45220</v>
      </c>
      <c r="M1111" s="280">
        <v>19.4</v>
      </c>
      <c r="N1111" s="278">
        <v>45218</v>
      </c>
      <c r="O1111" s="279" t="s">
        <v>190</v>
      </c>
      <c r="P1111" s="276">
        <v>190</v>
      </c>
      <c r="Q1111" s="278">
        <v>45245</v>
      </c>
      <c r="R1111" s="276">
        <f>Q1111-N1111</f>
      </c>
      <c r="S1111" s="6"/>
      <c r="T1111" s="6"/>
      <c r="U1111" s="5">
        <f>+YEAR(D1111)</f>
      </c>
      <c r="V1111" s="5">
        <f>+MONTH(D1111)</f>
      </c>
      <c r="W1111" s="281">
        <f>+"W"&amp;IF(WEEKNUM(D1111)&lt;10,"0"&amp;WEEKNUM(D1111),WEEKNUM(D1111))</f>
      </c>
      <c r="X1111" s="5">
        <f>+IF(N1111="",YEAR(L1111),YEAR(N1111))</f>
      </c>
      <c r="Y1111" s="5">
        <f>+IF(N1111="",MONTH(L1111),MONTH(N1111))</f>
      </c>
      <c r="Z1111" s="282">
        <f>+IF(N1111="","W"&amp;IF(WEEKNUM(L1111)&lt;10,"0"&amp;WEEKNUM(L1111),WEEKNUM(L1111)),"W"&amp;IF(WEEKNUM(N1111)&lt;10,"0"&amp;WEEKNUM(N1111),WEEKNUM(N1111)))</f>
      </c>
      <c r="AA1111" s="281">
        <f>+IF(O1111&lt;&gt;"",O1111,IF(N1111="","In Transit","Arrived"))</f>
      </c>
      <c r="AB1111" s="281">
        <f>+"W"&amp;IF(WEEKNUM(Q1111)&lt;10,"0"&amp;WEEKNUM(Q1111),WEEKNUM(Q1111))</f>
      </c>
      <c r="AC1111" s="5">
        <f>+YEAR(Q1111)</f>
      </c>
      <c r="AD1111" s="281">
        <f>+AB1111&amp;"-"&amp;AC1111</f>
      </c>
      <c r="AE1111" s="6"/>
      <c r="AF1111" s="6"/>
      <c r="AG1111" s="11"/>
    </row>
    <row x14ac:dyDescent="0.25" r="1112" customHeight="1" ht="18.75">
      <c r="A1112" s="276">
        <v>38</v>
      </c>
      <c r="B1112" s="276">
        <v>1113725812</v>
      </c>
      <c r="C1112" s="277">
        <v>725494089350</v>
      </c>
      <c r="D1112" s="278">
        <v>45189</v>
      </c>
      <c r="E1112" s="279" t="s">
        <v>1696</v>
      </c>
      <c r="F1112" s="279" t="s">
        <v>1693</v>
      </c>
      <c r="G1112" s="283" t="s">
        <v>1694</v>
      </c>
      <c r="H1112" s="279" t="s">
        <v>189</v>
      </c>
      <c r="I1112" s="278">
        <v>45200</v>
      </c>
      <c r="J1112" s="278">
        <v>45199</v>
      </c>
      <c r="K1112" s="276">
        <f>J1112-D1112</f>
      </c>
      <c r="L1112" s="278">
        <v>45220</v>
      </c>
      <c r="M1112" s="280">
        <v>19.4</v>
      </c>
      <c r="N1112" s="278">
        <v>45218</v>
      </c>
      <c r="O1112" s="279" t="s">
        <v>190</v>
      </c>
      <c r="P1112" s="276">
        <v>190</v>
      </c>
      <c r="Q1112" s="278">
        <v>45245</v>
      </c>
      <c r="R1112" s="276">
        <f>Q1112-N1112</f>
      </c>
      <c r="S1112" s="6"/>
      <c r="T1112" s="6"/>
      <c r="U1112" s="5">
        <f>+YEAR(D1112)</f>
      </c>
      <c r="V1112" s="5">
        <f>+MONTH(D1112)</f>
      </c>
      <c r="W1112" s="281">
        <f>+"W"&amp;IF(WEEKNUM(D1112)&lt;10,"0"&amp;WEEKNUM(D1112),WEEKNUM(D1112))</f>
      </c>
      <c r="X1112" s="5">
        <f>+IF(N1112="",YEAR(L1112),YEAR(N1112))</f>
      </c>
      <c r="Y1112" s="5">
        <f>+IF(N1112="",MONTH(L1112),MONTH(N1112))</f>
      </c>
      <c r="Z1112" s="282">
        <f>+IF(N1112="","W"&amp;IF(WEEKNUM(L1112)&lt;10,"0"&amp;WEEKNUM(L1112),WEEKNUM(L1112)),"W"&amp;IF(WEEKNUM(N1112)&lt;10,"0"&amp;WEEKNUM(N1112),WEEKNUM(N1112)))</f>
      </c>
      <c r="AA1112" s="281">
        <f>+IF(O1112&lt;&gt;"",O1112,IF(N1112="","In Transit","Arrived"))</f>
      </c>
      <c r="AB1112" s="281">
        <f>+"W"&amp;IF(WEEKNUM(Q1112)&lt;10,"0"&amp;WEEKNUM(Q1112),WEEKNUM(Q1112))</f>
      </c>
      <c r="AC1112" s="5">
        <f>+YEAR(Q1112)</f>
      </c>
      <c r="AD1112" s="281">
        <f>+AB1112&amp;"-"&amp;AC1112</f>
      </c>
      <c r="AE1112" s="6"/>
      <c r="AF1112" s="6"/>
      <c r="AG1112" s="11"/>
    </row>
    <row x14ac:dyDescent="0.25" r="1113" customHeight="1" ht="18.75">
      <c r="A1113" s="276">
        <v>38</v>
      </c>
      <c r="B1113" s="276">
        <v>1113725799</v>
      </c>
      <c r="C1113" s="277">
        <v>725494089350</v>
      </c>
      <c r="D1113" s="278">
        <v>45189</v>
      </c>
      <c r="E1113" s="279" t="s">
        <v>1697</v>
      </c>
      <c r="F1113" s="279" t="s">
        <v>1693</v>
      </c>
      <c r="G1113" s="283" t="s">
        <v>1694</v>
      </c>
      <c r="H1113" s="279" t="s">
        <v>189</v>
      </c>
      <c r="I1113" s="278">
        <v>45200</v>
      </c>
      <c r="J1113" s="278">
        <v>45199</v>
      </c>
      <c r="K1113" s="276">
        <f>J1113-D1113</f>
      </c>
      <c r="L1113" s="278">
        <v>45220</v>
      </c>
      <c r="M1113" s="280">
        <v>19.4</v>
      </c>
      <c r="N1113" s="278">
        <v>45218</v>
      </c>
      <c r="O1113" s="279" t="s">
        <v>190</v>
      </c>
      <c r="P1113" s="276">
        <v>190</v>
      </c>
      <c r="Q1113" s="278">
        <v>45245</v>
      </c>
      <c r="R1113" s="276">
        <f>Q1113-N1113</f>
      </c>
      <c r="S1113" s="6"/>
      <c r="T1113" s="6"/>
      <c r="U1113" s="5">
        <f>+YEAR(D1113)</f>
      </c>
      <c r="V1113" s="5">
        <f>+MONTH(D1113)</f>
      </c>
      <c r="W1113" s="281">
        <f>+"W"&amp;IF(WEEKNUM(D1113)&lt;10,"0"&amp;WEEKNUM(D1113),WEEKNUM(D1113))</f>
      </c>
      <c r="X1113" s="5">
        <f>+IF(N1113="",YEAR(L1113),YEAR(N1113))</f>
      </c>
      <c r="Y1113" s="5">
        <f>+IF(N1113="",MONTH(L1113),MONTH(N1113))</f>
      </c>
      <c r="Z1113" s="282">
        <f>+IF(N1113="","W"&amp;IF(WEEKNUM(L1113)&lt;10,"0"&amp;WEEKNUM(L1113),WEEKNUM(L1113)),"W"&amp;IF(WEEKNUM(N1113)&lt;10,"0"&amp;WEEKNUM(N1113),WEEKNUM(N1113)))</f>
      </c>
      <c r="AA1113" s="281">
        <f>+IF(O1113&lt;&gt;"",O1113,IF(N1113="","In Transit","Arrived"))</f>
      </c>
      <c r="AB1113" s="281">
        <f>+"W"&amp;IF(WEEKNUM(Q1113)&lt;10,"0"&amp;WEEKNUM(Q1113),WEEKNUM(Q1113))</f>
      </c>
      <c r="AC1113" s="5">
        <f>+YEAR(Q1113)</f>
      </c>
      <c r="AD1113" s="281">
        <f>+AB1113&amp;"-"&amp;AC1113</f>
      </c>
      <c r="AE1113" s="6"/>
      <c r="AF1113" s="6"/>
      <c r="AG1113" s="11"/>
    </row>
    <row x14ac:dyDescent="0.25" r="1114" customHeight="1" ht="18.75">
      <c r="A1114" s="276">
        <v>38</v>
      </c>
      <c r="B1114" s="276">
        <v>1113725781</v>
      </c>
      <c r="C1114" s="277">
        <v>725494089350</v>
      </c>
      <c r="D1114" s="278">
        <v>45188</v>
      </c>
      <c r="E1114" s="279" t="s">
        <v>1698</v>
      </c>
      <c r="F1114" s="279" t="s">
        <v>1693</v>
      </c>
      <c r="G1114" s="283" t="s">
        <v>1694</v>
      </c>
      <c r="H1114" s="279" t="s">
        <v>189</v>
      </c>
      <c r="I1114" s="278">
        <v>45200</v>
      </c>
      <c r="J1114" s="278">
        <v>45199</v>
      </c>
      <c r="K1114" s="276">
        <f>J1114-D1114</f>
      </c>
      <c r="L1114" s="278">
        <v>45220</v>
      </c>
      <c r="M1114" s="280">
        <v>19.4</v>
      </c>
      <c r="N1114" s="278">
        <v>45218</v>
      </c>
      <c r="O1114" s="279" t="s">
        <v>190</v>
      </c>
      <c r="P1114" s="276">
        <v>190</v>
      </c>
      <c r="Q1114" s="278">
        <v>45245</v>
      </c>
      <c r="R1114" s="276">
        <f>Q1114-N1114</f>
      </c>
      <c r="S1114" s="6"/>
      <c r="T1114" s="6"/>
      <c r="U1114" s="5">
        <f>+YEAR(D1114)</f>
      </c>
      <c r="V1114" s="5">
        <f>+MONTH(D1114)</f>
      </c>
      <c r="W1114" s="281">
        <f>+"W"&amp;IF(WEEKNUM(D1114)&lt;10,"0"&amp;WEEKNUM(D1114),WEEKNUM(D1114))</f>
      </c>
      <c r="X1114" s="5">
        <f>+IF(N1114="",YEAR(L1114),YEAR(N1114))</f>
      </c>
      <c r="Y1114" s="5">
        <f>+IF(N1114="",MONTH(L1114),MONTH(N1114))</f>
      </c>
      <c r="Z1114" s="282">
        <f>+IF(N1114="","W"&amp;IF(WEEKNUM(L1114)&lt;10,"0"&amp;WEEKNUM(L1114),WEEKNUM(L1114)),"W"&amp;IF(WEEKNUM(N1114)&lt;10,"0"&amp;WEEKNUM(N1114),WEEKNUM(N1114)))</f>
      </c>
      <c r="AA1114" s="281">
        <f>+IF(O1114&lt;&gt;"",O1114,IF(N1114="","In Transit","Arrived"))</f>
      </c>
      <c r="AB1114" s="281">
        <f>+"W"&amp;IF(WEEKNUM(Q1114)&lt;10,"0"&amp;WEEKNUM(Q1114),WEEKNUM(Q1114))</f>
      </c>
      <c r="AC1114" s="5">
        <f>+YEAR(Q1114)</f>
      </c>
      <c r="AD1114" s="281">
        <f>+AB1114&amp;"-"&amp;AC1114</f>
      </c>
      <c r="AE1114" s="6"/>
      <c r="AF1114" s="6"/>
      <c r="AG1114" s="11"/>
    </row>
    <row x14ac:dyDescent="0.25" r="1115" customHeight="1" ht="18.75">
      <c r="A1115" s="276">
        <v>38</v>
      </c>
      <c r="B1115" s="276">
        <v>1113725773</v>
      </c>
      <c r="C1115" s="277">
        <v>725494089350</v>
      </c>
      <c r="D1115" s="278">
        <v>45188</v>
      </c>
      <c r="E1115" s="279" t="s">
        <v>1699</v>
      </c>
      <c r="F1115" s="279" t="s">
        <v>1693</v>
      </c>
      <c r="G1115" s="283" t="s">
        <v>1694</v>
      </c>
      <c r="H1115" s="279" t="s">
        <v>189</v>
      </c>
      <c r="I1115" s="278">
        <v>45200</v>
      </c>
      <c r="J1115" s="278">
        <v>45199</v>
      </c>
      <c r="K1115" s="276">
        <f>J1115-D1115</f>
      </c>
      <c r="L1115" s="278">
        <v>45220</v>
      </c>
      <c r="M1115" s="280">
        <v>19.4</v>
      </c>
      <c r="N1115" s="278">
        <v>45218</v>
      </c>
      <c r="O1115" s="279" t="s">
        <v>190</v>
      </c>
      <c r="P1115" s="276">
        <v>188</v>
      </c>
      <c r="Q1115" s="278">
        <v>45244</v>
      </c>
      <c r="R1115" s="276">
        <f>Q1115-N1115</f>
      </c>
      <c r="S1115" s="6"/>
      <c r="T1115" s="6"/>
      <c r="U1115" s="5">
        <f>+YEAR(D1115)</f>
      </c>
      <c r="V1115" s="5">
        <f>+MONTH(D1115)</f>
      </c>
      <c r="W1115" s="281">
        <f>+"W"&amp;IF(WEEKNUM(D1115)&lt;10,"0"&amp;WEEKNUM(D1115),WEEKNUM(D1115))</f>
      </c>
      <c r="X1115" s="5">
        <f>+IF(N1115="",YEAR(L1115),YEAR(N1115))</f>
      </c>
      <c r="Y1115" s="5">
        <f>+IF(N1115="",MONTH(L1115),MONTH(N1115))</f>
      </c>
      <c r="Z1115" s="282">
        <f>+IF(N1115="","W"&amp;IF(WEEKNUM(L1115)&lt;10,"0"&amp;WEEKNUM(L1115),WEEKNUM(L1115)),"W"&amp;IF(WEEKNUM(N1115)&lt;10,"0"&amp;WEEKNUM(N1115),WEEKNUM(N1115)))</f>
      </c>
      <c r="AA1115" s="281">
        <f>+IF(O1115&lt;&gt;"",O1115,IF(N1115="","In Transit","Arrived"))</f>
      </c>
      <c r="AB1115" s="281">
        <f>+"W"&amp;IF(WEEKNUM(Q1115)&lt;10,"0"&amp;WEEKNUM(Q1115),WEEKNUM(Q1115))</f>
      </c>
      <c r="AC1115" s="5">
        <f>+YEAR(Q1115)</f>
      </c>
      <c r="AD1115" s="281">
        <f>+AB1115&amp;"-"&amp;AC1115</f>
      </c>
      <c r="AE1115" s="6"/>
      <c r="AF1115" s="6"/>
      <c r="AG1115" s="11"/>
    </row>
    <row x14ac:dyDescent="0.25" r="1116" customHeight="1" ht="18.75">
      <c r="A1116" s="276">
        <v>38</v>
      </c>
      <c r="B1116" s="276">
        <v>1113724430</v>
      </c>
      <c r="C1116" s="277">
        <v>725494089350</v>
      </c>
      <c r="D1116" s="278">
        <v>45188</v>
      </c>
      <c r="E1116" s="279" t="s">
        <v>1700</v>
      </c>
      <c r="F1116" s="279" t="s">
        <v>1693</v>
      </c>
      <c r="G1116" s="283" t="s">
        <v>1694</v>
      </c>
      <c r="H1116" s="279" t="s">
        <v>189</v>
      </c>
      <c r="I1116" s="278">
        <v>45200</v>
      </c>
      <c r="J1116" s="278">
        <v>45199</v>
      </c>
      <c r="K1116" s="276">
        <f>J1116-D1116</f>
      </c>
      <c r="L1116" s="278">
        <v>45220</v>
      </c>
      <c r="M1116" s="280">
        <v>19.4</v>
      </c>
      <c r="N1116" s="278">
        <v>45218</v>
      </c>
      <c r="O1116" s="279" t="s">
        <v>190</v>
      </c>
      <c r="P1116" s="276">
        <v>188</v>
      </c>
      <c r="Q1116" s="278">
        <v>45244</v>
      </c>
      <c r="R1116" s="276">
        <f>Q1116-N1116</f>
      </c>
      <c r="S1116" s="6"/>
      <c r="T1116" s="6"/>
      <c r="U1116" s="5">
        <f>+YEAR(D1116)</f>
      </c>
      <c r="V1116" s="5">
        <f>+MONTH(D1116)</f>
      </c>
      <c r="W1116" s="281">
        <f>+"W"&amp;IF(WEEKNUM(D1116)&lt;10,"0"&amp;WEEKNUM(D1116),WEEKNUM(D1116))</f>
      </c>
      <c r="X1116" s="5">
        <f>+IF(N1116="",YEAR(L1116),YEAR(N1116))</f>
      </c>
      <c r="Y1116" s="5">
        <f>+IF(N1116="",MONTH(L1116),MONTH(N1116))</f>
      </c>
      <c r="Z1116" s="282">
        <f>+IF(N1116="","W"&amp;IF(WEEKNUM(L1116)&lt;10,"0"&amp;WEEKNUM(L1116),WEEKNUM(L1116)),"W"&amp;IF(WEEKNUM(N1116)&lt;10,"0"&amp;WEEKNUM(N1116),WEEKNUM(N1116)))</f>
      </c>
      <c r="AA1116" s="281">
        <f>+IF(O1116&lt;&gt;"",O1116,IF(N1116="","In Transit","Arrived"))</f>
      </c>
      <c r="AB1116" s="281">
        <f>+"W"&amp;IF(WEEKNUM(Q1116)&lt;10,"0"&amp;WEEKNUM(Q1116),WEEKNUM(Q1116))</f>
      </c>
      <c r="AC1116" s="5">
        <f>+YEAR(Q1116)</f>
      </c>
      <c r="AD1116" s="281">
        <f>+AB1116&amp;"-"&amp;AC1116</f>
      </c>
      <c r="AE1116" s="6"/>
      <c r="AF1116" s="6"/>
      <c r="AG1116" s="11"/>
    </row>
    <row x14ac:dyDescent="0.25" r="1117" customHeight="1" ht="18.75">
      <c r="A1117" s="276">
        <v>38</v>
      </c>
      <c r="B1117" s="276">
        <v>1113724418</v>
      </c>
      <c r="C1117" s="277">
        <v>725494089350</v>
      </c>
      <c r="D1117" s="278">
        <v>45188</v>
      </c>
      <c r="E1117" s="279" t="s">
        <v>1701</v>
      </c>
      <c r="F1117" s="279" t="s">
        <v>1693</v>
      </c>
      <c r="G1117" s="283" t="s">
        <v>1694</v>
      </c>
      <c r="H1117" s="279" t="s">
        <v>189</v>
      </c>
      <c r="I1117" s="278">
        <v>45200</v>
      </c>
      <c r="J1117" s="278">
        <v>45199</v>
      </c>
      <c r="K1117" s="276">
        <f>J1117-D1117</f>
      </c>
      <c r="L1117" s="278">
        <v>45220</v>
      </c>
      <c r="M1117" s="280">
        <v>19.4</v>
      </c>
      <c r="N1117" s="278">
        <v>45218</v>
      </c>
      <c r="O1117" s="279" t="s">
        <v>190</v>
      </c>
      <c r="P1117" s="276">
        <v>188</v>
      </c>
      <c r="Q1117" s="278">
        <v>45244</v>
      </c>
      <c r="R1117" s="276">
        <f>Q1117-N1117</f>
      </c>
      <c r="S1117" s="6"/>
      <c r="T1117" s="6"/>
      <c r="U1117" s="5">
        <f>+YEAR(D1117)</f>
      </c>
      <c r="V1117" s="5">
        <f>+MONTH(D1117)</f>
      </c>
      <c r="W1117" s="281">
        <f>+"W"&amp;IF(WEEKNUM(D1117)&lt;10,"0"&amp;WEEKNUM(D1117),WEEKNUM(D1117))</f>
      </c>
      <c r="X1117" s="5">
        <f>+IF(N1117="",YEAR(L1117),YEAR(N1117))</f>
      </c>
      <c r="Y1117" s="5">
        <f>+IF(N1117="",MONTH(L1117),MONTH(N1117))</f>
      </c>
      <c r="Z1117" s="282">
        <f>+IF(N1117="","W"&amp;IF(WEEKNUM(L1117)&lt;10,"0"&amp;WEEKNUM(L1117),WEEKNUM(L1117)),"W"&amp;IF(WEEKNUM(N1117)&lt;10,"0"&amp;WEEKNUM(N1117),WEEKNUM(N1117)))</f>
      </c>
      <c r="AA1117" s="281">
        <f>+IF(O1117&lt;&gt;"",O1117,IF(N1117="","In Transit","Arrived"))</f>
      </c>
      <c r="AB1117" s="281">
        <f>+"W"&amp;IF(WEEKNUM(Q1117)&lt;10,"0"&amp;WEEKNUM(Q1117),WEEKNUM(Q1117))</f>
      </c>
      <c r="AC1117" s="5">
        <f>+YEAR(Q1117)</f>
      </c>
      <c r="AD1117" s="281">
        <f>+AB1117&amp;"-"&amp;AC1117</f>
      </c>
      <c r="AE1117" s="6"/>
      <c r="AF1117" s="6"/>
      <c r="AG1117" s="11"/>
    </row>
    <row x14ac:dyDescent="0.25" r="1118" customHeight="1" ht="18.75">
      <c r="A1118" s="276">
        <v>39</v>
      </c>
      <c r="B1118" s="276">
        <v>1114163538</v>
      </c>
      <c r="C1118" s="277">
        <v>725494110217</v>
      </c>
      <c r="D1118" s="278">
        <v>45197</v>
      </c>
      <c r="E1118" s="279" t="s">
        <v>1702</v>
      </c>
      <c r="F1118" s="279" t="s">
        <v>250</v>
      </c>
      <c r="G1118" s="283" t="s">
        <v>1703</v>
      </c>
      <c r="H1118" s="279" t="s">
        <v>189</v>
      </c>
      <c r="I1118" s="278">
        <v>45205</v>
      </c>
      <c r="J1118" s="278">
        <v>45205</v>
      </c>
      <c r="K1118" s="276">
        <f>J1118-D1118</f>
      </c>
      <c r="L1118" s="278">
        <v>45228</v>
      </c>
      <c r="M1118" s="280">
        <v>19.4</v>
      </c>
      <c r="N1118" s="278">
        <v>45231</v>
      </c>
      <c r="O1118" s="279" t="s">
        <v>190</v>
      </c>
      <c r="P1118" s="276">
        <v>190</v>
      </c>
      <c r="Q1118" s="278">
        <v>45253</v>
      </c>
      <c r="R1118" s="276">
        <f>Q1118-N1118</f>
      </c>
      <c r="S1118" s="6"/>
      <c r="T1118" s="6"/>
      <c r="U1118" s="5">
        <f>+YEAR(D1118)</f>
      </c>
      <c r="V1118" s="5">
        <f>+MONTH(D1118)</f>
      </c>
      <c r="W1118" s="281">
        <f>+"W"&amp;IF(WEEKNUM(D1118)&lt;10,"0"&amp;WEEKNUM(D1118),WEEKNUM(D1118))</f>
      </c>
      <c r="X1118" s="5">
        <f>+IF(N1118="",YEAR(L1118),YEAR(N1118))</f>
      </c>
      <c r="Y1118" s="5">
        <f>+IF(N1118="",MONTH(L1118),MONTH(N1118))</f>
      </c>
      <c r="Z1118" s="282">
        <f>+IF(N1118="","W"&amp;IF(WEEKNUM(L1118)&lt;10,"0"&amp;WEEKNUM(L1118),WEEKNUM(L1118)),"W"&amp;IF(WEEKNUM(N1118)&lt;10,"0"&amp;WEEKNUM(N1118),WEEKNUM(N1118)))</f>
      </c>
      <c r="AA1118" s="281">
        <f>+IF(O1118&lt;&gt;"",O1118,IF(N1118="","In Transit","Arrived"))</f>
      </c>
      <c r="AB1118" s="281">
        <f>+"W"&amp;IF(WEEKNUM(Q1118)&lt;10,"0"&amp;WEEKNUM(Q1118),WEEKNUM(Q1118))</f>
      </c>
      <c r="AC1118" s="5">
        <f>+YEAR(Q1118)</f>
      </c>
      <c r="AD1118" s="281">
        <f>+AB1118&amp;"-"&amp;AC1118</f>
      </c>
      <c r="AE1118" s="6"/>
      <c r="AF1118" s="6"/>
      <c r="AG1118" s="11"/>
    </row>
    <row x14ac:dyDescent="0.25" r="1119" customHeight="1" ht="18.75">
      <c r="A1119" s="276">
        <v>39</v>
      </c>
      <c r="B1119" s="276">
        <v>1114163537</v>
      </c>
      <c r="C1119" s="277">
        <v>725494110217</v>
      </c>
      <c r="D1119" s="278">
        <v>45197</v>
      </c>
      <c r="E1119" s="279" t="s">
        <v>1704</v>
      </c>
      <c r="F1119" s="279" t="s">
        <v>250</v>
      </c>
      <c r="G1119" s="283" t="s">
        <v>1703</v>
      </c>
      <c r="H1119" s="279" t="s">
        <v>189</v>
      </c>
      <c r="I1119" s="278">
        <v>45205</v>
      </c>
      <c r="J1119" s="278">
        <v>45205</v>
      </c>
      <c r="K1119" s="276">
        <f>J1119-D1119</f>
      </c>
      <c r="L1119" s="278">
        <v>45228</v>
      </c>
      <c r="M1119" s="280">
        <v>19.4</v>
      </c>
      <c r="N1119" s="278">
        <v>45231</v>
      </c>
      <c r="O1119" s="279" t="s">
        <v>190</v>
      </c>
      <c r="P1119" s="276">
        <v>190</v>
      </c>
      <c r="Q1119" s="278">
        <v>45253</v>
      </c>
      <c r="R1119" s="276">
        <f>Q1119-N1119</f>
      </c>
      <c r="S1119" s="6"/>
      <c r="T1119" s="6"/>
      <c r="U1119" s="5">
        <f>+YEAR(D1119)</f>
      </c>
      <c r="V1119" s="5">
        <f>+MONTH(D1119)</f>
      </c>
      <c r="W1119" s="281">
        <f>+"W"&amp;IF(WEEKNUM(D1119)&lt;10,"0"&amp;WEEKNUM(D1119),WEEKNUM(D1119))</f>
      </c>
      <c r="X1119" s="5">
        <f>+IF(N1119="",YEAR(L1119),YEAR(N1119))</f>
      </c>
      <c r="Y1119" s="5">
        <f>+IF(N1119="",MONTH(L1119),MONTH(N1119))</f>
      </c>
      <c r="Z1119" s="282">
        <f>+IF(N1119="","W"&amp;IF(WEEKNUM(L1119)&lt;10,"0"&amp;WEEKNUM(L1119),WEEKNUM(L1119)),"W"&amp;IF(WEEKNUM(N1119)&lt;10,"0"&amp;WEEKNUM(N1119),WEEKNUM(N1119)))</f>
      </c>
      <c r="AA1119" s="281">
        <f>+IF(O1119&lt;&gt;"",O1119,IF(N1119="","In Transit","Arrived"))</f>
      </c>
      <c r="AB1119" s="281">
        <f>+"W"&amp;IF(WEEKNUM(Q1119)&lt;10,"0"&amp;WEEKNUM(Q1119),WEEKNUM(Q1119))</f>
      </c>
      <c r="AC1119" s="5">
        <f>+YEAR(Q1119)</f>
      </c>
      <c r="AD1119" s="281">
        <f>+AB1119&amp;"-"&amp;AC1119</f>
      </c>
      <c r="AE1119" s="6"/>
      <c r="AF1119" s="6"/>
      <c r="AG1119" s="11"/>
    </row>
    <row x14ac:dyDescent="0.25" r="1120" customHeight="1" ht="18.75">
      <c r="A1120" s="276">
        <v>39</v>
      </c>
      <c r="B1120" s="276">
        <v>1114163536</v>
      </c>
      <c r="C1120" s="277">
        <v>725494110217</v>
      </c>
      <c r="D1120" s="278">
        <v>45197</v>
      </c>
      <c r="E1120" s="279" t="s">
        <v>1705</v>
      </c>
      <c r="F1120" s="279" t="s">
        <v>250</v>
      </c>
      <c r="G1120" s="283" t="s">
        <v>1703</v>
      </c>
      <c r="H1120" s="279" t="s">
        <v>189</v>
      </c>
      <c r="I1120" s="278">
        <v>45205</v>
      </c>
      <c r="J1120" s="278">
        <v>45205</v>
      </c>
      <c r="K1120" s="276">
        <f>J1120-D1120</f>
      </c>
      <c r="L1120" s="278">
        <v>45228</v>
      </c>
      <c r="M1120" s="280">
        <v>19.4</v>
      </c>
      <c r="N1120" s="278">
        <v>45231</v>
      </c>
      <c r="O1120" s="279" t="s">
        <v>190</v>
      </c>
      <c r="P1120" s="276">
        <v>190</v>
      </c>
      <c r="Q1120" s="278">
        <v>45253</v>
      </c>
      <c r="R1120" s="276">
        <f>Q1120-N1120</f>
      </c>
      <c r="S1120" s="6"/>
      <c r="T1120" s="6"/>
      <c r="U1120" s="5">
        <f>+YEAR(D1120)</f>
      </c>
      <c r="V1120" s="5">
        <f>+MONTH(D1120)</f>
      </c>
      <c r="W1120" s="281">
        <f>+"W"&amp;IF(WEEKNUM(D1120)&lt;10,"0"&amp;WEEKNUM(D1120),WEEKNUM(D1120))</f>
      </c>
      <c r="X1120" s="5">
        <f>+IF(N1120="",YEAR(L1120),YEAR(N1120))</f>
      </c>
      <c r="Y1120" s="5">
        <f>+IF(N1120="",MONTH(L1120),MONTH(N1120))</f>
      </c>
      <c r="Z1120" s="282">
        <f>+IF(N1120="","W"&amp;IF(WEEKNUM(L1120)&lt;10,"0"&amp;WEEKNUM(L1120),WEEKNUM(L1120)),"W"&amp;IF(WEEKNUM(N1120)&lt;10,"0"&amp;WEEKNUM(N1120),WEEKNUM(N1120)))</f>
      </c>
      <c r="AA1120" s="281">
        <f>+IF(O1120&lt;&gt;"",O1120,IF(N1120="","In Transit","Arrived"))</f>
      </c>
      <c r="AB1120" s="281">
        <f>+"W"&amp;IF(WEEKNUM(Q1120)&lt;10,"0"&amp;WEEKNUM(Q1120),WEEKNUM(Q1120))</f>
      </c>
      <c r="AC1120" s="5">
        <f>+YEAR(Q1120)</f>
      </c>
      <c r="AD1120" s="281">
        <f>+AB1120&amp;"-"&amp;AC1120</f>
      </c>
      <c r="AE1120" s="6"/>
      <c r="AF1120" s="6"/>
      <c r="AG1120" s="11"/>
    </row>
    <row x14ac:dyDescent="0.25" r="1121" customHeight="1" ht="18.75">
      <c r="A1121" s="276">
        <v>39</v>
      </c>
      <c r="B1121" s="276">
        <v>1114163534</v>
      </c>
      <c r="C1121" s="277">
        <v>725494110217</v>
      </c>
      <c r="D1121" s="278">
        <v>45196</v>
      </c>
      <c r="E1121" s="279" t="s">
        <v>1706</v>
      </c>
      <c r="F1121" s="279" t="s">
        <v>250</v>
      </c>
      <c r="G1121" s="283" t="s">
        <v>1703</v>
      </c>
      <c r="H1121" s="279" t="s">
        <v>189</v>
      </c>
      <c r="I1121" s="278">
        <v>45205</v>
      </c>
      <c r="J1121" s="278">
        <v>45205</v>
      </c>
      <c r="K1121" s="276">
        <f>J1121-D1121</f>
      </c>
      <c r="L1121" s="278">
        <v>45228</v>
      </c>
      <c r="M1121" s="280">
        <v>19.4</v>
      </c>
      <c r="N1121" s="278">
        <v>45231</v>
      </c>
      <c r="O1121" s="279" t="s">
        <v>190</v>
      </c>
      <c r="P1121" s="276">
        <v>190</v>
      </c>
      <c r="Q1121" s="278">
        <v>45253</v>
      </c>
      <c r="R1121" s="276">
        <f>Q1121-N1121</f>
      </c>
      <c r="S1121" s="6"/>
      <c r="T1121" s="6"/>
      <c r="U1121" s="5">
        <f>+YEAR(D1121)</f>
      </c>
      <c r="V1121" s="5">
        <f>+MONTH(D1121)</f>
      </c>
      <c r="W1121" s="281">
        <f>+"W"&amp;IF(WEEKNUM(D1121)&lt;10,"0"&amp;WEEKNUM(D1121),WEEKNUM(D1121))</f>
      </c>
      <c r="X1121" s="5">
        <f>+IF(N1121="",YEAR(L1121),YEAR(N1121))</f>
      </c>
      <c r="Y1121" s="5">
        <f>+IF(N1121="",MONTH(L1121),MONTH(N1121))</f>
      </c>
      <c r="Z1121" s="282">
        <f>+IF(N1121="","W"&amp;IF(WEEKNUM(L1121)&lt;10,"0"&amp;WEEKNUM(L1121),WEEKNUM(L1121)),"W"&amp;IF(WEEKNUM(N1121)&lt;10,"0"&amp;WEEKNUM(N1121),WEEKNUM(N1121)))</f>
      </c>
      <c r="AA1121" s="281">
        <f>+IF(O1121&lt;&gt;"",O1121,IF(N1121="","In Transit","Arrived"))</f>
      </c>
      <c r="AB1121" s="281">
        <f>+"W"&amp;IF(WEEKNUM(Q1121)&lt;10,"0"&amp;WEEKNUM(Q1121),WEEKNUM(Q1121))</f>
      </c>
      <c r="AC1121" s="5">
        <f>+YEAR(Q1121)</f>
      </c>
      <c r="AD1121" s="281">
        <f>+AB1121&amp;"-"&amp;AC1121</f>
      </c>
      <c r="AE1121" s="6"/>
      <c r="AF1121" s="6"/>
      <c r="AG1121" s="11"/>
    </row>
    <row x14ac:dyDescent="0.25" r="1122" customHeight="1" ht="18.75">
      <c r="A1122" s="276">
        <v>39</v>
      </c>
      <c r="B1122" s="276">
        <v>1114163533</v>
      </c>
      <c r="C1122" s="277">
        <v>725494110217</v>
      </c>
      <c r="D1122" s="278">
        <v>45196</v>
      </c>
      <c r="E1122" s="279" t="s">
        <v>1707</v>
      </c>
      <c r="F1122" s="279" t="s">
        <v>250</v>
      </c>
      <c r="G1122" s="283" t="s">
        <v>1703</v>
      </c>
      <c r="H1122" s="279" t="s">
        <v>189</v>
      </c>
      <c r="I1122" s="278">
        <v>45205</v>
      </c>
      <c r="J1122" s="278">
        <v>45205</v>
      </c>
      <c r="K1122" s="276">
        <f>J1122-D1122</f>
      </c>
      <c r="L1122" s="278">
        <v>45228</v>
      </c>
      <c r="M1122" s="280">
        <v>19.4</v>
      </c>
      <c r="N1122" s="278">
        <v>45231</v>
      </c>
      <c r="O1122" s="279" t="s">
        <v>190</v>
      </c>
      <c r="P1122" s="276">
        <v>190</v>
      </c>
      <c r="Q1122" s="278">
        <v>45253</v>
      </c>
      <c r="R1122" s="276">
        <f>Q1122-N1122</f>
      </c>
      <c r="S1122" s="6"/>
      <c r="T1122" s="6"/>
      <c r="U1122" s="5">
        <f>+YEAR(D1122)</f>
      </c>
      <c r="V1122" s="5">
        <f>+MONTH(D1122)</f>
      </c>
      <c r="W1122" s="281">
        <f>+"W"&amp;IF(WEEKNUM(D1122)&lt;10,"0"&amp;WEEKNUM(D1122),WEEKNUM(D1122))</f>
      </c>
      <c r="X1122" s="5">
        <f>+IF(N1122="",YEAR(L1122),YEAR(N1122))</f>
      </c>
      <c r="Y1122" s="5">
        <f>+IF(N1122="",MONTH(L1122),MONTH(N1122))</f>
      </c>
      <c r="Z1122" s="282">
        <f>+IF(N1122="","W"&amp;IF(WEEKNUM(L1122)&lt;10,"0"&amp;WEEKNUM(L1122),WEEKNUM(L1122)),"W"&amp;IF(WEEKNUM(N1122)&lt;10,"0"&amp;WEEKNUM(N1122),WEEKNUM(N1122)))</f>
      </c>
      <c r="AA1122" s="281">
        <f>+IF(O1122&lt;&gt;"",O1122,IF(N1122="","In Transit","Arrived"))</f>
      </c>
      <c r="AB1122" s="281">
        <f>+"W"&amp;IF(WEEKNUM(Q1122)&lt;10,"0"&amp;WEEKNUM(Q1122),WEEKNUM(Q1122))</f>
      </c>
      <c r="AC1122" s="5">
        <f>+YEAR(Q1122)</f>
      </c>
      <c r="AD1122" s="281">
        <f>+AB1122&amp;"-"&amp;AC1122</f>
      </c>
      <c r="AE1122" s="6"/>
      <c r="AF1122" s="6"/>
      <c r="AG1122" s="11"/>
    </row>
    <row x14ac:dyDescent="0.25" r="1123" customHeight="1" ht="18.75">
      <c r="A1123" s="276">
        <v>39</v>
      </c>
      <c r="B1123" s="276">
        <v>1114163532</v>
      </c>
      <c r="C1123" s="277">
        <v>725494110217</v>
      </c>
      <c r="D1123" s="278">
        <v>45196</v>
      </c>
      <c r="E1123" s="279" t="s">
        <v>1708</v>
      </c>
      <c r="F1123" s="279" t="s">
        <v>250</v>
      </c>
      <c r="G1123" s="283" t="s">
        <v>1703</v>
      </c>
      <c r="H1123" s="279" t="s">
        <v>189</v>
      </c>
      <c r="I1123" s="278">
        <v>45205</v>
      </c>
      <c r="J1123" s="278">
        <v>45205</v>
      </c>
      <c r="K1123" s="276">
        <f>J1123-D1123</f>
      </c>
      <c r="L1123" s="278">
        <v>45228</v>
      </c>
      <c r="M1123" s="280">
        <v>19.4</v>
      </c>
      <c r="N1123" s="278">
        <v>45231</v>
      </c>
      <c r="O1123" s="279" t="s">
        <v>190</v>
      </c>
      <c r="P1123" s="276">
        <v>188</v>
      </c>
      <c r="Q1123" s="278">
        <v>45245</v>
      </c>
      <c r="R1123" s="276">
        <f>Q1123-N1123</f>
      </c>
      <c r="S1123" s="6"/>
      <c r="T1123" s="6"/>
      <c r="U1123" s="5">
        <f>+YEAR(D1123)</f>
      </c>
      <c r="V1123" s="5">
        <f>+MONTH(D1123)</f>
      </c>
      <c r="W1123" s="281">
        <f>+"W"&amp;IF(WEEKNUM(D1123)&lt;10,"0"&amp;WEEKNUM(D1123),WEEKNUM(D1123))</f>
      </c>
      <c r="X1123" s="5">
        <f>+IF(N1123="",YEAR(L1123),YEAR(N1123))</f>
      </c>
      <c r="Y1123" s="5">
        <f>+IF(N1123="",MONTH(L1123),MONTH(N1123))</f>
      </c>
      <c r="Z1123" s="282">
        <f>+IF(N1123="","W"&amp;IF(WEEKNUM(L1123)&lt;10,"0"&amp;WEEKNUM(L1123),WEEKNUM(L1123)),"W"&amp;IF(WEEKNUM(N1123)&lt;10,"0"&amp;WEEKNUM(N1123),WEEKNUM(N1123)))</f>
      </c>
      <c r="AA1123" s="281">
        <f>+IF(O1123&lt;&gt;"",O1123,IF(N1123="","In Transit","Arrived"))</f>
      </c>
      <c r="AB1123" s="281">
        <f>+"W"&amp;IF(WEEKNUM(Q1123)&lt;10,"0"&amp;WEEKNUM(Q1123),WEEKNUM(Q1123))</f>
      </c>
      <c r="AC1123" s="5">
        <f>+YEAR(Q1123)</f>
      </c>
      <c r="AD1123" s="281">
        <f>+AB1123&amp;"-"&amp;AC1123</f>
      </c>
      <c r="AE1123" s="6"/>
      <c r="AF1123" s="6"/>
      <c r="AG1123" s="11"/>
    </row>
    <row x14ac:dyDescent="0.25" r="1124" customHeight="1" ht="18.75">
      <c r="A1124" s="276">
        <v>39</v>
      </c>
      <c r="B1124" s="276">
        <v>1114163530</v>
      </c>
      <c r="C1124" s="277">
        <v>725494110217</v>
      </c>
      <c r="D1124" s="278">
        <v>45196</v>
      </c>
      <c r="E1124" s="279" t="s">
        <v>1709</v>
      </c>
      <c r="F1124" s="279" t="s">
        <v>250</v>
      </c>
      <c r="G1124" s="283" t="s">
        <v>1703</v>
      </c>
      <c r="H1124" s="279" t="s">
        <v>189</v>
      </c>
      <c r="I1124" s="278">
        <v>45205</v>
      </c>
      <c r="J1124" s="278">
        <v>45205</v>
      </c>
      <c r="K1124" s="276">
        <f>J1124-D1124</f>
      </c>
      <c r="L1124" s="278">
        <v>45228</v>
      </c>
      <c r="M1124" s="280">
        <v>19.4</v>
      </c>
      <c r="N1124" s="278">
        <v>45231</v>
      </c>
      <c r="O1124" s="279" t="s">
        <v>190</v>
      </c>
      <c r="P1124" s="276">
        <v>190</v>
      </c>
      <c r="Q1124" s="278">
        <v>45245</v>
      </c>
      <c r="R1124" s="276">
        <f>Q1124-N1124</f>
      </c>
      <c r="S1124" s="6"/>
      <c r="T1124" s="6"/>
      <c r="U1124" s="5">
        <f>+YEAR(D1124)</f>
      </c>
      <c r="V1124" s="5">
        <f>+MONTH(D1124)</f>
      </c>
      <c r="W1124" s="281">
        <f>+"W"&amp;IF(WEEKNUM(D1124)&lt;10,"0"&amp;WEEKNUM(D1124),WEEKNUM(D1124))</f>
      </c>
      <c r="X1124" s="5">
        <f>+IF(N1124="",YEAR(L1124),YEAR(N1124))</f>
      </c>
      <c r="Y1124" s="5">
        <f>+IF(N1124="",MONTH(L1124),MONTH(N1124))</f>
      </c>
      <c r="Z1124" s="282">
        <f>+IF(N1124="","W"&amp;IF(WEEKNUM(L1124)&lt;10,"0"&amp;WEEKNUM(L1124),WEEKNUM(L1124)),"W"&amp;IF(WEEKNUM(N1124)&lt;10,"0"&amp;WEEKNUM(N1124),WEEKNUM(N1124)))</f>
      </c>
      <c r="AA1124" s="281">
        <f>+IF(O1124&lt;&gt;"",O1124,IF(N1124="","In Transit","Arrived"))</f>
      </c>
      <c r="AB1124" s="281">
        <f>+"W"&amp;IF(WEEKNUM(Q1124)&lt;10,"0"&amp;WEEKNUM(Q1124),WEEKNUM(Q1124))</f>
      </c>
      <c r="AC1124" s="5">
        <f>+YEAR(Q1124)</f>
      </c>
      <c r="AD1124" s="281">
        <f>+AB1124&amp;"-"&amp;AC1124</f>
      </c>
      <c r="AE1124" s="6"/>
      <c r="AF1124" s="6"/>
      <c r="AG1124" s="11"/>
    </row>
    <row x14ac:dyDescent="0.25" r="1125" customHeight="1" ht="18.75">
      <c r="A1125" s="276">
        <v>39</v>
      </c>
      <c r="B1125" s="276">
        <v>1114163529</v>
      </c>
      <c r="C1125" s="277">
        <v>725494110217</v>
      </c>
      <c r="D1125" s="278">
        <v>45196</v>
      </c>
      <c r="E1125" s="279" t="s">
        <v>1710</v>
      </c>
      <c r="F1125" s="279" t="s">
        <v>250</v>
      </c>
      <c r="G1125" s="283" t="s">
        <v>1703</v>
      </c>
      <c r="H1125" s="279" t="s">
        <v>189</v>
      </c>
      <c r="I1125" s="278">
        <v>45205</v>
      </c>
      <c r="J1125" s="278">
        <v>45205</v>
      </c>
      <c r="K1125" s="276">
        <f>J1125-D1125</f>
      </c>
      <c r="L1125" s="278">
        <v>45228</v>
      </c>
      <c r="M1125" s="280">
        <v>19.4</v>
      </c>
      <c r="N1125" s="278">
        <v>45231</v>
      </c>
      <c r="O1125" s="279" t="s">
        <v>190</v>
      </c>
      <c r="P1125" s="276">
        <v>190</v>
      </c>
      <c r="Q1125" s="278">
        <v>45253</v>
      </c>
      <c r="R1125" s="276">
        <f>Q1125-N1125</f>
      </c>
      <c r="S1125" s="6"/>
      <c r="T1125" s="6"/>
      <c r="U1125" s="5">
        <f>+YEAR(D1125)</f>
      </c>
      <c r="V1125" s="5">
        <f>+MONTH(D1125)</f>
      </c>
      <c r="W1125" s="281">
        <f>+"W"&amp;IF(WEEKNUM(D1125)&lt;10,"0"&amp;WEEKNUM(D1125),WEEKNUM(D1125))</f>
      </c>
      <c r="X1125" s="5">
        <f>+IF(N1125="",YEAR(L1125),YEAR(N1125))</f>
      </c>
      <c r="Y1125" s="5">
        <f>+IF(N1125="",MONTH(L1125),MONTH(N1125))</f>
      </c>
      <c r="Z1125" s="282">
        <f>+IF(N1125="","W"&amp;IF(WEEKNUM(L1125)&lt;10,"0"&amp;WEEKNUM(L1125),WEEKNUM(L1125)),"W"&amp;IF(WEEKNUM(N1125)&lt;10,"0"&amp;WEEKNUM(N1125),WEEKNUM(N1125)))</f>
      </c>
      <c r="AA1125" s="281">
        <f>+IF(O1125&lt;&gt;"",O1125,IF(N1125="","In Transit","Arrived"))</f>
      </c>
      <c r="AB1125" s="281">
        <f>+"W"&amp;IF(WEEKNUM(Q1125)&lt;10,"0"&amp;WEEKNUM(Q1125),WEEKNUM(Q1125))</f>
      </c>
      <c r="AC1125" s="5">
        <f>+YEAR(Q1125)</f>
      </c>
      <c r="AD1125" s="281">
        <f>+AB1125&amp;"-"&amp;AC1125</f>
      </c>
      <c r="AE1125" s="6"/>
      <c r="AF1125" s="6"/>
      <c r="AG1125" s="11"/>
    </row>
    <row x14ac:dyDescent="0.25" r="1126" customHeight="1" ht="18.75">
      <c r="A1126" s="276">
        <v>40</v>
      </c>
      <c r="B1126" s="276">
        <v>1114997594</v>
      </c>
      <c r="C1126" s="277">
        <v>728706606387</v>
      </c>
      <c r="D1126" s="278">
        <v>45204</v>
      </c>
      <c r="E1126" s="279" t="s">
        <v>1711</v>
      </c>
      <c r="F1126" s="279" t="s">
        <v>211</v>
      </c>
      <c r="G1126" s="283" t="s">
        <v>1712</v>
      </c>
      <c r="H1126" s="279" t="s">
        <v>189</v>
      </c>
      <c r="I1126" s="278">
        <v>45211</v>
      </c>
      <c r="J1126" s="278">
        <v>45212</v>
      </c>
      <c r="K1126" s="276">
        <f>J1126-D1126</f>
      </c>
      <c r="L1126" s="278">
        <v>45237</v>
      </c>
      <c r="M1126" s="280">
        <v>19.4</v>
      </c>
      <c r="N1126" s="278">
        <v>45240</v>
      </c>
      <c r="O1126" s="279" t="s">
        <v>190</v>
      </c>
      <c r="P1126" s="276">
        <v>190</v>
      </c>
      <c r="Q1126" s="278">
        <v>45253</v>
      </c>
      <c r="R1126" s="276">
        <f>Q1126-N1126</f>
      </c>
      <c r="S1126" s="6"/>
      <c r="T1126" s="6"/>
      <c r="U1126" s="5">
        <f>+YEAR(D1126)</f>
      </c>
      <c r="V1126" s="5">
        <f>+MONTH(D1126)</f>
      </c>
      <c r="W1126" s="281">
        <f>+"W"&amp;IF(WEEKNUM(D1126)&lt;10,"0"&amp;WEEKNUM(D1126),WEEKNUM(D1126))</f>
      </c>
      <c r="X1126" s="5">
        <f>+IF(N1126="",YEAR(L1126),YEAR(N1126))</f>
      </c>
      <c r="Y1126" s="5">
        <f>+IF(N1126="",MONTH(L1126),MONTH(N1126))</f>
      </c>
      <c r="Z1126" s="282">
        <f>+IF(N1126="","W"&amp;IF(WEEKNUM(L1126)&lt;10,"0"&amp;WEEKNUM(L1126),WEEKNUM(L1126)),"W"&amp;IF(WEEKNUM(N1126)&lt;10,"0"&amp;WEEKNUM(N1126),WEEKNUM(N1126)))</f>
      </c>
      <c r="AA1126" s="281">
        <f>+IF(O1126&lt;&gt;"",O1126,IF(N1126="","In Transit","Arrived"))</f>
      </c>
      <c r="AB1126" s="281">
        <f>+"W"&amp;IF(WEEKNUM(Q1126)&lt;10,"0"&amp;WEEKNUM(Q1126),WEEKNUM(Q1126))</f>
      </c>
      <c r="AC1126" s="5">
        <f>+YEAR(Q1126)</f>
      </c>
      <c r="AD1126" s="281">
        <f>+AB1126&amp;"-"&amp;AC1126</f>
      </c>
      <c r="AE1126" s="6"/>
      <c r="AF1126" s="6"/>
      <c r="AG1126" s="11"/>
    </row>
    <row x14ac:dyDescent="0.25" r="1127" customHeight="1" ht="18.75">
      <c r="A1127" s="276">
        <v>40</v>
      </c>
      <c r="B1127" s="276">
        <v>1114997591</v>
      </c>
      <c r="C1127" s="277">
        <v>728706606387</v>
      </c>
      <c r="D1127" s="278">
        <v>45204</v>
      </c>
      <c r="E1127" s="279" t="s">
        <v>1713</v>
      </c>
      <c r="F1127" s="279" t="s">
        <v>211</v>
      </c>
      <c r="G1127" s="283" t="s">
        <v>1712</v>
      </c>
      <c r="H1127" s="279" t="s">
        <v>189</v>
      </c>
      <c r="I1127" s="278">
        <v>45211</v>
      </c>
      <c r="J1127" s="278">
        <v>45212</v>
      </c>
      <c r="K1127" s="276">
        <f>J1127-D1127</f>
      </c>
      <c r="L1127" s="278">
        <v>45237</v>
      </c>
      <c r="M1127" s="280">
        <v>19.4</v>
      </c>
      <c r="N1127" s="278">
        <v>45240</v>
      </c>
      <c r="O1127" s="279" t="s">
        <v>190</v>
      </c>
      <c r="P1127" s="276">
        <v>190</v>
      </c>
      <c r="Q1127" s="278">
        <v>45260</v>
      </c>
      <c r="R1127" s="276">
        <f>Q1127-N1127</f>
      </c>
      <c r="S1127" s="6"/>
      <c r="T1127" s="6"/>
      <c r="U1127" s="5">
        <f>+YEAR(D1127)</f>
      </c>
      <c r="V1127" s="5">
        <f>+MONTH(D1127)</f>
      </c>
      <c r="W1127" s="281">
        <f>+"W"&amp;IF(WEEKNUM(D1127)&lt;10,"0"&amp;WEEKNUM(D1127),WEEKNUM(D1127))</f>
      </c>
      <c r="X1127" s="5">
        <f>+IF(N1127="",YEAR(L1127),YEAR(N1127))</f>
      </c>
      <c r="Y1127" s="5">
        <f>+IF(N1127="",MONTH(L1127),MONTH(N1127))</f>
      </c>
      <c r="Z1127" s="282">
        <f>+IF(N1127="","W"&amp;IF(WEEKNUM(L1127)&lt;10,"0"&amp;WEEKNUM(L1127),WEEKNUM(L1127)),"W"&amp;IF(WEEKNUM(N1127)&lt;10,"0"&amp;WEEKNUM(N1127),WEEKNUM(N1127)))</f>
      </c>
      <c r="AA1127" s="281">
        <f>+IF(O1127&lt;&gt;"",O1127,IF(N1127="","In Transit","Arrived"))</f>
      </c>
      <c r="AB1127" s="281">
        <f>+"W"&amp;IF(WEEKNUM(Q1127)&lt;10,"0"&amp;WEEKNUM(Q1127),WEEKNUM(Q1127))</f>
      </c>
      <c r="AC1127" s="5">
        <f>+YEAR(Q1127)</f>
      </c>
      <c r="AD1127" s="281">
        <f>+AB1127&amp;"-"&amp;AC1127</f>
      </c>
      <c r="AE1127" s="6"/>
      <c r="AF1127" s="6"/>
      <c r="AG1127" s="11"/>
    </row>
    <row x14ac:dyDescent="0.25" r="1128" customHeight="1" ht="18.75">
      <c r="A1128" s="276">
        <v>40</v>
      </c>
      <c r="B1128" s="276">
        <v>1114889043</v>
      </c>
      <c r="C1128" s="277">
        <v>728706606387</v>
      </c>
      <c r="D1128" s="278">
        <v>45204</v>
      </c>
      <c r="E1128" s="279" t="s">
        <v>1714</v>
      </c>
      <c r="F1128" s="279" t="s">
        <v>211</v>
      </c>
      <c r="G1128" s="283" t="s">
        <v>1712</v>
      </c>
      <c r="H1128" s="279" t="s">
        <v>189</v>
      </c>
      <c r="I1128" s="278">
        <v>45211</v>
      </c>
      <c r="J1128" s="278">
        <v>45212</v>
      </c>
      <c r="K1128" s="276">
        <f>J1128-D1128</f>
      </c>
      <c r="L1128" s="278">
        <v>45237</v>
      </c>
      <c r="M1128" s="280">
        <v>19.4</v>
      </c>
      <c r="N1128" s="278">
        <v>45240</v>
      </c>
      <c r="O1128" s="279" t="s">
        <v>190</v>
      </c>
      <c r="P1128" s="276">
        <v>190</v>
      </c>
      <c r="Q1128" s="278">
        <v>45253</v>
      </c>
      <c r="R1128" s="276">
        <f>Q1128-N1128</f>
      </c>
      <c r="S1128" s="6"/>
      <c r="T1128" s="6"/>
      <c r="U1128" s="5">
        <f>+YEAR(D1128)</f>
      </c>
      <c r="V1128" s="5">
        <f>+MONTH(D1128)</f>
      </c>
      <c r="W1128" s="281">
        <f>+"W"&amp;IF(WEEKNUM(D1128)&lt;10,"0"&amp;WEEKNUM(D1128),WEEKNUM(D1128))</f>
      </c>
      <c r="X1128" s="5">
        <f>+IF(N1128="",YEAR(L1128),YEAR(N1128))</f>
      </c>
      <c r="Y1128" s="5">
        <f>+IF(N1128="",MONTH(L1128),MONTH(N1128))</f>
      </c>
      <c r="Z1128" s="282">
        <f>+IF(N1128="","W"&amp;IF(WEEKNUM(L1128)&lt;10,"0"&amp;WEEKNUM(L1128),WEEKNUM(L1128)),"W"&amp;IF(WEEKNUM(N1128)&lt;10,"0"&amp;WEEKNUM(N1128),WEEKNUM(N1128)))</f>
      </c>
      <c r="AA1128" s="281">
        <f>+IF(O1128&lt;&gt;"",O1128,IF(N1128="","In Transit","Arrived"))</f>
      </c>
      <c r="AB1128" s="281">
        <f>+"W"&amp;IF(WEEKNUM(Q1128)&lt;10,"0"&amp;WEEKNUM(Q1128),WEEKNUM(Q1128))</f>
      </c>
      <c r="AC1128" s="5">
        <f>+YEAR(Q1128)</f>
      </c>
      <c r="AD1128" s="281">
        <f>+AB1128&amp;"-"&amp;AC1128</f>
      </c>
      <c r="AE1128" s="6"/>
      <c r="AF1128" s="6"/>
      <c r="AG1128" s="11"/>
    </row>
    <row x14ac:dyDescent="0.25" r="1129" customHeight="1" ht="18.75">
      <c r="A1129" s="276">
        <v>40</v>
      </c>
      <c r="B1129" s="276">
        <v>1114554145</v>
      </c>
      <c r="C1129" s="277">
        <v>728706606387</v>
      </c>
      <c r="D1129" s="278">
        <v>45204</v>
      </c>
      <c r="E1129" s="279" t="s">
        <v>1715</v>
      </c>
      <c r="F1129" s="279" t="s">
        <v>211</v>
      </c>
      <c r="G1129" s="283" t="s">
        <v>1712</v>
      </c>
      <c r="H1129" s="279" t="s">
        <v>189</v>
      </c>
      <c r="I1129" s="278">
        <v>45211</v>
      </c>
      <c r="J1129" s="278">
        <v>45212</v>
      </c>
      <c r="K1129" s="276">
        <f>J1129-D1129</f>
      </c>
      <c r="L1129" s="278">
        <v>45237</v>
      </c>
      <c r="M1129" s="280">
        <v>19.4</v>
      </c>
      <c r="N1129" s="278">
        <v>45240</v>
      </c>
      <c r="O1129" s="279" t="s">
        <v>190</v>
      </c>
      <c r="P1129" s="276">
        <v>190</v>
      </c>
      <c r="Q1129" s="278">
        <v>45260</v>
      </c>
      <c r="R1129" s="276">
        <f>Q1129-N1129</f>
      </c>
      <c r="S1129" s="6"/>
      <c r="T1129" s="6"/>
      <c r="U1129" s="5">
        <f>+YEAR(D1129)</f>
      </c>
      <c r="V1129" s="5">
        <f>+MONTH(D1129)</f>
      </c>
      <c r="W1129" s="281">
        <f>+"W"&amp;IF(WEEKNUM(D1129)&lt;10,"0"&amp;WEEKNUM(D1129),WEEKNUM(D1129))</f>
      </c>
      <c r="X1129" s="5">
        <f>+IF(N1129="",YEAR(L1129),YEAR(N1129))</f>
      </c>
      <c r="Y1129" s="5">
        <f>+IF(N1129="",MONTH(L1129),MONTH(N1129))</f>
      </c>
      <c r="Z1129" s="282">
        <f>+IF(N1129="","W"&amp;IF(WEEKNUM(L1129)&lt;10,"0"&amp;WEEKNUM(L1129),WEEKNUM(L1129)),"W"&amp;IF(WEEKNUM(N1129)&lt;10,"0"&amp;WEEKNUM(N1129),WEEKNUM(N1129)))</f>
      </c>
      <c r="AA1129" s="281">
        <f>+IF(O1129&lt;&gt;"",O1129,IF(N1129="","In Transit","Arrived"))</f>
      </c>
      <c r="AB1129" s="281">
        <f>+"W"&amp;IF(WEEKNUM(Q1129)&lt;10,"0"&amp;WEEKNUM(Q1129),WEEKNUM(Q1129))</f>
      </c>
      <c r="AC1129" s="5">
        <f>+YEAR(Q1129)</f>
      </c>
      <c r="AD1129" s="281">
        <f>+AB1129&amp;"-"&amp;AC1129</f>
      </c>
      <c r="AE1129" s="6"/>
      <c r="AF1129" s="6"/>
      <c r="AG1129" s="11"/>
    </row>
    <row x14ac:dyDescent="0.25" r="1130" customHeight="1" ht="18.75">
      <c r="A1130" s="276">
        <v>40</v>
      </c>
      <c r="B1130" s="276">
        <v>1114554143</v>
      </c>
      <c r="C1130" s="277">
        <v>728706606387</v>
      </c>
      <c r="D1130" s="278">
        <v>45204</v>
      </c>
      <c r="E1130" s="279" t="s">
        <v>1716</v>
      </c>
      <c r="F1130" s="279" t="s">
        <v>211</v>
      </c>
      <c r="G1130" s="283" t="s">
        <v>1712</v>
      </c>
      <c r="H1130" s="279" t="s">
        <v>189</v>
      </c>
      <c r="I1130" s="278">
        <v>45211</v>
      </c>
      <c r="J1130" s="278">
        <v>45212</v>
      </c>
      <c r="K1130" s="276">
        <f>J1130-D1130</f>
      </c>
      <c r="L1130" s="278">
        <v>45237</v>
      </c>
      <c r="M1130" s="280">
        <v>19.4</v>
      </c>
      <c r="N1130" s="278">
        <v>45240</v>
      </c>
      <c r="O1130" s="279" t="s">
        <v>190</v>
      </c>
      <c r="P1130" s="276">
        <v>190</v>
      </c>
      <c r="Q1130" s="278">
        <v>45260</v>
      </c>
      <c r="R1130" s="276">
        <f>Q1130-N1130</f>
      </c>
      <c r="S1130" s="6"/>
      <c r="T1130" s="6"/>
      <c r="U1130" s="5">
        <f>+YEAR(D1130)</f>
      </c>
      <c r="V1130" s="5">
        <f>+MONTH(D1130)</f>
      </c>
      <c r="W1130" s="281">
        <f>+"W"&amp;IF(WEEKNUM(D1130)&lt;10,"0"&amp;WEEKNUM(D1130),WEEKNUM(D1130))</f>
      </c>
      <c r="X1130" s="5">
        <f>+IF(N1130="",YEAR(L1130),YEAR(N1130))</f>
      </c>
      <c r="Y1130" s="5">
        <f>+IF(N1130="",MONTH(L1130),MONTH(N1130))</f>
      </c>
      <c r="Z1130" s="282">
        <f>+IF(N1130="","W"&amp;IF(WEEKNUM(L1130)&lt;10,"0"&amp;WEEKNUM(L1130),WEEKNUM(L1130)),"W"&amp;IF(WEEKNUM(N1130)&lt;10,"0"&amp;WEEKNUM(N1130),WEEKNUM(N1130)))</f>
      </c>
      <c r="AA1130" s="281">
        <f>+IF(O1130&lt;&gt;"",O1130,IF(N1130="","In Transit","Arrived"))</f>
      </c>
      <c r="AB1130" s="281">
        <f>+"W"&amp;IF(WEEKNUM(Q1130)&lt;10,"0"&amp;WEEKNUM(Q1130),WEEKNUM(Q1130))</f>
      </c>
      <c r="AC1130" s="5">
        <f>+YEAR(Q1130)</f>
      </c>
      <c r="AD1130" s="281">
        <f>+AB1130&amp;"-"&amp;AC1130</f>
      </c>
      <c r="AE1130" s="6"/>
      <c r="AF1130" s="6"/>
      <c r="AG1130" s="11"/>
    </row>
    <row x14ac:dyDescent="0.25" r="1131" customHeight="1" ht="18.75">
      <c r="A1131" s="276">
        <v>40</v>
      </c>
      <c r="B1131" s="276">
        <v>1114554142</v>
      </c>
      <c r="C1131" s="277">
        <v>728706606387</v>
      </c>
      <c r="D1131" s="278">
        <v>45205</v>
      </c>
      <c r="E1131" s="279" t="s">
        <v>1717</v>
      </c>
      <c r="F1131" s="279" t="s">
        <v>211</v>
      </c>
      <c r="G1131" s="283" t="s">
        <v>1712</v>
      </c>
      <c r="H1131" s="279" t="s">
        <v>189</v>
      </c>
      <c r="I1131" s="278">
        <v>45211</v>
      </c>
      <c r="J1131" s="278">
        <v>45212</v>
      </c>
      <c r="K1131" s="276">
        <f>J1131-D1131</f>
      </c>
      <c r="L1131" s="278">
        <v>45237</v>
      </c>
      <c r="M1131" s="280">
        <v>19.4</v>
      </c>
      <c r="N1131" s="278">
        <v>45240</v>
      </c>
      <c r="O1131" s="279" t="s">
        <v>190</v>
      </c>
      <c r="P1131" s="276">
        <v>190</v>
      </c>
      <c r="Q1131" s="278">
        <v>45260</v>
      </c>
      <c r="R1131" s="276">
        <f>Q1131-N1131</f>
      </c>
      <c r="S1131" s="6"/>
      <c r="T1131" s="6"/>
      <c r="U1131" s="5">
        <f>+YEAR(D1131)</f>
      </c>
      <c r="V1131" s="5">
        <f>+MONTH(D1131)</f>
      </c>
      <c r="W1131" s="281">
        <f>+"W"&amp;IF(WEEKNUM(D1131)&lt;10,"0"&amp;WEEKNUM(D1131),WEEKNUM(D1131))</f>
      </c>
      <c r="X1131" s="5">
        <f>+IF(N1131="",YEAR(L1131),YEAR(N1131))</f>
      </c>
      <c r="Y1131" s="5">
        <f>+IF(N1131="",MONTH(L1131),MONTH(N1131))</f>
      </c>
      <c r="Z1131" s="282">
        <f>+IF(N1131="","W"&amp;IF(WEEKNUM(L1131)&lt;10,"0"&amp;WEEKNUM(L1131),WEEKNUM(L1131)),"W"&amp;IF(WEEKNUM(N1131)&lt;10,"0"&amp;WEEKNUM(N1131),WEEKNUM(N1131)))</f>
      </c>
      <c r="AA1131" s="281">
        <f>+IF(O1131&lt;&gt;"",O1131,IF(N1131="","In Transit","Arrived"))</f>
      </c>
      <c r="AB1131" s="281">
        <f>+"W"&amp;IF(WEEKNUM(Q1131)&lt;10,"0"&amp;WEEKNUM(Q1131),WEEKNUM(Q1131))</f>
      </c>
      <c r="AC1131" s="5">
        <f>+YEAR(Q1131)</f>
      </c>
      <c r="AD1131" s="281">
        <f>+AB1131&amp;"-"&amp;AC1131</f>
      </c>
      <c r="AE1131" s="6"/>
      <c r="AF1131" s="6"/>
      <c r="AG1131" s="11"/>
    </row>
    <row x14ac:dyDescent="0.25" r="1132" customHeight="1" ht="18.75">
      <c r="A1132" s="276">
        <v>40</v>
      </c>
      <c r="B1132" s="276">
        <v>1114554141</v>
      </c>
      <c r="C1132" s="277">
        <v>728706606387</v>
      </c>
      <c r="D1132" s="278">
        <v>45205</v>
      </c>
      <c r="E1132" s="279" t="s">
        <v>1718</v>
      </c>
      <c r="F1132" s="279" t="s">
        <v>211</v>
      </c>
      <c r="G1132" s="283" t="s">
        <v>1712</v>
      </c>
      <c r="H1132" s="279" t="s">
        <v>189</v>
      </c>
      <c r="I1132" s="278">
        <v>45211</v>
      </c>
      <c r="J1132" s="278">
        <v>45212</v>
      </c>
      <c r="K1132" s="276">
        <f>J1132-D1132</f>
      </c>
      <c r="L1132" s="278">
        <v>45237</v>
      </c>
      <c r="M1132" s="280">
        <v>19.4</v>
      </c>
      <c r="N1132" s="278">
        <v>45240</v>
      </c>
      <c r="O1132" s="279" t="s">
        <v>190</v>
      </c>
      <c r="P1132" s="276">
        <v>190</v>
      </c>
      <c r="Q1132" s="278">
        <v>45260</v>
      </c>
      <c r="R1132" s="276">
        <f>Q1132-N1132</f>
      </c>
      <c r="S1132" s="6"/>
      <c r="T1132" s="6"/>
      <c r="U1132" s="5">
        <f>+YEAR(D1132)</f>
      </c>
      <c r="V1132" s="5">
        <f>+MONTH(D1132)</f>
      </c>
      <c r="W1132" s="281">
        <f>+"W"&amp;IF(WEEKNUM(D1132)&lt;10,"0"&amp;WEEKNUM(D1132),WEEKNUM(D1132))</f>
      </c>
      <c r="X1132" s="5">
        <f>+IF(N1132="",YEAR(L1132),YEAR(N1132))</f>
      </c>
      <c r="Y1132" s="5">
        <f>+IF(N1132="",MONTH(L1132),MONTH(N1132))</f>
      </c>
      <c r="Z1132" s="282">
        <f>+IF(N1132="","W"&amp;IF(WEEKNUM(L1132)&lt;10,"0"&amp;WEEKNUM(L1132),WEEKNUM(L1132)),"W"&amp;IF(WEEKNUM(N1132)&lt;10,"0"&amp;WEEKNUM(N1132),WEEKNUM(N1132)))</f>
      </c>
      <c r="AA1132" s="281">
        <f>+IF(O1132&lt;&gt;"",O1132,IF(N1132="","In Transit","Arrived"))</f>
      </c>
      <c r="AB1132" s="281">
        <f>+"W"&amp;IF(WEEKNUM(Q1132)&lt;10,"0"&amp;WEEKNUM(Q1132),WEEKNUM(Q1132))</f>
      </c>
      <c r="AC1132" s="5">
        <f>+YEAR(Q1132)</f>
      </c>
      <c r="AD1132" s="281">
        <f>+AB1132&amp;"-"&amp;AC1132</f>
      </c>
      <c r="AE1132" s="6"/>
      <c r="AF1132" s="6"/>
      <c r="AG1132" s="11"/>
    </row>
    <row x14ac:dyDescent="0.25" r="1133" customHeight="1" ht="18.75">
      <c r="A1133" s="276">
        <v>40</v>
      </c>
      <c r="B1133" s="276">
        <v>1114554140</v>
      </c>
      <c r="C1133" s="277">
        <v>728706606387</v>
      </c>
      <c r="D1133" s="278">
        <v>45203</v>
      </c>
      <c r="E1133" s="279" t="s">
        <v>1719</v>
      </c>
      <c r="F1133" s="279" t="s">
        <v>211</v>
      </c>
      <c r="G1133" s="283" t="s">
        <v>1712</v>
      </c>
      <c r="H1133" s="279" t="s">
        <v>189</v>
      </c>
      <c r="I1133" s="278">
        <v>45211</v>
      </c>
      <c r="J1133" s="278">
        <v>45212</v>
      </c>
      <c r="K1133" s="276">
        <f>J1133-D1133</f>
      </c>
      <c r="L1133" s="278">
        <v>45237</v>
      </c>
      <c r="M1133" s="280">
        <v>19.4</v>
      </c>
      <c r="N1133" s="278">
        <v>45240</v>
      </c>
      <c r="O1133" s="279" t="s">
        <v>190</v>
      </c>
      <c r="P1133" s="276">
        <v>190</v>
      </c>
      <c r="Q1133" s="278">
        <v>45253</v>
      </c>
      <c r="R1133" s="276">
        <f>Q1133-N1133</f>
      </c>
      <c r="S1133" s="6"/>
      <c r="T1133" s="6"/>
      <c r="U1133" s="5">
        <f>+YEAR(D1133)</f>
      </c>
      <c r="V1133" s="5">
        <f>+MONTH(D1133)</f>
      </c>
      <c r="W1133" s="281">
        <f>+"W"&amp;IF(WEEKNUM(D1133)&lt;10,"0"&amp;WEEKNUM(D1133),WEEKNUM(D1133))</f>
      </c>
      <c r="X1133" s="5">
        <f>+IF(N1133="",YEAR(L1133),YEAR(N1133))</f>
      </c>
      <c r="Y1133" s="5">
        <f>+IF(N1133="",MONTH(L1133),MONTH(N1133))</f>
      </c>
      <c r="Z1133" s="282">
        <f>+IF(N1133="","W"&amp;IF(WEEKNUM(L1133)&lt;10,"0"&amp;WEEKNUM(L1133),WEEKNUM(L1133)),"W"&amp;IF(WEEKNUM(N1133)&lt;10,"0"&amp;WEEKNUM(N1133),WEEKNUM(N1133)))</f>
      </c>
      <c r="AA1133" s="281">
        <f>+IF(O1133&lt;&gt;"",O1133,IF(N1133="","In Transit","Arrived"))</f>
      </c>
      <c r="AB1133" s="281">
        <f>+"W"&amp;IF(WEEKNUM(Q1133)&lt;10,"0"&amp;WEEKNUM(Q1133),WEEKNUM(Q1133))</f>
      </c>
      <c r="AC1133" s="5">
        <f>+YEAR(Q1133)</f>
      </c>
      <c r="AD1133" s="281">
        <f>+AB1133&amp;"-"&amp;AC1133</f>
      </c>
      <c r="AE1133" s="6"/>
      <c r="AF1133" s="6"/>
      <c r="AG1133" s="11"/>
    </row>
    <row x14ac:dyDescent="0.25" r="1134" customHeight="1" ht="18.75">
      <c r="A1134" s="276">
        <v>40</v>
      </c>
      <c r="B1134" s="276">
        <v>1114554137</v>
      </c>
      <c r="C1134" s="277">
        <v>728706606387</v>
      </c>
      <c r="D1134" s="278">
        <v>45203</v>
      </c>
      <c r="E1134" s="279" t="s">
        <v>1720</v>
      </c>
      <c r="F1134" s="279" t="s">
        <v>211</v>
      </c>
      <c r="G1134" s="283" t="s">
        <v>1712</v>
      </c>
      <c r="H1134" s="279" t="s">
        <v>189</v>
      </c>
      <c r="I1134" s="278">
        <v>45211</v>
      </c>
      <c r="J1134" s="278">
        <v>45212</v>
      </c>
      <c r="K1134" s="276">
        <f>J1134-D1134</f>
      </c>
      <c r="L1134" s="278">
        <v>45237</v>
      </c>
      <c r="M1134" s="280">
        <v>19.4</v>
      </c>
      <c r="N1134" s="278">
        <v>45240</v>
      </c>
      <c r="O1134" s="279" t="s">
        <v>190</v>
      </c>
      <c r="P1134" s="276">
        <v>190</v>
      </c>
      <c r="Q1134" s="278">
        <v>45253</v>
      </c>
      <c r="R1134" s="276">
        <f>Q1134-N1134</f>
      </c>
      <c r="S1134" s="6"/>
      <c r="T1134" s="6"/>
      <c r="U1134" s="5">
        <f>+YEAR(D1134)</f>
      </c>
      <c r="V1134" s="5">
        <f>+MONTH(D1134)</f>
      </c>
      <c r="W1134" s="281">
        <f>+"W"&amp;IF(WEEKNUM(D1134)&lt;10,"0"&amp;WEEKNUM(D1134),WEEKNUM(D1134))</f>
      </c>
      <c r="X1134" s="5">
        <f>+IF(N1134="",YEAR(L1134),YEAR(N1134))</f>
      </c>
      <c r="Y1134" s="5">
        <f>+IF(N1134="",MONTH(L1134),MONTH(N1134))</f>
      </c>
      <c r="Z1134" s="282">
        <f>+IF(N1134="","W"&amp;IF(WEEKNUM(L1134)&lt;10,"0"&amp;WEEKNUM(L1134),WEEKNUM(L1134)),"W"&amp;IF(WEEKNUM(N1134)&lt;10,"0"&amp;WEEKNUM(N1134),WEEKNUM(N1134)))</f>
      </c>
      <c r="AA1134" s="281">
        <f>+IF(O1134&lt;&gt;"",O1134,IF(N1134="","In Transit","Arrived"))</f>
      </c>
      <c r="AB1134" s="281">
        <f>+"W"&amp;IF(WEEKNUM(Q1134)&lt;10,"0"&amp;WEEKNUM(Q1134),WEEKNUM(Q1134))</f>
      </c>
      <c r="AC1134" s="5">
        <f>+YEAR(Q1134)</f>
      </c>
      <c r="AD1134" s="281">
        <f>+AB1134&amp;"-"&amp;AC1134</f>
      </c>
      <c r="AE1134" s="6"/>
      <c r="AF1134" s="6"/>
      <c r="AG1134" s="11"/>
    </row>
    <row x14ac:dyDescent="0.25" r="1135" customHeight="1" ht="18.75">
      <c r="A1135" s="276">
        <v>40</v>
      </c>
      <c r="B1135" s="276">
        <v>1114554135</v>
      </c>
      <c r="C1135" s="277">
        <v>728706606387</v>
      </c>
      <c r="D1135" s="278">
        <v>45203</v>
      </c>
      <c r="E1135" s="279" t="s">
        <v>1721</v>
      </c>
      <c r="F1135" s="279" t="s">
        <v>211</v>
      </c>
      <c r="G1135" s="283" t="s">
        <v>1712</v>
      </c>
      <c r="H1135" s="279" t="s">
        <v>189</v>
      </c>
      <c r="I1135" s="278">
        <v>45211</v>
      </c>
      <c r="J1135" s="278">
        <v>45212</v>
      </c>
      <c r="K1135" s="276">
        <f>J1135-D1135</f>
      </c>
      <c r="L1135" s="278">
        <v>45237</v>
      </c>
      <c r="M1135" s="280">
        <v>19.4</v>
      </c>
      <c r="N1135" s="278">
        <v>45240</v>
      </c>
      <c r="O1135" s="279" t="s">
        <v>190</v>
      </c>
      <c r="P1135" s="276">
        <v>190</v>
      </c>
      <c r="Q1135" s="278">
        <v>45260</v>
      </c>
      <c r="R1135" s="276">
        <f>Q1135-N1135</f>
      </c>
      <c r="S1135" s="6"/>
      <c r="T1135" s="6"/>
      <c r="U1135" s="5">
        <f>+YEAR(D1135)</f>
      </c>
      <c r="V1135" s="5">
        <f>+MONTH(D1135)</f>
      </c>
      <c r="W1135" s="281">
        <f>+"W"&amp;IF(WEEKNUM(D1135)&lt;10,"0"&amp;WEEKNUM(D1135),WEEKNUM(D1135))</f>
      </c>
      <c r="X1135" s="5">
        <f>+IF(N1135="",YEAR(L1135),YEAR(N1135))</f>
      </c>
      <c r="Y1135" s="5">
        <f>+IF(N1135="",MONTH(L1135),MONTH(N1135))</f>
      </c>
      <c r="Z1135" s="282">
        <f>+IF(N1135="","W"&amp;IF(WEEKNUM(L1135)&lt;10,"0"&amp;WEEKNUM(L1135),WEEKNUM(L1135)),"W"&amp;IF(WEEKNUM(N1135)&lt;10,"0"&amp;WEEKNUM(N1135),WEEKNUM(N1135)))</f>
      </c>
      <c r="AA1135" s="281">
        <f>+IF(O1135&lt;&gt;"",O1135,IF(N1135="","In Transit","Arrived"))</f>
      </c>
      <c r="AB1135" s="281">
        <f>+"W"&amp;IF(WEEKNUM(Q1135)&lt;10,"0"&amp;WEEKNUM(Q1135),WEEKNUM(Q1135))</f>
      </c>
      <c r="AC1135" s="5">
        <f>+YEAR(Q1135)</f>
      </c>
      <c r="AD1135" s="281">
        <f>+AB1135&amp;"-"&amp;AC1135</f>
      </c>
      <c r="AE1135" s="6"/>
      <c r="AF1135" s="6"/>
      <c r="AG1135" s="11"/>
    </row>
    <row x14ac:dyDescent="0.25" r="1136" customHeight="1" ht="18.75">
      <c r="A1136" s="276">
        <v>40</v>
      </c>
      <c r="B1136" s="276">
        <v>1114554134</v>
      </c>
      <c r="C1136" s="277">
        <v>728706606387</v>
      </c>
      <c r="D1136" s="278">
        <v>45203</v>
      </c>
      <c r="E1136" s="279" t="s">
        <v>1722</v>
      </c>
      <c r="F1136" s="279" t="s">
        <v>211</v>
      </c>
      <c r="G1136" s="283" t="s">
        <v>1712</v>
      </c>
      <c r="H1136" s="279" t="s">
        <v>189</v>
      </c>
      <c r="I1136" s="278">
        <v>45211</v>
      </c>
      <c r="J1136" s="278">
        <v>45212</v>
      </c>
      <c r="K1136" s="276">
        <f>J1136-D1136</f>
      </c>
      <c r="L1136" s="278">
        <v>45237</v>
      </c>
      <c r="M1136" s="280">
        <v>19.4</v>
      </c>
      <c r="N1136" s="278">
        <v>45240</v>
      </c>
      <c r="O1136" s="279" t="s">
        <v>190</v>
      </c>
      <c r="P1136" s="276">
        <v>190</v>
      </c>
      <c r="Q1136" s="278">
        <v>45260</v>
      </c>
      <c r="R1136" s="276">
        <f>Q1136-N1136</f>
      </c>
      <c r="S1136" s="6"/>
      <c r="T1136" s="6"/>
      <c r="U1136" s="5">
        <f>+YEAR(D1136)</f>
      </c>
      <c r="V1136" s="5">
        <f>+MONTH(D1136)</f>
      </c>
      <c r="W1136" s="281">
        <f>+"W"&amp;IF(WEEKNUM(D1136)&lt;10,"0"&amp;WEEKNUM(D1136),WEEKNUM(D1136))</f>
      </c>
      <c r="X1136" s="5">
        <f>+IF(N1136="",YEAR(L1136),YEAR(N1136))</f>
      </c>
      <c r="Y1136" s="5">
        <f>+IF(N1136="",MONTH(L1136),MONTH(N1136))</f>
      </c>
      <c r="Z1136" s="282">
        <f>+IF(N1136="","W"&amp;IF(WEEKNUM(L1136)&lt;10,"0"&amp;WEEKNUM(L1136),WEEKNUM(L1136)),"W"&amp;IF(WEEKNUM(N1136)&lt;10,"0"&amp;WEEKNUM(N1136),WEEKNUM(N1136)))</f>
      </c>
      <c r="AA1136" s="281">
        <f>+IF(O1136&lt;&gt;"",O1136,IF(N1136="","In Transit","Arrived"))</f>
      </c>
      <c r="AB1136" s="281">
        <f>+"W"&amp;IF(WEEKNUM(Q1136)&lt;10,"0"&amp;WEEKNUM(Q1136),WEEKNUM(Q1136))</f>
      </c>
      <c r="AC1136" s="5">
        <f>+YEAR(Q1136)</f>
      </c>
      <c r="AD1136" s="281">
        <f>+AB1136&amp;"-"&amp;AC1136</f>
      </c>
      <c r="AE1136" s="6"/>
      <c r="AF1136" s="6"/>
      <c r="AG1136" s="11"/>
    </row>
    <row x14ac:dyDescent="0.25" r="1137" customHeight="1" ht="18.75">
      <c r="A1137" s="276">
        <v>41</v>
      </c>
      <c r="B1137" s="276">
        <v>1114988309</v>
      </c>
      <c r="C1137" s="277">
        <v>736879572550</v>
      </c>
      <c r="D1137" s="278">
        <v>45210</v>
      </c>
      <c r="E1137" s="279" t="s">
        <v>1723</v>
      </c>
      <c r="F1137" s="279" t="s">
        <v>235</v>
      </c>
      <c r="G1137" s="283" t="s">
        <v>1724</v>
      </c>
      <c r="H1137" s="279" t="s">
        <v>189</v>
      </c>
      <c r="I1137" s="278">
        <v>45218</v>
      </c>
      <c r="J1137" s="278">
        <v>45219</v>
      </c>
      <c r="K1137" s="276">
        <f>J1137-D1137</f>
      </c>
      <c r="L1137" s="278">
        <v>45242</v>
      </c>
      <c r="M1137" s="280">
        <v>19.4</v>
      </c>
      <c r="N1137" s="278">
        <v>45244</v>
      </c>
      <c r="O1137" s="279" t="s">
        <v>190</v>
      </c>
      <c r="P1137" s="276">
        <v>190</v>
      </c>
      <c r="Q1137" s="278">
        <v>45260</v>
      </c>
      <c r="R1137" s="276">
        <f>Q1137-N1137</f>
      </c>
      <c r="S1137" s="6"/>
      <c r="T1137" s="6"/>
      <c r="U1137" s="5">
        <f>+YEAR(D1137)</f>
      </c>
      <c r="V1137" s="5">
        <f>+MONTH(D1137)</f>
      </c>
      <c r="W1137" s="281">
        <f>+"W"&amp;IF(WEEKNUM(D1137)&lt;10,"0"&amp;WEEKNUM(D1137),WEEKNUM(D1137))</f>
      </c>
      <c r="X1137" s="5">
        <f>+IF(N1137="",YEAR(L1137),YEAR(N1137))</f>
      </c>
      <c r="Y1137" s="5">
        <f>+IF(N1137="",MONTH(L1137),MONTH(N1137))</f>
      </c>
      <c r="Z1137" s="282">
        <f>+IF(N1137="","W"&amp;IF(WEEKNUM(L1137)&lt;10,"0"&amp;WEEKNUM(L1137),WEEKNUM(L1137)),"W"&amp;IF(WEEKNUM(N1137)&lt;10,"0"&amp;WEEKNUM(N1137),WEEKNUM(N1137)))</f>
      </c>
      <c r="AA1137" s="281">
        <f>+IF(O1137&lt;&gt;"",O1137,IF(N1137="","In Transit","Arrived"))</f>
      </c>
      <c r="AB1137" s="281">
        <f>+"W"&amp;IF(WEEKNUM(Q1137)&lt;10,"0"&amp;WEEKNUM(Q1137),WEEKNUM(Q1137))</f>
      </c>
      <c r="AC1137" s="5">
        <f>+YEAR(Q1137)</f>
      </c>
      <c r="AD1137" s="281">
        <f>+AB1137&amp;"-"&amp;AC1137</f>
      </c>
      <c r="AE1137" s="6"/>
      <c r="AF1137" s="6"/>
      <c r="AG1137" s="11"/>
    </row>
    <row x14ac:dyDescent="0.25" r="1138" customHeight="1" ht="18.75">
      <c r="A1138" s="276">
        <v>41</v>
      </c>
      <c r="B1138" s="276">
        <v>1114988298</v>
      </c>
      <c r="C1138" s="277">
        <v>736879572550</v>
      </c>
      <c r="D1138" s="278">
        <v>45210</v>
      </c>
      <c r="E1138" s="279" t="s">
        <v>1725</v>
      </c>
      <c r="F1138" s="279" t="s">
        <v>235</v>
      </c>
      <c r="G1138" s="283" t="s">
        <v>1724</v>
      </c>
      <c r="H1138" s="279" t="s">
        <v>189</v>
      </c>
      <c r="I1138" s="278">
        <v>45218</v>
      </c>
      <c r="J1138" s="278">
        <v>45219</v>
      </c>
      <c r="K1138" s="276">
        <f>J1138-D1138</f>
      </c>
      <c r="L1138" s="278">
        <v>45242</v>
      </c>
      <c r="M1138" s="280">
        <v>19.4</v>
      </c>
      <c r="N1138" s="278">
        <v>45244</v>
      </c>
      <c r="O1138" s="279" t="s">
        <v>190</v>
      </c>
      <c r="P1138" s="276">
        <v>190</v>
      </c>
      <c r="Q1138" s="278">
        <v>45260</v>
      </c>
      <c r="R1138" s="276">
        <f>Q1138-N1138</f>
      </c>
      <c r="S1138" s="6"/>
      <c r="T1138" s="6"/>
      <c r="U1138" s="5">
        <f>+YEAR(D1138)</f>
      </c>
      <c r="V1138" s="5">
        <f>+MONTH(D1138)</f>
      </c>
      <c r="W1138" s="281">
        <f>+"W"&amp;IF(WEEKNUM(D1138)&lt;10,"0"&amp;WEEKNUM(D1138),WEEKNUM(D1138))</f>
      </c>
      <c r="X1138" s="5">
        <f>+IF(N1138="",YEAR(L1138),YEAR(N1138))</f>
      </c>
      <c r="Y1138" s="5">
        <f>+IF(N1138="",MONTH(L1138),MONTH(N1138))</f>
      </c>
      <c r="Z1138" s="282">
        <f>+IF(N1138="","W"&amp;IF(WEEKNUM(L1138)&lt;10,"0"&amp;WEEKNUM(L1138),WEEKNUM(L1138)),"W"&amp;IF(WEEKNUM(N1138)&lt;10,"0"&amp;WEEKNUM(N1138),WEEKNUM(N1138)))</f>
      </c>
      <c r="AA1138" s="281">
        <f>+IF(O1138&lt;&gt;"",O1138,IF(N1138="","In Transit","Arrived"))</f>
      </c>
      <c r="AB1138" s="281">
        <f>+"W"&amp;IF(WEEKNUM(Q1138)&lt;10,"0"&amp;WEEKNUM(Q1138),WEEKNUM(Q1138))</f>
      </c>
      <c r="AC1138" s="5">
        <f>+YEAR(Q1138)</f>
      </c>
      <c r="AD1138" s="281">
        <f>+AB1138&amp;"-"&amp;AC1138</f>
      </c>
      <c r="AE1138" s="6"/>
      <c r="AF1138" s="6"/>
      <c r="AG1138" s="11"/>
    </row>
    <row x14ac:dyDescent="0.25" r="1139" customHeight="1" ht="18.75">
      <c r="A1139" s="276">
        <v>42</v>
      </c>
      <c r="B1139" s="276">
        <v>1115386463</v>
      </c>
      <c r="C1139" s="277">
        <v>736881926064</v>
      </c>
      <c r="D1139" s="278">
        <v>45219</v>
      </c>
      <c r="E1139" s="279" t="s">
        <v>1726</v>
      </c>
      <c r="F1139" s="279" t="s">
        <v>274</v>
      </c>
      <c r="G1139" s="283" t="s">
        <v>1727</v>
      </c>
      <c r="H1139" s="279" t="s">
        <v>189</v>
      </c>
      <c r="I1139" s="278">
        <v>45225</v>
      </c>
      <c r="J1139" s="278">
        <v>45226</v>
      </c>
      <c r="K1139" s="276">
        <f>J1139-D1139</f>
      </c>
      <c r="L1139" s="278">
        <v>45249</v>
      </c>
      <c r="M1139" s="280">
        <v>19.4</v>
      </c>
      <c r="N1139" s="278">
        <v>45252</v>
      </c>
      <c r="O1139" s="279" t="s">
        <v>190</v>
      </c>
      <c r="P1139" s="276">
        <v>191</v>
      </c>
      <c r="Q1139" s="278">
        <v>45272</v>
      </c>
      <c r="R1139" s="276">
        <f>Q1139-N1139</f>
      </c>
      <c r="S1139" s="6"/>
      <c r="T1139" s="6"/>
      <c r="U1139" s="5">
        <f>+YEAR(D1139)</f>
      </c>
      <c r="V1139" s="5">
        <f>+MONTH(D1139)</f>
      </c>
      <c r="W1139" s="281">
        <f>+"W"&amp;IF(WEEKNUM(D1139)&lt;10,"0"&amp;WEEKNUM(D1139),WEEKNUM(D1139))</f>
      </c>
      <c r="X1139" s="5">
        <f>+IF(N1139="",YEAR(L1139),YEAR(N1139))</f>
      </c>
      <c r="Y1139" s="5">
        <f>+IF(N1139="",MONTH(L1139),MONTH(N1139))</f>
      </c>
      <c r="Z1139" s="282">
        <f>+IF(N1139="","W"&amp;IF(WEEKNUM(L1139)&lt;10,"0"&amp;WEEKNUM(L1139),WEEKNUM(L1139)),"W"&amp;IF(WEEKNUM(N1139)&lt;10,"0"&amp;WEEKNUM(N1139),WEEKNUM(N1139)))</f>
      </c>
      <c r="AA1139" s="281">
        <f>+IF(O1139&lt;&gt;"",O1139,IF(N1139="","In Transit","Arrived"))</f>
      </c>
      <c r="AB1139" s="6"/>
      <c r="AC1139" s="11"/>
      <c r="AD1139" s="6"/>
      <c r="AE1139" s="6"/>
      <c r="AF1139" s="6"/>
      <c r="AG1139" s="11"/>
    </row>
    <row x14ac:dyDescent="0.25" r="1140" customHeight="1" ht="18.75">
      <c r="A1140" s="276">
        <v>42</v>
      </c>
      <c r="B1140" s="276">
        <v>1115386461</v>
      </c>
      <c r="C1140" s="277">
        <v>736881926064</v>
      </c>
      <c r="D1140" s="278">
        <v>45219</v>
      </c>
      <c r="E1140" s="279" t="s">
        <v>1728</v>
      </c>
      <c r="F1140" s="279" t="s">
        <v>274</v>
      </c>
      <c r="G1140" s="283" t="s">
        <v>1727</v>
      </c>
      <c r="H1140" s="279" t="s">
        <v>189</v>
      </c>
      <c r="I1140" s="278">
        <v>45225</v>
      </c>
      <c r="J1140" s="278">
        <v>45226</v>
      </c>
      <c r="K1140" s="276">
        <f>J1140-D1140</f>
      </c>
      <c r="L1140" s="278">
        <v>45249</v>
      </c>
      <c r="M1140" s="280">
        <v>19.4</v>
      </c>
      <c r="N1140" s="278">
        <v>45252</v>
      </c>
      <c r="O1140" s="279" t="s">
        <v>190</v>
      </c>
      <c r="P1140" s="276">
        <v>191</v>
      </c>
      <c r="Q1140" s="278">
        <v>45272</v>
      </c>
      <c r="R1140" s="276">
        <f>Q1140-N1140</f>
      </c>
      <c r="S1140" s="6"/>
      <c r="T1140" s="6"/>
      <c r="U1140" s="5">
        <f>+YEAR(D1140)</f>
      </c>
      <c r="V1140" s="5">
        <f>+MONTH(D1140)</f>
      </c>
      <c r="W1140" s="281">
        <f>+"W"&amp;IF(WEEKNUM(D1140)&lt;10,"0"&amp;WEEKNUM(D1140),WEEKNUM(D1140))</f>
      </c>
      <c r="X1140" s="5">
        <f>+IF(N1140="",YEAR(L1140),YEAR(N1140))</f>
      </c>
      <c r="Y1140" s="5">
        <f>+IF(N1140="",MONTH(L1140),MONTH(N1140))</f>
      </c>
      <c r="Z1140" s="282">
        <f>+IF(N1140="","W"&amp;IF(WEEKNUM(L1140)&lt;10,"0"&amp;WEEKNUM(L1140),WEEKNUM(L1140)),"W"&amp;IF(WEEKNUM(N1140)&lt;10,"0"&amp;WEEKNUM(N1140),WEEKNUM(N1140)))</f>
      </c>
      <c r="AA1140" s="281">
        <f>+IF(O1140&lt;&gt;"",O1140,IF(N1140="","In Transit","Arrived"))</f>
      </c>
      <c r="AB1140" s="6"/>
      <c r="AC1140" s="11"/>
      <c r="AD1140" s="6"/>
      <c r="AE1140" s="6"/>
      <c r="AF1140" s="6"/>
      <c r="AG1140" s="11"/>
    </row>
    <row x14ac:dyDescent="0.25" r="1141" customHeight="1" ht="18.75">
      <c r="A1141" s="276">
        <v>42</v>
      </c>
      <c r="B1141" s="276">
        <v>1115386460</v>
      </c>
      <c r="C1141" s="277">
        <v>736881926064</v>
      </c>
      <c r="D1141" s="278">
        <v>45219</v>
      </c>
      <c r="E1141" s="279" t="s">
        <v>1729</v>
      </c>
      <c r="F1141" s="279" t="s">
        <v>274</v>
      </c>
      <c r="G1141" s="283" t="s">
        <v>1727</v>
      </c>
      <c r="H1141" s="279" t="s">
        <v>189</v>
      </c>
      <c r="I1141" s="278">
        <v>45225</v>
      </c>
      <c r="J1141" s="278">
        <v>45226</v>
      </c>
      <c r="K1141" s="276">
        <f>J1141-D1141</f>
      </c>
      <c r="L1141" s="278">
        <v>45249</v>
      </c>
      <c r="M1141" s="280">
        <v>19.4</v>
      </c>
      <c r="N1141" s="278">
        <v>45252</v>
      </c>
      <c r="O1141" s="279" t="s">
        <v>190</v>
      </c>
      <c r="P1141" s="276">
        <v>191</v>
      </c>
      <c r="Q1141" s="278">
        <v>45272</v>
      </c>
      <c r="R1141" s="276">
        <f>Q1141-N1141</f>
      </c>
      <c r="S1141" s="6"/>
      <c r="T1141" s="6"/>
      <c r="U1141" s="5">
        <f>+YEAR(D1141)</f>
      </c>
      <c r="V1141" s="5">
        <f>+MONTH(D1141)</f>
      </c>
      <c r="W1141" s="281">
        <f>+"W"&amp;IF(WEEKNUM(D1141)&lt;10,"0"&amp;WEEKNUM(D1141),WEEKNUM(D1141))</f>
      </c>
      <c r="X1141" s="5">
        <f>+IF(N1141="",YEAR(L1141),YEAR(N1141))</f>
      </c>
      <c r="Y1141" s="5">
        <f>+IF(N1141="",MONTH(L1141),MONTH(N1141))</f>
      </c>
      <c r="Z1141" s="282">
        <f>+IF(N1141="","W"&amp;IF(WEEKNUM(L1141)&lt;10,"0"&amp;WEEKNUM(L1141),WEEKNUM(L1141)),"W"&amp;IF(WEEKNUM(N1141)&lt;10,"0"&amp;WEEKNUM(N1141),WEEKNUM(N1141)))</f>
      </c>
      <c r="AA1141" s="281">
        <f>+IF(O1141&lt;&gt;"",O1141,IF(N1141="","In Transit","Arrived"))</f>
      </c>
      <c r="AB1141" s="6"/>
      <c r="AC1141" s="11"/>
      <c r="AD1141" s="6"/>
      <c r="AE1141" s="6"/>
      <c r="AF1141" s="6"/>
      <c r="AG1141" s="11"/>
    </row>
    <row x14ac:dyDescent="0.25" r="1142" customHeight="1" ht="18.75">
      <c r="A1142" s="276">
        <v>42</v>
      </c>
      <c r="B1142" s="276">
        <v>1115386459</v>
      </c>
      <c r="C1142" s="277">
        <v>736881926064</v>
      </c>
      <c r="D1142" s="278">
        <v>45218</v>
      </c>
      <c r="E1142" s="279" t="s">
        <v>1730</v>
      </c>
      <c r="F1142" s="279" t="s">
        <v>274</v>
      </c>
      <c r="G1142" s="283" t="s">
        <v>1727</v>
      </c>
      <c r="H1142" s="279" t="s">
        <v>189</v>
      </c>
      <c r="I1142" s="278">
        <v>45225</v>
      </c>
      <c r="J1142" s="278">
        <v>45226</v>
      </c>
      <c r="K1142" s="276">
        <f>J1142-D1142</f>
      </c>
      <c r="L1142" s="278">
        <v>45249</v>
      </c>
      <c r="M1142" s="280">
        <v>19.4</v>
      </c>
      <c r="N1142" s="278">
        <v>45252</v>
      </c>
      <c r="O1142" s="279" t="s">
        <v>190</v>
      </c>
      <c r="P1142" s="276">
        <v>191</v>
      </c>
      <c r="Q1142" s="278">
        <v>45272</v>
      </c>
      <c r="R1142" s="276">
        <f>Q1142-N1142</f>
      </c>
      <c r="S1142" s="6"/>
      <c r="T1142" s="6"/>
      <c r="U1142" s="5">
        <f>+YEAR(D1142)</f>
      </c>
      <c r="V1142" s="5">
        <f>+MONTH(D1142)</f>
      </c>
      <c r="W1142" s="281">
        <f>+"W"&amp;IF(WEEKNUM(D1142)&lt;10,"0"&amp;WEEKNUM(D1142),WEEKNUM(D1142))</f>
      </c>
      <c r="X1142" s="5">
        <f>+IF(N1142="",YEAR(L1142),YEAR(N1142))</f>
      </c>
      <c r="Y1142" s="5">
        <f>+IF(N1142="",MONTH(L1142),MONTH(N1142))</f>
      </c>
      <c r="Z1142" s="282">
        <f>+IF(N1142="","W"&amp;IF(WEEKNUM(L1142)&lt;10,"0"&amp;WEEKNUM(L1142),WEEKNUM(L1142)),"W"&amp;IF(WEEKNUM(N1142)&lt;10,"0"&amp;WEEKNUM(N1142),WEEKNUM(N1142)))</f>
      </c>
      <c r="AA1142" s="281">
        <f>+IF(O1142&lt;&gt;"",O1142,IF(N1142="","In Transit","Arrived"))</f>
      </c>
      <c r="AB1142" s="6"/>
      <c r="AC1142" s="11"/>
      <c r="AD1142" s="6"/>
      <c r="AE1142" s="6"/>
      <c r="AF1142" s="6"/>
      <c r="AG1142" s="11"/>
    </row>
    <row x14ac:dyDescent="0.25" r="1143" customHeight="1" ht="18.75">
      <c r="A1143" s="276">
        <v>42</v>
      </c>
      <c r="B1143" s="276">
        <v>1115386458</v>
      </c>
      <c r="C1143" s="277">
        <v>736881926064</v>
      </c>
      <c r="D1143" s="278">
        <v>45218</v>
      </c>
      <c r="E1143" s="279" t="s">
        <v>1731</v>
      </c>
      <c r="F1143" s="279" t="s">
        <v>274</v>
      </c>
      <c r="G1143" s="283" t="s">
        <v>1727</v>
      </c>
      <c r="H1143" s="279" t="s">
        <v>189</v>
      </c>
      <c r="I1143" s="278">
        <v>45225</v>
      </c>
      <c r="J1143" s="278">
        <v>45226</v>
      </c>
      <c r="K1143" s="276">
        <f>J1143-D1143</f>
      </c>
      <c r="L1143" s="278">
        <v>45249</v>
      </c>
      <c r="M1143" s="280">
        <v>19.4</v>
      </c>
      <c r="N1143" s="278">
        <v>45252</v>
      </c>
      <c r="O1143" s="279" t="s">
        <v>190</v>
      </c>
      <c r="P1143" s="276">
        <v>191</v>
      </c>
      <c r="Q1143" s="278">
        <v>45272</v>
      </c>
      <c r="R1143" s="276">
        <f>Q1143-N1143</f>
      </c>
      <c r="S1143" s="6"/>
      <c r="T1143" s="6"/>
      <c r="U1143" s="5">
        <f>+YEAR(D1143)</f>
      </c>
      <c r="V1143" s="5">
        <f>+MONTH(D1143)</f>
      </c>
      <c r="W1143" s="281">
        <f>+"W"&amp;IF(WEEKNUM(D1143)&lt;10,"0"&amp;WEEKNUM(D1143),WEEKNUM(D1143))</f>
      </c>
      <c r="X1143" s="5">
        <f>+IF(N1143="",YEAR(L1143),YEAR(N1143))</f>
      </c>
      <c r="Y1143" s="5">
        <f>+IF(N1143="",MONTH(L1143),MONTH(N1143))</f>
      </c>
      <c r="Z1143" s="282">
        <f>+IF(N1143="","W"&amp;IF(WEEKNUM(L1143)&lt;10,"0"&amp;WEEKNUM(L1143),WEEKNUM(L1143)),"W"&amp;IF(WEEKNUM(N1143)&lt;10,"0"&amp;WEEKNUM(N1143),WEEKNUM(N1143)))</f>
      </c>
      <c r="AA1143" s="281">
        <f>+IF(O1143&lt;&gt;"",O1143,IF(N1143="","In Transit","Arrived"))</f>
      </c>
      <c r="AB1143" s="6"/>
      <c r="AC1143" s="11"/>
      <c r="AD1143" s="6"/>
      <c r="AE1143" s="6"/>
      <c r="AF1143" s="6"/>
      <c r="AG1143" s="11"/>
    </row>
    <row x14ac:dyDescent="0.25" r="1144" customHeight="1" ht="18.75">
      <c r="A1144" s="276">
        <v>42</v>
      </c>
      <c r="B1144" s="276">
        <v>1115386457</v>
      </c>
      <c r="C1144" s="277">
        <v>736881926064</v>
      </c>
      <c r="D1144" s="278">
        <v>45218</v>
      </c>
      <c r="E1144" s="279" t="s">
        <v>1732</v>
      </c>
      <c r="F1144" s="279" t="s">
        <v>274</v>
      </c>
      <c r="G1144" s="283" t="s">
        <v>1727</v>
      </c>
      <c r="H1144" s="279" t="s">
        <v>189</v>
      </c>
      <c r="I1144" s="278">
        <v>45225</v>
      </c>
      <c r="J1144" s="278">
        <v>45226</v>
      </c>
      <c r="K1144" s="276">
        <f>J1144-D1144</f>
      </c>
      <c r="L1144" s="278">
        <v>45249</v>
      </c>
      <c r="M1144" s="280">
        <v>19.4</v>
      </c>
      <c r="N1144" s="278">
        <v>45252</v>
      </c>
      <c r="O1144" s="279" t="s">
        <v>190</v>
      </c>
      <c r="P1144" s="276">
        <v>191</v>
      </c>
      <c r="Q1144" s="278">
        <v>45272</v>
      </c>
      <c r="R1144" s="276">
        <f>Q1144-N1144</f>
      </c>
      <c r="S1144" s="6"/>
      <c r="T1144" s="6"/>
      <c r="U1144" s="5">
        <f>+YEAR(D1144)</f>
      </c>
      <c r="V1144" s="5">
        <f>+MONTH(D1144)</f>
      </c>
      <c r="W1144" s="281">
        <f>+"W"&amp;IF(WEEKNUM(D1144)&lt;10,"0"&amp;WEEKNUM(D1144),WEEKNUM(D1144))</f>
      </c>
      <c r="X1144" s="5">
        <f>+IF(N1144="",YEAR(L1144),YEAR(N1144))</f>
      </c>
      <c r="Y1144" s="5">
        <f>+IF(N1144="",MONTH(L1144),MONTH(N1144))</f>
      </c>
      <c r="Z1144" s="282">
        <f>+IF(N1144="","W"&amp;IF(WEEKNUM(L1144)&lt;10,"0"&amp;WEEKNUM(L1144),WEEKNUM(L1144)),"W"&amp;IF(WEEKNUM(N1144)&lt;10,"0"&amp;WEEKNUM(N1144),WEEKNUM(N1144)))</f>
      </c>
      <c r="AA1144" s="281">
        <f>+IF(O1144&lt;&gt;"",O1144,IF(N1144="","In Transit","Arrived"))</f>
      </c>
      <c r="AB1144" s="6"/>
      <c r="AC1144" s="11"/>
      <c r="AD1144" s="6"/>
      <c r="AE1144" s="6"/>
      <c r="AF1144" s="6"/>
      <c r="AG1144" s="11"/>
    </row>
    <row x14ac:dyDescent="0.25" r="1145" customHeight="1" ht="18.75">
      <c r="A1145" s="276">
        <v>42</v>
      </c>
      <c r="B1145" s="276">
        <v>1115386456</v>
      </c>
      <c r="C1145" s="277">
        <v>736881926064</v>
      </c>
      <c r="D1145" s="278">
        <v>45218</v>
      </c>
      <c r="E1145" s="279" t="s">
        <v>1733</v>
      </c>
      <c r="F1145" s="279" t="s">
        <v>274</v>
      </c>
      <c r="G1145" s="283" t="s">
        <v>1727</v>
      </c>
      <c r="H1145" s="279" t="s">
        <v>189</v>
      </c>
      <c r="I1145" s="278">
        <v>45225</v>
      </c>
      <c r="J1145" s="278">
        <v>45226</v>
      </c>
      <c r="K1145" s="276">
        <f>J1145-D1145</f>
      </c>
      <c r="L1145" s="278">
        <v>45249</v>
      </c>
      <c r="M1145" s="280">
        <v>19.4</v>
      </c>
      <c r="N1145" s="278">
        <v>45252</v>
      </c>
      <c r="O1145" s="279" t="s">
        <v>190</v>
      </c>
      <c r="P1145" s="276">
        <v>191</v>
      </c>
      <c r="Q1145" s="278">
        <v>45272</v>
      </c>
      <c r="R1145" s="276">
        <f>Q1145-N1145</f>
      </c>
      <c r="S1145" s="6"/>
      <c r="T1145" s="6"/>
      <c r="U1145" s="5">
        <f>+YEAR(D1145)</f>
      </c>
      <c r="V1145" s="5">
        <f>+MONTH(D1145)</f>
      </c>
      <c r="W1145" s="281">
        <f>+"W"&amp;IF(WEEKNUM(D1145)&lt;10,"0"&amp;WEEKNUM(D1145),WEEKNUM(D1145))</f>
      </c>
      <c r="X1145" s="5">
        <f>+IF(N1145="",YEAR(L1145),YEAR(N1145))</f>
      </c>
      <c r="Y1145" s="5">
        <f>+IF(N1145="",MONTH(L1145),MONTH(N1145))</f>
      </c>
      <c r="Z1145" s="282">
        <f>+IF(N1145="","W"&amp;IF(WEEKNUM(L1145)&lt;10,"0"&amp;WEEKNUM(L1145),WEEKNUM(L1145)),"W"&amp;IF(WEEKNUM(N1145)&lt;10,"0"&amp;WEEKNUM(N1145),WEEKNUM(N1145)))</f>
      </c>
      <c r="AA1145" s="281">
        <f>+IF(O1145&lt;&gt;"",O1145,IF(N1145="","In Transit","Arrived"))</f>
      </c>
      <c r="AB1145" s="6"/>
      <c r="AC1145" s="11"/>
      <c r="AD1145" s="6"/>
      <c r="AE1145" s="6"/>
      <c r="AF1145" s="6"/>
      <c r="AG1145" s="11"/>
    </row>
    <row x14ac:dyDescent="0.25" r="1146" customHeight="1" ht="18.75">
      <c r="A1146" s="276">
        <v>42</v>
      </c>
      <c r="B1146" s="276">
        <v>1115386454</v>
      </c>
      <c r="C1146" s="277">
        <v>736881926064</v>
      </c>
      <c r="D1146" s="278">
        <v>45218</v>
      </c>
      <c r="E1146" s="279" t="s">
        <v>1734</v>
      </c>
      <c r="F1146" s="279" t="s">
        <v>274</v>
      </c>
      <c r="G1146" s="283" t="s">
        <v>1727</v>
      </c>
      <c r="H1146" s="279" t="s">
        <v>189</v>
      </c>
      <c r="I1146" s="278">
        <v>45225</v>
      </c>
      <c r="J1146" s="278">
        <v>45226</v>
      </c>
      <c r="K1146" s="276">
        <f>J1146-D1146</f>
      </c>
      <c r="L1146" s="278">
        <v>45249</v>
      </c>
      <c r="M1146" s="280">
        <v>19.4</v>
      </c>
      <c r="N1146" s="278">
        <v>45252</v>
      </c>
      <c r="O1146" s="279" t="s">
        <v>190</v>
      </c>
      <c r="P1146" s="276">
        <v>191</v>
      </c>
      <c r="Q1146" s="278">
        <v>45272</v>
      </c>
      <c r="R1146" s="276">
        <f>Q1146-N1146</f>
      </c>
      <c r="S1146" s="6"/>
      <c r="T1146" s="6"/>
      <c r="U1146" s="5">
        <f>+YEAR(D1146)</f>
      </c>
      <c r="V1146" s="5">
        <f>+MONTH(D1146)</f>
      </c>
      <c r="W1146" s="281">
        <f>+"W"&amp;IF(WEEKNUM(D1146)&lt;10,"0"&amp;WEEKNUM(D1146),WEEKNUM(D1146))</f>
      </c>
      <c r="X1146" s="5">
        <f>+IF(N1146="",YEAR(L1146),YEAR(N1146))</f>
      </c>
      <c r="Y1146" s="5">
        <f>+IF(N1146="",MONTH(L1146),MONTH(N1146))</f>
      </c>
      <c r="Z1146" s="282">
        <f>+IF(N1146="","W"&amp;IF(WEEKNUM(L1146)&lt;10,"0"&amp;WEEKNUM(L1146),WEEKNUM(L1146)),"W"&amp;IF(WEEKNUM(N1146)&lt;10,"0"&amp;WEEKNUM(N1146),WEEKNUM(N1146)))</f>
      </c>
      <c r="AA1146" s="281">
        <f>+IF(O1146&lt;&gt;"",O1146,IF(N1146="","In Transit","Arrived"))</f>
      </c>
      <c r="AB1146" s="6"/>
      <c r="AC1146" s="11"/>
      <c r="AD1146" s="6"/>
      <c r="AE1146" s="6"/>
      <c r="AF1146" s="6"/>
      <c r="AG1146" s="11"/>
    </row>
    <row x14ac:dyDescent="0.25" r="1147" customHeight="1" ht="18.75">
      <c r="A1147" s="276">
        <v>42</v>
      </c>
      <c r="B1147" s="276">
        <v>1115386453</v>
      </c>
      <c r="C1147" s="277">
        <v>736881926064</v>
      </c>
      <c r="D1147" s="278">
        <v>45218</v>
      </c>
      <c r="E1147" s="279" t="s">
        <v>1735</v>
      </c>
      <c r="F1147" s="279" t="s">
        <v>274</v>
      </c>
      <c r="G1147" s="283" t="s">
        <v>1727</v>
      </c>
      <c r="H1147" s="279" t="s">
        <v>189</v>
      </c>
      <c r="I1147" s="278">
        <v>45225</v>
      </c>
      <c r="J1147" s="278">
        <v>45226</v>
      </c>
      <c r="K1147" s="276">
        <f>J1147-D1147</f>
      </c>
      <c r="L1147" s="278">
        <v>45249</v>
      </c>
      <c r="M1147" s="280">
        <v>19.4</v>
      </c>
      <c r="N1147" s="278">
        <v>45252</v>
      </c>
      <c r="O1147" s="279" t="s">
        <v>190</v>
      </c>
      <c r="P1147" s="276">
        <v>191</v>
      </c>
      <c r="Q1147" s="278">
        <v>45272</v>
      </c>
      <c r="R1147" s="276">
        <f>Q1147-N1147</f>
      </c>
      <c r="S1147" s="6"/>
      <c r="T1147" s="6"/>
      <c r="U1147" s="5">
        <f>+YEAR(D1147)</f>
      </c>
      <c r="V1147" s="5">
        <f>+MONTH(D1147)</f>
      </c>
      <c r="W1147" s="281">
        <f>+"W"&amp;IF(WEEKNUM(D1147)&lt;10,"0"&amp;WEEKNUM(D1147),WEEKNUM(D1147))</f>
      </c>
      <c r="X1147" s="5">
        <f>+IF(N1147="",YEAR(L1147),YEAR(N1147))</f>
      </c>
      <c r="Y1147" s="5">
        <f>+IF(N1147="",MONTH(L1147),MONTH(N1147))</f>
      </c>
      <c r="Z1147" s="282">
        <f>+IF(N1147="","W"&amp;IF(WEEKNUM(L1147)&lt;10,"0"&amp;WEEKNUM(L1147),WEEKNUM(L1147)),"W"&amp;IF(WEEKNUM(N1147)&lt;10,"0"&amp;WEEKNUM(N1147),WEEKNUM(N1147)))</f>
      </c>
      <c r="AA1147" s="281">
        <f>+IF(O1147&lt;&gt;"",O1147,IF(N1147="","In Transit","Arrived"))</f>
      </c>
      <c r="AB1147" s="6"/>
      <c r="AC1147" s="11"/>
      <c r="AD1147" s="6"/>
      <c r="AE1147" s="6"/>
      <c r="AF1147" s="6"/>
      <c r="AG1147" s="11"/>
    </row>
    <row x14ac:dyDescent="0.25" r="1148" customHeight="1" ht="18.75">
      <c r="A1148" s="276">
        <v>43</v>
      </c>
      <c r="B1148" s="276">
        <v>1115685858</v>
      </c>
      <c r="C1148" s="277">
        <v>739633287436</v>
      </c>
      <c r="D1148" s="278">
        <v>45225</v>
      </c>
      <c r="E1148" s="279" t="s">
        <v>1736</v>
      </c>
      <c r="F1148" s="279" t="s">
        <v>1538</v>
      </c>
      <c r="G1148" s="283" t="s">
        <v>1737</v>
      </c>
      <c r="H1148" s="279" t="s">
        <v>189</v>
      </c>
      <c r="I1148" s="278">
        <v>45232</v>
      </c>
      <c r="J1148" s="278">
        <v>45234</v>
      </c>
      <c r="K1148" s="276">
        <f>J1148-D1148</f>
      </c>
      <c r="L1148" s="278">
        <v>45256</v>
      </c>
      <c r="M1148" s="280">
        <v>19.4</v>
      </c>
      <c r="N1148" s="278">
        <v>45256</v>
      </c>
      <c r="O1148" s="279" t="s">
        <v>190</v>
      </c>
      <c r="P1148" s="276">
        <v>191</v>
      </c>
      <c r="Q1148" s="278">
        <v>45281</v>
      </c>
      <c r="R1148" s="276">
        <f>Q1148-N1148</f>
      </c>
      <c r="S1148" s="6"/>
      <c r="T1148" s="6"/>
      <c r="U1148" s="5">
        <f>+YEAR(D1148)</f>
      </c>
      <c r="V1148" s="5">
        <f>+MONTH(D1148)</f>
      </c>
      <c r="W1148" s="281">
        <f>+"W"&amp;IF(WEEKNUM(D1148)&lt;10,"0"&amp;WEEKNUM(D1148),WEEKNUM(D1148))</f>
      </c>
      <c r="X1148" s="5">
        <f>+IF(N1148="",YEAR(L1148),YEAR(N1148))</f>
      </c>
      <c r="Y1148" s="5">
        <f>+IF(N1148="",MONTH(L1148),MONTH(N1148))</f>
      </c>
      <c r="Z1148" s="282">
        <f>+IF(N1148="","W"&amp;IF(WEEKNUM(L1148)&lt;10,"0"&amp;WEEKNUM(L1148),WEEKNUM(L1148)),"W"&amp;IF(WEEKNUM(N1148)&lt;10,"0"&amp;WEEKNUM(N1148),WEEKNUM(N1148)))</f>
      </c>
      <c r="AA1148" s="281">
        <f>+IF(O1148&lt;&gt;"",O1148,IF(N1148="","In Transit","Arrived"))</f>
      </c>
      <c r="AB1148" s="6"/>
      <c r="AC1148" s="11"/>
      <c r="AD1148" s="6"/>
      <c r="AE1148" s="6"/>
      <c r="AF1148" s="6"/>
      <c r="AG1148" s="11"/>
    </row>
    <row x14ac:dyDescent="0.25" r="1149" customHeight="1" ht="18.75">
      <c r="A1149" s="276">
        <v>43</v>
      </c>
      <c r="B1149" s="276">
        <v>1115685857</v>
      </c>
      <c r="C1149" s="277"/>
      <c r="D1149" s="278">
        <v>45225</v>
      </c>
      <c r="E1149" s="279" t="s">
        <v>1738</v>
      </c>
      <c r="F1149" s="279" t="s">
        <v>188</v>
      </c>
      <c r="G1149" s="283" t="s">
        <v>1739</v>
      </c>
      <c r="H1149" s="279" t="s">
        <v>189</v>
      </c>
      <c r="I1149" s="278">
        <v>45239</v>
      </c>
      <c r="J1149" s="278">
        <v>45242</v>
      </c>
      <c r="K1149" s="276">
        <f>J1149-D1149</f>
      </c>
      <c r="L1149" s="278">
        <v>45263</v>
      </c>
      <c r="M1149" s="280">
        <v>19.4</v>
      </c>
      <c r="N1149" s="278">
        <v>45256</v>
      </c>
      <c r="O1149" s="279" t="s">
        <v>190</v>
      </c>
      <c r="P1149" s="276">
        <v>191</v>
      </c>
      <c r="Q1149" s="278">
        <v>45281</v>
      </c>
      <c r="R1149" s="276">
        <f>Q1149-N1149</f>
      </c>
      <c r="S1149" s="6"/>
      <c r="T1149" s="6"/>
      <c r="U1149" s="5">
        <f>+YEAR(D1149)</f>
      </c>
      <c r="V1149" s="5">
        <f>+MONTH(D1149)</f>
      </c>
      <c r="W1149" s="281">
        <f>+"W"&amp;IF(WEEKNUM(D1149)&lt;10,"0"&amp;WEEKNUM(D1149),WEEKNUM(D1149))</f>
      </c>
      <c r="X1149" s="5">
        <f>+IF(N1149="",YEAR(L1149),YEAR(N1149))</f>
      </c>
      <c r="Y1149" s="5">
        <f>+IF(N1149="",MONTH(L1149),MONTH(N1149))</f>
      </c>
      <c r="Z1149" s="282">
        <f>+IF(N1149="","W"&amp;IF(WEEKNUM(L1149)&lt;10,"0"&amp;WEEKNUM(L1149),WEEKNUM(L1149)),"W"&amp;IF(WEEKNUM(N1149)&lt;10,"0"&amp;WEEKNUM(N1149),WEEKNUM(N1149)))</f>
      </c>
      <c r="AA1149" s="281">
        <f>+IF(O1149&lt;&gt;"",O1149,IF(N1149="","In Transit","Arrived"))</f>
      </c>
      <c r="AB1149" s="6"/>
      <c r="AC1149" s="11"/>
      <c r="AD1149" s="6"/>
      <c r="AE1149" s="6"/>
      <c r="AF1149" s="6"/>
      <c r="AG1149" s="11"/>
    </row>
    <row x14ac:dyDescent="0.25" r="1150" customHeight="1" ht="18.75">
      <c r="A1150" s="276">
        <v>43</v>
      </c>
      <c r="B1150" s="276">
        <v>1115685856</v>
      </c>
      <c r="C1150" s="277"/>
      <c r="D1150" s="278">
        <v>45225</v>
      </c>
      <c r="E1150" s="279" t="s">
        <v>1740</v>
      </c>
      <c r="F1150" s="279" t="s">
        <v>188</v>
      </c>
      <c r="G1150" s="283" t="s">
        <v>1739</v>
      </c>
      <c r="H1150" s="279" t="s">
        <v>189</v>
      </c>
      <c r="I1150" s="278">
        <v>45239</v>
      </c>
      <c r="J1150" s="278">
        <v>45242</v>
      </c>
      <c r="K1150" s="276">
        <f>J1150-D1150</f>
      </c>
      <c r="L1150" s="278">
        <v>45263</v>
      </c>
      <c r="M1150" s="280">
        <v>19.4</v>
      </c>
      <c r="N1150" s="278">
        <v>45256</v>
      </c>
      <c r="O1150" s="279" t="s">
        <v>190</v>
      </c>
      <c r="P1150" s="276">
        <v>191</v>
      </c>
      <c r="Q1150" s="278">
        <v>45281</v>
      </c>
      <c r="R1150" s="276">
        <f>Q1150-N1150</f>
      </c>
      <c r="S1150" s="6"/>
      <c r="T1150" s="6"/>
      <c r="U1150" s="5">
        <f>+YEAR(D1150)</f>
      </c>
      <c r="V1150" s="5">
        <f>+MONTH(D1150)</f>
      </c>
      <c r="W1150" s="281">
        <f>+"W"&amp;IF(WEEKNUM(D1150)&lt;10,"0"&amp;WEEKNUM(D1150),WEEKNUM(D1150))</f>
      </c>
      <c r="X1150" s="5">
        <f>+IF(N1150="",YEAR(L1150),YEAR(N1150))</f>
      </c>
      <c r="Y1150" s="5">
        <f>+IF(N1150="",MONTH(L1150),MONTH(N1150))</f>
      </c>
      <c r="Z1150" s="282">
        <f>+IF(N1150="","W"&amp;IF(WEEKNUM(L1150)&lt;10,"0"&amp;WEEKNUM(L1150),WEEKNUM(L1150)),"W"&amp;IF(WEEKNUM(N1150)&lt;10,"0"&amp;WEEKNUM(N1150),WEEKNUM(N1150)))</f>
      </c>
      <c r="AA1150" s="281">
        <f>+IF(O1150&lt;&gt;"",O1150,IF(N1150="","In Transit","Arrived"))</f>
      </c>
      <c r="AB1150" s="6"/>
      <c r="AC1150" s="11"/>
      <c r="AD1150" s="6"/>
      <c r="AE1150" s="6"/>
      <c r="AF1150" s="6"/>
      <c r="AG1150" s="11"/>
    </row>
    <row x14ac:dyDescent="0.25" r="1151" customHeight="1" ht="18.75">
      <c r="A1151" s="276">
        <v>43</v>
      </c>
      <c r="B1151" s="276">
        <v>1115685854</v>
      </c>
      <c r="C1151" s="277"/>
      <c r="D1151" s="278">
        <v>45225</v>
      </c>
      <c r="E1151" s="279" t="s">
        <v>1741</v>
      </c>
      <c r="F1151" s="279" t="s">
        <v>188</v>
      </c>
      <c r="G1151" s="283" t="s">
        <v>1739</v>
      </c>
      <c r="H1151" s="279" t="s">
        <v>189</v>
      </c>
      <c r="I1151" s="278">
        <v>45239</v>
      </c>
      <c r="J1151" s="278">
        <v>45242</v>
      </c>
      <c r="K1151" s="276">
        <f>J1151-D1151</f>
      </c>
      <c r="L1151" s="278">
        <v>45263</v>
      </c>
      <c r="M1151" s="280">
        <v>19.4</v>
      </c>
      <c r="N1151" s="278">
        <v>45256</v>
      </c>
      <c r="O1151" s="279" t="s">
        <v>190</v>
      </c>
      <c r="P1151" s="276">
        <v>191</v>
      </c>
      <c r="Q1151" s="278">
        <v>45281</v>
      </c>
      <c r="R1151" s="276">
        <f>Q1151-N1151</f>
      </c>
      <c r="S1151" s="6"/>
      <c r="T1151" s="6"/>
      <c r="U1151" s="5">
        <f>+YEAR(D1151)</f>
      </c>
      <c r="V1151" s="5">
        <f>+MONTH(D1151)</f>
      </c>
      <c r="W1151" s="281">
        <f>+"W"&amp;IF(WEEKNUM(D1151)&lt;10,"0"&amp;WEEKNUM(D1151),WEEKNUM(D1151))</f>
      </c>
      <c r="X1151" s="5">
        <f>+IF(N1151="",YEAR(L1151),YEAR(N1151))</f>
      </c>
      <c r="Y1151" s="5">
        <f>+IF(N1151="",MONTH(L1151),MONTH(N1151))</f>
      </c>
      <c r="Z1151" s="282">
        <f>+IF(N1151="","W"&amp;IF(WEEKNUM(L1151)&lt;10,"0"&amp;WEEKNUM(L1151),WEEKNUM(L1151)),"W"&amp;IF(WEEKNUM(N1151)&lt;10,"0"&amp;WEEKNUM(N1151),WEEKNUM(N1151)))</f>
      </c>
      <c r="AA1151" s="281">
        <f>+IF(O1151&lt;&gt;"",O1151,IF(N1151="","In Transit","Arrived"))</f>
      </c>
      <c r="AB1151" s="6"/>
      <c r="AC1151" s="11"/>
      <c r="AD1151" s="6"/>
      <c r="AE1151" s="6"/>
      <c r="AF1151" s="6"/>
      <c r="AG1151" s="11"/>
    </row>
    <row x14ac:dyDescent="0.25" r="1152" customHeight="1" ht="18.75">
      <c r="A1152" s="276">
        <v>44</v>
      </c>
      <c r="B1152" s="276">
        <v>1115960975</v>
      </c>
      <c r="C1152" s="277">
        <v>742116534770</v>
      </c>
      <c r="D1152" s="278">
        <v>45233</v>
      </c>
      <c r="E1152" s="279" t="s">
        <v>1197</v>
      </c>
      <c r="F1152" s="279" t="s">
        <v>188</v>
      </c>
      <c r="G1152" s="283" t="s">
        <v>1739</v>
      </c>
      <c r="H1152" s="279" t="s">
        <v>189</v>
      </c>
      <c r="I1152" s="278">
        <v>45239</v>
      </c>
      <c r="J1152" s="278">
        <v>45242</v>
      </c>
      <c r="K1152" s="276">
        <f>J1152-D1152</f>
      </c>
      <c r="L1152" s="278">
        <v>45263</v>
      </c>
      <c r="M1152" s="280">
        <v>19.4</v>
      </c>
      <c r="N1152" s="278">
        <v>45264</v>
      </c>
      <c r="O1152" s="279" t="s">
        <v>190</v>
      </c>
      <c r="P1152" s="276">
        <v>191</v>
      </c>
      <c r="Q1152" s="278">
        <v>45281</v>
      </c>
      <c r="R1152" s="276">
        <f>Q1152-N1152</f>
      </c>
      <c r="S1152" s="6"/>
      <c r="T1152" s="6"/>
      <c r="U1152" s="5">
        <f>+YEAR(D1152)</f>
      </c>
      <c r="V1152" s="5">
        <f>+MONTH(D1152)</f>
      </c>
      <c r="W1152" s="281">
        <f>+"W"&amp;IF(WEEKNUM(D1152)&lt;10,"0"&amp;WEEKNUM(D1152),WEEKNUM(D1152))</f>
      </c>
      <c r="X1152" s="5">
        <f>+IF(N1152="",YEAR(L1152),YEAR(N1152))</f>
      </c>
      <c r="Y1152" s="5">
        <f>+IF(N1152="",MONTH(L1152),MONTH(N1152))</f>
      </c>
      <c r="Z1152" s="282">
        <f>+IF(N1152="","W"&amp;IF(WEEKNUM(L1152)&lt;10,"0"&amp;WEEKNUM(L1152),WEEKNUM(L1152)),"W"&amp;IF(WEEKNUM(N1152)&lt;10,"0"&amp;WEEKNUM(N1152),WEEKNUM(N1152)))</f>
      </c>
      <c r="AA1152" s="281">
        <f>+IF(O1152&lt;&gt;"",O1152,IF(N1152="","In Transit","Arrived"))</f>
      </c>
      <c r="AB1152" s="6"/>
      <c r="AC1152" s="11"/>
      <c r="AD1152" s="6"/>
      <c r="AE1152" s="6"/>
      <c r="AF1152" s="6"/>
      <c r="AG1152" s="11"/>
    </row>
    <row x14ac:dyDescent="0.25" r="1153" customHeight="1" ht="18.75">
      <c r="A1153" s="276">
        <v>44</v>
      </c>
      <c r="B1153" s="276">
        <v>1115960973</v>
      </c>
      <c r="C1153" s="277">
        <v>742116534770</v>
      </c>
      <c r="D1153" s="278">
        <v>45233</v>
      </c>
      <c r="E1153" s="279" t="s">
        <v>1742</v>
      </c>
      <c r="F1153" s="279" t="s">
        <v>188</v>
      </c>
      <c r="G1153" s="283" t="s">
        <v>1739</v>
      </c>
      <c r="H1153" s="279" t="s">
        <v>189</v>
      </c>
      <c r="I1153" s="278">
        <v>45239</v>
      </c>
      <c r="J1153" s="278">
        <v>45242</v>
      </c>
      <c r="K1153" s="276">
        <f>J1153-D1153</f>
      </c>
      <c r="L1153" s="278">
        <v>45263</v>
      </c>
      <c r="M1153" s="280">
        <v>19.4</v>
      </c>
      <c r="N1153" s="278">
        <v>45264</v>
      </c>
      <c r="O1153" s="279" t="s">
        <v>190</v>
      </c>
      <c r="P1153" s="276">
        <v>191</v>
      </c>
      <c r="Q1153" s="278">
        <v>45281</v>
      </c>
      <c r="R1153" s="276">
        <f>Q1153-N1153</f>
      </c>
      <c r="S1153" s="6"/>
      <c r="T1153" s="6"/>
      <c r="U1153" s="5">
        <f>+YEAR(D1153)</f>
      </c>
      <c r="V1153" s="5">
        <f>+MONTH(D1153)</f>
      </c>
      <c r="W1153" s="281">
        <f>+"W"&amp;IF(WEEKNUM(D1153)&lt;10,"0"&amp;WEEKNUM(D1153),WEEKNUM(D1153))</f>
      </c>
      <c r="X1153" s="5">
        <f>+IF(N1153="",YEAR(L1153),YEAR(N1153))</f>
      </c>
      <c r="Y1153" s="5">
        <f>+IF(N1153="",MONTH(L1153),MONTH(N1153))</f>
      </c>
      <c r="Z1153" s="282">
        <f>+IF(N1153="","W"&amp;IF(WEEKNUM(L1153)&lt;10,"0"&amp;WEEKNUM(L1153),WEEKNUM(L1153)),"W"&amp;IF(WEEKNUM(N1153)&lt;10,"0"&amp;WEEKNUM(N1153),WEEKNUM(N1153)))</f>
      </c>
      <c r="AA1153" s="281">
        <f>+IF(O1153&lt;&gt;"",O1153,IF(N1153="","In Transit","Arrived"))</f>
      </c>
      <c r="AB1153" s="6"/>
      <c r="AC1153" s="11"/>
      <c r="AD1153" s="6"/>
      <c r="AE1153" s="6"/>
      <c r="AF1153" s="6"/>
      <c r="AG1153" s="11"/>
    </row>
    <row x14ac:dyDescent="0.25" r="1154" customHeight="1" ht="18.75">
      <c r="A1154" s="276">
        <v>44</v>
      </c>
      <c r="B1154" s="276">
        <v>1115960972</v>
      </c>
      <c r="C1154" s="277">
        <v>742116534770</v>
      </c>
      <c r="D1154" s="278">
        <v>45233</v>
      </c>
      <c r="E1154" s="279" t="s">
        <v>1743</v>
      </c>
      <c r="F1154" s="279" t="s">
        <v>188</v>
      </c>
      <c r="G1154" s="283" t="s">
        <v>1739</v>
      </c>
      <c r="H1154" s="279" t="s">
        <v>189</v>
      </c>
      <c r="I1154" s="278">
        <v>45239</v>
      </c>
      <c r="J1154" s="278">
        <v>45242</v>
      </c>
      <c r="K1154" s="276">
        <f>J1154-D1154</f>
      </c>
      <c r="L1154" s="278">
        <v>45263</v>
      </c>
      <c r="M1154" s="280">
        <v>19.4</v>
      </c>
      <c r="N1154" s="278">
        <v>45264</v>
      </c>
      <c r="O1154" s="279" t="s">
        <v>190</v>
      </c>
      <c r="P1154" s="276">
        <v>191</v>
      </c>
      <c r="Q1154" s="278">
        <v>45281</v>
      </c>
      <c r="R1154" s="276">
        <f>Q1154-N1154</f>
      </c>
      <c r="S1154" s="6"/>
      <c r="T1154" s="6"/>
      <c r="U1154" s="5">
        <f>+YEAR(D1154)</f>
      </c>
      <c r="V1154" s="5">
        <f>+MONTH(D1154)</f>
      </c>
      <c r="W1154" s="281">
        <f>+"W"&amp;IF(WEEKNUM(D1154)&lt;10,"0"&amp;WEEKNUM(D1154),WEEKNUM(D1154))</f>
      </c>
      <c r="X1154" s="5">
        <f>+IF(N1154="",YEAR(L1154),YEAR(N1154))</f>
      </c>
      <c r="Y1154" s="5">
        <f>+IF(N1154="",MONTH(L1154),MONTH(N1154))</f>
      </c>
      <c r="Z1154" s="282">
        <f>+IF(N1154="","W"&amp;IF(WEEKNUM(L1154)&lt;10,"0"&amp;WEEKNUM(L1154),WEEKNUM(L1154)),"W"&amp;IF(WEEKNUM(N1154)&lt;10,"0"&amp;WEEKNUM(N1154),WEEKNUM(N1154)))</f>
      </c>
      <c r="AA1154" s="281">
        <f>+IF(O1154&lt;&gt;"",O1154,IF(N1154="","In Transit","Arrived"))</f>
      </c>
      <c r="AB1154" s="6"/>
      <c r="AC1154" s="11"/>
      <c r="AD1154" s="6"/>
      <c r="AE1154" s="6"/>
      <c r="AF1154" s="6"/>
      <c r="AG1154" s="11"/>
    </row>
    <row x14ac:dyDescent="0.25" r="1155" customHeight="1" ht="18.75">
      <c r="A1155" s="276">
        <v>44</v>
      </c>
      <c r="B1155" s="276">
        <v>1115960971</v>
      </c>
      <c r="C1155" s="277">
        <v>742116534770</v>
      </c>
      <c r="D1155" s="278">
        <v>45233</v>
      </c>
      <c r="E1155" s="279" t="s">
        <v>1744</v>
      </c>
      <c r="F1155" s="279" t="s">
        <v>188</v>
      </c>
      <c r="G1155" s="283" t="s">
        <v>1739</v>
      </c>
      <c r="H1155" s="279" t="s">
        <v>189</v>
      </c>
      <c r="I1155" s="278">
        <v>45239</v>
      </c>
      <c r="J1155" s="278">
        <v>45242</v>
      </c>
      <c r="K1155" s="276">
        <f>J1155-D1155</f>
      </c>
      <c r="L1155" s="278">
        <v>45263</v>
      </c>
      <c r="M1155" s="280">
        <v>19.4</v>
      </c>
      <c r="N1155" s="278">
        <v>45264</v>
      </c>
      <c r="O1155" s="279" t="s">
        <v>190</v>
      </c>
      <c r="P1155" s="276">
        <v>191</v>
      </c>
      <c r="Q1155" s="278">
        <v>45281</v>
      </c>
      <c r="R1155" s="276">
        <f>Q1155-N1155</f>
      </c>
      <c r="S1155" s="6"/>
      <c r="T1155" s="6"/>
      <c r="U1155" s="5">
        <f>+YEAR(D1155)</f>
      </c>
      <c r="V1155" s="5">
        <f>+MONTH(D1155)</f>
      </c>
      <c r="W1155" s="281">
        <f>+"W"&amp;IF(WEEKNUM(D1155)&lt;10,"0"&amp;WEEKNUM(D1155),WEEKNUM(D1155))</f>
      </c>
      <c r="X1155" s="5">
        <f>+IF(N1155="",YEAR(L1155),YEAR(N1155))</f>
      </c>
      <c r="Y1155" s="5">
        <f>+IF(N1155="",MONTH(L1155),MONTH(N1155))</f>
      </c>
      <c r="Z1155" s="282">
        <f>+IF(N1155="","W"&amp;IF(WEEKNUM(L1155)&lt;10,"0"&amp;WEEKNUM(L1155),WEEKNUM(L1155)),"W"&amp;IF(WEEKNUM(N1155)&lt;10,"0"&amp;WEEKNUM(N1155),WEEKNUM(N1155)))</f>
      </c>
      <c r="AA1155" s="281">
        <f>+IF(O1155&lt;&gt;"",O1155,IF(N1155="","In Transit","Arrived"))</f>
      </c>
      <c r="AB1155" s="6"/>
      <c r="AC1155" s="11"/>
      <c r="AD1155" s="6"/>
      <c r="AE1155" s="6"/>
      <c r="AF1155" s="6"/>
      <c r="AG1155" s="11"/>
    </row>
    <row x14ac:dyDescent="0.25" r="1156" customHeight="1" ht="18.75">
      <c r="A1156" s="276">
        <v>44</v>
      </c>
      <c r="B1156" s="276">
        <v>1115958070</v>
      </c>
      <c r="C1156" s="277">
        <v>742116534770</v>
      </c>
      <c r="D1156" s="278">
        <v>45233</v>
      </c>
      <c r="E1156" s="279" t="s">
        <v>1745</v>
      </c>
      <c r="F1156" s="279" t="s">
        <v>188</v>
      </c>
      <c r="G1156" s="283" t="s">
        <v>1739</v>
      </c>
      <c r="H1156" s="279" t="s">
        <v>189</v>
      </c>
      <c r="I1156" s="278">
        <v>45239</v>
      </c>
      <c r="J1156" s="278">
        <v>45242</v>
      </c>
      <c r="K1156" s="276">
        <f>J1156-D1156</f>
      </c>
      <c r="L1156" s="278">
        <v>45263</v>
      </c>
      <c r="M1156" s="280">
        <v>19.4</v>
      </c>
      <c r="N1156" s="278">
        <v>45264</v>
      </c>
      <c r="O1156" s="279" t="s">
        <v>190</v>
      </c>
      <c r="P1156" s="276">
        <v>191</v>
      </c>
      <c r="Q1156" s="278">
        <v>45281</v>
      </c>
      <c r="R1156" s="276">
        <f>Q1156-N1156</f>
      </c>
      <c r="S1156" s="6"/>
      <c r="T1156" s="6"/>
      <c r="U1156" s="5">
        <f>+YEAR(D1156)</f>
      </c>
      <c r="V1156" s="5">
        <f>+MONTH(D1156)</f>
      </c>
      <c r="W1156" s="281">
        <f>+"W"&amp;IF(WEEKNUM(D1156)&lt;10,"0"&amp;WEEKNUM(D1156),WEEKNUM(D1156))</f>
      </c>
      <c r="X1156" s="5">
        <f>+IF(N1156="",YEAR(L1156),YEAR(N1156))</f>
      </c>
      <c r="Y1156" s="5">
        <f>+IF(N1156="",MONTH(L1156),MONTH(N1156))</f>
      </c>
      <c r="Z1156" s="282">
        <f>+IF(N1156="","W"&amp;IF(WEEKNUM(L1156)&lt;10,"0"&amp;WEEKNUM(L1156),WEEKNUM(L1156)),"W"&amp;IF(WEEKNUM(N1156)&lt;10,"0"&amp;WEEKNUM(N1156),WEEKNUM(N1156)))</f>
      </c>
      <c r="AA1156" s="281">
        <f>+IF(O1156&lt;&gt;"",O1156,IF(N1156="","In Transit","Arrived"))</f>
      </c>
      <c r="AB1156" s="6"/>
      <c r="AC1156" s="11"/>
      <c r="AD1156" s="6"/>
      <c r="AE1156" s="6"/>
      <c r="AF1156" s="6"/>
      <c r="AG1156" s="11"/>
    </row>
    <row x14ac:dyDescent="0.25" r="1157" customHeight="1" ht="18.75">
      <c r="A1157" s="276">
        <v>44</v>
      </c>
      <c r="B1157" s="276">
        <v>1115958067</v>
      </c>
      <c r="C1157" s="277">
        <v>742116534770</v>
      </c>
      <c r="D1157" s="278">
        <v>45233</v>
      </c>
      <c r="E1157" s="279" t="s">
        <v>1746</v>
      </c>
      <c r="F1157" s="279" t="s">
        <v>188</v>
      </c>
      <c r="G1157" s="283" t="s">
        <v>1739</v>
      </c>
      <c r="H1157" s="279" t="s">
        <v>189</v>
      </c>
      <c r="I1157" s="278">
        <v>45239</v>
      </c>
      <c r="J1157" s="278">
        <v>45242</v>
      </c>
      <c r="K1157" s="276">
        <f>J1157-D1157</f>
      </c>
      <c r="L1157" s="278">
        <v>45263</v>
      </c>
      <c r="M1157" s="280">
        <v>19.4</v>
      </c>
      <c r="N1157" s="278">
        <v>45264</v>
      </c>
      <c r="O1157" s="279" t="s">
        <v>190</v>
      </c>
      <c r="P1157" s="276">
        <v>191</v>
      </c>
      <c r="Q1157" s="278">
        <v>45281</v>
      </c>
      <c r="R1157" s="276">
        <f>Q1157-N1157</f>
      </c>
      <c r="S1157" s="6"/>
      <c r="T1157" s="6"/>
      <c r="U1157" s="5">
        <f>+YEAR(D1157)</f>
      </c>
      <c r="V1157" s="5">
        <f>+MONTH(D1157)</f>
      </c>
      <c r="W1157" s="281">
        <f>+"W"&amp;IF(WEEKNUM(D1157)&lt;10,"0"&amp;WEEKNUM(D1157),WEEKNUM(D1157))</f>
      </c>
      <c r="X1157" s="5">
        <f>+IF(N1157="",YEAR(L1157),YEAR(N1157))</f>
      </c>
      <c r="Y1157" s="5">
        <f>+IF(N1157="",MONTH(L1157),MONTH(N1157))</f>
      </c>
      <c r="Z1157" s="282">
        <f>+IF(N1157="","W"&amp;IF(WEEKNUM(L1157)&lt;10,"0"&amp;WEEKNUM(L1157),WEEKNUM(L1157)),"W"&amp;IF(WEEKNUM(N1157)&lt;10,"0"&amp;WEEKNUM(N1157),WEEKNUM(N1157)))</f>
      </c>
      <c r="AA1157" s="281">
        <f>+IF(O1157&lt;&gt;"",O1157,IF(N1157="","In Transit","Arrived"))</f>
      </c>
      <c r="AB1157" s="6"/>
      <c r="AC1157" s="11"/>
      <c r="AD1157" s="6"/>
      <c r="AE1157" s="6"/>
      <c r="AF1157" s="6"/>
      <c r="AG1157" s="11"/>
    </row>
    <row x14ac:dyDescent="0.25" r="1158" customHeight="1" ht="18.75">
      <c r="A1158" s="276">
        <v>45</v>
      </c>
      <c r="B1158" s="276">
        <v>1115960993</v>
      </c>
      <c r="C1158" s="277"/>
      <c r="D1158" s="278">
        <v>45236</v>
      </c>
      <c r="E1158" s="279" t="s">
        <v>1747</v>
      </c>
      <c r="F1158" s="279" t="s">
        <v>1748</v>
      </c>
      <c r="G1158" s="283" t="s">
        <v>969</v>
      </c>
      <c r="H1158" s="279" t="s">
        <v>189</v>
      </c>
      <c r="I1158" s="278">
        <v>45246</v>
      </c>
      <c r="J1158" s="278">
        <v>45254</v>
      </c>
      <c r="K1158" s="276">
        <f>J1158-D1158</f>
      </c>
      <c r="L1158" s="278">
        <v>45275</v>
      </c>
      <c r="M1158" s="280">
        <v>19.4</v>
      </c>
      <c r="N1158" s="278">
        <v>45270</v>
      </c>
      <c r="O1158" s="279" t="s">
        <v>190</v>
      </c>
      <c r="P1158" s="276">
        <v>191</v>
      </c>
      <c r="Q1158" s="278">
        <v>45294</v>
      </c>
      <c r="R1158" s="276">
        <f>Q1158-N1158</f>
      </c>
      <c r="S1158" s="6"/>
      <c r="T1158" s="6"/>
      <c r="U1158" s="5">
        <f>+YEAR(D1158)</f>
      </c>
      <c r="V1158" s="5">
        <f>+MONTH(D1158)</f>
      </c>
      <c r="W1158" s="281">
        <f>+"W"&amp;IF(WEEKNUM(D1158)&lt;10,"0"&amp;WEEKNUM(D1158),WEEKNUM(D1158))</f>
      </c>
      <c r="X1158" s="5">
        <f>+IF(N1158="",YEAR(L1158),YEAR(N1158))</f>
      </c>
      <c r="Y1158" s="5">
        <f>+IF(N1158="",MONTH(L1158),MONTH(N1158))</f>
      </c>
      <c r="Z1158" s="282">
        <f>+IF(N1158="","W"&amp;IF(WEEKNUM(L1158)&lt;10,"0"&amp;WEEKNUM(L1158),WEEKNUM(L1158)),"W"&amp;IF(WEEKNUM(N1158)&lt;10,"0"&amp;WEEKNUM(N1158),WEEKNUM(N1158)))</f>
      </c>
      <c r="AA1158" s="281">
        <f>+IF(O1158&lt;&gt;"",O1158,IF(N1158="","In Transit","Arrived"))</f>
      </c>
      <c r="AB1158" s="6"/>
      <c r="AC1158" s="11"/>
      <c r="AD1158" s="6"/>
      <c r="AE1158" s="6"/>
      <c r="AF1158" s="6"/>
      <c r="AG1158" s="11"/>
    </row>
    <row x14ac:dyDescent="0.25" r="1159" customHeight="1" ht="18.75">
      <c r="A1159" s="276">
        <v>45</v>
      </c>
      <c r="B1159" s="276">
        <v>1115960976</v>
      </c>
      <c r="C1159" s="277"/>
      <c r="D1159" s="278">
        <v>45236</v>
      </c>
      <c r="E1159" s="279" t="s">
        <v>1749</v>
      </c>
      <c r="F1159" s="279" t="s">
        <v>1748</v>
      </c>
      <c r="G1159" s="283" t="s">
        <v>969</v>
      </c>
      <c r="H1159" s="279" t="s">
        <v>189</v>
      </c>
      <c r="I1159" s="278">
        <v>45246</v>
      </c>
      <c r="J1159" s="278">
        <v>45254</v>
      </c>
      <c r="K1159" s="276">
        <f>J1159-D1159</f>
      </c>
      <c r="L1159" s="278">
        <v>45275</v>
      </c>
      <c r="M1159" s="280">
        <v>19.4</v>
      </c>
      <c r="N1159" s="278">
        <v>45270</v>
      </c>
      <c r="O1159" s="279" t="s">
        <v>190</v>
      </c>
      <c r="P1159" s="276">
        <v>191</v>
      </c>
      <c r="Q1159" s="278">
        <v>45294</v>
      </c>
      <c r="R1159" s="276">
        <f>Q1159-N1159</f>
      </c>
      <c r="S1159" s="6"/>
      <c r="T1159" s="6"/>
      <c r="U1159" s="5">
        <f>+YEAR(D1159)</f>
      </c>
      <c r="V1159" s="5">
        <f>+MONTH(D1159)</f>
      </c>
      <c r="W1159" s="281">
        <f>+"W"&amp;IF(WEEKNUM(D1159)&lt;10,"0"&amp;WEEKNUM(D1159),WEEKNUM(D1159))</f>
      </c>
      <c r="X1159" s="5">
        <f>+IF(N1159="",YEAR(L1159),YEAR(N1159))</f>
      </c>
      <c r="Y1159" s="5">
        <f>+IF(N1159="",MONTH(L1159),MONTH(N1159))</f>
      </c>
      <c r="Z1159" s="282">
        <f>+IF(N1159="","W"&amp;IF(WEEKNUM(L1159)&lt;10,"0"&amp;WEEKNUM(L1159),WEEKNUM(L1159)),"W"&amp;IF(WEEKNUM(N1159)&lt;10,"0"&amp;WEEKNUM(N1159),WEEKNUM(N1159)))</f>
      </c>
      <c r="AA1159" s="281">
        <f>+IF(O1159&lt;&gt;"",O1159,IF(N1159="","In Transit","Arrived"))</f>
      </c>
      <c r="AB1159" s="6"/>
      <c r="AC1159" s="11"/>
      <c r="AD1159" s="6"/>
      <c r="AE1159" s="6"/>
      <c r="AF1159" s="6"/>
      <c r="AG1159" s="11"/>
    </row>
    <row x14ac:dyDescent="0.25" r="1160" customHeight="1" ht="18.75">
      <c r="A1160" s="276">
        <v>45</v>
      </c>
      <c r="B1160" s="276">
        <v>1116287982</v>
      </c>
      <c r="C1160" s="277">
        <v>744986053888</v>
      </c>
      <c r="D1160" s="278">
        <v>45240</v>
      </c>
      <c r="E1160" s="279" t="s">
        <v>300</v>
      </c>
      <c r="F1160" s="279" t="s">
        <v>1748</v>
      </c>
      <c r="G1160" s="283" t="s">
        <v>969</v>
      </c>
      <c r="H1160" s="279" t="s">
        <v>189</v>
      </c>
      <c r="I1160" s="278">
        <v>45246</v>
      </c>
      <c r="J1160" s="278">
        <v>45254</v>
      </c>
      <c r="K1160" s="276">
        <f>J1160-D1160</f>
      </c>
      <c r="L1160" s="278">
        <v>45275</v>
      </c>
      <c r="M1160" s="280">
        <v>19.4</v>
      </c>
      <c r="N1160" s="278">
        <v>45272</v>
      </c>
      <c r="O1160" s="279" t="s">
        <v>190</v>
      </c>
      <c r="P1160" s="276">
        <v>191</v>
      </c>
      <c r="Q1160" s="278">
        <v>45294</v>
      </c>
      <c r="R1160" s="276">
        <f>Q1160-N1160</f>
      </c>
      <c r="S1160" s="6"/>
      <c r="T1160" s="6"/>
      <c r="U1160" s="5">
        <f>+YEAR(D1160)</f>
      </c>
      <c r="V1160" s="5">
        <f>+MONTH(D1160)</f>
      </c>
      <c r="W1160" s="281">
        <f>+"W"&amp;IF(WEEKNUM(D1160)&lt;10,"0"&amp;WEEKNUM(D1160),WEEKNUM(D1160))</f>
      </c>
      <c r="X1160" s="5">
        <f>+IF(N1160="",YEAR(L1160),YEAR(N1160))</f>
      </c>
      <c r="Y1160" s="5">
        <f>+IF(N1160="",MONTH(L1160),MONTH(N1160))</f>
      </c>
      <c r="Z1160" s="282">
        <f>+IF(N1160="","W"&amp;IF(WEEKNUM(L1160)&lt;10,"0"&amp;WEEKNUM(L1160),WEEKNUM(L1160)),"W"&amp;IF(WEEKNUM(N1160)&lt;10,"0"&amp;WEEKNUM(N1160),WEEKNUM(N1160)))</f>
      </c>
      <c r="AA1160" s="281">
        <f>+IF(O1160&lt;&gt;"",O1160,IF(N1160="","In Transit","Arrived"))</f>
      </c>
      <c r="AB1160" s="6"/>
      <c r="AC1160" s="11"/>
      <c r="AD1160" s="6"/>
      <c r="AE1160" s="6"/>
      <c r="AF1160" s="6"/>
      <c r="AG1160" s="11"/>
    </row>
    <row x14ac:dyDescent="0.25" r="1161" customHeight="1" ht="18.75">
      <c r="A1161" s="276">
        <v>45</v>
      </c>
      <c r="B1161" s="276">
        <v>1116287980</v>
      </c>
      <c r="C1161" s="277">
        <v>744986053888</v>
      </c>
      <c r="D1161" s="278">
        <v>45240</v>
      </c>
      <c r="E1161" s="279" t="s">
        <v>1750</v>
      </c>
      <c r="F1161" s="279" t="s">
        <v>1748</v>
      </c>
      <c r="G1161" s="283" t="s">
        <v>969</v>
      </c>
      <c r="H1161" s="279" t="s">
        <v>189</v>
      </c>
      <c r="I1161" s="278">
        <v>45246</v>
      </c>
      <c r="J1161" s="278">
        <v>45254</v>
      </c>
      <c r="K1161" s="276">
        <f>J1161-D1161</f>
      </c>
      <c r="L1161" s="278">
        <v>45275</v>
      </c>
      <c r="M1161" s="280">
        <v>19.4</v>
      </c>
      <c r="N1161" s="278">
        <v>45272</v>
      </c>
      <c r="O1161" s="279" t="s">
        <v>190</v>
      </c>
      <c r="P1161" s="276">
        <v>191</v>
      </c>
      <c r="Q1161" s="278">
        <v>45294</v>
      </c>
      <c r="R1161" s="276">
        <f>Q1161-N1161</f>
      </c>
      <c r="S1161" s="6"/>
      <c r="T1161" s="6"/>
      <c r="U1161" s="5">
        <f>+YEAR(D1161)</f>
      </c>
      <c r="V1161" s="5">
        <f>+MONTH(D1161)</f>
      </c>
      <c r="W1161" s="281">
        <f>+"W"&amp;IF(WEEKNUM(D1161)&lt;10,"0"&amp;WEEKNUM(D1161),WEEKNUM(D1161))</f>
      </c>
      <c r="X1161" s="5">
        <f>+IF(N1161="",YEAR(L1161),YEAR(N1161))</f>
      </c>
      <c r="Y1161" s="5">
        <f>+IF(N1161="",MONTH(L1161),MONTH(N1161))</f>
      </c>
      <c r="Z1161" s="282">
        <f>+IF(N1161="","W"&amp;IF(WEEKNUM(L1161)&lt;10,"0"&amp;WEEKNUM(L1161),WEEKNUM(L1161)),"W"&amp;IF(WEEKNUM(N1161)&lt;10,"0"&amp;WEEKNUM(N1161),WEEKNUM(N1161)))</f>
      </c>
      <c r="AA1161" s="281">
        <f>+IF(O1161&lt;&gt;"",O1161,IF(N1161="","In Transit","Arrived"))</f>
      </c>
      <c r="AB1161" s="6"/>
      <c r="AC1161" s="11"/>
      <c r="AD1161" s="6"/>
      <c r="AE1161" s="6"/>
      <c r="AF1161" s="6"/>
      <c r="AG1161" s="11"/>
    </row>
    <row x14ac:dyDescent="0.25" r="1162" customHeight="1" ht="18.75">
      <c r="A1162" s="276">
        <v>45</v>
      </c>
      <c r="B1162" s="276">
        <v>1116287978</v>
      </c>
      <c r="C1162" s="277">
        <v>744986053888</v>
      </c>
      <c r="D1162" s="278">
        <v>45239</v>
      </c>
      <c r="E1162" s="279" t="s">
        <v>1751</v>
      </c>
      <c r="F1162" s="279" t="s">
        <v>1748</v>
      </c>
      <c r="G1162" s="283" t="s">
        <v>969</v>
      </c>
      <c r="H1162" s="279" t="s">
        <v>189</v>
      </c>
      <c r="I1162" s="278">
        <v>45246</v>
      </c>
      <c r="J1162" s="278">
        <v>45254</v>
      </c>
      <c r="K1162" s="276">
        <f>J1162-D1162</f>
      </c>
      <c r="L1162" s="278">
        <v>45275</v>
      </c>
      <c r="M1162" s="280">
        <v>19.4</v>
      </c>
      <c r="N1162" s="278">
        <v>45272</v>
      </c>
      <c r="O1162" s="279" t="s">
        <v>190</v>
      </c>
      <c r="P1162" s="276">
        <v>191</v>
      </c>
      <c r="Q1162" s="278">
        <v>45294</v>
      </c>
      <c r="R1162" s="276">
        <f>Q1162-N1162</f>
      </c>
      <c r="S1162" s="6"/>
      <c r="T1162" s="6"/>
      <c r="U1162" s="5">
        <f>+YEAR(D1162)</f>
      </c>
      <c r="V1162" s="5">
        <f>+MONTH(D1162)</f>
      </c>
      <c r="W1162" s="281">
        <f>+"W"&amp;IF(WEEKNUM(D1162)&lt;10,"0"&amp;WEEKNUM(D1162),WEEKNUM(D1162))</f>
      </c>
      <c r="X1162" s="5">
        <f>+IF(N1162="",YEAR(L1162),YEAR(N1162))</f>
      </c>
      <c r="Y1162" s="5">
        <f>+IF(N1162="",MONTH(L1162),MONTH(N1162))</f>
      </c>
      <c r="Z1162" s="282">
        <f>+IF(N1162="","W"&amp;IF(WEEKNUM(L1162)&lt;10,"0"&amp;WEEKNUM(L1162),WEEKNUM(L1162)),"W"&amp;IF(WEEKNUM(N1162)&lt;10,"0"&amp;WEEKNUM(N1162),WEEKNUM(N1162)))</f>
      </c>
      <c r="AA1162" s="281">
        <f>+IF(O1162&lt;&gt;"",O1162,IF(N1162="","In Transit","Arrived"))</f>
      </c>
      <c r="AB1162" s="6"/>
      <c r="AC1162" s="11"/>
      <c r="AD1162" s="6"/>
      <c r="AE1162" s="6"/>
      <c r="AF1162" s="6"/>
      <c r="AG1162" s="11"/>
    </row>
    <row x14ac:dyDescent="0.25" r="1163" customHeight="1" ht="18.75">
      <c r="A1163" s="276">
        <v>45</v>
      </c>
      <c r="B1163" s="276">
        <v>1116287977</v>
      </c>
      <c r="C1163" s="277">
        <v>744986053888</v>
      </c>
      <c r="D1163" s="278">
        <v>45239</v>
      </c>
      <c r="E1163" s="279" t="s">
        <v>1752</v>
      </c>
      <c r="F1163" s="279" t="s">
        <v>1748</v>
      </c>
      <c r="G1163" s="283" t="s">
        <v>969</v>
      </c>
      <c r="H1163" s="279" t="s">
        <v>189</v>
      </c>
      <c r="I1163" s="278">
        <v>45246</v>
      </c>
      <c r="J1163" s="278">
        <v>45254</v>
      </c>
      <c r="K1163" s="276">
        <f>J1163-D1163</f>
      </c>
      <c r="L1163" s="278">
        <v>45275</v>
      </c>
      <c r="M1163" s="280">
        <v>19.4</v>
      </c>
      <c r="N1163" s="278">
        <v>45272</v>
      </c>
      <c r="O1163" s="279" t="s">
        <v>190</v>
      </c>
      <c r="P1163" s="276">
        <v>191</v>
      </c>
      <c r="Q1163" s="278">
        <v>45294</v>
      </c>
      <c r="R1163" s="276">
        <f>Q1163-N1163</f>
      </c>
      <c r="S1163" s="6"/>
      <c r="T1163" s="6"/>
      <c r="U1163" s="5">
        <f>+YEAR(D1163)</f>
      </c>
      <c r="V1163" s="5">
        <f>+MONTH(D1163)</f>
      </c>
      <c r="W1163" s="281">
        <f>+"W"&amp;IF(WEEKNUM(D1163)&lt;10,"0"&amp;WEEKNUM(D1163),WEEKNUM(D1163))</f>
      </c>
      <c r="X1163" s="5">
        <f>+IF(N1163="",YEAR(L1163),YEAR(N1163))</f>
      </c>
      <c r="Y1163" s="5">
        <f>+IF(N1163="",MONTH(L1163),MONTH(N1163))</f>
      </c>
      <c r="Z1163" s="282">
        <f>+IF(N1163="","W"&amp;IF(WEEKNUM(L1163)&lt;10,"0"&amp;WEEKNUM(L1163),WEEKNUM(L1163)),"W"&amp;IF(WEEKNUM(N1163)&lt;10,"0"&amp;WEEKNUM(N1163),WEEKNUM(N1163)))</f>
      </c>
      <c r="AA1163" s="281">
        <f>+IF(O1163&lt;&gt;"",O1163,IF(N1163="","In Transit","Arrived"))</f>
      </c>
      <c r="AB1163" s="6"/>
      <c r="AC1163" s="11"/>
      <c r="AD1163" s="6"/>
      <c r="AE1163" s="6"/>
      <c r="AF1163" s="6"/>
      <c r="AG1163" s="11"/>
    </row>
    <row x14ac:dyDescent="0.25" r="1164" customHeight="1" ht="18.75">
      <c r="A1164" s="276">
        <v>45</v>
      </c>
      <c r="B1164" s="276">
        <v>1116287974</v>
      </c>
      <c r="C1164" s="277">
        <v>744986053888</v>
      </c>
      <c r="D1164" s="278">
        <v>45239</v>
      </c>
      <c r="E1164" s="279" t="s">
        <v>1753</v>
      </c>
      <c r="F1164" s="279" t="s">
        <v>1748</v>
      </c>
      <c r="G1164" s="283" t="s">
        <v>969</v>
      </c>
      <c r="H1164" s="279" t="s">
        <v>189</v>
      </c>
      <c r="I1164" s="278">
        <v>45246</v>
      </c>
      <c r="J1164" s="278">
        <v>45254</v>
      </c>
      <c r="K1164" s="276">
        <f>J1164-D1164</f>
      </c>
      <c r="L1164" s="278">
        <v>45275</v>
      </c>
      <c r="M1164" s="280">
        <v>19.4</v>
      </c>
      <c r="N1164" s="278">
        <v>45272</v>
      </c>
      <c r="O1164" s="279" t="s">
        <v>190</v>
      </c>
      <c r="P1164" s="276">
        <v>191</v>
      </c>
      <c r="Q1164" s="278">
        <v>45294</v>
      </c>
      <c r="R1164" s="276">
        <f>Q1164-N1164</f>
      </c>
      <c r="S1164" s="6"/>
      <c r="T1164" s="6"/>
      <c r="U1164" s="5">
        <f>+YEAR(D1164)</f>
      </c>
      <c r="V1164" s="5">
        <f>+MONTH(D1164)</f>
      </c>
      <c r="W1164" s="281">
        <f>+"W"&amp;IF(WEEKNUM(D1164)&lt;10,"0"&amp;WEEKNUM(D1164),WEEKNUM(D1164))</f>
      </c>
      <c r="X1164" s="5">
        <f>+IF(N1164="",YEAR(L1164),YEAR(N1164))</f>
      </c>
      <c r="Y1164" s="5">
        <f>+IF(N1164="",MONTH(L1164),MONTH(N1164))</f>
      </c>
      <c r="Z1164" s="282">
        <f>+IF(N1164="","W"&amp;IF(WEEKNUM(L1164)&lt;10,"0"&amp;WEEKNUM(L1164),WEEKNUM(L1164)),"W"&amp;IF(WEEKNUM(N1164)&lt;10,"0"&amp;WEEKNUM(N1164),WEEKNUM(N1164)))</f>
      </c>
      <c r="AA1164" s="281">
        <f>+IF(O1164&lt;&gt;"",O1164,IF(N1164="","In Transit","Arrived"))</f>
      </c>
      <c r="AB1164" s="6"/>
      <c r="AC1164" s="11"/>
      <c r="AD1164" s="6"/>
      <c r="AE1164" s="6"/>
      <c r="AF1164" s="6"/>
      <c r="AG1164" s="11"/>
    </row>
    <row x14ac:dyDescent="0.25" r="1165" customHeight="1" ht="18.75">
      <c r="A1165" s="276">
        <v>45</v>
      </c>
      <c r="B1165" s="276">
        <v>1116285368</v>
      </c>
      <c r="C1165" s="277">
        <v>744986053888</v>
      </c>
      <c r="D1165" s="278">
        <v>45239</v>
      </c>
      <c r="E1165" s="279" t="s">
        <v>1754</v>
      </c>
      <c r="F1165" s="279" t="s">
        <v>1748</v>
      </c>
      <c r="G1165" s="283" t="s">
        <v>969</v>
      </c>
      <c r="H1165" s="279" t="s">
        <v>189</v>
      </c>
      <c r="I1165" s="278">
        <v>45246</v>
      </c>
      <c r="J1165" s="278">
        <v>45254</v>
      </c>
      <c r="K1165" s="276">
        <f>J1165-D1165</f>
      </c>
      <c r="L1165" s="278">
        <v>45275</v>
      </c>
      <c r="M1165" s="280">
        <v>19.4</v>
      </c>
      <c r="N1165" s="278">
        <v>45272</v>
      </c>
      <c r="O1165" s="279" t="s">
        <v>190</v>
      </c>
      <c r="P1165" s="276">
        <v>191</v>
      </c>
      <c r="Q1165" s="278">
        <v>45294</v>
      </c>
      <c r="R1165" s="276">
        <f>Q1165-N1165</f>
      </c>
      <c r="S1165" s="6"/>
      <c r="T1165" s="6"/>
      <c r="U1165" s="5">
        <f>+YEAR(D1165)</f>
      </c>
      <c r="V1165" s="5">
        <f>+MONTH(D1165)</f>
      </c>
      <c r="W1165" s="281">
        <f>+"W"&amp;IF(WEEKNUM(D1165)&lt;10,"0"&amp;WEEKNUM(D1165),WEEKNUM(D1165))</f>
      </c>
      <c r="X1165" s="5">
        <f>+IF(N1165="",YEAR(L1165),YEAR(N1165))</f>
      </c>
      <c r="Y1165" s="5">
        <f>+IF(N1165="",MONTH(L1165),MONTH(N1165))</f>
      </c>
      <c r="Z1165" s="282">
        <f>+IF(N1165="","W"&amp;IF(WEEKNUM(L1165)&lt;10,"0"&amp;WEEKNUM(L1165),WEEKNUM(L1165)),"W"&amp;IF(WEEKNUM(N1165)&lt;10,"0"&amp;WEEKNUM(N1165),WEEKNUM(N1165)))</f>
      </c>
      <c r="AA1165" s="281">
        <f>+IF(O1165&lt;&gt;"",O1165,IF(N1165="","In Transit","Arrived"))</f>
      </c>
      <c r="AB1165" s="6"/>
      <c r="AC1165" s="11"/>
      <c r="AD1165" s="6"/>
      <c r="AE1165" s="6"/>
      <c r="AF1165" s="6"/>
      <c r="AG1165" s="11"/>
    </row>
    <row x14ac:dyDescent="0.25" r="1166" customHeight="1" ht="18.75">
      <c r="A1166" s="276">
        <v>46</v>
      </c>
      <c r="B1166" s="276">
        <v>1116669299</v>
      </c>
      <c r="C1166" s="277">
        <v>747874824110</v>
      </c>
      <c r="D1166" s="278">
        <v>45244</v>
      </c>
      <c r="E1166" s="279" t="s">
        <v>1755</v>
      </c>
      <c r="F1166" s="279" t="s">
        <v>250</v>
      </c>
      <c r="G1166" s="283" t="s">
        <v>1756</v>
      </c>
      <c r="H1166" s="279" t="s">
        <v>189</v>
      </c>
      <c r="I1166" s="278">
        <v>45253</v>
      </c>
      <c r="J1166" s="278">
        <v>45256</v>
      </c>
      <c r="K1166" s="276">
        <f>J1166-D1166</f>
      </c>
      <c r="L1166" s="278">
        <v>45277</v>
      </c>
      <c r="M1166" s="280">
        <v>19.4</v>
      </c>
      <c r="N1166" s="278">
        <v>45278</v>
      </c>
      <c r="O1166" s="279" t="s">
        <v>190</v>
      </c>
      <c r="P1166" s="276">
        <v>188</v>
      </c>
      <c r="Q1166" s="278">
        <v>45301</v>
      </c>
      <c r="R1166" s="276">
        <f>Q1166-N1166</f>
      </c>
      <c r="S1166" s="6"/>
      <c r="T1166" s="6"/>
      <c r="U1166" s="5">
        <f>+YEAR(D1166)</f>
      </c>
      <c r="V1166" s="5">
        <f>+MONTH(D1166)</f>
      </c>
      <c r="W1166" s="281">
        <f>+"W"&amp;IF(WEEKNUM(D1166)&lt;10,"0"&amp;WEEKNUM(D1166),WEEKNUM(D1166))</f>
      </c>
      <c r="X1166" s="5">
        <f>+IF(N1166="",YEAR(L1166),YEAR(N1166))</f>
      </c>
      <c r="Y1166" s="5">
        <f>+IF(N1166="",MONTH(L1166),MONTH(N1166))</f>
      </c>
      <c r="Z1166" s="282">
        <f>+IF(N1166="","W"&amp;IF(WEEKNUM(L1166)&lt;10,"0"&amp;WEEKNUM(L1166),WEEKNUM(L1166)),"W"&amp;IF(WEEKNUM(N1166)&lt;10,"0"&amp;WEEKNUM(N1166),WEEKNUM(N1166)))</f>
      </c>
      <c r="AA1166" s="281">
        <f>+IF(O1166&lt;&gt;"",O1166,IF(N1166="","In Transit","Arrived"))</f>
      </c>
      <c r="AB1166" s="6"/>
      <c r="AC1166" s="11"/>
      <c r="AD1166" s="6"/>
      <c r="AE1166" s="6"/>
      <c r="AF1166" s="6"/>
      <c r="AG1166" s="11"/>
    </row>
    <row x14ac:dyDescent="0.25" r="1167" customHeight="1" ht="18.75">
      <c r="A1167" s="276">
        <v>46</v>
      </c>
      <c r="B1167" s="276">
        <v>1116669283</v>
      </c>
      <c r="C1167" s="277">
        <v>747874824110</v>
      </c>
      <c r="D1167" s="278">
        <v>45244</v>
      </c>
      <c r="E1167" s="279" t="s">
        <v>1757</v>
      </c>
      <c r="F1167" s="279" t="s">
        <v>250</v>
      </c>
      <c r="G1167" s="283" t="s">
        <v>1756</v>
      </c>
      <c r="H1167" s="279" t="s">
        <v>189</v>
      </c>
      <c r="I1167" s="278">
        <v>45253</v>
      </c>
      <c r="J1167" s="278">
        <v>45256</v>
      </c>
      <c r="K1167" s="276">
        <f>J1167-D1167</f>
      </c>
      <c r="L1167" s="278">
        <v>45277</v>
      </c>
      <c r="M1167" s="280">
        <v>19.4</v>
      </c>
      <c r="N1167" s="278">
        <v>45278</v>
      </c>
      <c r="O1167" s="279" t="s">
        <v>190</v>
      </c>
      <c r="P1167" s="276">
        <v>188</v>
      </c>
      <c r="Q1167" s="278">
        <v>45301</v>
      </c>
      <c r="R1167" s="276">
        <f>Q1167-N1167</f>
      </c>
      <c r="S1167" s="6"/>
      <c r="T1167" s="6"/>
      <c r="U1167" s="5">
        <f>+YEAR(D1167)</f>
      </c>
      <c r="V1167" s="5">
        <f>+MONTH(D1167)</f>
      </c>
      <c r="W1167" s="281">
        <f>+"W"&amp;IF(WEEKNUM(D1167)&lt;10,"0"&amp;WEEKNUM(D1167),WEEKNUM(D1167))</f>
      </c>
      <c r="X1167" s="5">
        <f>+IF(N1167="",YEAR(L1167),YEAR(N1167))</f>
      </c>
      <c r="Y1167" s="5">
        <f>+IF(N1167="",MONTH(L1167),MONTH(N1167))</f>
      </c>
      <c r="Z1167" s="282">
        <f>+IF(N1167="","W"&amp;IF(WEEKNUM(L1167)&lt;10,"0"&amp;WEEKNUM(L1167),WEEKNUM(L1167)),"W"&amp;IF(WEEKNUM(N1167)&lt;10,"0"&amp;WEEKNUM(N1167),WEEKNUM(N1167)))</f>
      </c>
      <c r="AA1167" s="281">
        <f>+IF(O1167&lt;&gt;"",O1167,IF(N1167="","In Transit","Arrived"))</f>
      </c>
      <c r="AB1167" s="6"/>
      <c r="AC1167" s="11"/>
      <c r="AD1167" s="6"/>
      <c r="AE1167" s="6"/>
      <c r="AF1167" s="6"/>
      <c r="AG1167" s="11"/>
    </row>
    <row x14ac:dyDescent="0.25" r="1168" customHeight="1" ht="18.75">
      <c r="A1168" s="276">
        <v>46</v>
      </c>
      <c r="B1168" s="276">
        <v>1116669275</v>
      </c>
      <c r="C1168" s="277">
        <v>747874824110</v>
      </c>
      <c r="D1168" s="278">
        <v>45244</v>
      </c>
      <c r="E1168" s="279" t="s">
        <v>1758</v>
      </c>
      <c r="F1168" s="279" t="s">
        <v>250</v>
      </c>
      <c r="G1168" s="283" t="s">
        <v>1756</v>
      </c>
      <c r="H1168" s="279" t="s">
        <v>189</v>
      </c>
      <c r="I1168" s="278">
        <v>45253</v>
      </c>
      <c r="J1168" s="278">
        <v>45256</v>
      </c>
      <c r="K1168" s="276">
        <f>J1168-D1168</f>
      </c>
      <c r="L1168" s="278">
        <v>45277</v>
      </c>
      <c r="M1168" s="280">
        <v>19.4</v>
      </c>
      <c r="N1168" s="278">
        <v>45278</v>
      </c>
      <c r="O1168" s="279" t="s">
        <v>190</v>
      </c>
      <c r="P1168" s="276">
        <v>188</v>
      </c>
      <c r="Q1168" s="278">
        <v>45301</v>
      </c>
      <c r="R1168" s="276">
        <f>Q1168-N1168</f>
      </c>
      <c r="S1168" s="6"/>
      <c r="T1168" s="6"/>
      <c r="U1168" s="5">
        <f>+YEAR(D1168)</f>
      </c>
      <c r="V1168" s="5">
        <f>+MONTH(D1168)</f>
      </c>
      <c r="W1168" s="281">
        <f>+"W"&amp;IF(WEEKNUM(D1168)&lt;10,"0"&amp;WEEKNUM(D1168),WEEKNUM(D1168))</f>
      </c>
      <c r="X1168" s="5">
        <f>+IF(N1168="",YEAR(L1168),YEAR(N1168))</f>
      </c>
      <c r="Y1168" s="5">
        <f>+IF(N1168="",MONTH(L1168),MONTH(N1168))</f>
      </c>
      <c r="Z1168" s="282">
        <f>+IF(N1168="","W"&amp;IF(WEEKNUM(L1168)&lt;10,"0"&amp;WEEKNUM(L1168),WEEKNUM(L1168)),"W"&amp;IF(WEEKNUM(N1168)&lt;10,"0"&amp;WEEKNUM(N1168),WEEKNUM(N1168)))</f>
      </c>
      <c r="AA1168" s="281">
        <f>+IF(O1168&lt;&gt;"",O1168,IF(N1168="","In Transit","Arrived"))</f>
      </c>
      <c r="AB1168" s="6"/>
      <c r="AC1168" s="11"/>
      <c r="AD1168" s="6"/>
      <c r="AE1168" s="6"/>
      <c r="AF1168" s="6"/>
      <c r="AG1168" s="11"/>
    </row>
    <row x14ac:dyDescent="0.25" r="1169" customHeight="1" ht="18.75">
      <c r="A1169" s="276">
        <v>46</v>
      </c>
      <c r="B1169" s="276">
        <v>1116665968</v>
      </c>
      <c r="C1169" s="277">
        <v>747874824110</v>
      </c>
      <c r="D1169" s="278">
        <v>45243</v>
      </c>
      <c r="E1169" s="279" t="s">
        <v>1759</v>
      </c>
      <c r="F1169" s="279" t="s">
        <v>250</v>
      </c>
      <c r="G1169" s="283" t="s">
        <v>1756</v>
      </c>
      <c r="H1169" s="279" t="s">
        <v>189</v>
      </c>
      <c r="I1169" s="278">
        <v>45253</v>
      </c>
      <c r="J1169" s="278">
        <v>45256</v>
      </c>
      <c r="K1169" s="276">
        <f>J1169-D1169</f>
      </c>
      <c r="L1169" s="278">
        <v>45277</v>
      </c>
      <c r="M1169" s="280">
        <v>19.4</v>
      </c>
      <c r="N1169" s="278">
        <v>45278</v>
      </c>
      <c r="O1169" s="279" t="s">
        <v>190</v>
      </c>
      <c r="P1169" s="276">
        <v>188</v>
      </c>
      <c r="Q1169" s="278">
        <v>45301</v>
      </c>
      <c r="R1169" s="276">
        <f>Q1169-N1169</f>
      </c>
      <c r="S1169" s="6"/>
      <c r="T1169" s="6"/>
      <c r="U1169" s="5">
        <f>+YEAR(D1169)</f>
      </c>
      <c r="V1169" s="5">
        <f>+MONTH(D1169)</f>
      </c>
      <c r="W1169" s="281">
        <f>+"W"&amp;IF(WEEKNUM(D1169)&lt;10,"0"&amp;WEEKNUM(D1169),WEEKNUM(D1169))</f>
      </c>
      <c r="X1169" s="5">
        <f>+IF(N1169="",YEAR(L1169),YEAR(N1169))</f>
      </c>
      <c r="Y1169" s="5">
        <f>+IF(N1169="",MONTH(L1169),MONTH(N1169))</f>
      </c>
      <c r="Z1169" s="282">
        <f>+IF(N1169="","W"&amp;IF(WEEKNUM(L1169)&lt;10,"0"&amp;WEEKNUM(L1169),WEEKNUM(L1169)),"W"&amp;IF(WEEKNUM(N1169)&lt;10,"0"&amp;WEEKNUM(N1169),WEEKNUM(N1169)))</f>
      </c>
      <c r="AA1169" s="281">
        <f>+IF(O1169&lt;&gt;"",O1169,IF(N1169="","In Transit","Arrived"))</f>
      </c>
      <c r="AB1169" s="6"/>
      <c r="AC1169" s="11"/>
      <c r="AD1169" s="6"/>
      <c r="AE1169" s="6"/>
      <c r="AF1169" s="6"/>
      <c r="AG1169" s="11"/>
    </row>
    <row x14ac:dyDescent="0.25" r="1170" customHeight="1" ht="18.75">
      <c r="A1170" s="276">
        <v>46</v>
      </c>
      <c r="B1170" s="276">
        <v>1116665959</v>
      </c>
      <c r="C1170" s="277">
        <v>747874824110</v>
      </c>
      <c r="D1170" s="278">
        <v>45243</v>
      </c>
      <c r="E1170" s="279" t="s">
        <v>504</v>
      </c>
      <c r="F1170" s="279" t="s">
        <v>250</v>
      </c>
      <c r="G1170" s="283" t="s">
        <v>1756</v>
      </c>
      <c r="H1170" s="279" t="s">
        <v>189</v>
      </c>
      <c r="I1170" s="278">
        <v>45253</v>
      </c>
      <c r="J1170" s="278">
        <v>45256</v>
      </c>
      <c r="K1170" s="276">
        <f>J1170-D1170</f>
      </c>
      <c r="L1170" s="278">
        <v>45277</v>
      </c>
      <c r="M1170" s="280">
        <v>19.4</v>
      </c>
      <c r="N1170" s="278">
        <v>45277</v>
      </c>
      <c r="O1170" s="279" t="s">
        <v>190</v>
      </c>
      <c r="P1170" s="276">
        <v>188</v>
      </c>
      <c r="Q1170" s="278">
        <v>43833</v>
      </c>
      <c r="R1170" s="276">
        <f>Q1170-N1170</f>
      </c>
      <c r="S1170" s="6"/>
      <c r="T1170" s="6"/>
      <c r="U1170" s="5">
        <f>+YEAR(D1170)</f>
      </c>
      <c r="V1170" s="5">
        <f>+MONTH(D1170)</f>
      </c>
      <c r="W1170" s="281">
        <f>+"W"&amp;IF(WEEKNUM(D1170)&lt;10,"0"&amp;WEEKNUM(D1170),WEEKNUM(D1170))</f>
      </c>
      <c r="X1170" s="5">
        <f>+IF(N1170="",YEAR(L1170),YEAR(N1170))</f>
      </c>
      <c r="Y1170" s="5">
        <f>+IF(N1170="",MONTH(L1170),MONTH(N1170))</f>
      </c>
      <c r="Z1170" s="282">
        <f>+IF(N1170="","W"&amp;IF(WEEKNUM(L1170)&lt;10,"0"&amp;WEEKNUM(L1170),WEEKNUM(L1170)),"W"&amp;IF(WEEKNUM(N1170)&lt;10,"0"&amp;WEEKNUM(N1170),WEEKNUM(N1170)))</f>
      </c>
      <c r="AA1170" s="281">
        <f>+IF(O1170&lt;&gt;"",O1170,IF(N1170="","In Transit","Arrived"))</f>
      </c>
      <c r="AB1170" s="6"/>
      <c r="AC1170" s="11"/>
      <c r="AD1170" s="6"/>
      <c r="AE1170" s="6"/>
      <c r="AF1170" s="6"/>
      <c r="AG1170" s="11"/>
    </row>
    <row x14ac:dyDescent="0.25" r="1171" customHeight="1" ht="18.75">
      <c r="A1171" s="276">
        <v>46</v>
      </c>
      <c r="B1171" s="276">
        <v>1116665945</v>
      </c>
      <c r="C1171" s="277">
        <v>747874824110</v>
      </c>
      <c r="D1171" s="278">
        <v>45243</v>
      </c>
      <c r="E1171" s="279" t="s">
        <v>1760</v>
      </c>
      <c r="F1171" s="279" t="s">
        <v>250</v>
      </c>
      <c r="G1171" s="283" t="s">
        <v>1756</v>
      </c>
      <c r="H1171" s="279" t="s">
        <v>189</v>
      </c>
      <c r="I1171" s="278">
        <v>45253</v>
      </c>
      <c r="J1171" s="278">
        <v>45256</v>
      </c>
      <c r="K1171" s="276">
        <f>J1171-D1171</f>
      </c>
      <c r="L1171" s="278">
        <v>45277</v>
      </c>
      <c r="M1171" s="280">
        <v>19.4</v>
      </c>
      <c r="N1171" s="278">
        <v>45277</v>
      </c>
      <c r="O1171" s="279" t="s">
        <v>190</v>
      </c>
      <c r="P1171" s="276">
        <v>191</v>
      </c>
      <c r="Q1171" s="278">
        <v>45294</v>
      </c>
      <c r="R1171" s="276">
        <f>Q1171-N1171</f>
      </c>
      <c r="S1171" s="6"/>
      <c r="T1171" s="6"/>
      <c r="U1171" s="5">
        <f>+YEAR(D1171)</f>
      </c>
      <c r="V1171" s="5">
        <f>+MONTH(D1171)</f>
      </c>
      <c r="W1171" s="281">
        <f>+"W"&amp;IF(WEEKNUM(D1171)&lt;10,"0"&amp;WEEKNUM(D1171),WEEKNUM(D1171))</f>
      </c>
      <c r="X1171" s="5">
        <f>+IF(N1171="",YEAR(L1171),YEAR(N1171))</f>
      </c>
      <c r="Y1171" s="5">
        <f>+IF(N1171="",MONTH(L1171),MONTH(N1171))</f>
      </c>
      <c r="Z1171" s="282">
        <f>+IF(N1171="","W"&amp;IF(WEEKNUM(L1171)&lt;10,"0"&amp;WEEKNUM(L1171),WEEKNUM(L1171)),"W"&amp;IF(WEEKNUM(N1171)&lt;10,"0"&amp;WEEKNUM(N1171),WEEKNUM(N1171)))</f>
      </c>
      <c r="AA1171" s="281">
        <f>+IF(O1171&lt;&gt;"",O1171,IF(N1171="","In Transit","Arrived"))</f>
      </c>
      <c r="AB1171" s="6"/>
      <c r="AC1171" s="11"/>
      <c r="AD1171" s="6"/>
      <c r="AE1171" s="6"/>
      <c r="AF1171" s="6"/>
      <c r="AG1171" s="11"/>
    </row>
    <row x14ac:dyDescent="0.25" r="1172" customHeight="1" ht="18.75">
      <c r="A1172" s="276">
        <v>46</v>
      </c>
      <c r="B1172" s="276">
        <v>1117021761</v>
      </c>
      <c r="C1172" s="277">
        <v>751090263429</v>
      </c>
      <c r="D1172" s="278">
        <v>45245</v>
      </c>
      <c r="E1172" s="279" t="s">
        <v>1761</v>
      </c>
      <c r="F1172" s="279" t="s">
        <v>211</v>
      </c>
      <c r="G1172" s="283" t="s">
        <v>1762</v>
      </c>
      <c r="H1172" s="279" t="s">
        <v>189</v>
      </c>
      <c r="I1172" s="278">
        <v>45260</v>
      </c>
      <c r="J1172" s="278">
        <v>45264</v>
      </c>
      <c r="K1172" s="276">
        <f>J1172-D1172</f>
      </c>
      <c r="L1172" s="278">
        <v>45286</v>
      </c>
      <c r="M1172" s="280">
        <v>19.4</v>
      </c>
      <c r="N1172" s="278">
        <v>45287</v>
      </c>
      <c r="O1172" s="279" t="s">
        <v>190</v>
      </c>
      <c r="P1172" s="276">
        <v>188</v>
      </c>
      <c r="Q1172" s="278">
        <v>45301</v>
      </c>
      <c r="R1172" s="276">
        <f>Q1172-N1172</f>
      </c>
      <c r="S1172" s="6"/>
      <c r="T1172" s="6"/>
      <c r="U1172" s="5">
        <f>+YEAR(D1172)</f>
      </c>
      <c r="V1172" s="5">
        <f>+MONTH(D1172)</f>
      </c>
      <c r="W1172" s="281">
        <f>+"W"&amp;IF(WEEKNUM(D1172)&lt;10,"0"&amp;WEEKNUM(D1172),WEEKNUM(D1172))</f>
      </c>
      <c r="X1172" s="5">
        <f>+IF(N1172="",YEAR(L1172),YEAR(N1172))</f>
      </c>
      <c r="Y1172" s="5">
        <f>+IF(N1172="",MONTH(L1172),MONTH(N1172))</f>
      </c>
      <c r="Z1172" s="282">
        <f>+IF(N1172="","W"&amp;IF(WEEKNUM(L1172)&lt;10,"0"&amp;WEEKNUM(L1172),WEEKNUM(L1172)),"W"&amp;IF(WEEKNUM(N1172)&lt;10,"0"&amp;WEEKNUM(N1172),WEEKNUM(N1172)))</f>
      </c>
      <c r="AA1172" s="281">
        <f>+IF(O1172&lt;&gt;"",O1172,IF(N1172="","In Transit","Arrived"))</f>
      </c>
      <c r="AB1172" s="6"/>
      <c r="AC1172" s="11"/>
      <c r="AD1172" s="6"/>
      <c r="AE1172" s="6"/>
      <c r="AF1172" s="6"/>
      <c r="AG1172" s="11"/>
    </row>
    <row x14ac:dyDescent="0.25" r="1173" customHeight="1" ht="18.75">
      <c r="A1173" s="276">
        <v>46</v>
      </c>
      <c r="B1173" s="276">
        <v>1117021749</v>
      </c>
      <c r="C1173" s="277">
        <v>751090263429</v>
      </c>
      <c r="D1173" s="278">
        <v>45246</v>
      </c>
      <c r="E1173" s="279" t="s">
        <v>1763</v>
      </c>
      <c r="F1173" s="279" t="s">
        <v>211</v>
      </c>
      <c r="G1173" s="283" t="s">
        <v>1762</v>
      </c>
      <c r="H1173" s="279" t="s">
        <v>189</v>
      </c>
      <c r="I1173" s="278">
        <v>45260</v>
      </c>
      <c r="J1173" s="278">
        <v>45264</v>
      </c>
      <c r="K1173" s="276">
        <f>J1173-D1173</f>
      </c>
      <c r="L1173" s="278">
        <v>45286</v>
      </c>
      <c r="M1173" s="280">
        <v>19.4</v>
      </c>
      <c r="N1173" s="278">
        <v>45287</v>
      </c>
      <c r="O1173" s="279" t="s">
        <v>190</v>
      </c>
      <c r="P1173" s="276">
        <v>188</v>
      </c>
      <c r="Q1173" s="278">
        <v>45301</v>
      </c>
      <c r="R1173" s="276">
        <f>Q1173-N1173</f>
      </c>
      <c r="S1173" s="6"/>
      <c r="T1173" s="6"/>
      <c r="U1173" s="5">
        <f>+YEAR(D1173)</f>
      </c>
      <c r="V1173" s="5">
        <f>+MONTH(D1173)</f>
      </c>
      <c r="W1173" s="281">
        <f>+"W"&amp;IF(WEEKNUM(D1173)&lt;10,"0"&amp;WEEKNUM(D1173),WEEKNUM(D1173))</f>
      </c>
      <c r="X1173" s="5">
        <f>+IF(N1173="",YEAR(L1173),YEAR(N1173))</f>
      </c>
      <c r="Y1173" s="5">
        <f>+IF(N1173="",MONTH(L1173),MONTH(N1173))</f>
      </c>
      <c r="Z1173" s="282">
        <f>+IF(N1173="","W"&amp;IF(WEEKNUM(L1173)&lt;10,"0"&amp;WEEKNUM(L1173),WEEKNUM(L1173)),"W"&amp;IF(WEEKNUM(N1173)&lt;10,"0"&amp;WEEKNUM(N1173),WEEKNUM(N1173)))</f>
      </c>
      <c r="AA1173" s="281">
        <f>+IF(O1173&lt;&gt;"",O1173,IF(N1173="","In Transit","Arrived"))</f>
      </c>
      <c r="AB1173" s="6"/>
      <c r="AC1173" s="11"/>
      <c r="AD1173" s="6"/>
      <c r="AE1173" s="6"/>
      <c r="AF1173" s="6"/>
      <c r="AG1173" s="11"/>
    </row>
    <row x14ac:dyDescent="0.25" r="1174" customHeight="1" ht="18.75">
      <c r="A1174" s="276">
        <v>46</v>
      </c>
      <c r="B1174" s="276">
        <v>1117021745</v>
      </c>
      <c r="C1174" s="277">
        <v>751090263429</v>
      </c>
      <c r="D1174" s="278">
        <v>45246</v>
      </c>
      <c r="E1174" s="279" t="s">
        <v>454</v>
      </c>
      <c r="F1174" s="279" t="s">
        <v>211</v>
      </c>
      <c r="G1174" s="283" t="s">
        <v>1762</v>
      </c>
      <c r="H1174" s="279" t="s">
        <v>189</v>
      </c>
      <c r="I1174" s="278">
        <v>45260</v>
      </c>
      <c r="J1174" s="278">
        <v>45264</v>
      </c>
      <c r="K1174" s="276">
        <f>J1174-D1174</f>
      </c>
      <c r="L1174" s="278">
        <v>45286</v>
      </c>
      <c r="M1174" s="280">
        <v>19.4</v>
      </c>
      <c r="N1174" s="278">
        <v>45287</v>
      </c>
      <c r="O1174" s="279" t="s">
        <v>190</v>
      </c>
      <c r="P1174" s="276">
        <v>188</v>
      </c>
      <c r="Q1174" s="278">
        <v>45301</v>
      </c>
      <c r="R1174" s="276">
        <f>Q1174-N1174</f>
      </c>
      <c r="S1174" s="6"/>
      <c r="T1174" s="6"/>
      <c r="U1174" s="5">
        <f>+YEAR(D1174)</f>
      </c>
      <c r="V1174" s="5">
        <f>+MONTH(D1174)</f>
      </c>
      <c r="W1174" s="281">
        <f>+"W"&amp;IF(WEEKNUM(D1174)&lt;10,"0"&amp;WEEKNUM(D1174),WEEKNUM(D1174))</f>
      </c>
      <c r="X1174" s="5">
        <f>+IF(N1174="",YEAR(L1174),YEAR(N1174))</f>
      </c>
      <c r="Y1174" s="5">
        <f>+IF(N1174="",MONTH(L1174),MONTH(N1174))</f>
      </c>
      <c r="Z1174" s="282">
        <f>+IF(N1174="","W"&amp;IF(WEEKNUM(L1174)&lt;10,"0"&amp;WEEKNUM(L1174),WEEKNUM(L1174)),"W"&amp;IF(WEEKNUM(N1174)&lt;10,"0"&amp;WEEKNUM(N1174),WEEKNUM(N1174)))</f>
      </c>
      <c r="AA1174" s="281">
        <f>+IF(O1174&lt;&gt;"",O1174,IF(N1174="","In Transit","Arrived"))</f>
      </c>
      <c r="AB1174" s="6"/>
      <c r="AC1174" s="11"/>
      <c r="AD1174" s="6"/>
      <c r="AE1174" s="6"/>
      <c r="AF1174" s="6"/>
      <c r="AG1174" s="11"/>
    </row>
    <row x14ac:dyDescent="0.25" r="1175" customHeight="1" ht="18.75">
      <c r="A1175" s="276">
        <v>46</v>
      </c>
      <c r="B1175" s="276">
        <v>1117021741</v>
      </c>
      <c r="C1175" s="277">
        <v>751090263429</v>
      </c>
      <c r="D1175" s="278">
        <v>45246</v>
      </c>
      <c r="E1175" s="279" t="s">
        <v>1243</v>
      </c>
      <c r="F1175" s="279" t="s">
        <v>211</v>
      </c>
      <c r="G1175" s="283" t="s">
        <v>1762</v>
      </c>
      <c r="H1175" s="279" t="s">
        <v>189</v>
      </c>
      <c r="I1175" s="278">
        <v>45260</v>
      </c>
      <c r="J1175" s="278">
        <v>45264</v>
      </c>
      <c r="K1175" s="276">
        <f>J1175-D1175</f>
      </c>
      <c r="L1175" s="278">
        <v>45286</v>
      </c>
      <c r="M1175" s="280">
        <v>19.4</v>
      </c>
      <c r="N1175" s="278">
        <v>45287</v>
      </c>
      <c r="O1175" s="279" t="s">
        <v>190</v>
      </c>
      <c r="P1175" s="276">
        <v>188</v>
      </c>
      <c r="Q1175" s="278">
        <v>45314</v>
      </c>
      <c r="R1175" s="276">
        <f>Q1175-N1175</f>
      </c>
      <c r="S1175" s="6"/>
      <c r="T1175" s="6"/>
      <c r="U1175" s="5">
        <f>+YEAR(D1175)</f>
      </c>
      <c r="V1175" s="5">
        <f>+MONTH(D1175)</f>
      </c>
      <c r="W1175" s="281">
        <f>+"W"&amp;IF(WEEKNUM(D1175)&lt;10,"0"&amp;WEEKNUM(D1175),WEEKNUM(D1175))</f>
      </c>
      <c r="X1175" s="5">
        <f>+IF(N1175="",YEAR(L1175),YEAR(N1175))</f>
      </c>
      <c r="Y1175" s="5">
        <f>+IF(N1175="",MONTH(L1175),MONTH(N1175))</f>
      </c>
      <c r="Z1175" s="282">
        <f>+IF(N1175="","W"&amp;IF(WEEKNUM(L1175)&lt;10,"0"&amp;WEEKNUM(L1175),WEEKNUM(L1175)),"W"&amp;IF(WEEKNUM(N1175)&lt;10,"0"&amp;WEEKNUM(N1175),WEEKNUM(N1175)))</f>
      </c>
      <c r="AA1175" s="281">
        <f>+IF(O1175&lt;&gt;"",O1175,IF(N1175="","In Transit","Arrived"))</f>
      </c>
      <c r="AB1175" s="6"/>
      <c r="AC1175" s="11"/>
      <c r="AD1175" s="6"/>
      <c r="AE1175" s="6"/>
      <c r="AF1175" s="6"/>
      <c r="AG1175" s="11"/>
    </row>
    <row x14ac:dyDescent="0.25" r="1176" customHeight="1" ht="18.75">
      <c r="A1176" s="276">
        <v>46</v>
      </c>
      <c r="B1176" s="276">
        <v>1117021737</v>
      </c>
      <c r="C1176" s="277">
        <v>751090263429</v>
      </c>
      <c r="D1176" s="278">
        <v>45245</v>
      </c>
      <c r="E1176" s="279" t="s">
        <v>828</v>
      </c>
      <c r="F1176" s="279" t="s">
        <v>211</v>
      </c>
      <c r="G1176" s="283" t="s">
        <v>1762</v>
      </c>
      <c r="H1176" s="279" t="s">
        <v>189</v>
      </c>
      <c r="I1176" s="278">
        <v>45260</v>
      </c>
      <c r="J1176" s="278">
        <v>45264</v>
      </c>
      <c r="K1176" s="276">
        <f>J1176-D1176</f>
      </c>
      <c r="L1176" s="278">
        <v>45286</v>
      </c>
      <c r="M1176" s="280">
        <v>19.4</v>
      </c>
      <c r="N1176" s="278">
        <v>45287</v>
      </c>
      <c r="O1176" s="279" t="s">
        <v>190</v>
      </c>
      <c r="P1176" s="276">
        <v>188</v>
      </c>
      <c r="Q1176" s="278">
        <v>45301</v>
      </c>
      <c r="R1176" s="276">
        <f>Q1176-N1176</f>
      </c>
      <c r="S1176" s="6"/>
      <c r="T1176" s="6"/>
      <c r="U1176" s="5">
        <f>+YEAR(D1176)</f>
      </c>
      <c r="V1176" s="5">
        <f>+MONTH(D1176)</f>
      </c>
      <c r="W1176" s="281">
        <f>+"W"&amp;IF(WEEKNUM(D1176)&lt;10,"0"&amp;WEEKNUM(D1176),WEEKNUM(D1176))</f>
      </c>
      <c r="X1176" s="5">
        <f>+IF(N1176="",YEAR(L1176),YEAR(N1176))</f>
      </c>
      <c r="Y1176" s="5">
        <f>+IF(N1176="",MONTH(L1176),MONTH(N1176))</f>
      </c>
      <c r="Z1176" s="282">
        <f>+IF(N1176="","W"&amp;IF(WEEKNUM(L1176)&lt;10,"0"&amp;WEEKNUM(L1176),WEEKNUM(L1176)),"W"&amp;IF(WEEKNUM(N1176)&lt;10,"0"&amp;WEEKNUM(N1176),WEEKNUM(N1176)))</f>
      </c>
      <c r="AA1176" s="281">
        <f>+IF(O1176&lt;&gt;"",O1176,IF(N1176="","In Transit","Arrived"))</f>
      </c>
      <c r="AB1176" s="6"/>
      <c r="AC1176" s="11"/>
      <c r="AD1176" s="6"/>
      <c r="AE1176" s="6"/>
      <c r="AF1176" s="6"/>
      <c r="AG1176" s="11"/>
    </row>
    <row x14ac:dyDescent="0.25" r="1177" customHeight="1" ht="18.75">
      <c r="A1177" s="276">
        <v>46</v>
      </c>
      <c r="B1177" s="276">
        <v>1117021734</v>
      </c>
      <c r="C1177" s="277">
        <v>751090263429</v>
      </c>
      <c r="D1177" s="278">
        <v>45244</v>
      </c>
      <c r="E1177" s="279" t="s">
        <v>1764</v>
      </c>
      <c r="F1177" s="279" t="s">
        <v>211</v>
      </c>
      <c r="G1177" s="283" t="s">
        <v>1762</v>
      </c>
      <c r="H1177" s="279" t="s">
        <v>189</v>
      </c>
      <c r="I1177" s="278">
        <v>45260</v>
      </c>
      <c r="J1177" s="278">
        <v>45264</v>
      </c>
      <c r="K1177" s="276">
        <f>J1177-D1177</f>
      </c>
      <c r="L1177" s="278">
        <v>45286</v>
      </c>
      <c r="M1177" s="280">
        <v>19.4</v>
      </c>
      <c r="N1177" s="278">
        <v>45287</v>
      </c>
      <c r="O1177" s="279" t="s">
        <v>190</v>
      </c>
      <c r="P1177" s="276">
        <v>188</v>
      </c>
      <c r="Q1177" s="278">
        <v>45301</v>
      </c>
      <c r="R1177" s="276">
        <f>Q1177-N1177</f>
      </c>
      <c r="S1177" s="6"/>
      <c r="T1177" s="6"/>
      <c r="U1177" s="5">
        <f>+YEAR(D1177)</f>
      </c>
      <c r="V1177" s="5">
        <f>+MONTH(D1177)</f>
      </c>
      <c r="W1177" s="281">
        <f>+"W"&amp;IF(WEEKNUM(D1177)&lt;10,"0"&amp;WEEKNUM(D1177),WEEKNUM(D1177))</f>
      </c>
      <c r="X1177" s="5">
        <f>+IF(N1177="",YEAR(L1177),YEAR(N1177))</f>
      </c>
      <c r="Y1177" s="5">
        <f>+IF(N1177="",MONTH(L1177),MONTH(N1177))</f>
      </c>
      <c r="Z1177" s="282">
        <f>+IF(N1177="","W"&amp;IF(WEEKNUM(L1177)&lt;10,"0"&amp;WEEKNUM(L1177),WEEKNUM(L1177)),"W"&amp;IF(WEEKNUM(N1177)&lt;10,"0"&amp;WEEKNUM(N1177),WEEKNUM(N1177)))</f>
      </c>
      <c r="AA1177" s="281">
        <f>+IF(O1177&lt;&gt;"",O1177,IF(N1177="","In Transit","Arrived"))</f>
      </c>
      <c r="AB1177" s="6"/>
      <c r="AC1177" s="11"/>
      <c r="AD1177" s="6"/>
      <c r="AE1177" s="6"/>
      <c r="AF1177" s="6"/>
      <c r="AG1177" s="11"/>
    </row>
    <row x14ac:dyDescent="0.25" r="1178" customHeight="1" ht="18.75">
      <c r="A1178" s="276">
        <v>46</v>
      </c>
      <c r="B1178" s="276">
        <v>1117021725</v>
      </c>
      <c r="C1178" s="277">
        <v>751090263429</v>
      </c>
      <c r="D1178" s="278">
        <v>45244</v>
      </c>
      <c r="E1178" s="279" t="s">
        <v>1765</v>
      </c>
      <c r="F1178" s="279" t="s">
        <v>211</v>
      </c>
      <c r="G1178" s="283" t="s">
        <v>1762</v>
      </c>
      <c r="H1178" s="279" t="s">
        <v>189</v>
      </c>
      <c r="I1178" s="278">
        <v>45260</v>
      </c>
      <c r="J1178" s="278">
        <v>45264</v>
      </c>
      <c r="K1178" s="276">
        <f>J1178-D1178</f>
      </c>
      <c r="L1178" s="278">
        <v>45286</v>
      </c>
      <c r="M1178" s="280">
        <v>19.4</v>
      </c>
      <c r="N1178" s="278">
        <v>45287</v>
      </c>
      <c r="O1178" s="279" t="s">
        <v>190</v>
      </c>
      <c r="P1178" s="276">
        <v>188</v>
      </c>
      <c r="Q1178" s="278">
        <v>45301</v>
      </c>
      <c r="R1178" s="276">
        <f>Q1178-N1178</f>
      </c>
      <c r="S1178" s="6"/>
      <c r="T1178" s="6"/>
      <c r="U1178" s="5">
        <f>+YEAR(D1178)</f>
      </c>
      <c r="V1178" s="5">
        <f>+MONTH(D1178)</f>
      </c>
      <c r="W1178" s="281">
        <f>+"W"&amp;IF(WEEKNUM(D1178)&lt;10,"0"&amp;WEEKNUM(D1178),WEEKNUM(D1178))</f>
      </c>
      <c r="X1178" s="5">
        <f>+IF(N1178="",YEAR(L1178),YEAR(N1178))</f>
      </c>
      <c r="Y1178" s="5">
        <f>+IF(N1178="",MONTH(L1178),MONTH(N1178))</f>
      </c>
      <c r="Z1178" s="282">
        <f>+IF(N1178="","W"&amp;IF(WEEKNUM(L1178)&lt;10,"0"&amp;WEEKNUM(L1178),WEEKNUM(L1178)),"W"&amp;IF(WEEKNUM(N1178)&lt;10,"0"&amp;WEEKNUM(N1178),WEEKNUM(N1178)))</f>
      </c>
      <c r="AA1178" s="281">
        <f>+IF(O1178&lt;&gt;"",O1178,IF(N1178="","In Transit","Arrived"))</f>
      </c>
      <c r="AB1178" s="6"/>
      <c r="AC1178" s="11"/>
      <c r="AD1178" s="6"/>
      <c r="AE1178" s="6"/>
      <c r="AF1178" s="6"/>
      <c r="AG1178" s="11"/>
    </row>
    <row x14ac:dyDescent="0.25" r="1179" customHeight="1" ht="18.75">
      <c r="A1179" s="276">
        <v>47</v>
      </c>
      <c r="B1179" s="276">
        <v>1117021758</v>
      </c>
      <c r="C1179" s="277">
        <v>751090263429</v>
      </c>
      <c r="D1179" s="278">
        <v>45253</v>
      </c>
      <c r="E1179" s="279" t="s">
        <v>1766</v>
      </c>
      <c r="F1179" s="279" t="s">
        <v>211</v>
      </c>
      <c r="G1179" s="283" t="s">
        <v>1762</v>
      </c>
      <c r="H1179" s="279" t="s">
        <v>189</v>
      </c>
      <c r="I1179" s="278">
        <v>45260</v>
      </c>
      <c r="J1179" s="278">
        <v>45264</v>
      </c>
      <c r="K1179" s="276">
        <f>J1179-D1179</f>
      </c>
      <c r="L1179" s="278">
        <v>45286</v>
      </c>
      <c r="M1179" s="280">
        <v>19.4</v>
      </c>
      <c r="N1179" s="278">
        <v>45287</v>
      </c>
      <c r="O1179" s="279" t="s">
        <v>190</v>
      </c>
      <c r="P1179" s="276">
        <v>188</v>
      </c>
      <c r="Q1179" s="278">
        <v>45314</v>
      </c>
      <c r="R1179" s="276">
        <f>Q1179-N1179</f>
      </c>
      <c r="S1179" s="6"/>
      <c r="T1179" s="6"/>
      <c r="U1179" s="5">
        <f>+YEAR(D1179)</f>
      </c>
      <c r="V1179" s="5">
        <f>+MONTH(D1179)</f>
      </c>
      <c r="W1179" s="281">
        <f>+"W"&amp;IF(WEEKNUM(D1179)&lt;10,"0"&amp;WEEKNUM(D1179),WEEKNUM(D1179))</f>
      </c>
      <c r="X1179" s="5">
        <f>+IF(N1179="",YEAR(L1179),YEAR(N1179))</f>
      </c>
      <c r="Y1179" s="5">
        <f>+IF(N1179="",MONTH(L1179),MONTH(N1179))</f>
      </c>
      <c r="Z1179" s="282">
        <f>+IF(N1179="","W"&amp;IF(WEEKNUM(L1179)&lt;10,"0"&amp;WEEKNUM(L1179),WEEKNUM(L1179)),"W"&amp;IF(WEEKNUM(N1179)&lt;10,"0"&amp;WEEKNUM(N1179),WEEKNUM(N1179)))</f>
      </c>
      <c r="AA1179" s="281">
        <f>+IF(O1179&lt;&gt;"",O1179,IF(N1179="","In Transit","Arrived"))</f>
      </c>
      <c r="AB1179" s="6"/>
      <c r="AC1179" s="11"/>
      <c r="AD1179" s="6"/>
      <c r="AE1179" s="6"/>
      <c r="AF1179" s="6"/>
      <c r="AG1179" s="11"/>
    </row>
    <row x14ac:dyDescent="0.25" r="1180" customHeight="1" ht="18.75">
      <c r="A1180" s="276">
        <v>47</v>
      </c>
      <c r="B1180" s="276">
        <v>1117021756</v>
      </c>
      <c r="C1180" s="277">
        <v>751090263429</v>
      </c>
      <c r="D1180" s="278">
        <v>45253</v>
      </c>
      <c r="E1180" s="279" t="s">
        <v>1767</v>
      </c>
      <c r="F1180" s="279" t="s">
        <v>211</v>
      </c>
      <c r="G1180" s="283" t="s">
        <v>1762</v>
      </c>
      <c r="H1180" s="279" t="s">
        <v>189</v>
      </c>
      <c r="I1180" s="278">
        <v>45260</v>
      </c>
      <c r="J1180" s="278">
        <v>45264</v>
      </c>
      <c r="K1180" s="276">
        <f>J1180-D1180</f>
      </c>
      <c r="L1180" s="278">
        <v>45286</v>
      </c>
      <c r="M1180" s="280">
        <v>19.4</v>
      </c>
      <c r="N1180" s="278">
        <v>45287</v>
      </c>
      <c r="O1180" s="279" t="s">
        <v>190</v>
      </c>
      <c r="P1180" s="276">
        <v>188</v>
      </c>
      <c r="Q1180" s="278">
        <v>45314</v>
      </c>
      <c r="R1180" s="276">
        <f>Q1180-N1180</f>
      </c>
      <c r="S1180" s="6"/>
      <c r="T1180" s="6"/>
      <c r="U1180" s="5">
        <f>+YEAR(D1180)</f>
      </c>
      <c r="V1180" s="5">
        <f>+MONTH(D1180)</f>
      </c>
      <c r="W1180" s="281">
        <f>+"W"&amp;IF(WEEKNUM(D1180)&lt;10,"0"&amp;WEEKNUM(D1180),WEEKNUM(D1180))</f>
      </c>
      <c r="X1180" s="5">
        <f>+IF(N1180="",YEAR(L1180),YEAR(N1180))</f>
      </c>
      <c r="Y1180" s="5">
        <f>+IF(N1180="",MONTH(L1180),MONTH(N1180))</f>
      </c>
      <c r="Z1180" s="282">
        <f>+IF(N1180="","W"&amp;IF(WEEKNUM(L1180)&lt;10,"0"&amp;WEEKNUM(L1180),WEEKNUM(L1180)),"W"&amp;IF(WEEKNUM(N1180)&lt;10,"0"&amp;WEEKNUM(N1180),WEEKNUM(N1180)))</f>
      </c>
      <c r="AA1180" s="281">
        <f>+IF(O1180&lt;&gt;"",O1180,IF(N1180="","In Transit","Arrived"))</f>
      </c>
      <c r="AB1180" s="6"/>
      <c r="AC1180" s="11"/>
      <c r="AD1180" s="6"/>
      <c r="AE1180" s="6"/>
      <c r="AF1180" s="6"/>
      <c r="AG1180" s="11"/>
    </row>
    <row x14ac:dyDescent="0.25" r="1181" customHeight="1" ht="18.75">
      <c r="A1181" s="276">
        <v>48</v>
      </c>
      <c r="B1181" s="276">
        <v>1117635195</v>
      </c>
      <c r="C1181" s="277">
        <v>753524957124</v>
      </c>
      <c r="D1181" s="278">
        <v>45260</v>
      </c>
      <c r="E1181" s="279" t="s">
        <v>1768</v>
      </c>
      <c r="F1181" s="279" t="s">
        <v>235</v>
      </c>
      <c r="G1181" s="283" t="s">
        <v>1769</v>
      </c>
      <c r="H1181" s="279" t="s">
        <v>189</v>
      </c>
      <c r="I1181" s="278">
        <v>45267</v>
      </c>
      <c r="J1181" s="278">
        <v>45268</v>
      </c>
      <c r="K1181" s="276">
        <f>J1181-D1181</f>
      </c>
      <c r="L1181" s="278">
        <v>45298</v>
      </c>
      <c r="M1181" s="280">
        <v>19.4</v>
      </c>
      <c r="N1181" s="278">
        <v>45299</v>
      </c>
      <c r="O1181" s="279" t="s">
        <v>190</v>
      </c>
      <c r="P1181" s="276">
        <v>190</v>
      </c>
      <c r="Q1181" s="278">
        <v>45321</v>
      </c>
      <c r="R1181" s="276">
        <f>Q1181-N1181</f>
      </c>
      <c r="S1181" s="6"/>
      <c r="T1181" s="6"/>
      <c r="U1181" s="5">
        <f>+YEAR(D1181)</f>
      </c>
      <c r="V1181" s="5">
        <f>+MONTH(D1181)</f>
      </c>
      <c r="W1181" s="281">
        <f>+"W"&amp;IF(WEEKNUM(D1181)&lt;10,"0"&amp;WEEKNUM(D1181),WEEKNUM(D1181))</f>
      </c>
      <c r="X1181" s="5">
        <v>2024</v>
      </c>
      <c r="Y1181" s="5">
        <v>1</v>
      </c>
      <c r="Z1181" s="285" t="s">
        <v>106</v>
      </c>
      <c r="AA1181" s="281">
        <f>+IF(O1181&lt;&gt;"",O1181,IF(N1181="","In Transit","Arrived"))</f>
      </c>
      <c r="AB1181" s="6"/>
      <c r="AC1181" s="11"/>
      <c r="AD1181" s="6"/>
      <c r="AE1181" s="6"/>
      <c r="AF1181" s="6"/>
      <c r="AG1181" s="11"/>
    </row>
    <row x14ac:dyDescent="0.25" r="1182" customHeight="1" ht="18.75">
      <c r="A1182" s="276">
        <v>48</v>
      </c>
      <c r="B1182" s="276">
        <v>1117635194</v>
      </c>
      <c r="C1182" s="277">
        <v>753524957124</v>
      </c>
      <c r="D1182" s="278">
        <v>45260</v>
      </c>
      <c r="E1182" s="279" t="s">
        <v>1770</v>
      </c>
      <c r="F1182" s="279" t="s">
        <v>235</v>
      </c>
      <c r="G1182" s="283" t="s">
        <v>1769</v>
      </c>
      <c r="H1182" s="279" t="s">
        <v>189</v>
      </c>
      <c r="I1182" s="278">
        <v>45267</v>
      </c>
      <c r="J1182" s="278">
        <v>45268</v>
      </c>
      <c r="K1182" s="276">
        <f>J1182-D1182</f>
      </c>
      <c r="L1182" s="278">
        <v>45298</v>
      </c>
      <c r="M1182" s="280">
        <v>19.4</v>
      </c>
      <c r="N1182" s="278">
        <v>45299</v>
      </c>
      <c r="O1182" s="279" t="s">
        <v>190</v>
      </c>
      <c r="P1182" s="276">
        <v>190</v>
      </c>
      <c r="Q1182" s="278">
        <v>45321</v>
      </c>
      <c r="R1182" s="276">
        <f>Q1182-N1182</f>
      </c>
      <c r="S1182" s="6"/>
      <c r="T1182" s="6"/>
      <c r="U1182" s="5">
        <f>+YEAR(D1182)</f>
      </c>
      <c r="V1182" s="5">
        <f>+MONTH(D1182)</f>
      </c>
      <c r="W1182" s="281">
        <f>+"W"&amp;IF(WEEKNUM(D1182)&lt;10,"0"&amp;WEEKNUM(D1182),WEEKNUM(D1182))</f>
      </c>
      <c r="X1182" s="5">
        <v>2024</v>
      </c>
      <c r="Y1182" s="5">
        <v>1</v>
      </c>
      <c r="Z1182" s="285" t="s">
        <v>106</v>
      </c>
      <c r="AA1182" s="281">
        <f>+IF(O1182&lt;&gt;"",O1182,IF(N1182="","In Transit","Arrived"))</f>
      </c>
      <c r="AB1182" s="6"/>
      <c r="AC1182" s="11"/>
      <c r="AD1182" s="6"/>
      <c r="AE1182" s="6"/>
      <c r="AF1182" s="6"/>
      <c r="AG1182" s="11"/>
    </row>
    <row x14ac:dyDescent="0.25" r="1183" customHeight="1" ht="18.75">
      <c r="A1183" s="276">
        <v>48</v>
      </c>
      <c r="B1183" s="276">
        <v>1117635193</v>
      </c>
      <c r="C1183" s="277">
        <v>753524957124</v>
      </c>
      <c r="D1183" s="278">
        <v>45259</v>
      </c>
      <c r="E1183" s="279" t="s">
        <v>1771</v>
      </c>
      <c r="F1183" s="279" t="s">
        <v>235</v>
      </c>
      <c r="G1183" s="283" t="s">
        <v>1769</v>
      </c>
      <c r="H1183" s="279" t="s">
        <v>189</v>
      </c>
      <c r="I1183" s="278">
        <v>45267</v>
      </c>
      <c r="J1183" s="278">
        <v>45268</v>
      </c>
      <c r="K1183" s="276">
        <f>J1183-D1183</f>
      </c>
      <c r="L1183" s="278">
        <v>45298</v>
      </c>
      <c r="M1183" s="280">
        <v>19.4</v>
      </c>
      <c r="N1183" s="278">
        <v>45299</v>
      </c>
      <c r="O1183" s="279" t="s">
        <v>190</v>
      </c>
      <c r="P1183" s="276">
        <v>190</v>
      </c>
      <c r="Q1183" s="278">
        <v>45321</v>
      </c>
      <c r="R1183" s="276">
        <f>Q1183-N1183</f>
      </c>
      <c r="S1183" s="6"/>
      <c r="T1183" s="6"/>
      <c r="U1183" s="5">
        <f>+YEAR(D1183)</f>
      </c>
      <c r="V1183" s="5">
        <f>+MONTH(D1183)</f>
      </c>
      <c r="W1183" s="281">
        <f>+"W"&amp;IF(WEEKNUM(D1183)&lt;10,"0"&amp;WEEKNUM(D1183),WEEKNUM(D1183))</f>
      </c>
      <c r="X1183" s="5">
        <v>2024</v>
      </c>
      <c r="Y1183" s="5">
        <v>1</v>
      </c>
      <c r="Z1183" s="285" t="s">
        <v>106</v>
      </c>
      <c r="AA1183" s="281">
        <f>+IF(O1183&lt;&gt;"",O1183,IF(N1183="","In Transit","Arrived"))</f>
      </c>
      <c r="AB1183" s="6"/>
      <c r="AC1183" s="11"/>
      <c r="AD1183" s="6"/>
      <c r="AE1183" s="6"/>
      <c r="AF1183" s="6"/>
      <c r="AG1183" s="11"/>
    </row>
    <row x14ac:dyDescent="0.25" r="1184" customHeight="1" ht="18.75">
      <c r="A1184" s="276">
        <v>48</v>
      </c>
      <c r="B1184" s="276">
        <v>1117423751</v>
      </c>
      <c r="C1184" s="277">
        <v>753524957124</v>
      </c>
      <c r="D1184" s="278">
        <v>45260</v>
      </c>
      <c r="E1184" s="279" t="s">
        <v>1772</v>
      </c>
      <c r="F1184" s="279" t="s">
        <v>235</v>
      </c>
      <c r="G1184" s="283" t="s">
        <v>1769</v>
      </c>
      <c r="H1184" s="279" t="s">
        <v>189</v>
      </c>
      <c r="I1184" s="278">
        <v>45267</v>
      </c>
      <c r="J1184" s="278">
        <v>45268</v>
      </c>
      <c r="K1184" s="276">
        <f>J1184-D1184</f>
      </c>
      <c r="L1184" s="278">
        <v>45298</v>
      </c>
      <c r="M1184" s="280">
        <v>19.4</v>
      </c>
      <c r="N1184" s="278">
        <v>45299</v>
      </c>
      <c r="O1184" s="279" t="s">
        <v>190</v>
      </c>
      <c r="P1184" s="276">
        <v>188</v>
      </c>
      <c r="Q1184" s="278">
        <v>45314</v>
      </c>
      <c r="R1184" s="276">
        <f>Q1184-N1184</f>
      </c>
      <c r="S1184" s="6"/>
      <c r="T1184" s="6"/>
      <c r="U1184" s="5">
        <f>+YEAR(D1184)</f>
      </c>
      <c r="V1184" s="5">
        <f>+MONTH(D1184)</f>
      </c>
      <c r="W1184" s="281">
        <f>+"W"&amp;IF(WEEKNUM(D1184)&lt;10,"0"&amp;WEEKNUM(D1184),WEEKNUM(D1184))</f>
      </c>
      <c r="X1184" s="5">
        <v>2024</v>
      </c>
      <c r="Y1184" s="5">
        <v>1</v>
      </c>
      <c r="Z1184" s="285" t="s">
        <v>106</v>
      </c>
      <c r="AA1184" s="281">
        <f>+IF(O1184&lt;&gt;"",O1184,IF(N1184="","In Transit","Arrived"))</f>
      </c>
      <c r="AB1184" s="6"/>
      <c r="AC1184" s="11"/>
      <c r="AD1184" s="6"/>
      <c r="AE1184" s="6"/>
      <c r="AF1184" s="6"/>
      <c r="AG1184" s="11"/>
    </row>
    <row x14ac:dyDescent="0.25" r="1185" customHeight="1" ht="18.75">
      <c r="A1185" s="276">
        <v>48</v>
      </c>
      <c r="B1185" s="276">
        <v>1117423749</v>
      </c>
      <c r="C1185" s="277">
        <v>753524957124</v>
      </c>
      <c r="D1185" s="278">
        <v>45260</v>
      </c>
      <c r="E1185" s="279" t="s">
        <v>1773</v>
      </c>
      <c r="F1185" s="279" t="s">
        <v>235</v>
      </c>
      <c r="G1185" s="283" t="s">
        <v>1769</v>
      </c>
      <c r="H1185" s="279" t="s">
        <v>189</v>
      </c>
      <c r="I1185" s="278">
        <v>45267</v>
      </c>
      <c r="J1185" s="278">
        <v>45268</v>
      </c>
      <c r="K1185" s="276">
        <f>J1185-D1185</f>
      </c>
      <c r="L1185" s="278">
        <v>45298</v>
      </c>
      <c r="M1185" s="280">
        <v>19.4</v>
      </c>
      <c r="N1185" s="278">
        <v>45299</v>
      </c>
      <c r="O1185" s="279" t="s">
        <v>190</v>
      </c>
      <c r="P1185" s="276">
        <v>188</v>
      </c>
      <c r="Q1185" s="278">
        <v>45314</v>
      </c>
      <c r="R1185" s="276">
        <f>Q1185-N1185</f>
      </c>
      <c r="S1185" s="6"/>
      <c r="T1185" s="6"/>
      <c r="U1185" s="5">
        <f>+YEAR(D1185)</f>
      </c>
      <c r="V1185" s="5">
        <f>+MONTH(D1185)</f>
      </c>
      <c r="W1185" s="281">
        <f>+"W"&amp;IF(WEEKNUM(D1185)&lt;10,"0"&amp;WEEKNUM(D1185),WEEKNUM(D1185))</f>
      </c>
      <c r="X1185" s="5">
        <v>2024</v>
      </c>
      <c r="Y1185" s="5">
        <v>1</v>
      </c>
      <c r="Z1185" s="285" t="s">
        <v>106</v>
      </c>
      <c r="AA1185" s="281">
        <f>+IF(O1185&lt;&gt;"",O1185,IF(N1185="","In Transit","Arrived"))</f>
      </c>
      <c r="AB1185" s="6"/>
      <c r="AC1185" s="11"/>
      <c r="AD1185" s="6"/>
      <c r="AE1185" s="6"/>
      <c r="AF1185" s="6"/>
      <c r="AG1185" s="11"/>
    </row>
    <row x14ac:dyDescent="0.25" r="1186" customHeight="1" ht="18.75">
      <c r="A1186" s="276">
        <v>48</v>
      </c>
      <c r="B1186" s="276">
        <v>1117386095</v>
      </c>
      <c r="C1186" s="277">
        <v>753524957124</v>
      </c>
      <c r="D1186" s="278">
        <v>45260</v>
      </c>
      <c r="E1186" s="279" t="s">
        <v>1774</v>
      </c>
      <c r="F1186" s="279" t="s">
        <v>235</v>
      </c>
      <c r="G1186" s="283" t="s">
        <v>1769</v>
      </c>
      <c r="H1186" s="279" t="s">
        <v>189</v>
      </c>
      <c r="I1186" s="278">
        <v>45267</v>
      </c>
      <c r="J1186" s="278">
        <v>45268</v>
      </c>
      <c r="K1186" s="276">
        <f>J1186-D1186</f>
      </c>
      <c r="L1186" s="278">
        <v>45298</v>
      </c>
      <c r="M1186" s="280">
        <v>19.4</v>
      </c>
      <c r="N1186" s="278">
        <v>45299</v>
      </c>
      <c r="O1186" s="279" t="s">
        <v>190</v>
      </c>
      <c r="P1186" s="276">
        <v>188</v>
      </c>
      <c r="Q1186" s="278">
        <v>45314</v>
      </c>
      <c r="R1186" s="276">
        <f>Q1186-N1186</f>
      </c>
      <c r="S1186" s="6"/>
      <c r="T1186" s="6"/>
      <c r="U1186" s="5">
        <f>+YEAR(D1186)</f>
      </c>
      <c r="V1186" s="5">
        <f>+MONTH(D1186)</f>
      </c>
      <c r="W1186" s="281">
        <f>+"W"&amp;IF(WEEKNUM(D1186)&lt;10,"0"&amp;WEEKNUM(D1186),WEEKNUM(D1186))</f>
      </c>
      <c r="X1186" s="5">
        <v>2024</v>
      </c>
      <c r="Y1186" s="5">
        <v>1</v>
      </c>
      <c r="Z1186" s="285" t="s">
        <v>106</v>
      </c>
      <c r="AA1186" s="281">
        <f>+IF(O1186&lt;&gt;"",O1186,IF(N1186="","In Transit","Arrived"))</f>
      </c>
      <c r="AB1186" s="6"/>
      <c r="AC1186" s="11"/>
      <c r="AD1186" s="6"/>
      <c r="AE1186" s="6"/>
      <c r="AF1186" s="6"/>
      <c r="AG1186" s="11"/>
    </row>
    <row x14ac:dyDescent="0.25" r="1187" customHeight="1" ht="18.75">
      <c r="A1187" s="276">
        <v>48</v>
      </c>
      <c r="B1187" s="276">
        <v>1117386083</v>
      </c>
      <c r="C1187" s="277">
        <v>753524957124</v>
      </c>
      <c r="D1187" s="278">
        <v>45259</v>
      </c>
      <c r="E1187" s="279" t="s">
        <v>1775</v>
      </c>
      <c r="F1187" s="279" t="s">
        <v>235</v>
      </c>
      <c r="G1187" s="283" t="s">
        <v>1769</v>
      </c>
      <c r="H1187" s="279" t="s">
        <v>189</v>
      </c>
      <c r="I1187" s="278">
        <v>45267</v>
      </c>
      <c r="J1187" s="278">
        <v>45268</v>
      </c>
      <c r="K1187" s="276">
        <f>J1187-D1187</f>
      </c>
      <c r="L1187" s="278">
        <v>45298</v>
      </c>
      <c r="M1187" s="280">
        <v>19.4</v>
      </c>
      <c r="N1187" s="278">
        <v>45299</v>
      </c>
      <c r="O1187" s="279" t="s">
        <v>190</v>
      </c>
      <c r="P1187" s="276">
        <v>188</v>
      </c>
      <c r="Q1187" s="278">
        <v>45314</v>
      </c>
      <c r="R1187" s="276">
        <f>Q1187-N1187</f>
      </c>
      <c r="S1187" s="6"/>
      <c r="T1187" s="6"/>
      <c r="U1187" s="5">
        <f>+YEAR(D1187)</f>
      </c>
      <c r="V1187" s="5">
        <f>+MONTH(D1187)</f>
      </c>
      <c r="W1187" s="281">
        <f>+"W"&amp;IF(WEEKNUM(D1187)&lt;10,"0"&amp;WEEKNUM(D1187),WEEKNUM(D1187))</f>
      </c>
      <c r="X1187" s="5">
        <v>2024</v>
      </c>
      <c r="Y1187" s="5">
        <v>1</v>
      </c>
      <c r="Z1187" s="285" t="s">
        <v>106</v>
      </c>
      <c r="AA1187" s="281">
        <f>+IF(O1187&lt;&gt;"",O1187,IF(N1187="","In Transit","Arrived"))</f>
      </c>
      <c r="AB1187" s="6"/>
      <c r="AC1187" s="11"/>
      <c r="AD1187" s="6"/>
      <c r="AE1187" s="6"/>
      <c r="AF1187" s="6"/>
      <c r="AG1187" s="11"/>
    </row>
    <row x14ac:dyDescent="0.25" r="1188" customHeight="1" ht="18.75">
      <c r="A1188" s="276">
        <v>48</v>
      </c>
      <c r="B1188" s="276">
        <v>1117384054</v>
      </c>
      <c r="C1188" s="277">
        <v>753524957124</v>
      </c>
      <c r="D1188" s="278">
        <v>45259</v>
      </c>
      <c r="E1188" s="279" t="s">
        <v>1776</v>
      </c>
      <c r="F1188" s="279" t="s">
        <v>235</v>
      </c>
      <c r="G1188" s="283" t="s">
        <v>1769</v>
      </c>
      <c r="H1188" s="279" t="s">
        <v>189</v>
      </c>
      <c r="I1188" s="278">
        <v>45267</v>
      </c>
      <c r="J1188" s="278">
        <v>45268</v>
      </c>
      <c r="K1188" s="276">
        <f>J1188-D1188</f>
      </c>
      <c r="L1188" s="278">
        <v>45298</v>
      </c>
      <c r="M1188" s="280">
        <v>19.4</v>
      </c>
      <c r="N1188" s="278">
        <v>45299</v>
      </c>
      <c r="O1188" s="279" t="s">
        <v>190</v>
      </c>
      <c r="P1188" s="276">
        <v>188</v>
      </c>
      <c r="Q1188" s="278">
        <v>45314</v>
      </c>
      <c r="R1188" s="276">
        <f>Q1188-N1188</f>
      </c>
      <c r="S1188" s="6"/>
      <c r="T1188" s="6"/>
      <c r="U1188" s="5">
        <f>+YEAR(D1188)</f>
      </c>
      <c r="V1188" s="5">
        <f>+MONTH(D1188)</f>
      </c>
      <c r="W1188" s="281">
        <f>+"W"&amp;IF(WEEKNUM(D1188)&lt;10,"0"&amp;WEEKNUM(D1188),WEEKNUM(D1188))</f>
      </c>
      <c r="X1188" s="5">
        <v>2024</v>
      </c>
      <c r="Y1188" s="5">
        <v>1</v>
      </c>
      <c r="Z1188" s="285" t="s">
        <v>106</v>
      </c>
      <c r="AA1188" s="281">
        <f>+IF(O1188&lt;&gt;"",O1188,IF(N1188="","In Transit","Arrived"))</f>
      </c>
      <c r="AB1188" s="6"/>
      <c r="AC1188" s="11"/>
      <c r="AD1188" s="6"/>
      <c r="AE1188" s="6"/>
      <c r="AF1188" s="6"/>
      <c r="AG1188" s="11"/>
    </row>
    <row x14ac:dyDescent="0.25" r="1189" customHeight="1" ht="18.75">
      <c r="A1189" s="276">
        <v>48</v>
      </c>
      <c r="B1189" s="276">
        <v>1117384037</v>
      </c>
      <c r="C1189" s="277">
        <v>753524957124</v>
      </c>
      <c r="D1189" s="278">
        <v>45259</v>
      </c>
      <c r="E1189" s="279" t="s">
        <v>1777</v>
      </c>
      <c r="F1189" s="279" t="s">
        <v>235</v>
      </c>
      <c r="G1189" s="283" t="s">
        <v>1769</v>
      </c>
      <c r="H1189" s="279" t="s">
        <v>189</v>
      </c>
      <c r="I1189" s="278">
        <v>45267</v>
      </c>
      <c r="J1189" s="278">
        <v>45268</v>
      </c>
      <c r="K1189" s="276">
        <f>J1189-D1189</f>
      </c>
      <c r="L1189" s="278">
        <v>45298</v>
      </c>
      <c r="M1189" s="280">
        <v>19.4</v>
      </c>
      <c r="N1189" s="278">
        <v>45299</v>
      </c>
      <c r="O1189" s="279" t="s">
        <v>190</v>
      </c>
      <c r="P1189" s="276">
        <v>188</v>
      </c>
      <c r="Q1189" s="278">
        <v>45314</v>
      </c>
      <c r="R1189" s="276">
        <f>Q1189-N1189</f>
      </c>
      <c r="S1189" s="6"/>
      <c r="T1189" s="6"/>
      <c r="U1189" s="5">
        <f>+YEAR(D1189)</f>
      </c>
      <c r="V1189" s="5">
        <f>+MONTH(D1189)</f>
      </c>
      <c r="W1189" s="281">
        <f>+"W"&amp;IF(WEEKNUM(D1189)&lt;10,"0"&amp;WEEKNUM(D1189),WEEKNUM(D1189))</f>
      </c>
      <c r="X1189" s="5">
        <v>2024</v>
      </c>
      <c r="Y1189" s="5">
        <v>1</v>
      </c>
      <c r="Z1189" s="285" t="s">
        <v>106</v>
      </c>
      <c r="AA1189" s="281">
        <f>+IF(O1189&lt;&gt;"",O1189,IF(N1189="","In Transit","Arrived"))</f>
      </c>
      <c r="AB1189" s="6"/>
      <c r="AC1189" s="11"/>
      <c r="AD1189" s="6"/>
      <c r="AE1189" s="6"/>
      <c r="AF1189" s="6"/>
      <c r="AG1189" s="11"/>
    </row>
    <row x14ac:dyDescent="0.25" r="1190" customHeight="1" ht="18.75">
      <c r="A1190" s="276">
        <v>48</v>
      </c>
      <c r="B1190" s="276">
        <v>1117383998</v>
      </c>
      <c r="C1190" s="277">
        <v>753524957124</v>
      </c>
      <c r="D1190" s="278">
        <v>45259</v>
      </c>
      <c r="E1190" s="279" t="s">
        <v>1778</v>
      </c>
      <c r="F1190" s="279" t="s">
        <v>235</v>
      </c>
      <c r="G1190" s="283" t="s">
        <v>1769</v>
      </c>
      <c r="H1190" s="279" t="s">
        <v>189</v>
      </c>
      <c r="I1190" s="278">
        <v>45267</v>
      </c>
      <c r="J1190" s="278">
        <v>45268</v>
      </c>
      <c r="K1190" s="276">
        <f>J1190-D1190</f>
      </c>
      <c r="L1190" s="278">
        <v>45298</v>
      </c>
      <c r="M1190" s="280">
        <v>19.4</v>
      </c>
      <c r="N1190" s="278">
        <v>45299</v>
      </c>
      <c r="O1190" s="279" t="s">
        <v>190</v>
      </c>
      <c r="P1190" s="276">
        <v>190</v>
      </c>
      <c r="Q1190" s="278">
        <v>45321</v>
      </c>
      <c r="R1190" s="276">
        <f>Q1190-N1190</f>
      </c>
      <c r="S1190" s="6"/>
      <c r="T1190" s="6"/>
      <c r="U1190" s="5">
        <f>+YEAR(D1190)</f>
      </c>
      <c r="V1190" s="5">
        <f>+MONTH(D1190)</f>
      </c>
      <c r="W1190" s="281">
        <f>+"W"&amp;IF(WEEKNUM(D1190)&lt;10,"0"&amp;WEEKNUM(D1190),WEEKNUM(D1190))</f>
      </c>
      <c r="X1190" s="5">
        <v>2024</v>
      </c>
      <c r="Y1190" s="5">
        <v>1</v>
      </c>
      <c r="Z1190" s="285" t="s">
        <v>106</v>
      </c>
      <c r="AA1190" s="281">
        <f>+IF(O1190&lt;&gt;"",O1190,IF(N1190="","In Transit","Arrived"))</f>
      </c>
      <c r="AB1190" s="6"/>
      <c r="AC1190" s="11"/>
      <c r="AD1190" s="6"/>
      <c r="AE1190" s="6"/>
      <c r="AF1190" s="6"/>
      <c r="AG1190" s="11"/>
    </row>
    <row x14ac:dyDescent="0.25" r="1191" customHeight="1" ht="18.75">
      <c r="A1191" s="276">
        <v>48</v>
      </c>
      <c r="B1191" s="276">
        <v>1117021760</v>
      </c>
      <c r="C1191" s="277">
        <v>753524957124</v>
      </c>
      <c r="D1191" s="278">
        <v>45261</v>
      </c>
      <c r="E1191" s="279" t="s">
        <v>1779</v>
      </c>
      <c r="F1191" s="279" t="s">
        <v>235</v>
      </c>
      <c r="G1191" s="283" t="s">
        <v>1769</v>
      </c>
      <c r="H1191" s="279" t="s">
        <v>189</v>
      </c>
      <c r="I1191" s="278">
        <v>45267</v>
      </c>
      <c r="J1191" s="278">
        <v>45268</v>
      </c>
      <c r="K1191" s="276">
        <f>J1191-D1191</f>
      </c>
      <c r="L1191" s="278">
        <v>45298</v>
      </c>
      <c r="M1191" s="280">
        <v>19.4</v>
      </c>
      <c r="N1191" s="278">
        <v>45299</v>
      </c>
      <c r="O1191" s="279" t="s">
        <v>190</v>
      </c>
      <c r="P1191" s="276">
        <v>188</v>
      </c>
      <c r="Q1191" s="278">
        <v>45314</v>
      </c>
      <c r="R1191" s="276">
        <f>Q1191-N1191</f>
      </c>
      <c r="S1191" s="6"/>
      <c r="T1191" s="6"/>
      <c r="U1191" s="5">
        <f>+YEAR(D1191)</f>
      </c>
      <c r="V1191" s="5">
        <f>+MONTH(D1191)</f>
      </c>
      <c r="W1191" s="281">
        <f>+"W"&amp;IF(WEEKNUM(D1191)&lt;10,"0"&amp;WEEKNUM(D1191),WEEKNUM(D1191))</f>
      </c>
      <c r="X1191" s="5">
        <v>2024</v>
      </c>
      <c r="Y1191" s="5">
        <v>1</v>
      </c>
      <c r="Z1191" s="285" t="s">
        <v>106</v>
      </c>
      <c r="AA1191" s="281">
        <f>+IF(O1191&lt;&gt;"",O1191,IF(N1191="","In Transit","Arrived"))</f>
      </c>
      <c r="AB1191" s="6"/>
      <c r="AC1191" s="11"/>
      <c r="AD1191" s="6"/>
      <c r="AE1191" s="6"/>
      <c r="AF1191" s="6"/>
      <c r="AG1191" s="11"/>
    </row>
    <row x14ac:dyDescent="0.25" r="1192" customHeight="1" ht="18.75">
      <c r="A1192" s="276">
        <v>49</v>
      </c>
      <c r="B1192" s="276">
        <v>1117806688</v>
      </c>
      <c r="C1192" s="277">
        <v>756369618103</v>
      </c>
      <c r="D1192" s="278">
        <v>45267</v>
      </c>
      <c r="E1192" s="279" t="s">
        <v>974</v>
      </c>
      <c r="F1192" s="279" t="s">
        <v>274</v>
      </c>
      <c r="G1192" s="283" t="s">
        <v>1780</v>
      </c>
      <c r="H1192" s="279" t="s">
        <v>189</v>
      </c>
      <c r="I1192" s="278">
        <v>45274</v>
      </c>
      <c r="J1192" s="278">
        <v>45283</v>
      </c>
      <c r="K1192" s="276">
        <f>J1192-D1192</f>
      </c>
      <c r="L1192" s="278">
        <v>45305</v>
      </c>
      <c r="M1192" s="280">
        <v>19.4</v>
      </c>
      <c r="N1192" s="278">
        <v>45305</v>
      </c>
      <c r="O1192" s="279" t="s">
        <v>190</v>
      </c>
      <c r="P1192" s="276">
        <v>190</v>
      </c>
      <c r="Q1192" s="278">
        <v>45328</v>
      </c>
      <c r="R1192" s="276">
        <f>Q1192-N1192</f>
      </c>
      <c r="S1192" s="6"/>
      <c r="T1192" s="6"/>
      <c r="U1192" s="5">
        <f>+YEAR(D1192)</f>
      </c>
      <c r="V1192" s="5">
        <f>+MONTH(D1192)</f>
      </c>
      <c r="W1192" s="281">
        <f>+"W"&amp;IF(WEEKNUM(D1192)&lt;10,"0"&amp;WEEKNUM(D1192),WEEKNUM(D1192))</f>
      </c>
      <c r="X1192" s="5">
        <f>+IF(N1192="",YEAR(L1192),YEAR(N1192))</f>
      </c>
      <c r="Y1192" s="5">
        <f>+IF(N1192="",MONTH(L1192),MONTH(N1192))</f>
      </c>
      <c r="Z1192" s="282">
        <f>+IF(N1192="","W"&amp;IF(WEEKNUM(L1192)&lt;10,"0"&amp;WEEKNUM(L1192),WEEKNUM(L1192)),"W"&amp;IF(WEEKNUM(N1192)&lt;10,"0"&amp;WEEKNUM(N1192),WEEKNUM(N1192)))</f>
      </c>
      <c r="AA1192" s="281">
        <f>+IF(O1192&lt;&gt;"",O1192,IF(N1192="","In Transit","Arrived"))</f>
      </c>
      <c r="AB1192" s="6"/>
      <c r="AC1192" s="11"/>
      <c r="AD1192" s="6"/>
      <c r="AE1192" s="6"/>
      <c r="AF1192" s="6"/>
      <c r="AG1192" s="11"/>
    </row>
    <row x14ac:dyDescent="0.25" r="1193" customHeight="1" ht="18.75">
      <c r="A1193" s="276">
        <v>49</v>
      </c>
      <c r="B1193" s="276">
        <v>1117806687</v>
      </c>
      <c r="C1193" s="277">
        <v>756369618103</v>
      </c>
      <c r="D1193" s="278">
        <v>45267</v>
      </c>
      <c r="E1193" s="279" t="s">
        <v>1781</v>
      </c>
      <c r="F1193" s="279" t="s">
        <v>274</v>
      </c>
      <c r="G1193" s="283" t="s">
        <v>1780</v>
      </c>
      <c r="H1193" s="279" t="s">
        <v>189</v>
      </c>
      <c r="I1193" s="278">
        <v>45274</v>
      </c>
      <c r="J1193" s="278">
        <v>45283</v>
      </c>
      <c r="K1193" s="276">
        <f>J1193-D1193</f>
      </c>
      <c r="L1193" s="278">
        <v>45305</v>
      </c>
      <c r="M1193" s="280">
        <v>19.4</v>
      </c>
      <c r="N1193" s="278">
        <v>45305</v>
      </c>
      <c r="O1193" s="279" t="s">
        <v>190</v>
      </c>
      <c r="P1193" s="276">
        <v>190</v>
      </c>
      <c r="Q1193" s="278">
        <v>45328</v>
      </c>
      <c r="R1193" s="276">
        <f>Q1193-N1193</f>
      </c>
      <c r="S1193" s="6"/>
      <c r="T1193" s="6"/>
      <c r="U1193" s="5">
        <f>+YEAR(D1193)</f>
      </c>
      <c r="V1193" s="5">
        <f>+MONTH(D1193)</f>
      </c>
      <c r="W1193" s="281">
        <f>+"W"&amp;IF(WEEKNUM(D1193)&lt;10,"0"&amp;WEEKNUM(D1193),WEEKNUM(D1193))</f>
      </c>
      <c r="X1193" s="5">
        <f>+IF(N1193="",YEAR(L1193),YEAR(N1193))</f>
      </c>
      <c r="Y1193" s="5">
        <f>+IF(N1193="",MONTH(L1193),MONTH(N1193))</f>
      </c>
      <c r="Z1193" s="282">
        <f>+IF(N1193="","W"&amp;IF(WEEKNUM(L1193)&lt;10,"0"&amp;WEEKNUM(L1193),WEEKNUM(L1193)),"W"&amp;IF(WEEKNUM(N1193)&lt;10,"0"&amp;WEEKNUM(N1193),WEEKNUM(N1193)))</f>
      </c>
      <c r="AA1193" s="281">
        <f>+IF(O1193&lt;&gt;"",O1193,IF(N1193="","In Transit","Arrived"))</f>
      </c>
      <c r="AB1193" s="6"/>
      <c r="AC1193" s="11"/>
      <c r="AD1193" s="6"/>
      <c r="AE1193" s="6"/>
      <c r="AF1193" s="6"/>
      <c r="AG1193" s="11"/>
    </row>
    <row x14ac:dyDescent="0.25" r="1194" customHeight="1" ht="18.75">
      <c r="A1194" s="276">
        <v>49</v>
      </c>
      <c r="B1194" s="276">
        <v>1117806686</v>
      </c>
      <c r="C1194" s="277">
        <v>756369618103</v>
      </c>
      <c r="D1194" s="278">
        <v>45267</v>
      </c>
      <c r="E1194" s="279" t="s">
        <v>1782</v>
      </c>
      <c r="F1194" s="279" t="s">
        <v>274</v>
      </c>
      <c r="G1194" s="283" t="s">
        <v>1780</v>
      </c>
      <c r="H1194" s="279" t="s">
        <v>189</v>
      </c>
      <c r="I1194" s="278">
        <v>45274</v>
      </c>
      <c r="J1194" s="278">
        <v>45283</v>
      </c>
      <c r="K1194" s="276">
        <f>J1194-D1194</f>
      </c>
      <c r="L1194" s="278">
        <v>45305</v>
      </c>
      <c r="M1194" s="280">
        <v>19.4</v>
      </c>
      <c r="N1194" s="278">
        <v>45305</v>
      </c>
      <c r="O1194" s="279" t="s">
        <v>190</v>
      </c>
      <c r="P1194" s="276">
        <v>190</v>
      </c>
      <c r="Q1194" s="278">
        <v>45328</v>
      </c>
      <c r="R1194" s="276">
        <f>Q1194-N1194</f>
      </c>
      <c r="S1194" s="6"/>
      <c r="T1194" s="6"/>
      <c r="U1194" s="5">
        <f>+YEAR(D1194)</f>
      </c>
      <c r="V1194" s="5">
        <f>+MONTH(D1194)</f>
      </c>
      <c r="W1194" s="281">
        <f>+"W"&amp;IF(WEEKNUM(D1194)&lt;10,"0"&amp;WEEKNUM(D1194),WEEKNUM(D1194))</f>
      </c>
      <c r="X1194" s="5">
        <f>+IF(N1194="",YEAR(L1194),YEAR(N1194))</f>
      </c>
      <c r="Y1194" s="5">
        <f>+IF(N1194="",MONTH(L1194),MONTH(N1194))</f>
      </c>
      <c r="Z1194" s="282">
        <f>+IF(N1194="","W"&amp;IF(WEEKNUM(L1194)&lt;10,"0"&amp;WEEKNUM(L1194),WEEKNUM(L1194)),"W"&amp;IF(WEEKNUM(N1194)&lt;10,"0"&amp;WEEKNUM(N1194),WEEKNUM(N1194)))</f>
      </c>
      <c r="AA1194" s="281">
        <f>+IF(O1194&lt;&gt;"",O1194,IF(N1194="","In Transit","Arrived"))</f>
      </c>
      <c r="AB1194" s="6"/>
      <c r="AC1194" s="11"/>
      <c r="AD1194" s="6"/>
      <c r="AE1194" s="6"/>
      <c r="AF1194" s="6"/>
      <c r="AG1194" s="11"/>
    </row>
    <row x14ac:dyDescent="0.25" r="1195" customHeight="1" ht="18.75">
      <c r="A1195" s="276">
        <v>49</v>
      </c>
      <c r="B1195" s="276">
        <v>1117806684</v>
      </c>
      <c r="C1195" s="277">
        <v>756369618103</v>
      </c>
      <c r="D1195" s="278">
        <v>45267</v>
      </c>
      <c r="E1195" s="279" t="s">
        <v>1783</v>
      </c>
      <c r="F1195" s="279" t="s">
        <v>274</v>
      </c>
      <c r="G1195" s="283" t="s">
        <v>1780</v>
      </c>
      <c r="H1195" s="279" t="s">
        <v>189</v>
      </c>
      <c r="I1195" s="278">
        <v>45274</v>
      </c>
      <c r="J1195" s="278">
        <v>45283</v>
      </c>
      <c r="K1195" s="276">
        <f>J1195-D1195</f>
      </c>
      <c r="L1195" s="278">
        <v>45305</v>
      </c>
      <c r="M1195" s="280">
        <v>19.4</v>
      </c>
      <c r="N1195" s="278">
        <v>45305</v>
      </c>
      <c r="O1195" s="279" t="s">
        <v>190</v>
      </c>
      <c r="P1195" s="276">
        <v>190</v>
      </c>
      <c r="Q1195" s="278">
        <v>45328</v>
      </c>
      <c r="R1195" s="276">
        <f>Q1195-N1195</f>
      </c>
      <c r="S1195" s="6"/>
      <c r="T1195" s="6"/>
      <c r="U1195" s="5">
        <f>+YEAR(D1195)</f>
      </c>
      <c r="V1195" s="5">
        <f>+MONTH(D1195)</f>
      </c>
      <c r="W1195" s="281">
        <f>+"W"&amp;IF(WEEKNUM(D1195)&lt;10,"0"&amp;WEEKNUM(D1195),WEEKNUM(D1195))</f>
      </c>
      <c r="X1195" s="5">
        <f>+IF(N1195="",YEAR(L1195),YEAR(N1195))</f>
      </c>
      <c r="Y1195" s="5">
        <f>+IF(N1195="",MONTH(L1195),MONTH(N1195))</f>
      </c>
      <c r="Z1195" s="282">
        <f>+IF(N1195="","W"&amp;IF(WEEKNUM(L1195)&lt;10,"0"&amp;WEEKNUM(L1195),WEEKNUM(L1195)),"W"&amp;IF(WEEKNUM(N1195)&lt;10,"0"&amp;WEEKNUM(N1195),WEEKNUM(N1195)))</f>
      </c>
      <c r="AA1195" s="281">
        <f>+IF(O1195&lt;&gt;"",O1195,IF(N1195="","In Transit","Arrived"))</f>
      </c>
      <c r="AB1195" s="6"/>
      <c r="AC1195" s="11"/>
      <c r="AD1195" s="6"/>
      <c r="AE1195" s="6"/>
      <c r="AF1195" s="6"/>
      <c r="AG1195" s="11"/>
    </row>
    <row x14ac:dyDescent="0.25" r="1196" customHeight="1" ht="18.75">
      <c r="A1196" s="276">
        <v>49</v>
      </c>
      <c r="B1196" s="276">
        <v>1117803769</v>
      </c>
      <c r="C1196" s="277">
        <v>756369618103</v>
      </c>
      <c r="D1196" s="278">
        <v>45267</v>
      </c>
      <c r="E1196" s="279" t="s">
        <v>1784</v>
      </c>
      <c r="F1196" s="279" t="s">
        <v>274</v>
      </c>
      <c r="G1196" s="283" t="s">
        <v>1780</v>
      </c>
      <c r="H1196" s="279" t="s">
        <v>189</v>
      </c>
      <c r="I1196" s="278">
        <v>45274</v>
      </c>
      <c r="J1196" s="278">
        <v>45283</v>
      </c>
      <c r="K1196" s="276">
        <f>J1196-D1196</f>
      </c>
      <c r="L1196" s="278">
        <v>45305</v>
      </c>
      <c r="M1196" s="280">
        <v>19.4</v>
      </c>
      <c r="N1196" s="278">
        <v>45305</v>
      </c>
      <c r="O1196" s="279" t="s">
        <v>190</v>
      </c>
      <c r="P1196" s="276">
        <v>190</v>
      </c>
      <c r="Q1196" s="278">
        <v>45328</v>
      </c>
      <c r="R1196" s="276">
        <f>Q1196-N1196</f>
      </c>
      <c r="S1196" s="6"/>
      <c r="T1196" s="6"/>
      <c r="U1196" s="5">
        <f>+YEAR(D1196)</f>
      </c>
      <c r="V1196" s="5">
        <f>+MONTH(D1196)</f>
      </c>
      <c r="W1196" s="281">
        <f>+"W"&amp;IF(WEEKNUM(D1196)&lt;10,"0"&amp;WEEKNUM(D1196),WEEKNUM(D1196))</f>
      </c>
      <c r="X1196" s="5">
        <f>+IF(N1196="",YEAR(L1196),YEAR(N1196))</f>
      </c>
      <c r="Y1196" s="5">
        <f>+IF(N1196="",MONTH(L1196),MONTH(N1196))</f>
      </c>
      <c r="Z1196" s="282">
        <f>+IF(N1196="","W"&amp;IF(WEEKNUM(L1196)&lt;10,"0"&amp;WEEKNUM(L1196),WEEKNUM(L1196)),"W"&amp;IF(WEEKNUM(N1196)&lt;10,"0"&amp;WEEKNUM(N1196),WEEKNUM(N1196)))</f>
      </c>
      <c r="AA1196" s="281">
        <f>+IF(O1196&lt;&gt;"",O1196,IF(N1196="","In Transit","Arrived"))</f>
      </c>
      <c r="AB1196" s="6"/>
      <c r="AC1196" s="11"/>
      <c r="AD1196" s="6"/>
      <c r="AE1196" s="6"/>
      <c r="AF1196" s="6"/>
      <c r="AG1196" s="11"/>
    </row>
    <row x14ac:dyDescent="0.25" r="1197" customHeight="1" ht="18.75">
      <c r="A1197" s="276">
        <v>49</v>
      </c>
      <c r="B1197" s="276">
        <v>1117803767</v>
      </c>
      <c r="C1197" s="277">
        <v>756369618103</v>
      </c>
      <c r="D1197" s="278">
        <v>45266</v>
      </c>
      <c r="E1197" s="279" t="s">
        <v>1785</v>
      </c>
      <c r="F1197" s="279" t="s">
        <v>274</v>
      </c>
      <c r="G1197" s="283" t="s">
        <v>1780</v>
      </c>
      <c r="H1197" s="279" t="s">
        <v>189</v>
      </c>
      <c r="I1197" s="278">
        <v>45274</v>
      </c>
      <c r="J1197" s="278">
        <v>45283</v>
      </c>
      <c r="K1197" s="276">
        <f>J1197-D1197</f>
      </c>
      <c r="L1197" s="278">
        <v>45305</v>
      </c>
      <c r="M1197" s="280">
        <v>19.4</v>
      </c>
      <c r="N1197" s="278">
        <v>45305</v>
      </c>
      <c r="O1197" s="279" t="s">
        <v>190</v>
      </c>
      <c r="P1197" s="276">
        <v>190</v>
      </c>
      <c r="Q1197" s="278">
        <v>45328</v>
      </c>
      <c r="R1197" s="276">
        <f>Q1197-N1197</f>
      </c>
      <c r="S1197" s="6"/>
      <c r="T1197" s="6"/>
      <c r="U1197" s="5">
        <f>+YEAR(D1197)</f>
      </c>
      <c r="V1197" s="5">
        <f>+MONTH(D1197)</f>
      </c>
      <c r="W1197" s="281">
        <f>+"W"&amp;IF(WEEKNUM(D1197)&lt;10,"0"&amp;WEEKNUM(D1197),WEEKNUM(D1197))</f>
      </c>
      <c r="X1197" s="5">
        <f>+IF(N1197="",YEAR(L1197),YEAR(N1197))</f>
      </c>
      <c r="Y1197" s="5">
        <f>+IF(N1197="",MONTH(L1197),MONTH(N1197))</f>
      </c>
      <c r="Z1197" s="282">
        <f>+IF(N1197="","W"&amp;IF(WEEKNUM(L1197)&lt;10,"0"&amp;WEEKNUM(L1197),WEEKNUM(L1197)),"W"&amp;IF(WEEKNUM(N1197)&lt;10,"0"&amp;WEEKNUM(N1197),WEEKNUM(N1197)))</f>
      </c>
      <c r="AA1197" s="281">
        <f>+IF(O1197&lt;&gt;"",O1197,IF(N1197="","In Transit","Arrived"))</f>
      </c>
      <c r="AB1197" s="6"/>
      <c r="AC1197" s="11"/>
      <c r="AD1197" s="6"/>
      <c r="AE1197" s="6"/>
      <c r="AF1197" s="6"/>
      <c r="AG1197" s="11"/>
    </row>
    <row x14ac:dyDescent="0.25" r="1198" customHeight="1" ht="18.75">
      <c r="A1198" s="276">
        <v>49</v>
      </c>
      <c r="B1198" s="276">
        <v>1117803766</v>
      </c>
      <c r="C1198" s="277">
        <v>756369618103</v>
      </c>
      <c r="D1198" s="278">
        <v>45266</v>
      </c>
      <c r="E1198" s="279" t="s">
        <v>439</v>
      </c>
      <c r="F1198" s="279" t="s">
        <v>274</v>
      </c>
      <c r="G1198" s="283" t="s">
        <v>1780</v>
      </c>
      <c r="H1198" s="279" t="s">
        <v>189</v>
      </c>
      <c r="I1198" s="278">
        <v>45274</v>
      </c>
      <c r="J1198" s="278">
        <v>45283</v>
      </c>
      <c r="K1198" s="276">
        <f>J1198-D1198</f>
      </c>
      <c r="L1198" s="278">
        <v>45305</v>
      </c>
      <c r="M1198" s="280">
        <v>19.4</v>
      </c>
      <c r="N1198" s="278">
        <v>45305</v>
      </c>
      <c r="O1198" s="279" t="s">
        <v>190</v>
      </c>
      <c r="P1198" s="276">
        <v>190</v>
      </c>
      <c r="Q1198" s="278">
        <v>45328</v>
      </c>
      <c r="R1198" s="276">
        <f>Q1198-N1198</f>
      </c>
      <c r="S1198" s="6"/>
      <c r="T1198" s="6"/>
      <c r="U1198" s="5">
        <f>+YEAR(D1198)</f>
      </c>
      <c r="V1198" s="5">
        <f>+MONTH(D1198)</f>
      </c>
      <c r="W1198" s="281">
        <f>+"W"&amp;IF(WEEKNUM(D1198)&lt;10,"0"&amp;WEEKNUM(D1198),WEEKNUM(D1198))</f>
      </c>
      <c r="X1198" s="5">
        <f>+IF(N1198="",YEAR(L1198),YEAR(N1198))</f>
      </c>
      <c r="Y1198" s="5">
        <f>+IF(N1198="",MONTH(L1198),MONTH(N1198))</f>
      </c>
      <c r="Z1198" s="282">
        <f>+IF(N1198="","W"&amp;IF(WEEKNUM(L1198)&lt;10,"0"&amp;WEEKNUM(L1198),WEEKNUM(L1198)),"W"&amp;IF(WEEKNUM(N1198)&lt;10,"0"&amp;WEEKNUM(N1198),WEEKNUM(N1198)))</f>
      </c>
      <c r="AA1198" s="281">
        <f>+IF(O1198&lt;&gt;"",O1198,IF(N1198="","In Transit","Arrived"))</f>
      </c>
      <c r="AB1198" s="6"/>
      <c r="AC1198" s="11"/>
      <c r="AD1198" s="6"/>
      <c r="AE1198" s="6"/>
      <c r="AF1198" s="6"/>
      <c r="AG1198" s="11"/>
    </row>
    <row x14ac:dyDescent="0.25" r="1199" customHeight="1" ht="18.75">
      <c r="A1199" s="276">
        <v>49</v>
      </c>
      <c r="B1199" s="276">
        <v>1117803765</v>
      </c>
      <c r="C1199" s="277">
        <v>756369618103</v>
      </c>
      <c r="D1199" s="278">
        <v>45266</v>
      </c>
      <c r="E1199" s="279" t="s">
        <v>1786</v>
      </c>
      <c r="F1199" s="279" t="s">
        <v>274</v>
      </c>
      <c r="G1199" s="283" t="s">
        <v>1780</v>
      </c>
      <c r="H1199" s="279" t="s">
        <v>189</v>
      </c>
      <c r="I1199" s="278">
        <v>45274</v>
      </c>
      <c r="J1199" s="278">
        <v>45283</v>
      </c>
      <c r="K1199" s="276">
        <f>J1199-D1199</f>
      </c>
      <c r="L1199" s="278">
        <v>45305</v>
      </c>
      <c r="M1199" s="280">
        <v>19.4</v>
      </c>
      <c r="N1199" s="278">
        <v>45305</v>
      </c>
      <c r="O1199" s="279" t="s">
        <v>190</v>
      </c>
      <c r="P1199" s="276">
        <v>190</v>
      </c>
      <c r="Q1199" s="278">
        <v>45328</v>
      </c>
      <c r="R1199" s="276">
        <f>Q1199-N1199</f>
      </c>
      <c r="S1199" s="6"/>
      <c r="T1199" s="6"/>
      <c r="U1199" s="5">
        <f>+YEAR(D1199)</f>
      </c>
      <c r="V1199" s="5">
        <f>+MONTH(D1199)</f>
      </c>
      <c r="W1199" s="281">
        <f>+"W"&amp;IF(WEEKNUM(D1199)&lt;10,"0"&amp;WEEKNUM(D1199),WEEKNUM(D1199))</f>
      </c>
      <c r="X1199" s="5">
        <f>+IF(N1199="",YEAR(L1199),YEAR(N1199))</f>
      </c>
      <c r="Y1199" s="5">
        <f>+IF(N1199="",MONTH(L1199),MONTH(N1199))</f>
      </c>
      <c r="Z1199" s="282">
        <f>+IF(N1199="","W"&amp;IF(WEEKNUM(L1199)&lt;10,"0"&amp;WEEKNUM(L1199),WEEKNUM(L1199)),"W"&amp;IF(WEEKNUM(N1199)&lt;10,"0"&amp;WEEKNUM(N1199),WEEKNUM(N1199)))</f>
      </c>
      <c r="AA1199" s="281">
        <f>+IF(O1199&lt;&gt;"",O1199,IF(N1199="","In Transit","Arrived"))</f>
      </c>
      <c r="AB1199" s="6"/>
      <c r="AC1199" s="11"/>
      <c r="AD1199" s="6"/>
      <c r="AE1199" s="6"/>
      <c r="AF1199" s="6"/>
      <c r="AG1199" s="11"/>
    </row>
    <row x14ac:dyDescent="0.25" r="1200" customHeight="1" ht="18.75">
      <c r="A1200" s="276">
        <v>49</v>
      </c>
      <c r="B1200" s="276">
        <v>1117803764</v>
      </c>
      <c r="C1200" s="277">
        <v>756369618103</v>
      </c>
      <c r="D1200" s="278">
        <v>45266</v>
      </c>
      <c r="E1200" s="279" t="s">
        <v>1787</v>
      </c>
      <c r="F1200" s="279" t="s">
        <v>274</v>
      </c>
      <c r="G1200" s="283" t="s">
        <v>1780</v>
      </c>
      <c r="H1200" s="279" t="s">
        <v>189</v>
      </c>
      <c r="I1200" s="278">
        <v>45274</v>
      </c>
      <c r="J1200" s="278">
        <v>45283</v>
      </c>
      <c r="K1200" s="276">
        <f>J1200-D1200</f>
      </c>
      <c r="L1200" s="278">
        <v>45305</v>
      </c>
      <c r="M1200" s="280">
        <v>19.4</v>
      </c>
      <c r="N1200" s="278">
        <v>45305</v>
      </c>
      <c r="O1200" s="279" t="s">
        <v>190</v>
      </c>
      <c r="P1200" s="276">
        <v>190</v>
      </c>
      <c r="Q1200" s="278">
        <v>45321</v>
      </c>
      <c r="R1200" s="276">
        <f>Q1200-N1200</f>
      </c>
      <c r="S1200" s="6"/>
      <c r="T1200" s="6"/>
      <c r="U1200" s="5">
        <f>+YEAR(D1200)</f>
      </c>
      <c r="V1200" s="5">
        <f>+MONTH(D1200)</f>
      </c>
      <c r="W1200" s="281">
        <f>+"W"&amp;IF(WEEKNUM(D1200)&lt;10,"0"&amp;WEEKNUM(D1200),WEEKNUM(D1200))</f>
      </c>
      <c r="X1200" s="5">
        <f>+IF(N1200="",YEAR(L1200),YEAR(N1200))</f>
      </c>
      <c r="Y1200" s="5">
        <f>+IF(N1200="",MONTH(L1200),MONTH(N1200))</f>
      </c>
      <c r="Z1200" s="282">
        <f>+IF(N1200="","W"&amp;IF(WEEKNUM(L1200)&lt;10,"0"&amp;WEEKNUM(L1200),WEEKNUM(L1200)),"W"&amp;IF(WEEKNUM(N1200)&lt;10,"0"&amp;WEEKNUM(N1200),WEEKNUM(N1200)))</f>
      </c>
      <c r="AA1200" s="281">
        <f>+IF(O1200&lt;&gt;"",O1200,IF(N1200="","In Transit","Arrived"))</f>
      </c>
      <c r="AB1200" s="6"/>
      <c r="AC1200" s="11"/>
      <c r="AD1200" s="6"/>
      <c r="AE1200" s="6"/>
      <c r="AF1200" s="6"/>
      <c r="AG1200" s="11"/>
    </row>
    <row x14ac:dyDescent="0.25" r="1201" customHeight="1" ht="18.75">
      <c r="A1201" s="276">
        <v>49</v>
      </c>
      <c r="B1201" s="276">
        <v>1117803762</v>
      </c>
      <c r="C1201" s="277">
        <v>756369618103</v>
      </c>
      <c r="D1201" s="278">
        <v>45265</v>
      </c>
      <c r="E1201" s="279" t="s">
        <v>1788</v>
      </c>
      <c r="F1201" s="279" t="s">
        <v>274</v>
      </c>
      <c r="G1201" s="283" t="s">
        <v>1780</v>
      </c>
      <c r="H1201" s="279" t="s">
        <v>189</v>
      </c>
      <c r="I1201" s="278">
        <v>45274</v>
      </c>
      <c r="J1201" s="278">
        <v>45283</v>
      </c>
      <c r="K1201" s="276">
        <f>J1201-D1201</f>
      </c>
      <c r="L1201" s="278">
        <v>45305</v>
      </c>
      <c r="M1201" s="280">
        <v>19.4</v>
      </c>
      <c r="N1201" s="278">
        <v>45305</v>
      </c>
      <c r="O1201" s="279" t="s">
        <v>190</v>
      </c>
      <c r="P1201" s="276">
        <v>190</v>
      </c>
      <c r="Q1201" s="278">
        <v>45321</v>
      </c>
      <c r="R1201" s="276">
        <f>Q1201-N1201</f>
      </c>
      <c r="S1201" s="6"/>
      <c r="T1201" s="6"/>
      <c r="U1201" s="5">
        <f>+YEAR(D1201)</f>
      </c>
      <c r="V1201" s="5">
        <f>+MONTH(D1201)</f>
      </c>
      <c r="W1201" s="281">
        <f>+"W"&amp;IF(WEEKNUM(D1201)&lt;10,"0"&amp;WEEKNUM(D1201),WEEKNUM(D1201))</f>
      </c>
      <c r="X1201" s="5">
        <f>+IF(N1201="",YEAR(L1201),YEAR(N1201))</f>
      </c>
      <c r="Y1201" s="5">
        <f>+IF(N1201="",MONTH(L1201),MONTH(N1201))</f>
      </c>
      <c r="Z1201" s="282">
        <f>+IF(N1201="","W"&amp;IF(WEEKNUM(L1201)&lt;10,"0"&amp;WEEKNUM(L1201),WEEKNUM(L1201)),"W"&amp;IF(WEEKNUM(N1201)&lt;10,"0"&amp;WEEKNUM(N1201),WEEKNUM(N1201)))</f>
      </c>
      <c r="AA1201" s="281">
        <f>+IF(O1201&lt;&gt;"",O1201,IF(N1201="","In Transit","Arrived"))</f>
      </c>
      <c r="AB1201" s="6"/>
      <c r="AC1201" s="11"/>
      <c r="AD1201" s="6"/>
      <c r="AE1201" s="6"/>
      <c r="AF1201" s="6"/>
      <c r="AG1201" s="11"/>
    </row>
    <row x14ac:dyDescent="0.25" r="1202" customHeight="1" ht="18.75">
      <c r="A1202" s="276">
        <v>49</v>
      </c>
      <c r="B1202" s="276">
        <v>1117803761</v>
      </c>
      <c r="C1202" s="277">
        <v>756369618103</v>
      </c>
      <c r="D1202" s="278">
        <v>45264</v>
      </c>
      <c r="E1202" s="279" t="s">
        <v>1789</v>
      </c>
      <c r="F1202" s="279" t="s">
        <v>274</v>
      </c>
      <c r="G1202" s="283" t="s">
        <v>1780</v>
      </c>
      <c r="H1202" s="279" t="s">
        <v>189</v>
      </c>
      <c r="I1202" s="278">
        <v>45274</v>
      </c>
      <c r="J1202" s="278">
        <v>45283</v>
      </c>
      <c r="K1202" s="276">
        <f>J1202-D1202</f>
      </c>
      <c r="L1202" s="278">
        <v>45305</v>
      </c>
      <c r="M1202" s="280">
        <v>19.4</v>
      </c>
      <c r="N1202" s="278">
        <v>45305</v>
      </c>
      <c r="O1202" s="279" t="s">
        <v>190</v>
      </c>
      <c r="P1202" s="276">
        <v>190</v>
      </c>
      <c r="Q1202" s="278">
        <v>45322</v>
      </c>
      <c r="R1202" s="276">
        <f>Q1202-N1202</f>
      </c>
      <c r="S1202" s="6"/>
      <c r="T1202" s="6"/>
      <c r="U1202" s="5">
        <f>+YEAR(D1202)</f>
      </c>
      <c r="V1202" s="5">
        <f>+MONTH(D1202)</f>
      </c>
      <c r="W1202" s="281">
        <f>+"W"&amp;IF(WEEKNUM(D1202)&lt;10,"0"&amp;WEEKNUM(D1202),WEEKNUM(D1202))</f>
      </c>
      <c r="X1202" s="5">
        <f>+IF(N1202="",YEAR(L1202),YEAR(N1202))</f>
      </c>
      <c r="Y1202" s="5">
        <f>+IF(N1202="",MONTH(L1202),MONTH(N1202))</f>
      </c>
      <c r="Z1202" s="282">
        <f>+IF(N1202="","W"&amp;IF(WEEKNUM(L1202)&lt;10,"0"&amp;WEEKNUM(L1202),WEEKNUM(L1202)),"W"&amp;IF(WEEKNUM(N1202)&lt;10,"0"&amp;WEEKNUM(N1202),WEEKNUM(N1202)))</f>
      </c>
      <c r="AA1202" s="281">
        <f>+IF(O1202&lt;&gt;"",O1202,IF(N1202="","In Transit","Arrived"))</f>
      </c>
      <c r="AB1202" s="6"/>
      <c r="AC1202" s="11"/>
      <c r="AD1202" s="6"/>
      <c r="AE1202" s="6"/>
      <c r="AF1202" s="6"/>
      <c r="AG1202" s="11"/>
    </row>
    <row x14ac:dyDescent="0.25" r="1203" customHeight="1" ht="18.75">
      <c r="A1203" s="276">
        <v>49</v>
      </c>
      <c r="B1203" s="276">
        <v>1117803760</v>
      </c>
      <c r="C1203" s="277">
        <v>756369618103</v>
      </c>
      <c r="D1203" s="278">
        <v>45264</v>
      </c>
      <c r="E1203" s="279" t="s">
        <v>1790</v>
      </c>
      <c r="F1203" s="279" t="s">
        <v>274</v>
      </c>
      <c r="G1203" s="283" t="s">
        <v>1780</v>
      </c>
      <c r="H1203" s="279" t="s">
        <v>189</v>
      </c>
      <c r="I1203" s="278">
        <v>45274</v>
      </c>
      <c r="J1203" s="278">
        <v>45283</v>
      </c>
      <c r="K1203" s="276">
        <f>J1203-D1203</f>
      </c>
      <c r="L1203" s="278">
        <v>45305</v>
      </c>
      <c r="M1203" s="280">
        <v>19.4</v>
      </c>
      <c r="N1203" s="278">
        <v>45305</v>
      </c>
      <c r="O1203" s="279" t="s">
        <v>190</v>
      </c>
      <c r="P1203" s="276">
        <v>190</v>
      </c>
      <c r="Q1203" s="278">
        <v>45321</v>
      </c>
      <c r="R1203" s="276">
        <f>Q1203-N1203</f>
      </c>
      <c r="S1203" s="6"/>
      <c r="T1203" s="6"/>
      <c r="U1203" s="5">
        <f>+YEAR(D1203)</f>
      </c>
      <c r="V1203" s="5">
        <f>+MONTH(D1203)</f>
      </c>
      <c r="W1203" s="281">
        <f>+"W"&amp;IF(WEEKNUM(D1203)&lt;10,"0"&amp;WEEKNUM(D1203),WEEKNUM(D1203))</f>
      </c>
      <c r="X1203" s="5">
        <f>+IF(N1203="",YEAR(L1203),YEAR(N1203))</f>
      </c>
      <c r="Y1203" s="5">
        <f>+IF(N1203="",MONTH(L1203),MONTH(N1203))</f>
      </c>
      <c r="Z1203" s="282">
        <f>+IF(N1203="","W"&amp;IF(WEEKNUM(L1203)&lt;10,"0"&amp;WEEKNUM(L1203),WEEKNUM(L1203)),"W"&amp;IF(WEEKNUM(N1203)&lt;10,"0"&amp;WEEKNUM(N1203),WEEKNUM(N1203)))</f>
      </c>
      <c r="AA1203" s="281">
        <f>+IF(O1203&lt;&gt;"",O1203,IF(N1203="","In Transit","Arrived"))</f>
      </c>
      <c r="AB1203" s="6"/>
      <c r="AC1203" s="11"/>
      <c r="AD1203" s="6"/>
      <c r="AE1203" s="6"/>
      <c r="AF1203" s="6"/>
      <c r="AG1203" s="11"/>
    </row>
    <row x14ac:dyDescent="0.25" r="1204" customHeight="1" ht="18.75">
      <c r="A1204" s="276">
        <v>49</v>
      </c>
      <c r="B1204" s="276">
        <v>1117803758</v>
      </c>
      <c r="C1204" s="277">
        <v>756369618103</v>
      </c>
      <c r="D1204" s="278">
        <v>45264</v>
      </c>
      <c r="E1204" s="279" t="s">
        <v>1791</v>
      </c>
      <c r="F1204" s="279" t="s">
        <v>274</v>
      </c>
      <c r="G1204" s="283" t="s">
        <v>1780</v>
      </c>
      <c r="H1204" s="279" t="s">
        <v>189</v>
      </c>
      <c r="I1204" s="278">
        <v>45274</v>
      </c>
      <c r="J1204" s="278">
        <v>45283</v>
      </c>
      <c r="K1204" s="276">
        <f>J1204-D1204</f>
      </c>
      <c r="L1204" s="278">
        <v>45305</v>
      </c>
      <c r="M1204" s="280">
        <v>19.4</v>
      </c>
      <c r="N1204" s="278">
        <v>45305</v>
      </c>
      <c r="O1204" s="279" t="s">
        <v>190</v>
      </c>
      <c r="P1204" s="276">
        <v>190</v>
      </c>
      <c r="Q1204" s="278">
        <v>45321</v>
      </c>
      <c r="R1204" s="276">
        <f>Q1204-N1204</f>
      </c>
      <c r="S1204" s="6"/>
      <c r="T1204" s="6"/>
      <c r="U1204" s="5">
        <f>+YEAR(D1204)</f>
      </c>
      <c r="V1204" s="5">
        <f>+MONTH(D1204)</f>
      </c>
      <c r="W1204" s="281">
        <f>+"W"&amp;IF(WEEKNUM(D1204)&lt;10,"0"&amp;WEEKNUM(D1204),WEEKNUM(D1204))</f>
      </c>
      <c r="X1204" s="5">
        <f>+IF(N1204="",YEAR(L1204),YEAR(N1204))</f>
      </c>
      <c r="Y1204" s="5">
        <f>+IF(N1204="",MONTH(L1204),MONTH(N1204))</f>
      </c>
      <c r="Z1204" s="282">
        <f>+IF(N1204="","W"&amp;IF(WEEKNUM(L1204)&lt;10,"0"&amp;WEEKNUM(L1204),WEEKNUM(L1204)),"W"&amp;IF(WEEKNUM(N1204)&lt;10,"0"&amp;WEEKNUM(N1204),WEEKNUM(N1204)))</f>
      </c>
      <c r="AA1204" s="281">
        <f>+IF(O1204&lt;&gt;"",O1204,IF(N1204="","In Transit","Arrived"))</f>
      </c>
      <c r="AB1204" s="6"/>
      <c r="AC1204" s="11"/>
      <c r="AD1204" s="6"/>
      <c r="AE1204" s="6"/>
      <c r="AF1204" s="6"/>
      <c r="AG1204" s="11"/>
    </row>
    <row x14ac:dyDescent="0.25" r="1205" customHeight="1" ht="18.75">
      <c r="A1205" s="276">
        <v>49</v>
      </c>
      <c r="B1205" s="276">
        <v>1117803753</v>
      </c>
      <c r="C1205" s="277">
        <v>756369618103</v>
      </c>
      <c r="D1205" s="278">
        <v>45264</v>
      </c>
      <c r="E1205" s="279" t="s">
        <v>694</v>
      </c>
      <c r="F1205" s="279" t="s">
        <v>274</v>
      </c>
      <c r="G1205" s="283" t="s">
        <v>1780</v>
      </c>
      <c r="H1205" s="279" t="s">
        <v>189</v>
      </c>
      <c r="I1205" s="278">
        <v>45274</v>
      </c>
      <c r="J1205" s="278">
        <v>45283</v>
      </c>
      <c r="K1205" s="276">
        <f>J1205-D1205</f>
      </c>
      <c r="L1205" s="278">
        <v>45305</v>
      </c>
      <c r="M1205" s="280">
        <v>19.4</v>
      </c>
      <c r="N1205" s="278">
        <v>45305</v>
      </c>
      <c r="O1205" s="279" t="s">
        <v>190</v>
      </c>
      <c r="P1205" s="276">
        <v>190</v>
      </c>
      <c r="Q1205" s="278">
        <v>45321</v>
      </c>
      <c r="R1205" s="276">
        <f>Q1205-N1205</f>
      </c>
      <c r="S1205" s="6"/>
      <c r="T1205" s="6"/>
      <c r="U1205" s="5">
        <f>+YEAR(D1205)</f>
      </c>
      <c r="V1205" s="5">
        <f>+MONTH(D1205)</f>
      </c>
      <c r="W1205" s="281">
        <f>+"W"&amp;IF(WEEKNUM(D1205)&lt;10,"0"&amp;WEEKNUM(D1205),WEEKNUM(D1205))</f>
      </c>
      <c r="X1205" s="5">
        <f>+IF(N1205="",YEAR(L1205),YEAR(N1205))</f>
      </c>
      <c r="Y1205" s="5">
        <f>+IF(N1205="",MONTH(L1205),MONTH(N1205))</f>
      </c>
      <c r="Z1205" s="282">
        <f>+IF(N1205="","W"&amp;IF(WEEKNUM(L1205)&lt;10,"0"&amp;WEEKNUM(L1205),WEEKNUM(L1205)),"W"&amp;IF(WEEKNUM(N1205)&lt;10,"0"&amp;WEEKNUM(N1205),WEEKNUM(N1205)))</f>
      </c>
      <c r="AA1205" s="281">
        <f>+IF(O1205&lt;&gt;"",O1205,IF(N1205="","In Transit","Arrived"))</f>
      </c>
      <c r="AB1205" s="6"/>
      <c r="AC1205" s="11"/>
      <c r="AD1205" s="6"/>
      <c r="AE1205" s="6"/>
      <c r="AF1205" s="6"/>
      <c r="AG1205" s="11"/>
    </row>
    <row x14ac:dyDescent="0.25" r="1206" customHeight="1" ht="18.75">
      <c r="A1206" s="276">
        <v>50</v>
      </c>
      <c r="B1206" s="276">
        <v>1118400053</v>
      </c>
      <c r="C1206" s="277">
        <v>759307611604</v>
      </c>
      <c r="D1206" s="278">
        <v>45275</v>
      </c>
      <c r="E1206" s="279" t="s">
        <v>1792</v>
      </c>
      <c r="F1206" s="279" t="s">
        <v>1538</v>
      </c>
      <c r="G1206" s="283" t="s">
        <v>1793</v>
      </c>
      <c r="H1206" s="279" t="s">
        <v>189</v>
      </c>
      <c r="I1206" s="278">
        <v>45281</v>
      </c>
      <c r="J1206" s="278">
        <v>45282</v>
      </c>
      <c r="K1206" s="276">
        <f>J1206-D1206</f>
      </c>
      <c r="L1206" s="278">
        <v>45312</v>
      </c>
      <c r="M1206" s="280">
        <v>19.4</v>
      </c>
      <c r="N1206" s="278">
        <v>45312</v>
      </c>
      <c r="O1206" s="279" t="s">
        <v>190</v>
      </c>
      <c r="P1206" s="276">
        <v>190</v>
      </c>
      <c r="Q1206" s="278">
        <v>45342</v>
      </c>
      <c r="R1206" s="276">
        <f>Q1206-N1206</f>
      </c>
      <c r="S1206" s="6"/>
      <c r="T1206" s="6"/>
      <c r="U1206" s="5">
        <f>+YEAR(D1206)</f>
      </c>
      <c r="V1206" s="5">
        <f>+MONTH(D1206)</f>
      </c>
      <c r="W1206" s="281">
        <f>+"W"&amp;IF(WEEKNUM(D1206)&lt;10,"0"&amp;WEEKNUM(D1206),WEEKNUM(D1206))</f>
      </c>
      <c r="X1206" s="5">
        <f>+IF(N1206="",YEAR(L1206),YEAR(N1206))</f>
      </c>
      <c r="Y1206" s="5">
        <f>+IF(N1206="",MONTH(L1206),MONTH(N1206))</f>
      </c>
      <c r="Z1206" s="282">
        <f>+IF(N1206="","W"&amp;IF(WEEKNUM(L1206)&lt;10,"0"&amp;WEEKNUM(L1206),WEEKNUM(L1206)),"W"&amp;IF(WEEKNUM(N1206)&lt;10,"0"&amp;WEEKNUM(N1206),WEEKNUM(N1206)))</f>
      </c>
      <c r="AA1206" s="281">
        <f>+IF(O1206&lt;&gt;"",O1206,IF(N1206="","In Transit","Arrived"))</f>
      </c>
      <c r="AB1206" s="6"/>
      <c r="AC1206" s="11"/>
      <c r="AD1206" s="6"/>
      <c r="AE1206" s="6"/>
      <c r="AF1206" s="6"/>
      <c r="AG1206" s="11"/>
    </row>
    <row x14ac:dyDescent="0.25" r="1207" customHeight="1" ht="18.75">
      <c r="A1207" s="276">
        <v>50</v>
      </c>
      <c r="B1207" s="276">
        <v>1118400052</v>
      </c>
      <c r="C1207" s="277">
        <v>759307611604</v>
      </c>
      <c r="D1207" s="278">
        <v>45275</v>
      </c>
      <c r="E1207" s="279" t="s">
        <v>1794</v>
      </c>
      <c r="F1207" s="279" t="s">
        <v>1538</v>
      </c>
      <c r="G1207" s="283" t="s">
        <v>1793</v>
      </c>
      <c r="H1207" s="279" t="s">
        <v>189</v>
      </c>
      <c r="I1207" s="278">
        <v>45281</v>
      </c>
      <c r="J1207" s="278">
        <v>45282</v>
      </c>
      <c r="K1207" s="276">
        <f>J1207-D1207</f>
      </c>
      <c r="L1207" s="278">
        <v>45312</v>
      </c>
      <c r="M1207" s="280">
        <v>19.4</v>
      </c>
      <c r="N1207" s="278">
        <v>45312</v>
      </c>
      <c r="O1207" s="279" t="s">
        <v>190</v>
      </c>
      <c r="P1207" s="276">
        <v>190</v>
      </c>
      <c r="Q1207" s="278">
        <v>45342</v>
      </c>
      <c r="R1207" s="276">
        <f>Q1207-N1207</f>
      </c>
      <c r="S1207" s="6"/>
      <c r="T1207" s="6"/>
      <c r="U1207" s="5">
        <f>+YEAR(D1207)</f>
      </c>
      <c r="V1207" s="5">
        <f>+MONTH(D1207)</f>
      </c>
      <c r="W1207" s="281">
        <f>+"W"&amp;IF(WEEKNUM(D1207)&lt;10,"0"&amp;WEEKNUM(D1207),WEEKNUM(D1207))</f>
      </c>
      <c r="X1207" s="5">
        <f>+IF(N1207="",YEAR(L1207),YEAR(N1207))</f>
      </c>
      <c r="Y1207" s="5">
        <f>+IF(N1207="",MONTH(L1207),MONTH(N1207))</f>
      </c>
      <c r="Z1207" s="282">
        <f>+IF(N1207="","W"&amp;IF(WEEKNUM(L1207)&lt;10,"0"&amp;WEEKNUM(L1207),WEEKNUM(L1207)),"W"&amp;IF(WEEKNUM(N1207)&lt;10,"0"&amp;WEEKNUM(N1207),WEEKNUM(N1207)))</f>
      </c>
      <c r="AA1207" s="281">
        <f>+IF(O1207&lt;&gt;"",O1207,IF(N1207="","In Transit","Arrived"))</f>
      </c>
      <c r="AB1207" s="6"/>
      <c r="AC1207" s="11"/>
      <c r="AD1207" s="6"/>
      <c r="AE1207" s="6"/>
      <c r="AF1207" s="6"/>
      <c r="AG1207" s="11"/>
    </row>
    <row x14ac:dyDescent="0.25" r="1208" customHeight="1" ht="18.75">
      <c r="A1208" s="276">
        <v>50</v>
      </c>
      <c r="B1208" s="276">
        <v>1118400051</v>
      </c>
      <c r="C1208" s="277">
        <v>759307611604</v>
      </c>
      <c r="D1208" s="278">
        <v>45274</v>
      </c>
      <c r="E1208" s="279" t="s">
        <v>1795</v>
      </c>
      <c r="F1208" s="279" t="s">
        <v>1538</v>
      </c>
      <c r="G1208" s="283" t="s">
        <v>1793</v>
      </c>
      <c r="H1208" s="279" t="s">
        <v>189</v>
      </c>
      <c r="I1208" s="278">
        <v>45281</v>
      </c>
      <c r="J1208" s="278">
        <v>45282</v>
      </c>
      <c r="K1208" s="276">
        <f>J1208-D1208</f>
      </c>
      <c r="L1208" s="278">
        <v>45312</v>
      </c>
      <c r="M1208" s="280">
        <v>19.4</v>
      </c>
      <c r="N1208" s="278">
        <v>45312</v>
      </c>
      <c r="O1208" s="279" t="s">
        <v>190</v>
      </c>
      <c r="P1208" s="276">
        <v>190</v>
      </c>
      <c r="Q1208" s="278">
        <v>45342</v>
      </c>
      <c r="R1208" s="276">
        <f>Q1208-N1208</f>
      </c>
      <c r="S1208" s="6"/>
      <c r="T1208" s="6"/>
      <c r="U1208" s="5">
        <f>+YEAR(D1208)</f>
      </c>
      <c r="V1208" s="5">
        <f>+MONTH(D1208)</f>
      </c>
      <c r="W1208" s="281">
        <f>+"W"&amp;IF(WEEKNUM(D1208)&lt;10,"0"&amp;WEEKNUM(D1208),WEEKNUM(D1208))</f>
      </c>
      <c r="X1208" s="5">
        <f>+IF(N1208="",YEAR(L1208),YEAR(N1208))</f>
      </c>
      <c r="Y1208" s="5">
        <f>+IF(N1208="",MONTH(L1208),MONTH(N1208))</f>
      </c>
      <c r="Z1208" s="282">
        <f>+IF(N1208="","W"&amp;IF(WEEKNUM(L1208)&lt;10,"0"&amp;WEEKNUM(L1208),WEEKNUM(L1208)),"W"&amp;IF(WEEKNUM(N1208)&lt;10,"0"&amp;WEEKNUM(N1208),WEEKNUM(N1208)))</f>
      </c>
      <c r="AA1208" s="281">
        <f>+IF(O1208&lt;&gt;"",O1208,IF(N1208="","In Transit","Arrived"))</f>
      </c>
      <c r="AB1208" s="6"/>
      <c r="AC1208" s="11"/>
      <c r="AD1208" s="6"/>
      <c r="AE1208" s="6"/>
      <c r="AF1208" s="6"/>
      <c r="AG1208" s="11"/>
    </row>
    <row x14ac:dyDescent="0.25" r="1209" customHeight="1" ht="18.75">
      <c r="A1209" s="276">
        <v>50</v>
      </c>
      <c r="B1209" s="276">
        <v>1118400050</v>
      </c>
      <c r="C1209" s="277">
        <v>759307611604</v>
      </c>
      <c r="D1209" s="278">
        <v>45275</v>
      </c>
      <c r="E1209" s="279" t="s">
        <v>1796</v>
      </c>
      <c r="F1209" s="279" t="s">
        <v>1538</v>
      </c>
      <c r="G1209" s="283" t="s">
        <v>1793</v>
      </c>
      <c r="H1209" s="279" t="s">
        <v>189</v>
      </c>
      <c r="I1209" s="278">
        <v>45281</v>
      </c>
      <c r="J1209" s="278">
        <v>45282</v>
      </c>
      <c r="K1209" s="276">
        <f>J1209-D1209</f>
      </c>
      <c r="L1209" s="278">
        <v>45312</v>
      </c>
      <c r="M1209" s="280">
        <v>19.4</v>
      </c>
      <c r="N1209" s="278">
        <v>45312</v>
      </c>
      <c r="O1209" s="279" t="s">
        <v>190</v>
      </c>
      <c r="P1209" s="276">
        <v>190</v>
      </c>
      <c r="Q1209" s="278">
        <v>45342</v>
      </c>
      <c r="R1209" s="276">
        <f>Q1209-N1209</f>
      </c>
      <c r="S1209" s="6"/>
      <c r="T1209" s="6"/>
      <c r="U1209" s="5">
        <f>+YEAR(D1209)</f>
      </c>
      <c r="V1209" s="5">
        <f>+MONTH(D1209)</f>
      </c>
      <c r="W1209" s="281">
        <f>+"W"&amp;IF(WEEKNUM(D1209)&lt;10,"0"&amp;WEEKNUM(D1209),WEEKNUM(D1209))</f>
      </c>
      <c r="X1209" s="5">
        <f>+IF(N1209="",YEAR(L1209),YEAR(N1209))</f>
      </c>
      <c r="Y1209" s="5">
        <f>+IF(N1209="",MONTH(L1209),MONTH(N1209))</f>
      </c>
      <c r="Z1209" s="282">
        <f>+IF(N1209="","W"&amp;IF(WEEKNUM(L1209)&lt;10,"0"&amp;WEEKNUM(L1209),WEEKNUM(L1209)),"W"&amp;IF(WEEKNUM(N1209)&lt;10,"0"&amp;WEEKNUM(N1209),WEEKNUM(N1209)))</f>
      </c>
      <c r="AA1209" s="281">
        <f>+IF(O1209&lt;&gt;"",O1209,IF(N1209="","In Transit","Arrived"))</f>
      </c>
      <c r="AB1209" s="6"/>
      <c r="AC1209" s="11"/>
      <c r="AD1209" s="6"/>
      <c r="AE1209" s="6"/>
      <c r="AF1209" s="6"/>
      <c r="AG1209" s="11"/>
    </row>
    <row x14ac:dyDescent="0.25" r="1210" customHeight="1" ht="18.75">
      <c r="A1210" s="276">
        <v>50</v>
      </c>
      <c r="B1210" s="276">
        <v>1118400049</v>
      </c>
      <c r="C1210" s="277">
        <v>759307611604</v>
      </c>
      <c r="D1210" s="278">
        <v>45274</v>
      </c>
      <c r="E1210" s="279" t="s">
        <v>1797</v>
      </c>
      <c r="F1210" s="279" t="s">
        <v>1538</v>
      </c>
      <c r="G1210" s="283" t="s">
        <v>1793</v>
      </c>
      <c r="H1210" s="279" t="s">
        <v>189</v>
      </c>
      <c r="I1210" s="278">
        <v>45281</v>
      </c>
      <c r="J1210" s="278">
        <v>45282</v>
      </c>
      <c r="K1210" s="276">
        <f>J1210-D1210</f>
      </c>
      <c r="L1210" s="278">
        <v>45312</v>
      </c>
      <c r="M1210" s="280">
        <v>19.4</v>
      </c>
      <c r="N1210" s="278">
        <v>45312</v>
      </c>
      <c r="O1210" s="279" t="s">
        <v>190</v>
      </c>
      <c r="P1210" s="276">
        <v>190</v>
      </c>
      <c r="Q1210" s="278">
        <v>45342</v>
      </c>
      <c r="R1210" s="276">
        <f>Q1210-N1210</f>
      </c>
      <c r="S1210" s="6"/>
      <c r="T1210" s="6"/>
      <c r="U1210" s="5">
        <f>+YEAR(D1210)</f>
      </c>
      <c r="V1210" s="5">
        <f>+MONTH(D1210)</f>
      </c>
      <c r="W1210" s="281">
        <f>+"W"&amp;IF(WEEKNUM(D1210)&lt;10,"0"&amp;WEEKNUM(D1210),WEEKNUM(D1210))</f>
      </c>
      <c r="X1210" s="5">
        <f>+IF(N1210="",YEAR(L1210),YEAR(N1210))</f>
      </c>
      <c r="Y1210" s="5">
        <f>+IF(N1210="",MONTH(L1210),MONTH(N1210))</f>
      </c>
      <c r="Z1210" s="282">
        <f>+IF(N1210="","W"&amp;IF(WEEKNUM(L1210)&lt;10,"0"&amp;WEEKNUM(L1210),WEEKNUM(L1210)),"W"&amp;IF(WEEKNUM(N1210)&lt;10,"0"&amp;WEEKNUM(N1210),WEEKNUM(N1210)))</f>
      </c>
      <c r="AA1210" s="281">
        <f>+IF(O1210&lt;&gt;"",O1210,IF(N1210="","In Transit","Arrived"))</f>
      </c>
      <c r="AB1210" s="6"/>
      <c r="AC1210" s="11"/>
      <c r="AD1210" s="6"/>
      <c r="AE1210" s="6"/>
      <c r="AF1210" s="6"/>
      <c r="AG1210" s="11"/>
    </row>
    <row x14ac:dyDescent="0.25" r="1211" customHeight="1" ht="18.75">
      <c r="A1211" s="276">
        <v>50</v>
      </c>
      <c r="B1211" s="276">
        <v>1118400045</v>
      </c>
      <c r="C1211" s="277">
        <v>759307611604</v>
      </c>
      <c r="D1211" s="278">
        <v>45274</v>
      </c>
      <c r="E1211" s="279" t="s">
        <v>1798</v>
      </c>
      <c r="F1211" s="279" t="s">
        <v>1538</v>
      </c>
      <c r="G1211" s="283" t="s">
        <v>1793</v>
      </c>
      <c r="H1211" s="279" t="s">
        <v>189</v>
      </c>
      <c r="I1211" s="278">
        <v>45281</v>
      </c>
      <c r="J1211" s="278">
        <v>45282</v>
      </c>
      <c r="K1211" s="276">
        <f>J1211-D1211</f>
      </c>
      <c r="L1211" s="278">
        <v>45312</v>
      </c>
      <c r="M1211" s="280">
        <v>19.4</v>
      </c>
      <c r="N1211" s="278">
        <v>45312</v>
      </c>
      <c r="O1211" s="279" t="s">
        <v>190</v>
      </c>
      <c r="P1211" s="276">
        <v>190</v>
      </c>
      <c r="Q1211" s="278">
        <v>45342</v>
      </c>
      <c r="R1211" s="276">
        <f>Q1211-N1211</f>
      </c>
      <c r="S1211" s="6"/>
      <c r="T1211" s="6"/>
      <c r="U1211" s="5">
        <f>+YEAR(D1211)</f>
      </c>
      <c r="V1211" s="5">
        <f>+MONTH(D1211)</f>
      </c>
      <c r="W1211" s="281">
        <f>+"W"&amp;IF(WEEKNUM(D1211)&lt;10,"0"&amp;WEEKNUM(D1211),WEEKNUM(D1211))</f>
      </c>
      <c r="X1211" s="5">
        <f>+IF(N1211="",YEAR(L1211),YEAR(N1211))</f>
      </c>
      <c r="Y1211" s="5">
        <f>+IF(N1211="",MONTH(L1211),MONTH(N1211))</f>
      </c>
      <c r="Z1211" s="282">
        <f>+IF(N1211="","W"&amp;IF(WEEKNUM(L1211)&lt;10,"0"&amp;WEEKNUM(L1211),WEEKNUM(L1211)),"W"&amp;IF(WEEKNUM(N1211)&lt;10,"0"&amp;WEEKNUM(N1211),WEEKNUM(N1211)))</f>
      </c>
      <c r="AA1211" s="281">
        <f>+IF(O1211&lt;&gt;"",O1211,IF(N1211="","In Transit","Arrived"))</f>
      </c>
      <c r="AB1211" s="6"/>
      <c r="AC1211" s="11"/>
      <c r="AD1211" s="6"/>
      <c r="AE1211" s="6"/>
      <c r="AF1211" s="6"/>
      <c r="AG1211" s="11"/>
    </row>
    <row x14ac:dyDescent="0.25" r="1212" customHeight="1" ht="18.75">
      <c r="A1212" s="276">
        <v>50</v>
      </c>
      <c r="B1212" s="276">
        <v>1118400042</v>
      </c>
      <c r="C1212" s="277">
        <v>759307611604</v>
      </c>
      <c r="D1212" s="278">
        <v>45274</v>
      </c>
      <c r="E1212" s="279" t="s">
        <v>1799</v>
      </c>
      <c r="F1212" s="279" t="s">
        <v>1538</v>
      </c>
      <c r="G1212" s="283" t="s">
        <v>1793</v>
      </c>
      <c r="H1212" s="279" t="s">
        <v>189</v>
      </c>
      <c r="I1212" s="278">
        <v>45281</v>
      </c>
      <c r="J1212" s="278">
        <v>45282</v>
      </c>
      <c r="K1212" s="276">
        <f>J1212-D1212</f>
      </c>
      <c r="L1212" s="278">
        <v>45312</v>
      </c>
      <c r="M1212" s="280">
        <v>19.4</v>
      </c>
      <c r="N1212" s="278">
        <v>45312</v>
      </c>
      <c r="O1212" s="279" t="s">
        <v>190</v>
      </c>
      <c r="P1212" s="276">
        <v>190</v>
      </c>
      <c r="Q1212" s="278">
        <v>45335</v>
      </c>
      <c r="R1212" s="276">
        <f>Q1212-N1212</f>
      </c>
      <c r="S1212" s="6"/>
      <c r="T1212" s="6"/>
      <c r="U1212" s="5">
        <f>+YEAR(D1212)</f>
      </c>
      <c r="V1212" s="5">
        <f>+MONTH(D1212)</f>
      </c>
      <c r="W1212" s="281">
        <f>+"W"&amp;IF(WEEKNUM(D1212)&lt;10,"0"&amp;WEEKNUM(D1212),WEEKNUM(D1212))</f>
      </c>
      <c r="X1212" s="5">
        <f>+IF(N1212="",YEAR(L1212),YEAR(N1212))</f>
      </c>
      <c r="Y1212" s="5">
        <f>+IF(N1212="",MONTH(L1212),MONTH(N1212))</f>
      </c>
      <c r="Z1212" s="282">
        <f>+IF(N1212="","W"&amp;IF(WEEKNUM(L1212)&lt;10,"0"&amp;WEEKNUM(L1212),WEEKNUM(L1212)),"W"&amp;IF(WEEKNUM(N1212)&lt;10,"0"&amp;WEEKNUM(N1212),WEEKNUM(N1212)))</f>
      </c>
      <c r="AA1212" s="281">
        <f>+IF(O1212&lt;&gt;"",O1212,IF(N1212="","In Transit","Arrived"))</f>
      </c>
      <c r="AB1212" s="6"/>
      <c r="AC1212" s="11"/>
      <c r="AD1212" s="6"/>
      <c r="AE1212" s="6"/>
      <c r="AF1212" s="6"/>
      <c r="AG1212" s="11"/>
    </row>
    <row x14ac:dyDescent="0.25" r="1213" customHeight="1" ht="18.75">
      <c r="A1213" s="276">
        <v>50</v>
      </c>
      <c r="B1213" s="276">
        <v>1118400035</v>
      </c>
      <c r="C1213" s="277">
        <v>759307611604</v>
      </c>
      <c r="D1213" s="278">
        <v>45274</v>
      </c>
      <c r="E1213" s="279" t="s">
        <v>1800</v>
      </c>
      <c r="F1213" s="279" t="s">
        <v>1538</v>
      </c>
      <c r="G1213" s="283" t="s">
        <v>1793</v>
      </c>
      <c r="H1213" s="279" t="s">
        <v>189</v>
      </c>
      <c r="I1213" s="278">
        <v>45281</v>
      </c>
      <c r="J1213" s="278">
        <v>45282</v>
      </c>
      <c r="K1213" s="276">
        <f>J1213-D1213</f>
      </c>
      <c r="L1213" s="278">
        <v>45312</v>
      </c>
      <c r="M1213" s="280">
        <v>19.4</v>
      </c>
      <c r="N1213" s="278">
        <v>45312</v>
      </c>
      <c r="O1213" s="279" t="s">
        <v>190</v>
      </c>
      <c r="P1213" s="276">
        <v>190</v>
      </c>
      <c r="Q1213" s="278">
        <v>45335</v>
      </c>
      <c r="R1213" s="276">
        <f>Q1213-N1213</f>
      </c>
      <c r="S1213" s="6"/>
      <c r="T1213" s="6"/>
      <c r="U1213" s="5">
        <f>+YEAR(D1213)</f>
      </c>
      <c r="V1213" s="5">
        <f>+MONTH(D1213)</f>
      </c>
      <c r="W1213" s="281">
        <f>+"W"&amp;IF(WEEKNUM(D1213)&lt;10,"0"&amp;WEEKNUM(D1213),WEEKNUM(D1213))</f>
      </c>
      <c r="X1213" s="5">
        <f>+IF(N1213="",YEAR(L1213),YEAR(N1213))</f>
      </c>
      <c r="Y1213" s="5">
        <f>+IF(N1213="",MONTH(L1213),MONTH(N1213))</f>
      </c>
      <c r="Z1213" s="282">
        <f>+IF(N1213="","W"&amp;IF(WEEKNUM(L1213)&lt;10,"0"&amp;WEEKNUM(L1213),WEEKNUM(L1213)),"W"&amp;IF(WEEKNUM(N1213)&lt;10,"0"&amp;WEEKNUM(N1213),WEEKNUM(N1213)))</f>
      </c>
      <c r="AA1213" s="281">
        <f>+IF(O1213&lt;&gt;"",O1213,IF(N1213="","In Transit","Arrived"))</f>
      </c>
      <c r="AB1213" s="6"/>
      <c r="AC1213" s="11"/>
      <c r="AD1213" s="6"/>
      <c r="AE1213" s="6"/>
      <c r="AF1213" s="6"/>
      <c r="AG1213" s="11"/>
    </row>
    <row x14ac:dyDescent="0.25" r="1214" customHeight="1" ht="18.75">
      <c r="A1214" s="276">
        <v>50</v>
      </c>
      <c r="B1214" s="276">
        <v>1118400033</v>
      </c>
      <c r="C1214" s="277">
        <v>759307611604</v>
      </c>
      <c r="D1214" s="278">
        <v>45273</v>
      </c>
      <c r="E1214" s="279" t="s">
        <v>1801</v>
      </c>
      <c r="F1214" s="279" t="s">
        <v>1538</v>
      </c>
      <c r="G1214" s="283" t="s">
        <v>1793</v>
      </c>
      <c r="H1214" s="279" t="s">
        <v>189</v>
      </c>
      <c r="I1214" s="278">
        <v>45281</v>
      </c>
      <c r="J1214" s="278">
        <v>45282</v>
      </c>
      <c r="K1214" s="276">
        <f>J1214-D1214</f>
      </c>
      <c r="L1214" s="278">
        <v>45312</v>
      </c>
      <c r="M1214" s="280">
        <v>19.4</v>
      </c>
      <c r="N1214" s="278">
        <v>45312</v>
      </c>
      <c r="O1214" s="279" t="s">
        <v>190</v>
      </c>
      <c r="P1214" s="276">
        <v>190</v>
      </c>
      <c r="Q1214" s="278">
        <v>45335</v>
      </c>
      <c r="R1214" s="276">
        <f>Q1214-N1214</f>
      </c>
      <c r="S1214" s="6"/>
      <c r="T1214" s="6"/>
      <c r="U1214" s="5">
        <f>+YEAR(D1214)</f>
      </c>
      <c r="V1214" s="5">
        <f>+MONTH(D1214)</f>
      </c>
      <c r="W1214" s="281">
        <f>+"W"&amp;IF(WEEKNUM(D1214)&lt;10,"0"&amp;WEEKNUM(D1214),WEEKNUM(D1214))</f>
      </c>
      <c r="X1214" s="5">
        <f>+IF(N1214="",YEAR(L1214),YEAR(N1214))</f>
      </c>
      <c r="Y1214" s="5">
        <f>+IF(N1214="",MONTH(L1214),MONTH(N1214))</f>
      </c>
      <c r="Z1214" s="282">
        <f>+IF(N1214="","W"&amp;IF(WEEKNUM(L1214)&lt;10,"0"&amp;WEEKNUM(L1214),WEEKNUM(L1214)),"W"&amp;IF(WEEKNUM(N1214)&lt;10,"0"&amp;WEEKNUM(N1214),WEEKNUM(N1214)))</f>
      </c>
      <c r="AA1214" s="281">
        <f>+IF(O1214&lt;&gt;"",O1214,IF(N1214="","In Transit","Arrived"))</f>
      </c>
      <c r="AB1214" s="6"/>
      <c r="AC1214" s="11"/>
      <c r="AD1214" s="6"/>
      <c r="AE1214" s="6"/>
      <c r="AF1214" s="6"/>
      <c r="AG1214" s="11"/>
    </row>
    <row x14ac:dyDescent="0.25" r="1215" customHeight="1" ht="18.75">
      <c r="A1215" s="276">
        <v>50</v>
      </c>
      <c r="B1215" s="276">
        <v>1118400031</v>
      </c>
      <c r="C1215" s="277">
        <v>759307611604</v>
      </c>
      <c r="D1215" s="278">
        <v>45273</v>
      </c>
      <c r="E1215" s="279" t="s">
        <v>1802</v>
      </c>
      <c r="F1215" s="279" t="s">
        <v>1538</v>
      </c>
      <c r="G1215" s="283" t="s">
        <v>1793</v>
      </c>
      <c r="H1215" s="279" t="s">
        <v>189</v>
      </c>
      <c r="I1215" s="278">
        <v>45281</v>
      </c>
      <c r="J1215" s="278">
        <v>45282</v>
      </c>
      <c r="K1215" s="276">
        <f>J1215-D1215</f>
      </c>
      <c r="L1215" s="278">
        <v>45312</v>
      </c>
      <c r="M1215" s="280">
        <v>19.4</v>
      </c>
      <c r="N1215" s="278">
        <v>45312</v>
      </c>
      <c r="O1215" s="279" t="s">
        <v>190</v>
      </c>
      <c r="P1215" s="276">
        <v>190</v>
      </c>
      <c r="Q1215" s="278">
        <v>45336</v>
      </c>
      <c r="R1215" s="276">
        <f>Q1215-N1215</f>
      </c>
      <c r="S1215" s="6"/>
      <c r="T1215" s="6"/>
      <c r="U1215" s="5">
        <f>+YEAR(D1215)</f>
      </c>
      <c r="V1215" s="5">
        <f>+MONTH(D1215)</f>
      </c>
      <c r="W1215" s="281">
        <f>+"W"&amp;IF(WEEKNUM(D1215)&lt;10,"0"&amp;WEEKNUM(D1215),WEEKNUM(D1215))</f>
      </c>
      <c r="X1215" s="5">
        <f>+IF(N1215="",YEAR(L1215),YEAR(N1215))</f>
      </c>
      <c r="Y1215" s="5">
        <f>+IF(N1215="",MONTH(L1215),MONTH(N1215))</f>
      </c>
      <c r="Z1215" s="282">
        <f>+IF(N1215="","W"&amp;IF(WEEKNUM(L1215)&lt;10,"0"&amp;WEEKNUM(L1215),WEEKNUM(L1215)),"W"&amp;IF(WEEKNUM(N1215)&lt;10,"0"&amp;WEEKNUM(N1215),WEEKNUM(N1215)))</f>
      </c>
      <c r="AA1215" s="281">
        <f>+IF(O1215&lt;&gt;"",O1215,IF(N1215="","In Transit","Arrived"))</f>
      </c>
      <c r="AB1215" s="6"/>
      <c r="AC1215" s="11"/>
      <c r="AD1215" s="6"/>
      <c r="AE1215" s="6"/>
      <c r="AF1215" s="6"/>
      <c r="AG1215" s="11"/>
    </row>
    <row x14ac:dyDescent="0.25" r="1216" customHeight="1" ht="18.75">
      <c r="A1216" s="276">
        <v>50</v>
      </c>
      <c r="B1216" s="276">
        <v>1118400029</v>
      </c>
      <c r="C1216" s="277">
        <v>759307611604</v>
      </c>
      <c r="D1216" s="278">
        <v>45273</v>
      </c>
      <c r="E1216" s="279" t="s">
        <v>1803</v>
      </c>
      <c r="F1216" s="279" t="s">
        <v>1538</v>
      </c>
      <c r="G1216" s="283" t="s">
        <v>1793</v>
      </c>
      <c r="H1216" s="279" t="s">
        <v>189</v>
      </c>
      <c r="I1216" s="278">
        <v>45281</v>
      </c>
      <c r="J1216" s="278">
        <v>45282</v>
      </c>
      <c r="K1216" s="276">
        <f>J1216-D1216</f>
      </c>
      <c r="L1216" s="278">
        <v>45312</v>
      </c>
      <c r="M1216" s="280">
        <v>19.4</v>
      </c>
      <c r="N1216" s="278">
        <v>45312</v>
      </c>
      <c r="O1216" s="279" t="s">
        <v>190</v>
      </c>
      <c r="P1216" s="276">
        <v>190</v>
      </c>
      <c r="Q1216" s="278">
        <v>45335</v>
      </c>
      <c r="R1216" s="276">
        <f>Q1216-N1216</f>
      </c>
      <c r="S1216" s="6"/>
      <c r="T1216" s="6"/>
      <c r="U1216" s="5">
        <f>+YEAR(D1216)</f>
      </c>
      <c r="V1216" s="5">
        <f>+MONTH(D1216)</f>
      </c>
      <c r="W1216" s="281">
        <f>+"W"&amp;IF(WEEKNUM(D1216)&lt;10,"0"&amp;WEEKNUM(D1216),WEEKNUM(D1216))</f>
      </c>
      <c r="X1216" s="5">
        <f>+IF(N1216="",YEAR(L1216),YEAR(N1216))</f>
      </c>
      <c r="Y1216" s="5">
        <f>+IF(N1216="",MONTH(L1216),MONTH(N1216))</f>
      </c>
      <c r="Z1216" s="282">
        <f>+IF(N1216="","W"&amp;IF(WEEKNUM(L1216)&lt;10,"0"&amp;WEEKNUM(L1216),WEEKNUM(L1216)),"W"&amp;IF(WEEKNUM(N1216)&lt;10,"0"&amp;WEEKNUM(N1216),WEEKNUM(N1216)))</f>
      </c>
      <c r="AA1216" s="281">
        <f>+IF(O1216&lt;&gt;"",O1216,IF(N1216="","In Transit","Arrived"))</f>
      </c>
      <c r="AB1216" s="6"/>
      <c r="AC1216" s="11"/>
      <c r="AD1216" s="6"/>
      <c r="AE1216" s="6"/>
      <c r="AF1216" s="6"/>
      <c r="AG1216" s="11"/>
    </row>
    <row x14ac:dyDescent="0.25" r="1217" customHeight="1" ht="18.75">
      <c r="A1217" s="276">
        <v>50</v>
      </c>
      <c r="B1217" s="276">
        <v>1118400028</v>
      </c>
      <c r="C1217" s="277">
        <v>759307611604</v>
      </c>
      <c r="D1217" s="278">
        <v>45273</v>
      </c>
      <c r="E1217" s="279" t="s">
        <v>1804</v>
      </c>
      <c r="F1217" s="279" t="s">
        <v>1538</v>
      </c>
      <c r="G1217" s="283" t="s">
        <v>1793</v>
      </c>
      <c r="H1217" s="279" t="s">
        <v>189</v>
      </c>
      <c r="I1217" s="278">
        <v>45281</v>
      </c>
      <c r="J1217" s="278">
        <v>45282</v>
      </c>
      <c r="K1217" s="276">
        <f>J1217-D1217</f>
      </c>
      <c r="L1217" s="278">
        <v>45312</v>
      </c>
      <c r="M1217" s="280">
        <v>19.4</v>
      </c>
      <c r="N1217" s="278">
        <v>45312</v>
      </c>
      <c r="O1217" s="279" t="s">
        <v>190</v>
      </c>
      <c r="P1217" s="276">
        <v>190</v>
      </c>
      <c r="Q1217" s="278">
        <v>45335</v>
      </c>
      <c r="R1217" s="276">
        <f>Q1217-N1217</f>
      </c>
      <c r="S1217" s="6"/>
      <c r="T1217" s="6"/>
      <c r="U1217" s="5">
        <f>+YEAR(D1217)</f>
      </c>
      <c r="V1217" s="5">
        <f>+MONTH(D1217)</f>
      </c>
      <c r="W1217" s="281">
        <f>+"W"&amp;IF(WEEKNUM(D1217)&lt;10,"0"&amp;WEEKNUM(D1217),WEEKNUM(D1217))</f>
      </c>
      <c r="X1217" s="5">
        <f>+IF(N1217="",YEAR(L1217),YEAR(N1217))</f>
      </c>
      <c r="Y1217" s="5">
        <f>+IF(N1217="",MONTH(L1217),MONTH(N1217))</f>
      </c>
      <c r="Z1217" s="282">
        <f>+IF(N1217="","W"&amp;IF(WEEKNUM(L1217)&lt;10,"0"&amp;WEEKNUM(L1217),WEEKNUM(L1217)),"W"&amp;IF(WEEKNUM(N1217)&lt;10,"0"&amp;WEEKNUM(N1217),WEEKNUM(N1217)))</f>
      </c>
      <c r="AA1217" s="281">
        <f>+IF(O1217&lt;&gt;"",O1217,IF(N1217="","In Transit","Arrived"))</f>
      </c>
      <c r="AB1217" s="6"/>
      <c r="AC1217" s="11"/>
      <c r="AD1217" s="6"/>
      <c r="AE1217" s="6"/>
      <c r="AF1217" s="6"/>
      <c r="AG1217" s="11"/>
    </row>
    <row x14ac:dyDescent="0.25" r="1218" customHeight="1" ht="18.75">
      <c r="A1218" s="276">
        <v>50</v>
      </c>
      <c r="B1218" s="276">
        <v>1118397866</v>
      </c>
      <c r="C1218" s="277">
        <v>759307611604</v>
      </c>
      <c r="D1218" s="278">
        <v>45273</v>
      </c>
      <c r="E1218" s="279" t="s">
        <v>1805</v>
      </c>
      <c r="F1218" s="279" t="s">
        <v>1538</v>
      </c>
      <c r="G1218" s="283" t="s">
        <v>1793</v>
      </c>
      <c r="H1218" s="279" t="s">
        <v>189</v>
      </c>
      <c r="I1218" s="278">
        <v>45281</v>
      </c>
      <c r="J1218" s="278">
        <v>45282</v>
      </c>
      <c r="K1218" s="276">
        <f>J1218-D1218</f>
      </c>
      <c r="L1218" s="278">
        <v>45312</v>
      </c>
      <c r="M1218" s="280">
        <v>19.4</v>
      </c>
      <c r="N1218" s="278">
        <v>45312</v>
      </c>
      <c r="O1218" s="279" t="s">
        <v>190</v>
      </c>
      <c r="P1218" s="276">
        <v>190</v>
      </c>
      <c r="Q1218" s="278">
        <v>45335</v>
      </c>
      <c r="R1218" s="276">
        <f>Q1218-N1218</f>
      </c>
      <c r="S1218" s="6"/>
      <c r="T1218" s="6"/>
      <c r="U1218" s="5">
        <f>+YEAR(D1218)</f>
      </c>
      <c r="V1218" s="5">
        <f>+MONTH(D1218)</f>
      </c>
      <c r="W1218" s="281">
        <f>+"W"&amp;IF(WEEKNUM(D1218)&lt;10,"0"&amp;WEEKNUM(D1218),WEEKNUM(D1218))</f>
      </c>
      <c r="X1218" s="5">
        <f>+IF(N1218="",YEAR(L1218),YEAR(N1218))</f>
      </c>
      <c r="Y1218" s="5">
        <f>+IF(N1218="",MONTH(L1218),MONTH(N1218))</f>
      </c>
      <c r="Z1218" s="282">
        <f>+IF(N1218="","W"&amp;IF(WEEKNUM(L1218)&lt;10,"0"&amp;WEEKNUM(L1218),WEEKNUM(L1218)),"W"&amp;IF(WEEKNUM(N1218)&lt;10,"0"&amp;WEEKNUM(N1218),WEEKNUM(N1218)))</f>
      </c>
      <c r="AA1218" s="281">
        <f>+IF(O1218&lt;&gt;"",O1218,IF(N1218="","In Transit","Arrived"))</f>
      </c>
      <c r="AB1218" s="6"/>
      <c r="AC1218" s="11"/>
      <c r="AD1218" s="6"/>
      <c r="AE1218" s="6"/>
      <c r="AF1218" s="6"/>
      <c r="AG1218" s="11"/>
    </row>
    <row x14ac:dyDescent="0.25" r="1219" customHeight="1" ht="18.75">
      <c r="A1219" s="276">
        <v>50</v>
      </c>
      <c r="B1219" s="276">
        <v>1118273783</v>
      </c>
      <c r="C1219" s="277">
        <v>759307611604</v>
      </c>
      <c r="D1219" s="278">
        <v>45273</v>
      </c>
      <c r="E1219" s="279" t="s">
        <v>1806</v>
      </c>
      <c r="F1219" s="279" t="s">
        <v>1538</v>
      </c>
      <c r="G1219" s="283" t="s">
        <v>1793</v>
      </c>
      <c r="H1219" s="279" t="s">
        <v>189</v>
      </c>
      <c r="I1219" s="278">
        <v>45281</v>
      </c>
      <c r="J1219" s="278">
        <v>45282</v>
      </c>
      <c r="K1219" s="276">
        <f>J1219-D1219</f>
      </c>
      <c r="L1219" s="278">
        <v>45312</v>
      </c>
      <c r="M1219" s="280">
        <v>19.4</v>
      </c>
      <c r="N1219" s="278">
        <v>45312</v>
      </c>
      <c r="O1219" s="279" t="s">
        <v>190</v>
      </c>
      <c r="P1219" s="276">
        <v>190</v>
      </c>
      <c r="Q1219" s="278">
        <v>45335</v>
      </c>
      <c r="R1219" s="276">
        <f>Q1219-N1219</f>
      </c>
      <c r="S1219" s="6"/>
      <c r="T1219" s="6"/>
      <c r="U1219" s="5">
        <f>+YEAR(D1219)</f>
      </c>
      <c r="V1219" s="5">
        <f>+MONTH(D1219)</f>
      </c>
      <c r="W1219" s="281">
        <f>+"W"&amp;IF(WEEKNUM(D1219)&lt;10,"0"&amp;WEEKNUM(D1219),WEEKNUM(D1219))</f>
      </c>
      <c r="X1219" s="5">
        <f>+IF(N1219="",YEAR(L1219),YEAR(N1219))</f>
      </c>
      <c r="Y1219" s="5">
        <f>+IF(N1219="",MONTH(L1219),MONTH(N1219))</f>
      </c>
      <c r="Z1219" s="282">
        <f>+IF(N1219="","W"&amp;IF(WEEKNUM(L1219)&lt;10,"0"&amp;WEEKNUM(L1219),WEEKNUM(L1219)),"W"&amp;IF(WEEKNUM(N1219)&lt;10,"0"&amp;WEEKNUM(N1219),WEEKNUM(N1219)))</f>
      </c>
      <c r="AA1219" s="281">
        <f>+IF(O1219&lt;&gt;"",O1219,IF(N1219="","In Transit","Arrived"))</f>
      </c>
      <c r="AB1219" s="6"/>
      <c r="AC1219" s="11"/>
      <c r="AD1219" s="6"/>
      <c r="AE1219" s="6"/>
      <c r="AF1219" s="6"/>
      <c r="AG1219" s="11"/>
    </row>
    <row x14ac:dyDescent="0.25" r="1220" customHeight="1" ht="18.75">
      <c r="A1220" s="276">
        <v>50</v>
      </c>
      <c r="B1220" s="276">
        <v>1118273782</v>
      </c>
      <c r="C1220" s="277">
        <v>759307611604</v>
      </c>
      <c r="D1220" s="278">
        <v>45272</v>
      </c>
      <c r="E1220" s="279" t="s">
        <v>1807</v>
      </c>
      <c r="F1220" s="279" t="s">
        <v>1538</v>
      </c>
      <c r="G1220" s="283" t="s">
        <v>1793</v>
      </c>
      <c r="H1220" s="279" t="s">
        <v>189</v>
      </c>
      <c r="I1220" s="278">
        <v>45281</v>
      </c>
      <c r="J1220" s="278">
        <v>45282</v>
      </c>
      <c r="K1220" s="276">
        <f>J1220-D1220</f>
      </c>
      <c r="L1220" s="278">
        <v>45312</v>
      </c>
      <c r="M1220" s="280">
        <v>19.4</v>
      </c>
      <c r="N1220" s="278">
        <v>45312</v>
      </c>
      <c r="O1220" s="279" t="s">
        <v>190</v>
      </c>
      <c r="P1220" s="276">
        <v>190</v>
      </c>
      <c r="Q1220" s="278">
        <v>45335</v>
      </c>
      <c r="R1220" s="276">
        <f>Q1220-N1220</f>
      </c>
      <c r="S1220" s="6"/>
      <c r="T1220" s="6"/>
      <c r="U1220" s="5">
        <f>+YEAR(D1220)</f>
      </c>
      <c r="V1220" s="5">
        <f>+MONTH(D1220)</f>
      </c>
      <c r="W1220" s="281">
        <f>+"W"&amp;IF(WEEKNUM(D1220)&lt;10,"0"&amp;WEEKNUM(D1220),WEEKNUM(D1220))</f>
      </c>
      <c r="X1220" s="5">
        <f>+IF(N1220="",YEAR(L1220),YEAR(N1220))</f>
      </c>
      <c r="Y1220" s="5">
        <f>+IF(N1220="",MONTH(L1220),MONTH(N1220))</f>
      </c>
      <c r="Z1220" s="282">
        <f>+IF(N1220="","W"&amp;IF(WEEKNUM(L1220)&lt;10,"0"&amp;WEEKNUM(L1220),WEEKNUM(L1220)),"W"&amp;IF(WEEKNUM(N1220)&lt;10,"0"&amp;WEEKNUM(N1220),WEEKNUM(N1220)))</f>
      </c>
      <c r="AA1220" s="281">
        <f>+IF(O1220&lt;&gt;"",O1220,IF(N1220="","In Transit","Arrived"))</f>
      </c>
      <c r="AB1220" s="6"/>
      <c r="AC1220" s="11"/>
      <c r="AD1220" s="6"/>
      <c r="AE1220" s="6"/>
      <c r="AF1220" s="6"/>
      <c r="AG1220" s="11"/>
    </row>
    <row x14ac:dyDescent="0.25" r="1221" customHeight="1" ht="18.75">
      <c r="A1221" s="276">
        <v>50</v>
      </c>
      <c r="B1221" s="276">
        <v>1118273781</v>
      </c>
      <c r="C1221" s="277">
        <v>759307611604</v>
      </c>
      <c r="D1221" s="278">
        <v>45272</v>
      </c>
      <c r="E1221" s="279" t="s">
        <v>1808</v>
      </c>
      <c r="F1221" s="279" t="s">
        <v>1538</v>
      </c>
      <c r="G1221" s="283" t="s">
        <v>1793</v>
      </c>
      <c r="H1221" s="279" t="s">
        <v>189</v>
      </c>
      <c r="I1221" s="278">
        <v>45281</v>
      </c>
      <c r="J1221" s="278">
        <v>45282</v>
      </c>
      <c r="K1221" s="276">
        <f>J1221-D1221</f>
      </c>
      <c r="L1221" s="278">
        <v>45312</v>
      </c>
      <c r="M1221" s="280">
        <v>19.4</v>
      </c>
      <c r="N1221" s="278">
        <v>45312</v>
      </c>
      <c r="O1221" s="279" t="s">
        <v>190</v>
      </c>
      <c r="P1221" s="276">
        <v>190</v>
      </c>
      <c r="Q1221" s="278">
        <v>45328</v>
      </c>
      <c r="R1221" s="276">
        <f>Q1221-N1221</f>
      </c>
      <c r="S1221" s="6"/>
      <c r="T1221" s="6"/>
      <c r="U1221" s="5">
        <f>+YEAR(D1221)</f>
      </c>
      <c r="V1221" s="5">
        <f>+MONTH(D1221)</f>
      </c>
      <c r="W1221" s="281">
        <f>+"W"&amp;IF(WEEKNUM(D1221)&lt;10,"0"&amp;WEEKNUM(D1221),WEEKNUM(D1221))</f>
      </c>
      <c r="X1221" s="5">
        <f>+IF(N1221="",YEAR(L1221),YEAR(N1221))</f>
      </c>
      <c r="Y1221" s="5">
        <f>+IF(N1221="",MONTH(L1221),MONTH(N1221))</f>
      </c>
      <c r="Z1221" s="282">
        <f>+IF(N1221="","W"&amp;IF(WEEKNUM(L1221)&lt;10,"0"&amp;WEEKNUM(L1221),WEEKNUM(L1221)),"W"&amp;IF(WEEKNUM(N1221)&lt;10,"0"&amp;WEEKNUM(N1221),WEEKNUM(N1221)))</f>
      </c>
      <c r="AA1221" s="281">
        <f>+IF(O1221&lt;&gt;"",O1221,IF(N1221="","In Transit","Arrived"))</f>
      </c>
      <c r="AB1221" s="6"/>
      <c r="AC1221" s="11"/>
      <c r="AD1221" s="6"/>
      <c r="AE1221" s="6"/>
      <c r="AF1221" s="6"/>
      <c r="AG1221" s="11"/>
    </row>
    <row x14ac:dyDescent="0.25" r="1222" customHeight="1" ht="18.75">
      <c r="A1222" s="276">
        <v>50</v>
      </c>
      <c r="B1222" s="276">
        <v>1118273777</v>
      </c>
      <c r="C1222" s="277">
        <v>759307611604</v>
      </c>
      <c r="D1222" s="278">
        <v>45272</v>
      </c>
      <c r="E1222" s="279" t="s">
        <v>1809</v>
      </c>
      <c r="F1222" s="279" t="s">
        <v>1538</v>
      </c>
      <c r="G1222" s="283" t="s">
        <v>1793</v>
      </c>
      <c r="H1222" s="279" t="s">
        <v>189</v>
      </c>
      <c r="I1222" s="278">
        <v>45281</v>
      </c>
      <c r="J1222" s="278">
        <v>45282</v>
      </c>
      <c r="K1222" s="276">
        <f>J1222-D1222</f>
      </c>
      <c r="L1222" s="278">
        <v>45312</v>
      </c>
      <c r="M1222" s="280">
        <v>19.4</v>
      </c>
      <c r="N1222" s="278">
        <v>45312</v>
      </c>
      <c r="O1222" s="279" t="s">
        <v>190</v>
      </c>
      <c r="P1222" s="276">
        <v>190</v>
      </c>
      <c r="Q1222" s="278">
        <v>45328</v>
      </c>
      <c r="R1222" s="276">
        <f>Q1222-N1222</f>
      </c>
      <c r="S1222" s="6"/>
      <c r="T1222" s="6"/>
      <c r="U1222" s="5">
        <f>+YEAR(D1222)</f>
      </c>
      <c r="V1222" s="5">
        <f>+MONTH(D1222)</f>
      </c>
      <c r="W1222" s="281">
        <f>+"W"&amp;IF(WEEKNUM(D1222)&lt;10,"0"&amp;WEEKNUM(D1222),WEEKNUM(D1222))</f>
      </c>
      <c r="X1222" s="5">
        <f>+IF(N1222="",YEAR(L1222),YEAR(N1222))</f>
      </c>
      <c r="Y1222" s="5">
        <f>+IF(N1222="",MONTH(L1222),MONTH(N1222))</f>
      </c>
      <c r="Z1222" s="282">
        <f>+IF(N1222="","W"&amp;IF(WEEKNUM(L1222)&lt;10,"0"&amp;WEEKNUM(L1222),WEEKNUM(L1222)),"W"&amp;IF(WEEKNUM(N1222)&lt;10,"0"&amp;WEEKNUM(N1222),WEEKNUM(N1222)))</f>
      </c>
      <c r="AA1222" s="281">
        <f>+IF(O1222&lt;&gt;"",O1222,IF(N1222="","In Transit","Arrived"))</f>
      </c>
      <c r="AB1222" s="6"/>
      <c r="AC1222" s="11"/>
      <c r="AD1222" s="6"/>
      <c r="AE1222" s="6"/>
      <c r="AF1222" s="6"/>
      <c r="AG1222" s="11"/>
    </row>
    <row x14ac:dyDescent="0.25" r="1223" customHeight="1" ht="18.75">
      <c r="A1223" s="276">
        <v>50</v>
      </c>
      <c r="B1223" s="276">
        <v>1118271335</v>
      </c>
      <c r="C1223" s="277">
        <v>759307611604</v>
      </c>
      <c r="D1223" s="278">
        <v>45272</v>
      </c>
      <c r="E1223" s="279" t="s">
        <v>1810</v>
      </c>
      <c r="F1223" s="279" t="s">
        <v>1538</v>
      </c>
      <c r="G1223" s="283" t="s">
        <v>1793</v>
      </c>
      <c r="H1223" s="279" t="s">
        <v>189</v>
      </c>
      <c r="I1223" s="278">
        <v>45281</v>
      </c>
      <c r="J1223" s="278">
        <v>45282</v>
      </c>
      <c r="K1223" s="276">
        <f>J1223-D1223</f>
      </c>
      <c r="L1223" s="278">
        <v>45312</v>
      </c>
      <c r="M1223" s="280">
        <v>19.4</v>
      </c>
      <c r="N1223" s="278">
        <v>45312</v>
      </c>
      <c r="O1223" s="279" t="s">
        <v>190</v>
      </c>
      <c r="P1223" s="276">
        <v>190</v>
      </c>
      <c r="Q1223" s="278">
        <v>45335</v>
      </c>
      <c r="R1223" s="276">
        <f>Q1223-N1223</f>
      </c>
      <c r="S1223" s="6"/>
      <c r="T1223" s="6"/>
      <c r="U1223" s="5">
        <f>+YEAR(D1223)</f>
      </c>
      <c r="V1223" s="5">
        <f>+MONTH(D1223)</f>
      </c>
      <c r="W1223" s="281">
        <f>+"W"&amp;IF(WEEKNUM(D1223)&lt;10,"0"&amp;WEEKNUM(D1223),WEEKNUM(D1223))</f>
      </c>
      <c r="X1223" s="5">
        <f>+IF(N1223="",YEAR(L1223),YEAR(N1223))</f>
      </c>
      <c r="Y1223" s="5">
        <f>+IF(N1223="",MONTH(L1223),MONTH(N1223))</f>
      </c>
      <c r="Z1223" s="282">
        <f>+IF(N1223="","W"&amp;IF(WEEKNUM(L1223)&lt;10,"0"&amp;WEEKNUM(L1223),WEEKNUM(L1223)),"W"&amp;IF(WEEKNUM(N1223)&lt;10,"0"&amp;WEEKNUM(N1223),WEEKNUM(N1223)))</f>
      </c>
      <c r="AA1223" s="281">
        <f>+IF(O1223&lt;&gt;"",O1223,IF(N1223="","In Transit","Arrived"))</f>
      </c>
      <c r="AB1223" s="6"/>
      <c r="AC1223" s="11"/>
      <c r="AD1223" s="6"/>
      <c r="AE1223" s="6"/>
      <c r="AF1223" s="6"/>
      <c r="AG1223" s="11"/>
    </row>
    <row x14ac:dyDescent="0.25" r="1224" customHeight="1" ht="18.75">
      <c r="A1224" s="276">
        <v>51</v>
      </c>
      <c r="B1224" s="276">
        <v>1118583516</v>
      </c>
      <c r="C1224" s="277">
        <v>762596358855</v>
      </c>
      <c r="D1224" s="278">
        <v>45278</v>
      </c>
      <c r="E1224" s="279" t="s">
        <v>1811</v>
      </c>
      <c r="F1224" s="279" t="s">
        <v>188</v>
      </c>
      <c r="G1224" s="283" t="s">
        <v>1812</v>
      </c>
      <c r="H1224" s="279" t="s">
        <v>189</v>
      </c>
      <c r="I1224" s="278">
        <v>45303</v>
      </c>
      <c r="J1224" s="278">
        <v>45304</v>
      </c>
      <c r="K1224" s="276">
        <f>J1224-D1224</f>
      </c>
      <c r="L1224" s="278">
        <v>45326</v>
      </c>
      <c r="M1224" s="280">
        <v>19.4</v>
      </c>
      <c r="N1224" s="278">
        <v>45326</v>
      </c>
      <c r="O1224" s="279" t="s">
        <v>190</v>
      </c>
      <c r="P1224" s="276">
        <v>190</v>
      </c>
      <c r="Q1224" s="278">
        <v>45342</v>
      </c>
      <c r="R1224" s="276">
        <f>Q1224-N1224</f>
      </c>
      <c r="S1224" s="6"/>
      <c r="T1224" s="6"/>
      <c r="U1224" s="5">
        <f>+YEAR(D1224)</f>
      </c>
      <c r="V1224" s="5">
        <f>+MONTH(D1224)</f>
      </c>
      <c r="W1224" s="281">
        <f>+"W"&amp;IF(WEEKNUM(D1224)&lt;10,"0"&amp;WEEKNUM(D1224),WEEKNUM(D1224))</f>
      </c>
      <c r="X1224" s="5">
        <f>+IF(N1224="",YEAR(L1224),YEAR(N1224))</f>
      </c>
      <c r="Y1224" s="5">
        <f>+IF(N1224="",MONTH(L1224),MONTH(N1224))</f>
      </c>
      <c r="Z1224" s="282">
        <f>+IF(N1224="","W"&amp;IF(WEEKNUM(L1224)&lt;10,"0"&amp;WEEKNUM(L1224),WEEKNUM(L1224)),"W"&amp;IF(WEEKNUM(N1224)&lt;10,"0"&amp;WEEKNUM(N1224),WEEKNUM(N1224)))</f>
      </c>
      <c r="AA1224" s="281">
        <f>+IF(O1224&lt;&gt;"",O1224,IF(N1224="","In Transit","Arrived"))</f>
      </c>
      <c r="AB1224" s="6"/>
      <c r="AC1224" s="11"/>
      <c r="AD1224" s="6"/>
      <c r="AE1224" s="6"/>
      <c r="AF1224" s="6"/>
      <c r="AG1224" s="11"/>
    </row>
    <row x14ac:dyDescent="0.25" r="1225" customHeight="1" ht="18.75">
      <c r="A1225" s="276">
        <v>51</v>
      </c>
      <c r="B1225" s="276">
        <v>1118583524</v>
      </c>
      <c r="C1225" s="277">
        <v>762596358855</v>
      </c>
      <c r="D1225" s="278">
        <v>45278</v>
      </c>
      <c r="E1225" s="279" t="s">
        <v>1813</v>
      </c>
      <c r="F1225" s="279" t="s">
        <v>188</v>
      </c>
      <c r="G1225" s="283" t="s">
        <v>1812</v>
      </c>
      <c r="H1225" s="279" t="s">
        <v>189</v>
      </c>
      <c r="I1225" s="278">
        <v>45303</v>
      </c>
      <c r="J1225" s="278">
        <v>45304</v>
      </c>
      <c r="K1225" s="276">
        <f>J1225-D1225</f>
      </c>
      <c r="L1225" s="278">
        <v>45326</v>
      </c>
      <c r="M1225" s="280">
        <v>19.4</v>
      </c>
      <c r="N1225" s="278">
        <v>45326</v>
      </c>
      <c r="O1225" s="279" t="s">
        <v>190</v>
      </c>
      <c r="P1225" s="276">
        <v>190</v>
      </c>
      <c r="Q1225" s="278">
        <v>45342</v>
      </c>
      <c r="R1225" s="276">
        <f>Q1225-N1225</f>
      </c>
      <c r="S1225" s="6"/>
      <c r="T1225" s="6"/>
      <c r="U1225" s="5">
        <f>+YEAR(D1225)</f>
      </c>
      <c r="V1225" s="5">
        <f>+MONTH(D1225)</f>
      </c>
      <c r="W1225" s="281">
        <f>+"W"&amp;IF(WEEKNUM(D1225)&lt;10,"0"&amp;WEEKNUM(D1225),WEEKNUM(D1225))</f>
      </c>
      <c r="X1225" s="5">
        <f>+IF(N1225="",YEAR(L1225),YEAR(N1225))</f>
      </c>
      <c r="Y1225" s="5">
        <f>+IF(N1225="",MONTH(L1225),MONTH(N1225))</f>
      </c>
      <c r="Z1225" s="282">
        <f>+IF(N1225="","W"&amp;IF(WEEKNUM(L1225)&lt;10,"0"&amp;WEEKNUM(L1225),WEEKNUM(L1225)),"W"&amp;IF(WEEKNUM(N1225)&lt;10,"0"&amp;WEEKNUM(N1225),WEEKNUM(N1225)))</f>
      </c>
      <c r="AA1225" s="281">
        <f>+IF(O1225&lt;&gt;"",O1225,IF(N1225="","In Transit","Arrived"))</f>
      </c>
      <c r="AB1225" s="6"/>
      <c r="AC1225" s="11"/>
      <c r="AD1225" s="6"/>
      <c r="AE1225" s="6"/>
      <c r="AF1225" s="6"/>
      <c r="AG1225" s="11"/>
    </row>
    <row x14ac:dyDescent="0.25" r="1226" customHeight="1" ht="18.75">
      <c r="A1226" s="276">
        <v>51</v>
      </c>
      <c r="B1226" s="276">
        <v>1118583527</v>
      </c>
      <c r="C1226" s="277">
        <v>762596358855</v>
      </c>
      <c r="D1226" s="278">
        <v>45280</v>
      </c>
      <c r="E1226" s="279" t="s">
        <v>1814</v>
      </c>
      <c r="F1226" s="279" t="s">
        <v>188</v>
      </c>
      <c r="G1226" s="283" t="s">
        <v>1812</v>
      </c>
      <c r="H1226" s="279" t="s">
        <v>189</v>
      </c>
      <c r="I1226" s="278">
        <v>45303</v>
      </c>
      <c r="J1226" s="278">
        <v>45304</v>
      </c>
      <c r="K1226" s="276">
        <f>J1226-D1226</f>
      </c>
      <c r="L1226" s="278">
        <v>45326</v>
      </c>
      <c r="M1226" s="280">
        <v>19.4</v>
      </c>
      <c r="N1226" s="278">
        <v>45326</v>
      </c>
      <c r="O1226" s="279" t="s">
        <v>190</v>
      </c>
      <c r="P1226" s="276">
        <v>191</v>
      </c>
      <c r="Q1226" s="278">
        <v>45349</v>
      </c>
      <c r="R1226" s="276">
        <f>Q1226-N1226</f>
      </c>
      <c r="S1226" s="6"/>
      <c r="T1226" s="6"/>
      <c r="U1226" s="5">
        <f>+YEAR(D1226)</f>
      </c>
      <c r="V1226" s="5">
        <f>+MONTH(D1226)</f>
      </c>
      <c r="W1226" s="281">
        <f>+"W"&amp;IF(WEEKNUM(D1226)&lt;10,"0"&amp;WEEKNUM(D1226),WEEKNUM(D1226))</f>
      </c>
      <c r="X1226" s="5">
        <f>+IF(N1226="",YEAR(L1226),YEAR(N1226))</f>
      </c>
      <c r="Y1226" s="5">
        <f>+IF(N1226="",MONTH(L1226),MONTH(N1226))</f>
      </c>
      <c r="Z1226" s="282">
        <f>+IF(N1226="","W"&amp;IF(WEEKNUM(L1226)&lt;10,"0"&amp;WEEKNUM(L1226),WEEKNUM(L1226)),"W"&amp;IF(WEEKNUM(N1226)&lt;10,"0"&amp;WEEKNUM(N1226),WEEKNUM(N1226)))</f>
      </c>
      <c r="AA1226" s="281">
        <f>+IF(O1226&lt;&gt;"",O1226,IF(N1226="","In Transit","Arrived"))</f>
      </c>
      <c r="AB1226" s="6"/>
      <c r="AC1226" s="11"/>
      <c r="AD1226" s="6"/>
      <c r="AE1226" s="6"/>
      <c r="AF1226" s="6"/>
      <c r="AG1226" s="11"/>
    </row>
    <row x14ac:dyDescent="0.25" r="1227" customHeight="1" ht="18.75">
      <c r="A1227" s="276">
        <v>51</v>
      </c>
      <c r="B1227" s="276">
        <v>1118583529</v>
      </c>
      <c r="C1227" s="277">
        <v>762596358855</v>
      </c>
      <c r="D1227" s="278">
        <v>45278</v>
      </c>
      <c r="E1227" s="279" t="s">
        <v>1815</v>
      </c>
      <c r="F1227" s="279" t="s">
        <v>188</v>
      </c>
      <c r="G1227" s="283" t="s">
        <v>1812</v>
      </c>
      <c r="H1227" s="279" t="s">
        <v>189</v>
      </c>
      <c r="I1227" s="278">
        <v>45303</v>
      </c>
      <c r="J1227" s="278">
        <v>45304</v>
      </c>
      <c r="K1227" s="276">
        <f>J1227-D1227</f>
      </c>
      <c r="L1227" s="278">
        <v>45326</v>
      </c>
      <c r="M1227" s="280">
        <v>19.4</v>
      </c>
      <c r="N1227" s="278">
        <v>45326</v>
      </c>
      <c r="O1227" s="279" t="s">
        <v>190</v>
      </c>
      <c r="P1227" s="276">
        <v>190</v>
      </c>
      <c r="Q1227" s="278">
        <v>45342</v>
      </c>
      <c r="R1227" s="276">
        <f>Q1227-N1227</f>
      </c>
      <c r="S1227" s="6"/>
      <c r="T1227" s="6"/>
      <c r="U1227" s="5">
        <f>+YEAR(D1227)</f>
      </c>
      <c r="V1227" s="5">
        <f>+MONTH(D1227)</f>
      </c>
      <c r="W1227" s="281">
        <f>+"W"&amp;IF(WEEKNUM(D1227)&lt;10,"0"&amp;WEEKNUM(D1227),WEEKNUM(D1227))</f>
      </c>
      <c r="X1227" s="5">
        <f>+IF(N1227="",YEAR(L1227),YEAR(N1227))</f>
      </c>
      <c r="Y1227" s="5">
        <f>+IF(N1227="",MONTH(L1227),MONTH(N1227))</f>
      </c>
      <c r="Z1227" s="282">
        <f>+IF(N1227="","W"&amp;IF(WEEKNUM(L1227)&lt;10,"0"&amp;WEEKNUM(L1227),WEEKNUM(L1227)),"W"&amp;IF(WEEKNUM(N1227)&lt;10,"0"&amp;WEEKNUM(N1227),WEEKNUM(N1227)))</f>
      </c>
      <c r="AA1227" s="281">
        <f>+IF(O1227&lt;&gt;"",O1227,IF(N1227="","In Transit","Arrived"))</f>
      </c>
      <c r="AB1227" s="6"/>
      <c r="AC1227" s="11"/>
      <c r="AD1227" s="6"/>
      <c r="AE1227" s="6"/>
      <c r="AF1227" s="6"/>
      <c r="AG1227" s="11"/>
    </row>
    <row x14ac:dyDescent="0.25" r="1228" customHeight="1" ht="18.75">
      <c r="A1228" s="276">
        <v>51</v>
      </c>
      <c r="B1228" s="276">
        <v>1118583530</v>
      </c>
      <c r="C1228" s="277">
        <v>762596358855</v>
      </c>
      <c r="D1228" s="278">
        <v>45278</v>
      </c>
      <c r="E1228" s="279" t="s">
        <v>1816</v>
      </c>
      <c r="F1228" s="279" t="s">
        <v>188</v>
      </c>
      <c r="G1228" s="283" t="s">
        <v>1812</v>
      </c>
      <c r="H1228" s="279" t="s">
        <v>189</v>
      </c>
      <c r="I1228" s="278">
        <v>45303</v>
      </c>
      <c r="J1228" s="278">
        <v>45304</v>
      </c>
      <c r="K1228" s="276">
        <f>J1228-D1228</f>
      </c>
      <c r="L1228" s="278">
        <v>45326</v>
      </c>
      <c r="M1228" s="280">
        <v>19.4</v>
      </c>
      <c r="N1228" s="278">
        <v>45326</v>
      </c>
      <c r="O1228" s="279" t="s">
        <v>190</v>
      </c>
      <c r="P1228" s="276">
        <v>190</v>
      </c>
      <c r="Q1228" s="278">
        <v>45342</v>
      </c>
      <c r="R1228" s="276">
        <f>Q1228-N1228</f>
      </c>
      <c r="S1228" s="6"/>
      <c r="T1228" s="6"/>
      <c r="U1228" s="5">
        <f>+YEAR(D1228)</f>
      </c>
      <c r="V1228" s="5">
        <f>+MONTH(D1228)</f>
      </c>
      <c r="W1228" s="281">
        <f>+"W"&amp;IF(WEEKNUM(D1228)&lt;10,"0"&amp;WEEKNUM(D1228),WEEKNUM(D1228))</f>
      </c>
      <c r="X1228" s="5">
        <f>+IF(N1228="",YEAR(L1228),YEAR(N1228))</f>
      </c>
      <c r="Y1228" s="5">
        <f>+IF(N1228="",MONTH(L1228),MONTH(N1228))</f>
      </c>
      <c r="Z1228" s="282">
        <f>+IF(N1228="","W"&amp;IF(WEEKNUM(L1228)&lt;10,"0"&amp;WEEKNUM(L1228),WEEKNUM(L1228)),"W"&amp;IF(WEEKNUM(N1228)&lt;10,"0"&amp;WEEKNUM(N1228),WEEKNUM(N1228)))</f>
      </c>
      <c r="AA1228" s="281">
        <f>+IF(O1228&lt;&gt;"",O1228,IF(N1228="","In Transit","Arrived"))</f>
      </c>
      <c r="AB1228" s="6"/>
      <c r="AC1228" s="11"/>
      <c r="AD1228" s="6"/>
      <c r="AE1228" s="6"/>
      <c r="AF1228" s="6"/>
      <c r="AG1228" s="11"/>
    </row>
    <row x14ac:dyDescent="0.25" r="1229" customHeight="1" ht="18.75">
      <c r="A1229" s="276">
        <v>51</v>
      </c>
      <c r="B1229" s="276">
        <v>1118583531</v>
      </c>
      <c r="C1229" s="277">
        <v>762596358855</v>
      </c>
      <c r="D1229" s="278">
        <v>45279</v>
      </c>
      <c r="E1229" s="279" t="s">
        <v>1817</v>
      </c>
      <c r="F1229" s="279" t="s">
        <v>188</v>
      </c>
      <c r="G1229" s="283" t="s">
        <v>1812</v>
      </c>
      <c r="H1229" s="279" t="s">
        <v>189</v>
      </c>
      <c r="I1229" s="278">
        <v>45303</v>
      </c>
      <c r="J1229" s="278">
        <v>45304</v>
      </c>
      <c r="K1229" s="276">
        <f>J1229-D1229</f>
      </c>
      <c r="L1229" s="278">
        <v>45326</v>
      </c>
      <c r="M1229" s="280">
        <v>19.4</v>
      </c>
      <c r="N1229" s="278">
        <v>45326</v>
      </c>
      <c r="O1229" s="279" t="s">
        <v>190</v>
      </c>
      <c r="P1229" s="276">
        <v>191</v>
      </c>
      <c r="Q1229" s="278">
        <v>45349</v>
      </c>
      <c r="R1229" s="276">
        <f>Q1229-N1229</f>
      </c>
      <c r="S1229" s="6"/>
      <c r="T1229" s="6"/>
      <c r="U1229" s="5">
        <f>+YEAR(D1229)</f>
      </c>
      <c r="V1229" s="5">
        <f>+MONTH(D1229)</f>
      </c>
      <c r="W1229" s="281">
        <f>+"W"&amp;IF(WEEKNUM(D1229)&lt;10,"0"&amp;WEEKNUM(D1229),WEEKNUM(D1229))</f>
      </c>
      <c r="X1229" s="5">
        <f>+IF(N1229="",YEAR(L1229),YEAR(N1229))</f>
      </c>
      <c r="Y1229" s="5">
        <f>+IF(N1229="",MONTH(L1229),MONTH(N1229))</f>
      </c>
      <c r="Z1229" s="282">
        <f>+IF(N1229="","W"&amp;IF(WEEKNUM(L1229)&lt;10,"0"&amp;WEEKNUM(L1229),WEEKNUM(L1229)),"W"&amp;IF(WEEKNUM(N1229)&lt;10,"0"&amp;WEEKNUM(N1229),WEEKNUM(N1229)))</f>
      </c>
      <c r="AA1229" s="281">
        <f>+IF(O1229&lt;&gt;"",O1229,IF(N1229="","In Transit","Arrived"))</f>
      </c>
      <c r="AB1229" s="6"/>
      <c r="AC1229" s="11"/>
      <c r="AD1229" s="6"/>
      <c r="AE1229" s="6"/>
      <c r="AF1229" s="6"/>
      <c r="AG1229" s="11"/>
    </row>
    <row x14ac:dyDescent="0.25" r="1230" customHeight="1" ht="18.75">
      <c r="A1230" s="276">
        <v>51</v>
      </c>
      <c r="B1230" s="276">
        <v>1118583534</v>
      </c>
      <c r="C1230" s="277">
        <v>762596358855</v>
      </c>
      <c r="D1230" s="278">
        <v>45279</v>
      </c>
      <c r="E1230" s="279" t="s">
        <v>1818</v>
      </c>
      <c r="F1230" s="279" t="s">
        <v>188</v>
      </c>
      <c r="G1230" s="283" t="s">
        <v>1812</v>
      </c>
      <c r="H1230" s="279" t="s">
        <v>189</v>
      </c>
      <c r="I1230" s="278">
        <v>45303</v>
      </c>
      <c r="J1230" s="278">
        <v>45304</v>
      </c>
      <c r="K1230" s="276">
        <f>J1230-D1230</f>
      </c>
      <c r="L1230" s="278">
        <v>45326</v>
      </c>
      <c r="M1230" s="280">
        <v>19.4</v>
      </c>
      <c r="N1230" s="278">
        <v>45326</v>
      </c>
      <c r="O1230" s="279" t="s">
        <v>190</v>
      </c>
      <c r="P1230" s="276">
        <v>191</v>
      </c>
      <c r="Q1230" s="278">
        <v>45349</v>
      </c>
      <c r="R1230" s="276">
        <f>Q1230-N1230</f>
      </c>
      <c r="S1230" s="6"/>
      <c r="T1230" s="6"/>
      <c r="U1230" s="5">
        <f>+YEAR(D1230)</f>
      </c>
      <c r="V1230" s="5">
        <f>+MONTH(D1230)</f>
      </c>
      <c r="W1230" s="281">
        <f>+"W"&amp;IF(WEEKNUM(D1230)&lt;10,"0"&amp;WEEKNUM(D1230),WEEKNUM(D1230))</f>
      </c>
      <c r="X1230" s="5">
        <f>+IF(N1230="",YEAR(L1230),YEAR(N1230))</f>
      </c>
      <c r="Y1230" s="5">
        <f>+IF(N1230="",MONTH(L1230),MONTH(N1230))</f>
      </c>
      <c r="Z1230" s="282">
        <f>+IF(N1230="","W"&amp;IF(WEEKNUM(L1230)&lt;10,"0"&amp;WEEKNUM(L1230),WEEKNUM(L1230)),"W"&amp;IF(WEEKNUM(N1230)&lt;10,"0"&amp;WEEKNUM(N1230),WEEKNUM(N1230)))</f>
      </c>
      <c r="AA1230" s="281">
        <f>+IF(O1230&lt;&gt;"",O1230,IF(N1230="","In Transit","Arrived"))</f>
      </c>
      <c r="AB1230" s="6"/>
      <c r="AC1230" s="11"/>
      <c r="AD1230" s="6"/>
      <c r="AE1230" s="6"/>
      <c r="AF1230" s="6"/>
      <c r="AG1230" s="11"/>
    </row>
    <row x14ac:dyDescent="0.25" r="1231" customHeight="1" ht="18.75">
      <c r="A1231" s="276">
        <v>51</v>
      </c>
      <c r="B1231" s="276">
        <v>1118583538</v>
      </c>
      <c r="C1231" s="277">
        <v>762596358855</v>
      </c>
      <c r="D1231" s="278">
        <v>45279</v>
      </c>
      <c r="E1231" s="279" t="s">
        <v>596</v>
      </c>
      <c r="F1231" s="279" t="s">
        <v>188</v>
      </c>
      <c r="G1231" s="283" t="s">
        <v>1812</v>
      </c>
      <c r="H1231" s="279" t="s">
        <v>189</v>
      </c>
      <c r="I1231" s="278">
        <v>45303</v>
      </c>
      <c r="J1231" s="278">
        <v>45304</v>
      </c>
      <c r="K1231" s="276">
        <f>J1231-D1231</f>
      </c>
      <c r="L1231" s="278">
        <v>45326</v>
      </c>
      <c r="M1231" s="280">
        <v>19.4</v>
      </c>
      <c r="N1231" s="278">
        <v>45326</v>
      </c>
      <c r="O1231" s="279" t="s">
        <v>190</v>
      </c>
      <c r="P1231" s="276">
        <v>191</v>
      </c>
      <c r="Q1231" s="278">
        <v>45349</v>
      </c>
      <c r="R1231" s="276">
        <f>Q1231-N1231</f>
      </c>
      <c r="S1231" s="6"/>
      <c r="T1231" s="6"/>
      <c r="U1231" s="5">
        <f>+YEAR(D1231)</f>
      </c>
      <c r="V1231" s="5">
        <f>+MONTH(D1231)</f>
      </c>
      <c r="W1231" s="281">
        <f>+"W"&amp;IF(WEEKNUM(D1231)&lt;10,"0"&amp;WEEKNUM(D1231),WEEKNUM(D1231))</f>
      </c>
      <c r="X1231" s="5">
        <f>+IF(N1231="",YEAR(L1231),YEAR(N1231))</f>
      </c>
      <c r="Y1231" s="5">
        <f>+IF(N1231="",MONTH(L1231),MONTH(N1231))</f>
      </c>
      <c r="Z1231" s="282">
        <f>+IF(N1231="","W"&amp;IF(WEEKNUM(L1231)&lt;10,"0"&amp;WEEKNUM(L1231),WEEKNUM(L1231)),"W"&amp;IF(WEEKNUM(N1231)&lt;10,"0"&amp;WEEKNUM(N1231),WEEKNUM(N1231)))</f>
      </c>
      <c r="AA1231" s="281">
        <f>+IF(O1231&lt;&gt;"",O1231,IF(N1231="","In Transit","Arrived"))</f>
      </c>
      <c r="AB1231" s="6"/>
      <c r="AC1231" s="11"/>
      <c r="AD1231" s="6"/>
      <c r="AE1231" s="6"/>
      <c r="AF1231" s="6"/>
      <c r="AG1231" s="11"/>
    </row>
    <row x14ac:dyDescent="0.25" r="1232" customHeight="1" ht="18.75">
      <c r="A1232" s="276">
        <v>51</v>
      </c>
      <c r="B1232" s="276">
        <v>1118583539</v>
      </c>
      <c r="C1232" s="277">
        <v>762596358855</v>
      </c>
      <c r="D1232" s="278">
        <v>45279</v>
      </c>
      <c r="E1232" s="279" t="s">
        <v>1819</v>
      </c>
      <c r="F1232" s="279" t="s">
        <v>188</v>
      </c>
      <c r="G1232" s="283" t="s">
        <v>1812</v>
      </c>
      <c r="H1232" s="279" t="s">
        <v>189</v>
      </c>
      <c r="I1232" s="278">
        <v>45303</v>
      </c>
      <c r="J1232" s="278">
        <v>45304</v>
      </c>
      <c r="K1232" s="276">
        <f>J1232-D1232</f>
      </c>
      <c r="L1232" s="278">
        <v>45326</v>
      </c>
      <c r="M1232" s="280">
        <v>19.4</v>
      </c>
      <c r="N1232" s="278">
        <v>45326</v>
      </c>
      <c r="O1232" s="279" t="s">
        <v>190</v>
      </c>
      <c r="P1232" s="276">
        <v>191</v>
      </c>
      <c r="Q1232" s="278">
        <v>45349</v>
      </c>
      <c r="R1232" s="276">
        <f>Q1232-N1232</f>
      </c>
      <c r="S1232" s="6"/>
      <c r="T1232" s="6"/>
      <c r="U1232" s="5">
        <f>+YEAR(D1232)</f>
      </c>
      <c r="V1232" s="5">
        <f>+MONTH(D1232)</f>
      </c>
      <c r="W1232" s="281">
        <f>+"W"&amp;IF(WEEKNUM(D1232)&lt;10,"0"&amp;WEEKNUM(D1232),WEEKNUM(D1232))</f>
      </c>
      <c r="X1232" s="5">
        <f>+IF(N1232="",YEAR(L1232),YEAR(N1232))</f>
      </c>
      <c r="Y1232" s="5">
        <f>+IF(N1232="",MONTH(L1232),MONTH(N1232))</f>
      </c>
      <c r="Z1232" s="282">
        <f>+IF(N1232="","W"&amp;IF(WEEKNUM(L1232)&lt;10,"0"&amp;WEEKNUM(L1232),WEEKNUM(L1232)),"W"&amp;IF(WEEKNUM(N1232)&lt;10,"0"&amp;WEEKNUM(N1232),WEEKNUM(N1232)))</f>
      </c>
      <c r="AA1232" s="281">
        <f>+IF(O1232&lt;&gt;"",O1232,IF(N1232="","In Transit","Arrived"))</f>
      </c>
      <c r="AB1232" s="6"/>
      <c r="AC1232" s="11"/>
      <c r="AD1232" s="6"/>
      <c r="AE1232" s="6"/>
      <c r="AF1232" s="6"/>
      <c r="AG1232" s="11"/>
    </row>
    <row x14ac:dyDescent="0.25" r="1233" customHeight="1" ht="18.75">
      <c r="A1233" s="276">
        <v>51</v>
      </c>
      <c r="B1233" s="276">
        <v>1118583540</v>
      </c>
      <c r="C1233" s="277">
        <v>762596358855</v>
      </c>
      <c r="D1233" s="278">
        <v>45279</v>
      </c>
      <c r="E1233" s="279" t="s">
        <v>1820</v>
      </c>
      <c r="F1233" s="279" t="s">
        <v>188</v>
      </c>
      <c r="G1233" s="283" t="s">
        <v>1812</v>
      </c>
      <c r="H1233" s="279" t="s">
        <v>189</v>
      </c>
      <c r="I1233" s="278">
        <v>45303</v>
      </c>
      <c r="J1233" s="278">
        <v>45304</v>
      </c>
      <c r="K1233" s="276">
        <f>J1233-D1233</f>
      </c>
      <c r="L1233" s="278">
        <v>45326</v>
      </c>
      <c r="M1233" s="280">
        <v>19.4</v>
      </c>
      <c r="N1233" s="278">
        <v>45326</v>
      </c>
      <c r="O1233" s="279" t="s">
        <v>190</v>
      </c>
      <c r="P1233" s="276">
        <v>191</v>
      </c>
      <c r="Q1233" s="278">
        <v>45349</v>
      </c>
      <c r="R1233" s="276">
        <f>Q1233-N1233</f>
      </c>
      <c r="S1233" s="6"/>
      <c r="T1233" s="6"/>
      <c r="U1233" s="5">
        <f>+YEAR(D1233)</f>
      </c>
      <c r="V1233" s="5">
        <f>+MONTH(D1233)</f>
      </c>
      <c r="W1233" s="281">
        <f>+"W"&amp;IF(WEEKNUM(D1233)&lt;10,"0"&amp;WEEKNUM(D1233),WEEKNUM(D1233))</f>
      </c>
      <c r="X1233" s="5">
        <f>+IF(N1233="",YEAR(L1233),YEAR(N1233))</f>
      </c>
      <c r="Y1233" s="5">
        <f>+IF(N1233="",MONTH(L1233),MONTH(N1233))</f>
      </c>
      <c r="Z1233" s="282">
        <f>+IF(N1233="","W"&amp;IF(WEEKNUM(L1233)&lt;10,"0"&amp;WEEKNUM(L1233),WEEKNUM(L1233)),"W"&amp;IF(WEEKNUM(N1233)&lt;10,"0"&amp;WEEKNUM(N1233),WEEKNUM(N1233)))</f>
      </c>
      <c r="AA1233" s="281">
        <f>+IF(O1233&lt;&gt;"",O1233,IF(N1233="","In Transit","Arrived"))</f>
      </c>
      <c r="AB1233" s="6"/>
      <c r="AC1233" s="11"/>
      <c r="AD1233" s="6"/>
      <c r="AE1233" s="6"/>
      <c r="AF1233" s="6"/>
      <c r="AG1233" s="11"/>
    </row>
    <row x14ac:dyDescent="0.25" r="1234" customHeight="1" ht="18.75">
      <c r="A1234" s="276">
        <v>51</v>
      </c>
      <c r="B1234" s="276">
        <v>1118583542</v>
      </c>
      <c r="C1234" s="277">
        <v>762596358855</v>
      </c>
      <c r="D1234" s="278">
        <v>45279</v>
      </c>
      <c r="E1234" s="279" t="s">
        <v>1821</v>
      </c>
      <c r="F1234" s="279" t="s">
        <v>188</v>
      </c>
      <c r="G1234" s="283" t="s">
        <v>1812</v>
      </c>
      <c r="H1234" s="279" t="s">
        <v>189</v>
      </c>
      <c r="I1234" s="278">
        <v>45303</v>
      </c>
      <c r="J1234" s="278">
        <v>45304</v>
      </c>
      <c r="K1234" s="276">
        <f>J1234-D1234</f>
      </c>
      <c r="L1234" s="278">
        <v>45326</v>
      </c>
      <c r="M1234" s="280">
        <v>19.4</v>
      </c>
      <c r="N1234" s="278">
        <v>45326</v>
      </c>
      <c r="O1234" s="279" t="s">
        <v>190</v>
      </c>
      <c r="P1234" s="276">
        <v>191</v>
      </c>
      <c r="Q1234" s="278">
        <v>45349</v>
      </c>
      <c r="R1234" s="276">
        <f>Q1234-N1234</f>
      </c>
      <c r="S1234" s="6"/>
      <c r="T1234" s="6"/>
      <c r="U1234" s="5">
        <f>+YEAR(D1234)</f>
      </c>
      <c r="V1234" s="5">
        <f>+MONTH(D1234)</f>
      </c>
      <c r="W1234" s="281">
        <f>+"W"&amp;IF(WEEKNUM(D1234)&lt;10,"0"&amp;WEEKNUM(D1234),WEEKNUM(D1234))</f>
      </c>
      <c r="X1234" s="5">
        <f>+IF(N1234="",YEAR(L1234),YEAR(N1234))</f>
      </c>
      <c r="Y1234" s="5">
        <f>+IF(N1234="",MONTH(L1234),MONTH(N1234))</f>
      </c>
      <c r="Z1234" s="282">
        <f>+IF(N1234="","W"&amp;IF(WEEKNUM(L1234)&lt;10,"0"&amp;WEEKNUM(L1234),WEEKNUM(L1234)),"W"&amp;IF(WEEKNUM(N1234)&lt;10,"0"&amp;WEEKNUM(N1234),WEEKNUM(N1234)))</f>
      </c>
      <c r="AA1234" s="281">
        <f>+IF(O1234&lt;&gt;"",O1234,IF(N1234="","In Transit","Arrived"))</f>
      </c>
      <c r="AB1234" s="6"/>
      <c r="AC1234" s="11"/>
      <c r="AD1234" s="6"/>
      <c r="AE1234" s="6"/>
      <c r="AF1234" s="6"/>
      <c r="AG1234" s="11"/>
    </row>
    <row x14ac:dyDescent="0.25" r="1235" customHeight="1" ht="18.75">
      <c r="A1235" s="276">
        <v>51</v>
      </c>
      <c r="B1235" s="276">
        <v>1118583548</v>
      </c>
      <c r="C1235" s="277">
        <v>762596358855</v>
      </c>
      <c r="D1235" s="278">
        <v>45279</v>
      </c>
      <c r="E1235" s="279" t="s">
        <v>627</v>
      </c>
      <c r="F1235" s="279" t="s">
        <v>188</v>
      </c>
      <c r="G1235" s="283" t="s">
        <v>1812</v>
      </c>
      <c r="H1235" s="279" t="s">
        <v>189</v>
      </c>
      <c r="I1235" s="278">
        <v>45303</v>
      </c>
      <c r="J1235" s="278">
        <v>45304</v>
      </c>
      <c r="K1235" s="276">
        <f>J1235-D1235</f>
      </c>
      <c r="L1235" s="278">
        <v>45326</v>
      </c>
      <c r="M1235" s="280">
        <v>19.4</v>
      </c>
      <c r="N1235" s="278">
        <v>45326</v>
      </c>
      <c r="O1235" s="279" t="s">
        <v>190</v>
      </c>
      <c r="P1235" s="276">
        <v>191</v>
      </c>
      <c r="Q1235" s="278">
        <v>45349</v>
      </c>
      <c r="R1235" s="276">
        <f>Q1235-N1235</f>
      </c>
      <c r="S1235" s="6"/>
      <c r="T1235" s="6"/>
      <c r="U1235" s="5">
        <f>+YEAR(D1235)</f>
      </c>
      <c r="V1235" s="5">
        <f>+MONTH(D1235)</f>
      </c>
      <c r="W1235" s="281">
        <f>+"W"&amp;IF(WEEKNUM(D1235)&lt;10,"0"&amp;WEEKNUM(D1235),WEEKNUM(D1235))</f>
      </c>
      <c r="X1235" s="5">
        <f>+IF(N1235="",YEAR(L1235),YEAR(N1235))</f>
      </c>
      <c r="Y1235" s="5">
        <f>+IF(N1235="",MONTH(L1235),MONTH(N1235))</f>
      </c>
      <c r="Z1235" s="282">
        <f>+IF(N1235="","W"&amp;IF(WEEKNUM(L1235)&lt;10,"0"&amp;WEEKNUM(L1235),WEEKNUM(L1235)),"W"&amp;IF(WEEKNUM(N1235)&lt;10,"0"&amp;WEEKNUM(N1235),WEEKNUM(N1235)))</f>
      </c>
      <c r="AA1235" s="281">
        <f>+IF(O1235&lt;&gt;"",O1235,IF(N1235="","In Transit","Arrived"))</f>
      </c>
      <c r="AB1235" s="6"/>
      <c r="AC1235" s="11"/>
      <c r="AD1235" s="6"/>
      <c r="AE1235" s="6"/>
      <c r="AF1235" s="6"/>
      <c r="AG1235" s="11"/>
    </row>
    <row x14ac:dyDescent="0.25" r="1236" customHeight="1" ht="18.75">
      <c r="A1236" s="276">
        <v>1</v>
      </c>
      <c r="B1236" s="276">
        <v>1118957694</v>
      </c>
      <c r="C1236" s="277">
        <v>768740238942</v>
      </c>
      <c r="D1236" s="278">
        <v>45296</v>
      </c>
      <c r="E1236" s="279" t="s">
        <v>1822</v>
      </c>
      <c r="F1236" s="279" t="s">
        <v>1748</v>
      </c>
      <c r="G1236" s="283" t="s">
        <v>1823</v>
      </c>
      <c r="H1236" s="279" t="s">
        <v>189</v>
      </c>
      <c r="I1236" s="278">
        <v>45309</v>
      </c>
      <c r="J1236" s="278">
        <v>45304</v>
      </c>
      <c r="K1236" s="276">
        <f>J1236-D1236</f>
      </c>
      <c r="L1236" s="278">
        <v>45326</v>
      </c>
      <c r="M1236" s="280">
        <v>19.4</v>
      </c>
      <c r="N1236" s="278">
        <v>45341</v>
      </c>
      <c r="O1236" s="279" t="s">
        <v>190</v>
      </c>
      <c r="P1236" s="276">
        <v>190</v>
      </c>
      <c r="Q1236" s="278">
        <v>45362</v>
      </c>
      <c r="R1236" s="276">
        <f>Q1236-N1236</f>
      </c>
      <c r="S1236" s="6"/>
      <c r="T1236" s="6"/>
      <c r="U1236" s="5">
        <f>+YEAR(D1236)</f>
      </c>
      <c r="V1236" s="5">
        <f>+MONTH(D1236)</f>
      </c>
      <c r="W1236" s="281">
        <f>+"W"&amp;IF(WEEKNUM(D1236)&lt;10,"0"&amp;WEEKNUM(D1236),WEEKNUM(D1236))</f>
      </c>
      <c r="X1236" s="5">
        <f>+IF(N1236="",YEAR(L1236),YEAR(N1236))</f>
      </c>
      <c r="Y1236" s="5">
        <f>+IF(N1236="",MONTH(L1236),MONTH(N1236))</f>
      </c>
      <c r="Z1236" s="282">
        <f>+IF(N1236="","W"&amp;IF(WEEKNUM(L1236)&lt;10,"0"&amp;WEEKNUM(L1236),WEEKNUM(L1236)),"W"&amp;IF(WEEKNUM(N1236)&lt;10,"0"&amp;WEEKNUM(N1236),WEEKNUM(N1236)))</f>
      </c>
      <c r="AA1236" s="281">
        <f>+IF(O1236&lt;&gt;"",O1236,IF(N1236="","In Transit","Arrived"))</f>
      </c>
      <c r="AB1236" s="6"/>
      <c r="AC1236" s="11"/>
      <c r="AD1236" s="6"/>
      <c r="AE1236" s="6"/>
      <c r="AF1236" s="6"/>
      <c r="AG1236" s="11"/>
    </row>
    <row x14ac:dyDescent="0.25" r="1237" customHeight="1" ht="18.75">
      <c r="A1237" s="276">
        <v>1</v>
      </c>
      <c r="B1237" s="276">
        <v>1118957689</v>
      </c>
      <c r="C1237" s="277">
        <v>768740238942</v>
      </c>
      <c r="D1237" s="278">
        <v>45296</v>
      </c>
      <c r="E1237" s="279" t="s">
        <v>1824</v>
      </c>
      <c r="F1237" s="279" t="s">
        <v>1748</v>
      </c>
      <c r="G1237" s="283" t="s">
        <v>1823</v>
      </c>
      <c r="H1237" s="279" t="s">
        <v>189</v>
      </c>
      <c r="I1237" s="278">
        <v>45309</v>
      </c>
      <c r="J1237" s="278">
        <v>45304</v>
      </c>
      <c r="K1237" s="276">
        <f>J1237-D1237</f>
      </c>
      <c r="L1237" s="278">
        <v>45326</v>
      </c>
      <c r="M1237" s="280">
        <v>19.4</v>
      </c>
      <c r="N1237" s="278">
        <v>45326</v>
      </c>
      <c r="O1237" s="279" t="s">
        <v>190</v>
      </c>
      <c r="P1237" s="276">
        <v>191</v>
      </c>
      <c r="Q1237" s="278">
        <v>45356</v>
      </c>
      <c r="R1237" s="276">
        <f>Q1237-N1237</f>
      </c>
      <c r="S1237" s="6"/>
      <c r="T1237" s="6"/>
      <c r="U1237" s="5">
        <f>+YEAR(D1237)</f>
      </c>
      <c r="V1237" s="5">
        <f>+MONTH(D1237)</f>
      </c>
      <c r="W1237" s="281">
        <f>+"W"&amp;IF(WEEKNUM(D1237)&lt;10,"0"&amp;WEEKNUM(D1237),WEEKNUM(D1237))</f>
      </c>
      <c r="X1237" s="5">
        <f>+IF(N1237="",YEAR(L1237),YEAR(N1237))</f>
      </c>
      <c r="Y1237" s="5">
        <f>+IF(N1237="",MONTH(L1237),MONTH(N1237))</f>
      </c>
      <c r="Z1237" s="282">
        <f>+IF(N1237="","W"&amp;IF(WEEKNUM(L1237)&lt;10,"0"&amp;WEEKNUM(L1237),WEEKNUM(L1237)),"W"&amp;IF(WEEKNUM(N1237)&lt;10,"0"&amp;WEEKNUM(N1237),WEEKNUM(N1237)))</f>
      </c>
      <c r="AA1237" s="281">
        <f>+IF(O1237&lt;&gt;"",O1237,IF(N1237="","In Transit","Arrived"))</f>
      </c>
      <c r="AB1237" s="6"/>
      <c r="AC1237" s="11"/>
      <c r="AD1237" s="6"/>
      <c r="AE1237" s="6"/>
      <c r="AF1237" s="6"/>
      <c r="AG1237" s="11"/>
    </row>
    <row x14ac:dyDescent="0.25" r="1238" customHeight="1" ht="18.75">
      <c r="A1238" s="276">
        <v>1</v>
      </c>
      <c r="B1238" s="276">
        <v>1118957688</v>
      </c>
      <c r="C1238" s="277">
        <v>768740238942</v>
      </c>
      <c r="D1238" s="278">
        <v>45296</v>
      </c>
      <c r="E1238" s="279" t="s">
        <v>535</v>
      </c>
      <c r="F1238" s="279" t="s">
        <v>1748</v>
      </c>
      <c r="G1238" s="283" t="s">
        <v>1823</v>
      </c>
      <c r="H1238" s="279" t="s">
        <v>189</v>
      </c>
      <c r="I1238" s="278">
        <v>45309</v>
      </c>
      <c r="J1238" s="278">
        <v>45304</v>
      </c>
      <c r="K1238" s="276">
        <f>J1238-D1238</f>
      </c>
      <c r="L1238" s="278">
        <v>45326</v>
      </c>
      <c r="M1238" s="280">
        <v>19.4</v>
      </c>
      <c r="N1238" s="278">
        <v>45341</v>
      </c>
      <c r="O1238" s="279" t="s">
        <v>190</v>
      </c>
      <c r="P1238" s="276">
        <v>190</v>
      </c>
      <c r="Q1238" s="278">
        <v>45362</v>
      </c>
      <c r="R1238" s="276">
        <f>Q1238-N1238</f>
      </c>
      <c r="S1238" s="6"/>
      <c r="T1238" s="6"/>
      <c r="U1238" s="5">
        <f>+YEAR(D1238)</f>
      </c>
      <c r="V1238" s="5">
        <f>+MONTH(D1238)</f>
      </c>
      <c r="W1238" s="281">
        <f>+"W"&amp;IF(WEEKNUM(D1238)&lt;10,"0"&amp;WEEKNUM(D1238),WEEKNUM(D1238))</f>
      </c>
      <c r="X1238" s="5">
        <f>+IF(N1238="",YEAR(L1238),YEAR(N1238))</f>
      </c>
      <c r="Y1238" s="5">
        <f>+IF(N1238="",MONTH(L1238),MONTH(N1238))</f>
      </c>
      <c r="Z1238" s="282">
        <f>+IF(N1238="","W"&amp;IF(WEEKNUM(L1238)&lt;10,"0"&amp;WEEKNUM(L1238),WEEKNUM(L1238)),"W"&amp;IF(WEEKNUM(N1238)&lt;10,"0"&amp;WEEKNUM(N1238),WEEKNUM(N1238)))</f>
      </c>
      <c r="AA1238" s="281">
        <f>+IF(O1238&lt;&gt;"",O1238,IF(N1238="","In Transit","Arrived"))</f>
      </c>
      <c r="AB1238" s="6"/>
      <c r="AC1238" s="11"/>
      <c r="AD1238" s="6"/>
      <c r="AE1238" s="6"/>
      <c r="AF1238" s="6"/>
      <c r="AG1238" s="11"/>
    </row>
    <row x14ac:dyDescent="0.25" r="1239" customHeight="1" ht="18.75">
      <c r="A1239" s="276">
        <v>1</v>
      </c>
      <c r="B1239" s="276">
        <v>1118957687</v>
      </c>
      <c r="C1239" s="277">
        <v>768740238942</v>
      </c>
      <c r="D1239" s="278">
        <v>45295</v>
      </c>
      <c r="E1239" s="279" t="s">
        <v>1825</v>
      </c>
      <c r="F1239" s="279" t="s">
        <v>1748</v>
      </c>
      <c r="G1239" s="283" t="s">
        <v>1823</v>
      </c>
      <c r="H1239" s="279" t="s">
        <v>189</v>
      </c>
      <c r="I1239" s="278">
        <v>45309</v>
      </c>
      <c r="J1239" s="278">
        <v>45304</v>
      </c>
      <c r="K1239" s="276">
        <f>J1239-D1239</f>
      </c>
      <c r="L1239" s="278">
        <v>45326</v>
      </c>
      <c r="M1239" s="280">
        <v>19.4</v>
      </c>
      <c r="N1239" s="278">
        <v>45326</v>
      </c>
      <c r="O1239" s="279" t="s">
        <v>190</v>
      </c>
      <c r="P1239" s="276">
        <v>191</v>
      </c>
      <c r="Q1239" s="278">
        <v>45356</v>
      </c>
      <c r="R1239" s="276">
        <f>Q1239-N1239</f>
      </c>
      <c r="S1239" s="6"/>
      <c r="T1239" s="6"/>
      <c r="U1239" s="5">
        <f>+YEAR(D1239)</f>
      </c>
      <c r="V1239" s="5">
        <f>+MONTH(D1239)</f>
      </c>
      <c r="W1239" s="281">
        <f>+"W"&amp;IF(WEEKNUM(D1239)&lt;10,"0"&amp;WEEKNUM(D1239),WEEKNUM(D1239))</f>
      </c>
      <c r="X1239" s="5">
        <f>+IF(N1239="",YEAR(L1239),YEAR(N1239))</f>
      </c>
      <c r="Y1239" s="5">
        <f>+IF(N1239="",MONTH(L1239),MONTH(N1239))</f>
      </c>
      <c r="Z1239" s="282">
        <f>+IF(N1239="","W"&amp;IF(WEEKNUM(L1239)&lt;10,"0"&amp;WEEKNUM(L1239),WEEKNUM(L1239)),"W"&amp;IF(WEEKNUM(N1239)&lt;10,"0"&amp;WEEKNUM(N1239),WEEKNUM(N1239)))</f>
      </c>
      <c r="AA1239" s="281">
        <f>+IF(O1239&lt;&gt;"",O1239,IF(N1239="","In Transit","Arrived"))</f>
      </c>
      <c r="AB1239" s="6"/>
      <c r="AC1239" s="11"/>
      <c r="AD1239" s="6"/>
      <c r="AE1239" s="6"/>
      <c r="AF1239" s="6"/>
      <c r="AG1239" s="11"/>
    </row>
    <row x14ac:dyDescent="0.25" r="1240" customHeight="1" ht="18.75">
      <c r="A1240" s="276">
        <v>1</v>
      </c>
      <c r="B1240" s="276">
        <v>1118957686</v>
      </c>
      <c r="C1240" s="277">
        <v>768740238942</v>
      </c>
      <c r="D1240" s="278">
        <v>45295</v>
      </c>
      <c r="E1240" s="279" t="s">
        <v>1826</v>
      </c>
      <c r="F1240" s="279" t="s">
        <v>1748</v>
      </c>
      <c r="G1240" s="283" t="s">
        <v>1823</v>
      </c>
      <c r="H1240" s="279" t="s">
        <v>189</v>
      </c>
      <c r="I1240" s="278">
        <v>45309</v>
      </c>
      <c r="J1240" s="278">
        <v>45304</v>
      </c>
      <c r="K1240" s="276">
        <f>J1240-D1240</f>
      </c>
      <c r="L1240" s="278">
        <v>45326</v>
      </c>
      <c r="M1240" s="280">
        <v>19.4</v>
      </c>
      <c r="N1240" s="278">
        <v>45326</v>
      </c>
      <c r="O1240" s="279" t="s">
        <v>190</v>
      </c>
      <c r="P1240" s="276">
        <v>191</v>
      </c>
      <c r="Q1240" s="278">
        <v>45356</v>
      </c>
      <c r="R1240" s="276">
        <f>Q1240-N1240</f>
      </c>
      <c r="S1240" s="6"/>
      <c r="T1240" s="6"/>
      <c r="U1240" s="5">
        <f>+YEAR(D1240)</f>
      </c>
      <c r="V1240" s="5">
        <f>+MONTH(D1240)</f>
      </c>
      <c r="W1240" s="281">
        <f>+"W"&amp;IF(WEEKNUM(D1240)&lt;10,"0"&amp;WEEKNUM(D1240),WEEKNUM(D1240))</f>
      </c>
      <c r="X1240" s="5">
        <f>+IF(N1240="",YEAR(L1240),YEAR(N1240))</f>
      </c>
      <c r="Y1240" s="5">
        <f>+IF(N1240="",MONTH(L1240),MONTH(N1240))</f>
      </c>
      <c r="Z1240" s="282">
        <f>+IF(N1240="","W"&amp;IF(WEEKNUM(L1240)&lt;10,"0"&amp;WEEKNUM(L1240),WEEKNUM(L1240)),"W"&amp;IF(WEEKNUM(N1240)&lt;10,"0"&amp;WEEKNUM(N1240),WEEKNUM(N1240)))</f>
      </c>
      <c r="AA1240" s="281">
        <f>+IF(O1240&lt;&gt;"",O1240,IF(N1240="","In Transit","Arrived"))</f>
      </c>
      <c r="AB1240" s="6"/>
      <c r="AC1240" s="11"/>
      <c r="AD1240" s="6"/>
      <c r="AE1240" s="6"/>
      <c r="AF1240" s="6"/>
      <c r="AG1240" s="11"/>
    </row>
    <row x14ac:dyDescent="0.25" r="1241" customHeight="1" ht="18.75">
      <c r="A1241" s="276">
        <v>1</v>
      </c>
      <c r="B1241" s="276">
        <v>1118957684</v>
      </c>
      <c r="C1241" s="277">
        <v>768740238942</v>
      </c>
      <c r="D1241" s="278">
        <v>45293</v>
      </c>
      <c r="E1241" s="279" t="s">
        <v>1827</v>
      </c>
      <c r="F1241" s="279" t="s">
        <v>1748</v>
      </c>
      <c r="G1241" s="283" t="s">
        <v>1823</v>
      </c>
      <c r="H1241" s="279" t="s">
        <v>189</v>
      </c>
      <c r="I1241" s="278">
        <v>45309</v>
      </c>
      <c r="J1241" s="278">
        <v>45304</v>
      </c>
      <c r="K1241" s="276">
        <f>J1241-D1241</f>
      </c>
      <c r="L1241" s="278">
        <v>45326</v>
      </c>
      <c r="M1241" s="280">
        <v>19.4</v>
      </c>
      <c r="N1241" s="278">
        <v>45326</v>
      </c>
      <c r="O1241" s="279" t="s">
        <v>190</v>
      </c>
      <c r="P1241" s="276">
        <v>191</v>
      </c>
      <c r="Q1241" s="278">
        <v>45356</v>
      </c>
      <c r="R1241" s="276">
        <f>Q1241-N1241</f>
      </c>
      <c r="S1241" s="6"/>
      <c r="T1241" s="6"/>
      <c r="U1241" s="5">
        <f>+YEAR(D1241)</f>
      </c>
      <c r="V1241" s="5">
        <f>+MONTH(D1241)</f>
      </c>
      <c r="W1241" s="281">
        <f>+"W"&amp;IF(WEEKNUM(D1241)&lt;10,"0"&amp;WEEKNUM(D1241),WEEKNUM(D1241))</f>
      </c>
      <c r="X1241" s="5">
        <f>+IF(N1241="",YEAR(L1241),YEAR(N1241))</f>
      </c>
      <c r="Y1241" s="5">
        <f>+IF(N1241="",MONTH(L1241),MONTH(N1241))</f>
      </c>
      <c r="Z1241" s="282">
        <f>+IF(N1241="","W"&amp;IF(WEEKNUM(L1241)&lt;10,"0"&amp;WEEKNUM(L1241),WEEKNUM(L1241)),"W"&amp;IF(WEEKNUM(N1241)&lt;10,"0"&amp;WEEKNUM(N1241),WEEKNUM(N1241)))</f>
      </c>
      <c r="AA1241" s="281">
        <f>+IF(O1241&lt;&gt;"",O1241,IF(N1241="","In Transit","Arrived"))</f>
      </c>
      <c r="AB1241" s="6"/>
      <c r="AC1241" s="11"/>
      <c r="AD1241" s="6"/>
      <c r="AE1241" s="6"/>
      <c r="AF1241" s="6"/>
      <c r="AG1241" s="11"/>
    </row>
    <row x14ac:dyDescent="0.25" r="1242" customHeight="1" ht="18.75">
      <c r="A1242" s="276">
        <v>1</v>
      </c>
      <c r="B1242" s="276">
        <v>1118957682</v>
      </c>
      <c r="C1242" s="277">
        <v>768740238942</v>
      </c>
      <c r="D1242" s="278">
        <v>45295</v>
      </c>
      <c r="E1242" s="279" t="s">
        <v>1828</v>
      </c>
      <c r="F1242" s="279" t="s">
        <v>1748</v>
      </c>
      <c r="G1242" s="283" t="s">
        <v>1823</v>
      </c>
      <c r="H1242" s="279" t="s">
        <v>189</v>
      </c>
      <c r="I1242" s="278">
        <v>45309</v>
      </c>
      <c r="J1242" s="278">
        <v>45304</v>
      </c>
      <c r="K1242" s="276">
        <f>J1242-D1242</f>
      </c>
      <c r="L1242" s="278">
        <v>45326</v>
      </c>
      <c r="M1242" s="280">
        <v>19.4</v>
      </c>
      <c r="N1242" s="278">
        <v>45326</v>
      </c>
      <c r="O1242" s="279" t="s">
        <v>190</v>
      </c>
      <c r="P1242" s="276">
        <v>191</v>
      </c>
      <c r="Q1242" s="278">
        <v>45356</v>
      </c>
      <c r="R1242" s="276">
        <f>Q1242-N1242</f>
      </c>
      <c r="S1242" s="6"/>
      <c r="T1242" s="6"/>
      <c r="U1242" s="5">
        <f>+YEAR(D1242)</f>
      </c>
      <c r="V1242" s="5">
        <f>+MONTH(D1242)</f>
      </c>
      <c r="W1242" s="281">
        <f>+"W"&amp;IF(WEEKNUM(D1242)&lt;10,"0"&amp;WEEKNUM(D1242),WEEKNUM(D1242))</f>
      </c>
      <c r="X1242" s="5">
        <f>+IF(N1242="",YEAR(L1242),YEAR(N1242))</f>
      </c>
      <c r="Y1242" s="5">
        <f>+IF(N1242="",MONTH(L1242),MONTH(N1242))</f>
      </c>
      <c r="Z1242" s="282">
        <f>+IF(N1242="","W"&amp;IF(WEEKNUM(L1242)&lt;10,"0"&amp;WEEKNUM(L1242),WEEKNUM(L1242)),"W"&amp;IF(WEEKNUM(N1242)&lt;10,"0"&amp;WEEKNUM(N1242),WEEKNUM(N1242)))</f>
      </c>
      <c r="AA1242" s="281">
        <f>+IF(O1242&lt;&gt;"",O1242,IF(N1242="","In Transit","Arrived"))</f>
      </c>
      <c r="AB1242" s="6"/>
      <c r="AC1242" s="11"/>
      <c r="AD1242" s="6"/>
      <c r="AE1242" s="6"/>
      <c r="AF1242" s="6"/>
      <c r="AG1242" s="11"/>
    </row>
    <row x14ac:dyDescent="0.25" r="1243" customHeight="1" ht="18.75">
      <c r="A1243" s="276">
        <v>1</v>
      </c>
      <c r="B1243" s="276">
        <v>1118957680</v>
      </c>
      <c r="C1243" s="277">
        <v>768740238942</v>
      </c>
      <c r="D1243" s="278">
        <v>45295</v>
      </c>
      <c r="E1243" s="279" t="s">
        <v>1829</v>
      </c>
      <c r="F1243" s="279" t="s">
        <v>1748</v>
      </c>
      <c r="G1243" s="283" t="s">
        <v>1823</v>
      </c>
      <c r="H1243" s="279" t="s">
        <v>189</v>
      </c>
      <c r="I1243" s="278">
        <v>45309</v>
      </c>
      <c r="J1243" s="278">
        <v>45304</v>
      </c>
      <c r="K1243" s="276">
        <f>J1243-D1243</f>
      </c>
      <c r="L1243" s="278">
        <v>45326</v>
      </c>
      <c r="M1243" s="280">
        <v>19.4</v>
      </c>
      <c r="N1243" s="278">
        <v>45326</v>
      </c>
      <c r="O1243" s="279" t="s">
        <v>190</v>
      </c>
      <c r="P1243" s="276">
        <v>191</v>
      </c>
      <c r="Q1243" s="278">
        <v>45356</v>
      </c>
      <c r="R1243" s="276">
        <f>Q1243-N1243</f>
      </c>
      <c r="S1243" s="6"/>
      <c r="T1243" s="6"/>
      <c r="U1243" s="5">
        <f>+YEAR(D1243)</f>
      </c>
      <c r="V1243" s="5">
        <f>+MONTH(D1243)</f>
      </c>
      <c r="W1243" s="281">
        <f>+"W"&amp;IF(WEEKNUM(D1243)&lt;10,"0"&amp;WEEKNUM(D1243),WEEKNUM(D1243))</f>
      </c>
      <c r="X1243" s="5">
        <f>+IF(N1243="",YEAR(L1243),YEAR(N1243))</f>
      </c>
      <c r="Y1243" s="5">
        <f>+IF(N1243="",MONTH(L1243),MONTH(N1243))</f>
      </c>
      <c r="Z1243" s="282">
        <f>+IF(N1243="","W"&amp;IF(WEEKNUM(L1243)&lt;10,"0"&amp;WEEKNUM(L1243),WEEKNUM(L1243)),"W"&amp;IF(WEEKNUM(N1243)&lt;10,"0"&amp;WEEKNUM(N1243),WEEKNUM(N1243)))</f>
      </c>
      <c r="AA1243" s="281">
        <f>+IF(O1243&lt;&gt;"",O1243,IF(N1243="","In Transit","Arrived"))</f>
      </c>
      <c r="AB1243" s="6"/>
      <c r="AC1243" s="11"/>
      <c r="AD1243" s="6"/>
      <c r="AE1243" s="6"/>
      <c r="AF1243" s="6"/>
      <c r="AG1243" s="11"/>
    </row>
    <row x14ac:dyDescent="0.25" r="1244" customHeight="1" ht="18.75">
      <c r="A1244" s="276">
        <v>1</v>
      </c>
      <c r="B1244" s="276">
        <v>1118957678</v>
      </c>
      <c r="C1244" s="277">
        <v>768740238942</v>
      </c>
      <c r="D1244" s="278">
        <v>45294</v>
      </c>
      <c r="E1244" s="279" t="s">
        <v>1830</v>
      </c>
      <c r="F1244" s="279" t="s">
        <v>1748</v>
      </c>
      <c r="G1244" s="283" t="s">
        <v>1823</v>
      </c>
      <c r="H1244" s="279" t="s">
        <v>189</v>
      </c>
      <c r="I1244" s="278">
        <v>45309</v>
      </c>
      <c r="J1244" s="278">
        <v>45304</v>
      </c>
      <c r="K1244" s="276">
        <f>J1244-D1244</f>
      </c>
      <c r="L1244" s="278">
        <v>45326</v>
      </c>
      <c r="M1244" s="280">
        <v>19.4</v>
      </c>
      <c r="N1244" s="278">
        <v>45326</v>
      </c>
      <c r="O1244" s="279" t="s">
        <v>190</v>
      </c>
      <c r="P1244" s="276">
        <v>191</v>
      </c>
      <c r="Q1244" s="278">
        <v>45356</v>
      </c>
      <c r="R1244" s="276">
        <f>Q1244-N1244</f>
      </c>
      <c r="S1244" s="6"/>
      <c r="T1244" s="6"/>
      <c r="U1244" s="5">
        <f>+YEAR(D1244)</f>
      </c>
      <c r="V1244" s="5">
        <f>+MONTH(D1244)</f>
      </c>
      <c r="W1244" s="281">
        <f>+"W"&amp;IF(WEEKNUM(D1244)&lt;10,"0"&amp;WEEKNUM(D1244),WEEKNUM(D1244))</f>
      </c>
      <c r="X1244" s="5">
        <f>+IF(N1244="",YEAR(L1244),YEAR(N1244))</f>
      </c>
      <c r="Y1244" s="5">
        <f>+IF(N1244="",MONTH(L1244),MONTH(N1244))</f>
      </c>
      <c r="Z1244" s="282">
        <f>+IF(N1244="","W"&amp;IF(WEEKNUM(L1244)&lt;10,"0"&amp;WEEKNUM(L1244),WEEKNUM(L1244)),"W"&amp;IF(WEEKNUM(N1244)&lt;10,"0"&amp;WEEKNUM(N1244),WEEKNUM(N1244)))</f>
      </c>
      <c r="AA1244" s="281">
        <f>+IF(O1244&lt;&gt;"",O1244,IF(N1244="","In Transit","Arrived"))</f>
      </c>
      <c r="AB1244" s="6"/>
      <c r="AC1244" s="11"/>
      <c r="AD1244" s="6"/>
      <c r="AE1244" s="6"/>
      <c r="AF1244" s="6"/>
      <c r="AG1244" s="11"/>
    </row>
    <row x14ac:dyDescent="0.25" r="1245" customHeight="1" ht="18.75">
      <c r="A1245" s="276">
        <v>1</v>
      </c>
      <c r="B1245" s="276">
        <v>1118957677</v>
      </c>
      <c r="C1245" s="277">
        <v>768740238942</v>
      </c>
      <c r="D1245" s="278">
        <v>45294</v>
      </c>
      <c r="E1245" s="279" t="s">
        <v>1831</v>
      </c>
      <c r="F1245" s="279" t="s">
        <v>1748</v>
      </c>
      <c r="G1245" s="283" t="s">
        <v>1823</v>
      </c>
      <c r="H1245" s="279" t="s">
        <v>189</v>
      </c>
      <c r="I1245" s="278">
        <v>45309</v>
      </c>
      <c r="J1245" s="278">
        <v>45304</v>
      </c>
      <c r="K1245" s="276">
        <f>J1245-D1245</f>
      </c>
      <c r="L1245" s="278">
        <v>45326</v>
      </c>
      <c r="M1245" s="280">
        <v>19.4</v>
      </c>
      <c r="N1245" s="278">
        <v>45326</v>
      </c>
      <c r="O1245" s="279" t="s">
        <v>190</v>
      </c>
      <c r="P1245" s="276">
        <v>191</v>
      </c>
      <c r="Q1245" s="278">
        <v>45356</v>
      </c>
      <c r="R1245" s="276">
        <f>Q1245-N1245</f>
      </c>
      <c r="S1245" s="6"/>
      <c r="T1245" s="6"/>
      <c r="U1245" s="5">
        <f>+YEAR(D1245)</f>
      </c>
      <c r="V1245" s="5">
        <f>+MONTH(D1245)</f>
      </c>
      <c r="W1245" s="281">
        <f>+"W"&amp;IF(WEEKNUM(D1245)&lt;10,"0"&amp;WEEKNUM(D1245),WEEKNUM(D1245))</f>
      </c>
      <c r="X1245" s="5">
        <f>+IF(N1245="",YEAR(L1245),YEAR(N1245))</f>
      </c>
      <c r="Y1245" s="5">
        <f>+IF(N1245="",MONTH(L1245),MONTH(N1245))</f>
      </c>
      <c r="Z1245" s="282">
        <f>+IF(N1245="","W"&amp;IF(WEEKNUM(L1245)&lt;10,"0"&amp;WEEKNUM(L1245),WEEKNUM(L1245)),"W"&amp;IF(WEEKNUM(N1245)&lt;10,"0"&amp;WEEKNUM(N1245),WEEKNUM(N1245)))</f>
      </c>
      <c r="AA1245" s="281">
        <f>+IF(O1245&lt;&gt;"",O1245,IF(N1245="","In Transit","Arrived"))</f>
      </c>
      <c r="AB1245" s="6"/>
      <c r="AC1245" s="11"/>
      <c r="AD1245" s="6"/>
      <c r="AE1245" s="6"/>
      <c r="AF1245" s="6"/>
      <c r="AG1245" s="11"/>
    </row>
    <row x14ac:dyDescent="0.25" r="1246" customHeight="1" ht="18.75">
      <c r="A1246" s="276">
        <v>1</v>
      </c>
      <c r="B1246" s="276">
        <v>1118957676</v>
      </c>
      <c r="C1246" s="277">
        <v>768740238942</v>
      </c>
      <c r="D1246" s="278">
        <v>45294</v>
      </c>
      <c r="E1246" s="279" t="s">
        <v>1832</v>
      </c>
      <c r="F1246" s="279" t="s">
        <v>1748</v>
      </c>
      <c r="G1246" s="283" t="s">
        <v>1823</v>
      </c>
      <c r="H1246" s="279" t="s">
        <v>189</v>
      </c>
      <c r="I1246" s="278">
        <v>45309</v>
      </c>
      <c r="J1246" s="278">
        <v>45304</v>
      </c>
      <c r="K1246" s="276">
        <f>J1246-D1246</f>
      </c>
      <c r="L1246" s="278">
        <v>45326</v>
      </c>
      <c r="M1246" s="280">
        <v>19.4</v>
      </c>
      <c r="N1246" s="278">
        <v>45326</v>
      </c>
      <c r="O1246" s="279" t="s">
        <v>190</v>
      </c>
      <c r="P1246" s="276">
        <v>191</v>
      </c>
      <c r="Q1246" s="278">
        <v>45356</v>
      </c>
      <c r="R1246" s="276">
        <f>Q1246-N1246</f>
      </c>
      <c r="S1246" s="6"/>
      <c r="T1246" s="6"/>
      <c r="U1246" s="5">
        <f>+YEAR(D1246)</f>
      </c>
      <c r="V1246" s="5">
        <f>+MONTH(D1246)</f>
      </c>
      <c r="W1246" s="281">
        <f>+"W"&amp;IF(WEEKNUM(D1246)&lt;10,"0"&amp;WEEKNUM(D1246),WEEKNUM(D1246))</f>
      </c>
      <c r="X1246" s="5">
        <f>+IF(N1246="",YEAR(L1246),YEAR(N1246))</f>
      </c>
      <c r="Y1246" s="5">
        <f>+IF(N1246="",MONTH(L1246),MONTH(N1246))</f>
      </c>
      <c r="Z1246" s="282">
        <f>+IF(N1246="","W"&amp;IF(WEEKNUM(L1246)&lt;10,"0"&amp;WEEKNUM(L1246),WEEKNUM(L1246)),"W"&amp;IF(WEEKNUM(N1246)&lt;10,"0"&amp;WEEKNUM(N1246),WEEKNUM(N1246)))</f>
      </c>
      <c r="AA1246" s="281">
        <f>+IF(O1246&lt;&gt;"",O1246,IF(N1246="","In Transit","Arrived"))</f>
      </c>
      <c r="AB1246" s="6"/>
      <c r="AC1246" s="11"/>
      <c r="AD1246" s="6"/>
      <c r="AE1246" s="6"/>
      <c r="AF1246" s="6"/>
      <c r="AG1246" s="11"/>
    </row>
    <row x14ac:dyDescent="0.25" r="1247" customHeight="1" ht="18.75">
      <c r="A1247" s="276">
        <v>1</v>
      </c>
      <c r="B1247" s="276">
        <v>1118957674</v>
      </c>
      <c r="C1247" s="277">
        <v>768740238942</v>
      </c>
      <c r="D1247" s="278">
        <v>45294</v>
      </c>
      <c r="E1247" s="279" t="s">
        <v>1833</v>
      </c>
      <c r="F1247" s="279" t="s">
        <v>1748</v>
      </c>
      <c r="G1247" s="283" t="s">
        <v>1823</v>
      </c>
      <c r="H1247" s="279" t="s">
        <v>189</v>
      </c>
      <c r="I1247" s="278">
        <v>45309</v>
      </c>
      <c r="J1247" s="278">
        <v>45304</v>
      </c>
      <c r="K1247" s="276">
        <f>J1247-D1247</f>
      </c>
      <c r="L1247" s="278">
        <v>45326</v>
      </c>
      <c r="M1247" s="280">
        <v>19.4</v>
      </c>
      <c r="N1247" s="278">
        <v>45326</v>
      </c>
      <c r="O1247" s="279" t="s">
        <v>190</v>
      </c>
      <c r="P1247" s="276">
        <v>191</v>
      </c>
      <c r="Q1247" s="278">
        <v>45356</v>
      </c>
      <c r="R1247" s="276">
        <f>Q1247-N1247</f>
      </c>
      <c r="S1247" s="6"/>
      <c r="T1247" s="6"/>
      <c r="U1247" s="5">
        <f>+YEAR(D1247)</f>
      </c>
      <c r="V1247" s="5">
        <f>+MONTH(D1247)</f>
      </c>
      <c r="W1247" s="281">
        <f>+"W"&amp;IF(WEEKNUM(D1247)&lt;10,"0"&amp;WEEKNUM(D1247),WEEKNUM(D1247))</f>
      </c>
      <c r="X1247" s="5">
        <f>+IF(N1247="",YEAR(L1247),YEAR(N1247))</f>
      </c>
      <c r="Y1247" s="5">
        <f>+IF(N1247="",MONTH(L1247),MONTH(N1247))</f>
      </c>
      <c r="Z1247" s="282">
        <f>+IF(N1247="","W"&amp;IF(WEEKNUM(L1247)&lt;10,"0"&amp;WEEKNUM(L1247),WEEKNUM(L1247)),"W"&amp;IF(WEEKNUM(N1247)&lt;10,"0"&amp;WEEKNUM(N1247),WEEKNUM(N1247)))</f>
      </c>
      <c r="AA1247" s="281">
        <f>+IF(O1247&lt;&gt;"",O1247,IF(N1247="","In Transit","Arrived"))</f>
      </c>
      <c r="AB1247" s="6"/>
      <c r="AC1247" s="11"/>
      <c r="AD1247" s="6"/>
      <c r="AE1247" s="6"/>
      <c r="AF1247" s="6"/>
      <c r="AG1247" s="11"/>
    </row>
    <row x14ac:dyDescent="0.25" r="1248" customHeight="1" ht="18.75">
      <c r="A1248" s="276">
        <v>1</v>
      </c>
      <c r="B1248" s="276">
        <v>1118957673</v>
      </c>
      <c r="C1248" s="277">
        <v>768740238942</v>
      </c>
      <c r="D1248" s="278">
        <v>45294</v>
      </c>
      <c r="E1248" s="279" t="s">
        <v>1834</v>
      </c>
      <c r="F1248" s="279" t="s">
        <v>1748</v>
      </c>
      <c r="G1248" s="283" t="s">
        <v>1823</v>
      </c>
      <c r="H1248" s="279" t="s">
        <v>189</v>
      </c>
      <c r="I1248" s="278">
        <v>45309</v>
      </c>
      <c r="J1248" s="278">
        <v>45304</v>
      </c>
      <c r="K1248" s="276">
        <f>J1248-D1248</f>
      </c>
      <c r="L1248" s="278">
        <v>45326</v>
      </c>
      <c r="M1248" s="280">
        <v>19.4</v>
      </c>
      <c r="N1248" s="278">
        <v>45326</v>
      </c>
      <c r="O1248" s="279" t="s">
        <v>190</v>
      </c>
      <c r="P1248" s="276">
        <v>191</v>
      </c>
      <c r="Q1248" s="278">
        <v>45349</v>
      </c>
      <c r="R1248" s="276">
        <f>Q1248-N1248</f>
      </c>
      <c r="S1248" s="6"/>
      <c r="T1248" s="6"/>
      <c r="U1248" s="5">
        <f>+YEAR(D1248)</f>
      </c>
      <c r="V1248" s="5">
        <f>+MONTH(D1248)</f>
      </c>
      <c r="W1248" s="281">
        <f>+"W"&amp;IF(WEEKNUM(D1248)&lt;10,"0"&amp;WEEKNUM(D1248),WEEKNUM(D1248))</f>
      </c>
      <c r="X1248" s="5">
        <f>+IF(N1248="",YEAR(L1248),YEAR(N1248))</f>
      </c>
      <c r="Y1248" s="5">
        <f>+IF(N1248="",MONTH(L1248),MONTH(N1248))</f>
      </c>
      <c r="Z1248" s="282">
        <f>+IF(N1248="","W"&amp;IF(WEEKNUM(L1248)&lt;10,"0"&amp;WEEKNUM(L1248),WEEKNUM(L1248)),"W"&amp;IF(WEEKNUM(N1248)&lt;10,"0"&amp;WEEKNUM(N1248),WEEKNUM(N1248)))</f>
      </c>
      <c r="AA1248" s="281">
        <f>+IF(O1248&lt;&gt;"",O1248,IF(N1248="","In Transit","Arrived"))</f>
      </c>
      <c r="AB1248" s="6"/>
      <c r="AC1248" s="11"/>
      <c r="AD1248" s="6"/>
      <c r="AE1248" s="6"/>
      <c r="AF1248" s="6"/>
      <c r="AG1248" s="11"/>
    </row>
    <row x14ac:dyDescent="0.25" r="1249" customHeight="1" ht="18.75">
      <c r="A1249" s="276">
        <v>1</v>
      </c>
      <c r="B1249" s="276">
        <v>1118954670</v>
      </c>
      <c r="C1249" s="277">
        <v>768740238942</v>
      </c>
      <c r="D1249" s="278">
        <v>45294</v>
      </c>
      <c r="E1249" s="279" t="s">
        <v>1835</v>
      </c>
      <c r="F1249" s="279" t="s">
        <v>1748</v>
      </c>
      <c r="G1249" s="283" t="s">
        <v>1823</v>
      </c>
      <c r="H1249" s="279" t="s">
        <v>189</v>
      </c>
      <c r="I1249" s="278">
        <v>45309</v>
      </c>
      <c r="J1249" s="278">
        <v>45304</v>
      </c>
      <c r="K1249" s="276">
        <f>J1249-D1249</f>
      </c>
      <c r="L1249" s="278">
        <v>45326</v>
      </c>
      <c r="M1249" s="280">
        <v>19.4</v>
      </c>
      <c r="N1249" s="278">
        <v>45326</v>
      </c>
      <c r="O1249" s="279" t="s">
        <v>190</v>
      </c>
      <c r="P1249" s="276">
        <v>191</v>
      </c>
      <c r="Q1249" s="278">
        <v>45349</v>
      </c>
      <c r="R1249" s="276">
        <f>Q1249-N1249</f>
      </c>
      <c r="S1249" s="6"/>
      <c r="T1249" s="6"/>
      <c r="U1249" s="5">
        <f>+YEAR(D1249)</f>
      </c>
      <c r="V1249" s="5">
        <f>+MONTH(D1249)</f>
      </c>
      <c r="W1249" s="281">
        <f>+"W"&amp;IF(WEEKNUM(D1249)&lt;10,"0"&amp;WEEKNUM(D1249),WEEKNUM(D1249))</f>
      </c>
      <c r="X1249" s="5">
        <f>+IF(N1249="",YEAR(L1249),YEAR(N1249))</f>
      </c>
      <c r="Y1249" s="5">
        <f>+IF(N1249="",MONTH(L1249),MONTH(N1249))</f>
      </c>
      <c r="Z1249" s="282">
        <f>+IF(N1249="","W"&amp;IF(WEEKNUM(L1249)&lt;10,"0"&amp;WEEKNUM(L1249),WEEKNUM(L1249)),"W"&amp;IF(WEEKNUM(N1249)&lt;10,"0"&amp;WEEKNUM(N1249),WEEKNUM(N1249)))</f>
      </c>
      <c r="AA1249" s="281">
        <f>+IF(O1249&lt;&gt;"",O1249,IF(N1249="","In Transit","Arrived"))</f>
      </c>
      <c r="AB1249" s="6"/>
      <c r="AC1249" s="11"/>
      <c r="AD1249" s="6"/>
      <c r="AE1249" s="6"/>
      <c r="AF1249" s="6"/>
      <c r="AG1249" s="11"/>
    </row>
    <row x14ac:dyDescent="0.25" r="1250" customHeight="1" ht="18.75">
      <c r="A1250" s="276">
        <v>2</v>
      </c>
      <c r="B1250" s="276">
        <v>1119321333</v>
      </c>
      <c r="C1250" s="277">
        <v>771261584442</v>
      </c>
      <c r="D1250" s="278">
        <v>45301</v>
      </c>
      <c r="E1250" s="279" t="s">
        <v>1836</v>
      </c>
      <c r="F1250" s="279" t="s">
        <v>250</v>
      </c>
      <c r="G1250" s="283" t="s">
        <v>1837</v>
      </c>
      <c r="H1250" s="279" t="s">
        <v>189</v>
      </c>
      <c r="I1250" s="278">
        <v>45316</v>
      </c>
      <c r="J1250" s="278">
        <v>45317</v>
      </c>
      <c r="K1250" s="276">
        <f>J1250-D1250</f>
      </c>
      <c r="L1250" s="278">
        <v>45342</v>
      </c>
      <c r="M1250" s="280">
        <v>19.4</v>
      </c>
      <c r="N1250" s="278">
        <v>45343</v>
      </c>
      <c r="O1250" s="279" t="s">
        <v>190</v>
      </c>
      <c r="P1250" s="276">
        <v>188</v>
      </c>
      <c r="Q1250" s="278">
        <v>45366</v>
      </c>
      <c r="R1250" s="276">
        <f>Q1250-N1250</f>
      </c>
      <c r="S1250" s="6"/>
      <c r="T1250" s="6"/>
      <c r="U1250" s="5">
        <f>+YEAR(D1250)</f>
      </c>
      <c r="V1250" s="5">
        <f>+MONTH(D1250)</f>
      </c>
      <c r="W1250" s="281">
        <f>+"W"&amp;IF(WEEKNUM(D1250)&lt;10,"0"&amp;WEEKNUM(D1250),WEEKNUM(D1250))</f>
      </c>
      <c r="X1250" s="5">
        <f>+IF(N1250="",YEAR(L1250),YEAR(N1250))</f>
      </c>
      <c r="Y1250" s="5">
        <f>+IF(N1250="",MONTH(L1250),MONTH(N1250))</f>
      </c>
      <c r="Z1250" s="282">
        <f>+IF(N1250="","W"&amp;IF(WEEKNUM(L1250)&lt;10,"0"&amp;WEEKNUM(L1250),WEEKNUM(L1250)),"W"&amp;IF(WEEKNUM(N1250)&lt;10,"0"&amp;WEEKNUM(N1250),WEEKNUM(N1250)))</f>
      </c>
      <c r="AA1250" s="281">
        <f>+IF(O1250&lt;&gt;"",O1250,IF(N1250="","In Transit","Arrived"))</f>
      </c>
      <c r="AB1250" s="6"/>
      <c r="AC1250" s="11"/>
      <c r="AD1250" s="6"/>
      <c r="AE1250" s="6"/>
      <c r="AF1250" s="6"/>
      <c r="AG1250" s="11"/>
    </row>
    <row x14ac:dyDescent="0.25" r="1251" customHeight="1" ht="18.75">
      <c r="A1251" s="276">
        <v>2</v>
      </c>
      <c r="B1251" s="276">
        <v>1119321337</v>
      </c>
      <c r="C1251" s="277">
        <v>771261584442</v>
      </c>
      <c r="D1251" s="278">
        <v>45301</v>
      </c>
      <c r="E1251" s="279" t="s">
        <v>1838</v>
      </c>
      <c r="F1251" s="279" t="s">
        <v>250</v>
      </c>
      <c r="G1251" s="283" t="s">
        <v>1837</v>
      </c>
      <c r="H1251" s="279" t="s">
        <v>189</v>
      </c>
      <c r="I1251" s="278">
        <v>45316</v>
      </c>
      <c r="J1251" s="278">
        <v>45317</v>
      </c>
      <c r="K1251" s="276">
        <f>J1251-D1251</f>
      </c>
      <c r="L1251" s="278">
        <v>45342</v>
      </c>
      <c r="M1251" s="280">
        <v>19.4</v>
      </c>
      <c r="N1251" s="278">
        <v>45343</v>
      </c>
      <c r="O1251" s="279" t="s">
        <v>190</v>
      </c>
      <c r="P1251" s="276">
        <v>188</v>
      </c>
      <c r="Q1251" s="278">
        <v>45366</v>
      </c>
      <c r="R1251" s="276">
        <f>Q1251-N1251</f>
      </c>
      <c r="S1251" s="6"/>
      <c r="T1251" s="6"/>
      <c r="U1251" s="5">
        <f>+YEAR(D1251)</f>
      </c>
      <c r="V1251" s="5">
        <f>+MONTH(D1251)</f>
      </c>
      <c r="W1251" s="281">
        <f>+"W"&amp;IF(WEEKNUM(D1251)&lt;10,"0"&amp;WEEKNUM(D1251),WEEKNUM(D1251))</f>
      </c>
      <c r="X1251" s="5">
        <f>+IF(N1251="",YEAR(L1251),YEAR(N1251))</f>
      </c>
      <c r="Y1251" s="5">
        <f>+IF(N1251="",MONTH(L1251),MONTH(N1251))</f>
      </c>
      <c r="Z1251" s="282">
        <f>+IF(N1251="","W"&amp;IF(WEEKNUM(L1251)&lt;10,"0"&amp;WEEKNUM(L1251),WEEKNUM(L1251)),"W"&amp;IF(WEEKNUM(N1251)&lt;10,"0"&amp;WEEKNUM(N1251),WEEKNUM(N1251)))</f>
      </c>
      <c r="AA1251" s="281">
        <f>+IF(O1251&lt;&gt;"",O1251,IF(N1251="","In Transit","Arrived"))</f>
      </c>
      <c r="AB1251" s="6"/>
      <c r="AC1251" s="11"/>
      <c r="AD1251" s="6"/>
      <c r="AE1251" s="6"/>
      <c r="AF1251" s="6"/>
      <c r="AG1251" s="11"/>
    </row>
    <row x14ac:dyDescent="0.25" r="1252" customHeight="1" ht="18.75">
      <c r="A1252" s="276">
        <v>2</v>
      </c>
      <c r="B1252" s="276">
        <v>1119321338</v>
      </c>
      <c r="C1252" s="277">
        <v>771261584442</v>
      </c>
      <c r="D1252" s="278">
        <v>45301</v>
      </c>
      <c r="E1252" s="279" t="s">
        <v>321</v>
      </c>
      <c r="F1252" s="279" t="s">
        <v>250</v>
      </c>
      <c r="G1252" s="283" t="s">
        <v>1837</v>
      </c>
      <c r="H1252" s="279" t="s">
        <v>189</v>
      </c>
      <c r="I1252" s="278">
        <v>45316</v>
      </c>
      <c r="J1252" s="278">
        <v>45317</v>
      </c>
      <c r="K1252" s="276">
        <f>J1252-D1252</f>
      </c>
      <c r="L1252" s="278">
        <v>45342</v>
      </c>
      <c r="M1252" s="280">
        <v>19.4</v>
      </c>
      <c r="N1252" s="278">
        <v>45343</v>
      </c>
      <c r="O1252" s="279" t="s">
        <v>190</v>
      </c>
      <c r="P1252" s="276">
        <v>188</v>
      </c>
      <c r="Q1252" s="278">
        <v>45366</v>
      </c>
      <c r="R1252" s="276">
        <f>Q1252-N1252</f>
      </c>
      <c r="S1252" s="6"/>
      <c r="T1252" s="6"/>
      <c r="U1252" s="5">
        <f>+YEAR(D1252)</f>
      </c>
      <c r="V1252" s="5">
        <f>+MONTH(D1252)</f>
      </c>
      <c r="W1252" s="281">
        <f>+"W"&amp;IF(WEEKNUM(D1252)&lt;10,"0"&amp;WEEKNUM(D1252),WEEKNUM(D1252))</f>
      </c>
      <c r="X1252" s="5">
        <f>+IF(N1252="",YEAR(L1252),YEAR(N1252))</f>
      </c>
      <c r="Y1252" s="5">
        <f>+IF(N1252="",MONTH(L1252),MONTH(N1252))</f>
      </c>
      <c r="Z1252" s="282">
        <f>+IF(N1252="","W"&amp;IF(WEEKNUM(L1252)&lt;10,"0"&amp;WEEKNUM(L1252),WEEKNUM(L1252)),"W"&amp;IF(WEEKNUM(N1252)&lt;10,"0"&amp;WEEKNUM(N1252),WEEKNUM(N1252)))</f>
      </c>
      <c r="AA1252" s="281">
        <f>+IF(O1252&lt;&gt;"",O1252,IF(N1252="","In Transit","Arrived"))</f>
      </c>
      <c r="AB1252" s="6"/>
      <c r="AC1252" s="11"/>
      <c r="AD1252" s="6"/>
      <c r="AE1252" s="6"/>
      <c r="AF1252" s="6"/>
      <c r="AG1252" s="11"/>
    </row>
    <row x14ac:dyDescent="0.25" r="1253" customHeight="1" ht="18.75">
      <c r="A1253" s="276">
        <v>2</v>
      </c>
      <c r="B1253" s="276">
        <v>1119321340</v>
      </c>
      <c r="C1253" s="277">
        <v>771261584442</v>
      </c>
      <c r="D1253" s="278">
        <v>45301</v>
      </c>
      <c r="E1253" s="279" t="s">
        <v>1839</v>
      </c>
      <c r="F1253" s="279" t="s">
        <v>250</v>
      </c>
      <c r="G1253" s="283" t="s">
        <v>1837</v>
      </c>
      <c r="H1253" s="279" t="s">
        <v>189</v>
      </c>
      <c r="I1253" s="278">
        <v>45316</v>
      </c>
      <c r="J1253" s="278">
        <v>45317</v>
      </c>
      <c r="K1253" s="276">
        <f>J1253-D1253</f>
      </c>
      <c r="L1253" s="278">
        <v>45342</v>
      </c>
      <c r="M1253" s="280">
        <v>19.4</v>
      </c>
      <c r="N1253" s="278">
        <v>45343</v>
      </c>
      <c r="O1253" s="279" t="s">
        <v>190</v>
      </c>
      <c r="P1253" s="276">
        <v>188</v>
      </c>
      <c r="Q1253" s="278">
        <v>45366</v>
      </c>
      <c r="R1253" s="276">
        <f>Q1253-N1253</f>
      </c>
      <c r="S1253" s="6"/>
      <c r="T1253" s="6"/>
      <c r="U1253" s="5">
        <f>+YEAR(D1253)</f>
      </c>
      <c r="V1253" s="5">
        <f>+MONTH(D1253)</f>
      </c>
      <c r="W1253" s="281">
        <f>+"W"&amp;IF(WEEKNUM(D1253)&lt;10,"0"&amp;WEEKNUM(D1253),WEEKNUM(D1253))</f>
      </c>
      <c r="X1253" s="5">
        <f>+IF(N1253="",YEAR(L1253),YEAR(N1253))</f>
      </c>
      <c r="Y1253" s="5">
        <f>+IF(N1253="",MONTH(L1253),MONTH(N1253))</f>
      </c>
      <c r="Z1253" s="282">
        <f>+IF(N1253="","W"&amp;IF(WEEKNUM(L1253)&lt;10,"0"&amp;WEEKNUM(L1253),WEEKNUM(L1253)),"W"&amp;IF(WEEKNUM(N1253)&lt;10,"0"&amp;WEEKNUM(N1253),WEEKNUM(N1253)))</f>
      </c>
      <c r="AA1253" s="281">
        <f>+IF(O1253&lt;&gt;"",O1253,IF(N1253="","In Transit","Arrived"))</f>
      </c>
      <c r="AB1253" s="6"/>
      <c r="AC1253" s="11"/>
      <c r="AD1253" s="6"/>
      <c r="AE1253" s="6"/>
      <c r="AF1253" s="6"/>
      <c r="AG1253" s="11"/>
    </row>
    <row x14ac:dyDescent="0.25" r="1254" customHeight="1" ht="18.75">
      <c r="A1254" s="276">
        <v>2</v>
      </c>
      <c r="B1254" s="276">
        <v>1119321341</v>
      </c>
      <c r="C1254" s="277">
        <v>771261584442</v>
      </c>
      <c r="D1254" s="278">
        <v>45301</v>
      </c>
      <c r="E1254" s="279" t="s">
        <v>1840</v>
      </c>
      <c r="F1254" s="279" t="s">
        <v>250</v>
      </c>
      <c r="G1254" s="283" t="s">
        <v>1837</v>
      </c>
      <c r="H1254" s="279" t="s">
        <v>189</v>
      </c>
      <c r="I1254" s="278">
        <v>45316</v>
      </c>
      <c r="J1254" s="278">
        <v>45317</v>
      </c>
      <c r="K1254" s="276">
        <f>J1254-D1254</f>
      </c>
      <c r="L1254" s="278">
        <v>45333</v>
      </c>
      <c r="M1254" s="280">
        <v>19.4</v>
      </c>
      <c r="N1254" s="278">
        <v>45334</v>
      </c>
      <c r="O1254" s="279" t="s">
        <v>190</v>
      </c>
      <c r="P1254" s="276">
        <v>190</v>
      </c>
      <c r="Q1254" s="278">
        <v>45362</v>
      </c>
      <c r="R1254" s="276">
        <f>Q1254-N1254</f>
      </c>
      <c r="S1254" s="6"/>
      <c r="T1254" s="6"/>
      <c r="U1254" s="5">
        <f>+YEAR(D1254)</f>
      </c>
      <c r="V1254" s="5">
        <f>+MONTH(D1254)</f>
      </c>
      <c r="W1254" s="281">
        <f>+"W"&amp;IF(WEEKNUM(D1254)&lt;10,"0"&amp;WEEKNUM(D1254),WEEKNUM(D1254))</f>
      </c>
      <c r="X1254" s="5">
        <f>+IF(N1254="",YEAR(L1254),YEAR(N1254))</f>
      </c>
      <c r="Y1254" s="5">
        <f>+IF(N1254="",MONTH(L1254),MONTH(N1254))</f>
      </c>
      <c r="Z1254" s="282">
        <f>+IF(N1254="","W"&amp;IF(WEEKNUM(L1254)&lt;10,"0"&amp;WEEKNUM(L1254),WEEKNUM(L1254)),"W"&amp;IF(WEEKNUM(N1254)&lt;10,"0"&amp;WEEKNUM(N1254),WEEKNUM(N1254)))</f>
      </c>
      <c r="AA1254" s="281">
        <f>+IF(O1254&lt;&gt;"",O1254,IF(N1254="","In Transit","Arrived"))</f>
      </c>
      <c r="AB1254" s="6"/>
      <c r="AC1254" s="11"/>
      <c r="AD1254" s="6"/>
      <c r="AE1254" s="6"/>
      <c r="AF1254" s="6"/>
      <c r="AG1254" s="11"/>
    </row>
    <row x14ac:dyDescent="0.25" r="1255" customHeight="1" ht="18.75">
      <c r="A1255" s="276">
        <v>2</v>
      </c>
      <c r="B1255" s="276">
        <v>1119321342</v>
      </c>
      <c r="C1255" s="277">
        <v>771261584442</v>
      </c>
      <c r="D1255" s="278">
        <v>45301</v>
      </c>
      <c r="E1255" s="279" t="s">
        <v>1841</v>
      </c>
      <c r="F1255" s="279" t="s">
        <v>250</v>
      </c>
      <c r="G1255" s="283" t="s">
        <v>1837</v>
      </c>
      <c r="H1255" s="279" t="s">
        <v>189</v>
      </c>
      <c r="I1255" s="278">
        <v>45316</v>
      </c>
      <c r="J1255" s="278">
        <v>45317</v>
      </c>
      <c r="K1255" s="276">
        <f>J1255-D1255</f>
      </c>
      <c r="L1255" s="278">
        <v>45342</v>
      </c>
      <c r="M1255" s="280">
        <v>19.4</v>
      </c>
      <c r="N1255" s="278">
        <v>45343</v>
      </c>
      <c r="O1255" s="279" t="s">
        <v>190</v>
      </c>
      <c r="P1255" s="276">
        <v>188</v>
      </c>
      <c r="Q1255" s="278">
        <v>45370</v>
      </c>
      <c r="R1255" s="276">
        <f>Q1255-N1255</f>
      </c>
      <c r="S1255" s="6"/>
      <c r="T1255" s="6"/>
      <c r="U1255" s="5">
        <f>+YEAR(D1255)</f>
      </c>
      <c r="V1255" s="5">
        <f>+MONTH(D1255)</f>
      </c>
      <c r="W1255" s="281">
        <f>+"W"&amp;IF(WEEKNUM(D1255)&lt;10,"0"&amp;WEEKNUM(D1255),WEEKNUM(D1255))</f>
      </c>
      <c r="X1255" s="5">
        <f>+IF(N1255="",YEAR(L1255),YEAR(N1255))</f>
      </c>
      <c r="Y1255" s="5">
        <f>+IF(N1255="",MONTH(L1255),MONTH(N1255))</f>
      </c>
      <c r="Z1255" s="282">
        <f>+IF(N1255="","W"&amp;IF(WEEKNUM(L1255)&lt;10,"0"&amp;WEEKNUM(L1255),WEEKNUM(L1255)),"W"&amp;IF(WEEKNUM(N1255)&lt;10,"0"&amp;WEEKNUM(N1255),WEEKNUM(N1255)))</f>
      </c>
      <c r="AA1255" s="281">
        <f>+IF(O1255&lt;&gt;"",O1255,IF(N1255="","In Transit","Arrived"))</f>
      </c>
      <c r="AB1255" s="6"/>
      <c r="AC1255" s="11"/>
      <c r="AD1255" s="6"/>
      <c r="AE1255" s="6"/>
      <c r="AF1255" s="6"/>
      <c r="AG1255" s="11"/>
    </row>
    <row x14ac:dyDescent="0.25" r="1256" customHeight="1" ht="18.75">
      <c r="A1256" s="276">
        <v>2</v>
      </c>
      <c r="B1256" s="276">
        <v>1119321343</v>
      </c>
      <c r="C1256" s="277">
        <v>771261584442</v>
      </c>
      <c r="D1256" s="278">
        <v>45302</v>
      </c>
      <c r="E1256" s="279" t="s">
        <v>1842</v>
      </c>
      <c r="F1256" s="279" t="s">
        <v>250</v>
      </c>
      <c r="G1256" s="283" t="s">
        <v>1837</v>
      </c>
      <c r="H1256" s="279" t="s">
        <v>189</v>
      </c>
      <c r="I1256" s="278">
        <v>45316</v>
      </c>
      <c r="J1256" s="278">
        <v>45317</v>
      </c>
      <c r="K1256" s="276">
        <f>J1256-D1256</f>
      </c>
      <c r="L1256" s="278">
        <v>45342</v>
      </c>
      <c r="M1256" s="280">
        <v>19.4</v>
      </c>
      <c r="N1256" s="278">
        <v>45343</v>
      </c>
      <c r="O1256" s="279" t="s">
        <v>190</v>
      </c>
      <c r="P1256" s="276">
        <v>188</v>
      </c>
      <c r="Q1256" s="278">
        <v>45370</v>
      </c>
      <c r="R1256" s="276">
        <f>Q1256-N1256</f>
      </c>
      <c r="S1256" s="6"/>
      <c r="T1256" s="6"/>
      <c r="U1256" s="5">
        <f>+YEAR(D1256)</f>
      </c>
      <c r="V1256" s="5">
        <f>+MONTH(D1256)</f>
      </c>
      <c r="W1256" s="281">
        <f>+"W"&amp;IF(WEEKNUM(D1256)&lt;10,"0"&amp;WEEKNUM(D1256),WEEKNUM(D1256))</f>
      </c>
      <c r="X1256" s="5">
        <f>+IF(N1256="",YEAR(L1256),YEAR(N1256))</f>
      </c>
      <c r="Y1256" s="5">
        <f>+IF(N1256="",MONTH(L1256),MONTH(N1256))</f>
      </c>
      <c r="Z1256" s="282">
        <f>+IF(N1256="","W"&amp;IF(WEEKNUM(L1256)&lt;10,"0"&amp;WEEKNUM(L1256),WEEKNUM(L1256)),"W"&amp;IF(WEEKNUM(N1256)&lt;10,"0"&amp;WEEKNUM(N1256),WEEKNUM(N1256)))</f>
      </c>
      <c r="AA1256" s="281">
        <f>+IF(O1256&lt;&gt;"",O1256,IF(N1256="","In Transit","Arrived"))</f>
      </c>
      <c r="AB1256" s="6"/>
      <c r="AC1256" s="11"/>
      <c r="AD1256" s="6"/>
      <c r="AE1256" s="6"/>
      <c r="AF1256" s="6"/>
      <c r="AG1256" s="11"/>
    </row>
    <row x14ac:dyDescent="0.25" r="1257" customHeight="1" ht="18.75">
      <c r="A1257" s="276">
        <v>2</v>
      </c>
      <c r="B1257" s="276">
        <v>1119321345</v>
      </c>
      <c r="C1257" s="277">
        <v>771261584442</v>
      </c>
      <c r="D1257" s="278">
        <v>45302</v>
      </c>
      <c r="E1257" s="279" t="s">
        <v>1843</v>
      </c>
      <c r="F1257" s="279" t="s">
        <v>250</v>
      </c>
      <c r="G1257" s="283" t="s">
        <v>1837</v>
      </c>
      <c r="H1257" s="279" t="s">
        <v>189</v>
      </c>
      <c r="I1257" s="278">
        <v>45316</v>
      </c>
      <c r="J1257" s="278">
        <v>45317</v>
      </c>
      <c r="K1257" s="276">
        <f>J1257-D1257</f>
      </c>
      <c r="L1257" s="278">
        <v>45342</v>
      </c>
      <c r="M1257" s="280">
        <v>19.4</v>
      </c>
      <c r="N1257" s="278">
        <v>45343</v>
      </c>
      <c r="O1257" s="279" t="s">
        <v>190</v>
      </c>
      <c r="P1257" s="276">
        <v>188</v>
      </c>
      <c r="Q1257" s="278">
        <v>45370</v>
      </c>
      <c r="R1257" s="276">
        <f>Q1257-N1257</f>
      </c>
      <c r="S1257" s="6"/>
      <c r="T1257" s="6"/>
      <c r="U1257" s="5">
        <f>+YEAR(D1257)</f>
      </c>
      <c r="V1257" s="5">
        <f>+MONTH(D1257)</f>
      </c>
      <c r="W1257" s="281">
        <f>+"W"&amp;IF(WEEKNUM(D1257)&lt;10,"0"&amp;WEEKNUM(D1257),WEEKNUM(D1257))</f>
      </c>
      <c r="X1257" s="5">
        <f>+IF(N1257="",YEAR(L1257),YEAR(N1257))</f>
      </c>
      <c r="Y1257" s="5">
        <f>+IF(N1257="",MONTH(L1257),MONTH(N1257))</f>
      </c>
      <c r="Z1257" s="282">
        <f>+IF(N1257="","W"&amp;IF(WEEKNUM(L1257)&lt;10,"0"&amp;WEEKNUM(L1257),WEEKNUM(L1257)),"W"&amp;IF(WEEKNUM(N1257)&lt;10,"0"&amp;WEEKNUM(N1257),WEEKNUM(N1257)))</f>
      </c>
      <c r="AA1257" s="281">
        <f>+IF(O1257&lt;&gt;"",O1257,IF(N1257="","In Transit","Arrived"))</f>
      </c>
      <c r="AB1257" s="6"/>
      <c r="AC1257" s="11"/>
      <c r="AD1257" s="6"/>
      <c r="AE1257" s="6"/>
      <c r="AF1257" s="6"/>
      <c r="AG1257" s="11"/>
    </row>
    <row x14ac:dyDescent="0.25" r="1258" customHeight="1" ht="18.75">
      <c r="A1258" s="276">
        <v>2</v>
      </c>
      <c r="B1258" s="276">
        <v>1119321346</v>
      </c>
      <c r="C1258" s="277">
        <v>771261584442</v>
      </c>
      <c r="D1258" s="278">
        <v>45303</v>
      </c>
      <c r="E1258" s="279" t="s">
        <v>1844</v>
      </c>
      <c r="F1258" s="279" t="s">
        <v>250</v>
      </c>
      <c r="G1258" s="283" t="s">
        <v>1837</v>
      </c>
      <c r="H1258" s="279" t="s">
        <v>189</v>
      </c>
      <c r="I1258" s="278">
        <v>45316</v>
      </c>
      <c r="J1258" s="278">
        <v>45317</v>
      </c>
      <c r="K1258" s="276">
        <f>J1258-D1258</f>
      </c>
      <c r="L1258" s="278">
        <v>45342</v>
      </c>
      <c r="M1258" s="280">
        <v>19.4</v>
      </c>
      <c r="N1258" s="278">
        <v>45343</v>
      </c>
      <c r="O1258" s="279" t="s">
        <v>190</v>
      </c>
      <c r="P1258" s="276">
        <v>188</v>
      </c>
      <c r="Q1258" s="278">
        <v>45370</v>
      </c>
      <c r="R1258" s="276">
        <f>Q1258-N1258</f>
      </c>
      <c r="S1258" s="6"/>
      <c r="T1258" s="6"/>
      <c r="U1258" s="5">
        <f>+YEAR(D1258)</f>
      </c>
      <c r="V1258" s="5">
        <f>+MONTH(D1258)</f>
      </c>
      <c r="W1258" s="281">
        <f>+"W"&amp;IF(WEEKNUM(D1258)&lt;10,"0"&amp;WEEKNUM(D1258),WEEKNUM(D1258))</f>
      </c>
      <c r="X1258" s="5">
        <f>+IF(N1258="",YEAR(L1258),YEAR(N1258))</f>
      </c>
      <c r="Y1258" s="5">
        <f>+IF(N1258="",MONTH(L1258),MONTH(N1258))</f>
      </c>
      <c r="Z1258" s="282">
        <f>+IF(N1258="","W"&amp;IF(WEEKNUM(L1258)&lt;10,"0"&amp;WEEKNUM(L1258),WEEKNUM(L1258)),"W"&amp;IF(WEEKNUM(N1258)&lt;10,"0"&amp;WEEKNUM(N1258),WEEKNUM(N1258)))</f>
      </c>
      <c r="AA1258" s="281">
        <f>+IF(O1258&lt;&gt;"",O1258,IF(N1258="","In Transit","Arrived"))</f>
      </c>
      <c r="AB1258" s="6"/>
      <c r="AC1258" s="11"/>
      <c r="AD1258" s="6"/>
      <c r="AE1258" s="6"/>
      <c r="AF1258" s="6"/>
      <c r="AG1258" s="11"/>
    </row>
    <row x14ac:dyDescent="0.25" r="1259" customHeight="1" ht="18.75">
      <c r="A1259" s="276">
        <v>2</v>
      </c>
      <c r="B1259" s="276">
        <v>1119321347</v>
      </c>
      <c r="C1259" s="277">
        <v>771261584442</v>
      </c>
      <c r="D1259" s="278">
        <v>45302</v>
      </c>
      <c r="E1259" s="279" t="s">
        <v>1845</v>
      </c>
      <c r="F1259" s="279" t="s">
        <v>250</v>
      </c>
      <c r="G1259" s="283" t="s">
        <v>1837</v>
      </c>
      <c r="H1259" s="279" t="s">
        <v>189</v>
      </c>
      <c r="I1259" s="278">
        <v>45316</v>
      </c>
      <c r="J1259" s="278">
        <v>45317</v>
      </c>
      <c r="K1259" s="276">
        <f>J1259-D1259</f>
      </c>
      <c r="L1259" s="278">
        <v>45342</v>
      </c>
      <c r="M1259" s="280">
        <v>19.4</v>
      </c>
      <c r="N1259" s="278">
        <v>45343</v>
      </c>
      <c r="O1259" s="279" t="s">
        <v>190</v>
      </c>
      <c r="P1259" s="276">
        <v>188</v>
      </c>
      <c r="Q1259" s="278">
        <v>45370</v>
      </c>
      <c r="R1259" s="276">
        <f>Q1259-N1259</f>
      </c>
      <c r="S1259" s="6"/>
      <c r="T1259" s="6"/>
      <c r="U1259" s="5">
        <f>+YEAR(D1259)</f>
      </c>
      <c r="V1259" s="5">
        <f>+MONTH(D1259)</f>
      </c>
      <c r="W1259" s="281">
        <f>+"W"&amp;IF(WEEKNUM(D1259)&lt;10,"0"&amp;WEEKNUM(D1259),WEEKNUM(D1259))</f>
      </c>
      <c r="X1259" s="5">
        <f>+IF(N1259="",YEAR(L1259),YEAR(N1259))</f>
      </c>
      <c r="Y1259" s="5">
        <f>+IF(N1259="",MONTH(L1259),MONTH(N1259))</f>
      </c>
      <c r="Z1259" s="282">
        <f>+IF(N1259="","W"&amp;IF(WEEKNUM(L1259)&lt;10,"0"&amp;WEEKNUM(L1259),WEEKNUM(L1259)),"W"&amp;IF(WEEKNUM(N1259)&lt;10,"0"&amp;WEEKNUM(N1259),WEEKNUM(N1259)))</f>
      </c>
      <c r="AA1259" s="281">
        <f>+IF(O1259&lt;&gt;"",O1259,IF(N1259="","In Transit","Arrived"))</f>
      </c>
      <c r="AB1259" s="6"/>
      <c r="AC1259" s="11"/>
      <c r="AD1259" s="6"/>
      <c r="AE1259" s="6"/>
      <c r="AF1259" s="6"/>
      <c r="AG1259" s="11"/>
    </row>
    <row x14ac:dyDescent="0.25" r="1260" customHeight="1" ht="18.75">
      <c r="A1260" s="276">
        <v>2</v>
      </c>
      <c r="B1260" s="276">
        <v>1119321348</v>
      </c>
      <c r="C1260" s="277">
        <v>771261584442</v>
      </c>
      <c r="D1260" s="278">
        <v>45302</v>
      </c>
      <c r="E1260" s="279" t="s">
        <v>1846</v>
      </c>
      <c r="F1260" s="279" t="s">
        <v>250</v>
      </c>
      <c r="G1260" s="283" t="s">
        <v>1837</v>
      </c>
      <c r="H1260" s="279" t="s">
        <v>189</v>
      </c>
      <c r="I1260" s="278">
        <v>45316</v>
      </c>
      <c r="J1260" s="278">
        <v>45317</v>
      </c>
      <c r="K1260" s="276">
        <f>J1260-D1260</f>
      </c>
      <c r="L1260" s="278">
        <v>45342</v>
      </c>
      <c r="M1260" s="280">
        <v>19.4</v>
      </c>
      <c r="N1260" s="278">
        <v>45343</v>
      </c>
      <c r="O1260" s="279" t="s">
        <v>190</v>
      </c>
      <c r="P1260" s="276">
        <v>188</v>
      </c>
      <c r="Q1260" s="278">
        <v>45370</v>
      </c>
      <c r="R1260" s="276">
        <f>Q1260-N1260</f>
      </c>
      <c r="S1260" s="6"/>
      <c r="T1260" s="6"/>
      <c r="U1260" s="5">
        <f>+YEAR(D1260)</f>
      </c>
      <c r="V1260" s="5">
        <f>+MONTH(D1260)</f>
      </c>
      <c r="W1260" s="281">
        <f>+"W"&amp;IF(WEEKNUM(D1260)&lt;10,"0"&amp;WEEKNUM(D1260),WEEKNUM(D1260))</f>
      </c>
      <c r="X1260" s="5">
        <f>+IF(N1260="",YEAR(L1260),YEAR(N1260))</f>
      </c>
      <c r="Y1260" s="5">
        <f>+IF(N1260="",MONTH(L1260),MONTH(N1260))</f>
      </c>
      <c r="Z1260" s="282">
        <f>+IF(N1260="","W"&amp;IF(WEEKNUM(L1260)&lt;10,"0"&amp;WEEKNUM(L1260),WEEKNUM(L1260)),"W"&amp;IF(WEEKNUM(N1260)&lt;10,"0"&amp;WEEKNUM(N1260),WEEKNUM(N1260)))</f>
      </c>
      <c r="AA1260" s="281">
        <f>+IF(O1260&lt;&gt;"",O1260,IF(N1260="","In Transit","Arrived"))</f>
      </c>
      <c r="AB1260" s="6"/>
      <c r="AC1260" s="11"/>
      <c r="AD1260" s="6"/>
      <c r="AE1260" s="6"/>
      <c r="AF1260" s="6"/>
      <c r="AG1260" s="11"/>
    </row>
    <row x14ac:dyDescent="0.25" r="1261" customHeight="1" ht="18.75">
      <c r="A1261" s="276">
        <v>2</v>
      </c>
      <c r="B1261" s="276">
        <v>1119321349</v>
      </c>
      <c r="C1261" s="277">
        <v>771261584442</v>
      </c>
      <c r="D1261" s="278">
        <v>45303</v>
      </c>
      <c r="E1261" s="279" t="s">
        <v>1847</v>
      </c>
      <c r="F1261" s="279" t="s">
        <v>250</v>
      </c>
      <c r="G1261" s="283" t="s">
        <v>1837</v>
      </c>
      <c r="H1261" s="279" t="s">
        <v>189</v>
      </c>
      <c r="I1261" s="278">
        <v>45316</v>
      </c>
      <c r="J1261" s="278">
        <v>45317</v>
      </c>
      <c r="K1261" s="276">
        <f>J1261-D1261</f>
      </c>
      <c r="L1261" s="278">
        <v>45342</v>
      </c>
      <c r="M1261" s="280">
        <v>19.4</v>
      </c>
      <c r="N1261" s="278">
        <v>45343</v>
      </c>
      <c r="O1261" s="279" t="s">
        <v>190</v>
      </c>
      <c r="P1261" s="276">
        <v>188</v>
      </c>
      <c r="Q1261" s="278">
        <v>45370</v>
      </c>
      <c r="R1261" s="276">
        <f>Q1261-N1261</f>
      </c>
      <c r="S1261" s="6"/>
      <c r="T1261" s="6"/>
      <c r="U1261" s="5">
        <f>+YEAR(D1261)</f>
      </c>
      <c r="V1261" s="5">
        <f>+MONTH(D1261)</f>
      </c>
      <c r="W1261" s="281">
        <f>+"W"&amp;IF(WEEKNUM(D1261)&lt;10,"0"&amp;WEEKNUM(D1261),WEEKNUM(D1261))</f>
      </c>
      <c r="X1261" s="5">
        <f>+IF(N1261="",YEAR(L1261),YEAR(N1261))</f>
      </c>
      <c r="Y1261" s="5">
        <f>+IF(N1261="",MONTH(L1261),MONTH(N1261))</f>
      </c>
      <c r="Z1261" s="282">
        <f>+IF(N1261="","W"&amp;IF(WEEKNUM(L1261)&lt;10,"0"&amp;WEEKNUM(L1261),WEEKNUM(L1261)),"W"&amp;IF(WEEKNUM(N1261)&lt;10,"0"&amp;WEEKNUM(N1261),WEEKNUM(N1261)))</f>
      </c>
      <c r="AA1261" s="281">
        <f>+IF(O1261&lt;&gt;"",O1261,IF(N1261="","In Transit","Arrived"))</f>
      </c>
      <c r="AB1261" s="6"/>
      <c r="AC1261" s="11"/>
      <c r="AD1261" s="6"/>
      <c r="AE1261" s="6"/>
      <c r="AF1261" s="6"/>
      <c r="AG1261" s="11"/>
    </row>
    <row x14ac:dyDescent="0.25" r="1262" customHeight="1" ht="18.75">
      <c r="A1262" s="276">
        <v>2</v>
      </c>
      <c r="B1262" s="276">
        <v>1119321350</v>
      </c>
      <c r="C1262" s="277">
        <v>771261584442</v>
      </c>
      <c r="D1262" s="278">
        <v>45303</v>
      </c>
      <c r="E1262" s="279" t="s">
        <v>1848</v>
      </c>
      <c r="F1262" s="279" t="s">
        <v>250</v>
      </c>
      <c r="G1262" s="283" t="s">
        <v>1837</v>
      </c>
      <c r="H1262" s="279" t="s">
        <v>189</v>
      </c>
      <c r="I1262" s="278">
        <v>45316</v>
      </c>
      <c r="J1262" s="278">
        <v>45317</v>
      </c>
      <c r="K1262" s="276">
        <f>J1262-D1262</f>
      </c>
      <c r="L1262" s="278">
        <v>45342</v>
      </c>
      <c r="M1262" s="280">
        <v>19.4</v>
      </c>
      <c r="N1262" s="278">
        <v>45343</v>
      </c>
      <c r="O1262" s="279" t="s">
        <v>190</v>
      </c>
      <c r="P1262" s="276">
        <v>188</v>
      </c>
      <c r="Q1262" s="278">
        <v>45370</v>
      </c>
      <c r="R1262" s="276">
        <f>Q1262-N1262</f>
      </c>
      <c r="S1262" s="6"/>
      <c r="T1262" s="6"/>
      <c r="U1262" s="5">
        <f>+YEAR(D1262)</f>
      </c>
      <c r="V1262" s="5">
        <f>+MONTH(D1262)</f>
      </c>
      <c r="W1262" s="281">
        <f>+"W"&amp;IF(WEEKNUM(D1262)&lt;10,"0"&amp;WEEKNUM(D1262),WEEKNUM(D1262))</f>
      </c>
      <c r="X1262" s="5">
        <f>+IF(N1262="",YEAR(L1262),YEAR(N1262))</f>
      </c>
      <c r="Y1262" s="5">
        <f>+IF(N1262="",MONTH(L1262),MONTH(N1262))</f>
      </c>
      <c r="Z1262" s="282">
        <f>+IF(N1262="","W"&amp;IF(WEEKNUM(L1262)&lt;10,"0"&amp;WEEKNUM(L1262),WEEKNUM(L1262)),"W"&amp;IF(WEEKNUM(N1262)&lt;10,"0"&amp;WEEKNUM(N1262),WEEKNUM(N1262)))</f>
      </c>
      <c r="AA1262" s="281">
        <f>+IF(O1262&lt;&gt;"",O1262,IF(N1262="","In Transit","Arrived"))</f>
      </c>
      <c r="AB1262" s="6"/>
      <c r="AC1262" s="11"/>
      <c r="AD1262" s="6"/>
      <c r="AE1262" s="6"/>
      <c r="AF1262" s="6"/>
      <c r="AG1262" s="11"/>
    </row>
    <row x14ac:dyDescent="0.25" r="1263" customHeight="1" ht="18.75">
      <c r="A1263" s="276">
        <v>2</v>
      </c>
      <c r="B1263" s="276">
        <v>1119640348</v>
      </c>
      <c r="C1263" s="277">
        <v>774133850832</v>
      </c>
      <c r="D1263" s="278">
        <v>45303</v>
      </c>
      <c r="E1263" s="279" t="s">
        <v>1849</v>
      </c>
      <c r="F1263" s="279" t="s">
        <v>211</v>
      </c>
      <c r="G1263" s="283" t="s">
        <v>1850</v>
      </c>
      <c r="H1263" s="279" t="s">
        <v>189</v>
      </c>
      <c r="I1263" s="278">
        <v>45323</v>
      </c>
      <c r="J1263" s="278">
        <v>45317</v>
      </c>
      <c r="K1263" s="276">
        <f>J1263-D1263</f>
      </c>
      <c r="L1263" s="278">
        <v>45342</v>
      </c>
      <c r="M1263" s="280">
        <v>19.4</v>
      </c>
      <c r="N1263" s="278">
        <v>45343</v>
      </c>
      <c r="O1263" s="279" t="s">
        <v>190</v>
      </c>
      <c r="P1263" s="276">
        <v>188</v>
      </c>
      <c r="Q1263" s="278">
        <v>45366</v>
      </c>
      <c r="R1263" s="276">
        <f>Q1263-N1263</f>
      </c>
      <c r="S1263" s="6"/>
      <c r="T1263" s="6"/>
      <c r="U1263" s="5">
        <f>+YEAR(D1263)</f>
      </c>
      <c r="V1263" s="5">
        <f>+MONTH(D1263)</f>
      </c>
      <c r="W1263" s="281">
        <f>+"W"&amp;IF(WEEKNUM(D1263)&lt;10,"0"&amp;WEEKNUM(D1263),WEEKNUM(D1263))</f>
      </c>
      <c r="X1263" s="5">
        <f>+IF(N1263="",YEAR(L1263),YEAR(N1263))</f>
      </c>
      <c r="Y1263" s="5">
        <f>+IF(N1263="",MONTH(L1263),MONTH(N1263))</f>
      </c>
      <c r="Z1263" s="282">
        <f>+IF(N1263="","W"&amp;IF(WEEKNUM(L1263)&lt;10,"0"&amp;WEEKNUM(L1263),WEEKNUM(L1263)),"W"&amp;IF(WEEKNUM(N1263)&lt;10,"0"&amp;WEEKNUM(N1263),WEEKNUM(N1263)))</f>
      </c>
      <c r="AA1263" s="281">
        <f>+IF(O1263&lt;&gt;"",O1263,IF(N1263="","In Transit","Arrived"))</f>
      </c>
      <c r="AB1263" s="6"/>
      <c r="AC1263" s="11"/>
      <c r="AD1263" s="6"/>
      <c r="AE1263" s="6"/>
      <c r="AF1263" s="6"/>
      <c r="AG1263" s="11"/>
    </row>
    <row x14ac:dyDescent="0.25" r="1264" customHeight="1" ht="18.75">
      <c r="A1264" s="276">
        <v>3</v>
      </c>
      <c r="B1264" s="276">
        <v>1119640359</v>
      </c>
      <c r="C1264" s="277">
        <v>774133850832</v>
      </c>
      <c r="D1264" s="278">
        <v>45308</v>
      </c>
      <c r="E1264" s="279" t="s">
        <v>1851</v>
      </c>
      <c r="F1264" s="279" t="s">
        <v>211</v>
      </c>
      <c r="G1264" s="283" t="s">
        <v>1850</v>
      </c>
      <c r="H1264" s="279" t="s">
        <v>189</v>
      </c>
      <c r="I1264" s="278">
        <v>45323</v>
      </c>
      <c r="J1264" s="278">
        <v>45317</v>
      </c>
      <c r="K1264" s="276">
        <f>J1264-D1264</f>
      </c>
      <c r="L1264" s="278">
        <v>45342</v>
      </c>
      <c r="M1264" s="280">
        <v>19.4</v>
      </c>
      <c r="N1264" s="278">
        <v>45343</v>
      </c>
      <c r="O1264" s="279" t="s">
        <v>190</v>
      </c>
      <c r="P1264" s="276">
        <v>190</v>
      </c>
      <c r="Q1264" s="278">
        <v>45362</v>
      </c>
      <c r="R1264" s="276">
        <f>Q1264-N1264</f>
      </c>
      <c r="S1264" s="6"/>
      <c r="T1264" s="6"/>
      <c r="U1264" s="5">
        <f>+YEAR(D1264)</f>
      </c>
      <c r="V1264" s="5">
        <f>+MONTH(D1264)</f>
      </c>
      <c r="W1264" s="281">
        <f>+"W"&amp;IF(WEEKNUM(D1264)&lt;10,"0"&amp;WEEKNUM(D1264),WEEKNUM(D1264))</f>
      </c>
      <c r="X1264" s="5">
        <f>+IF(N1264="",YEAR(L1264),YEAR(N1264))</f>
      </c>
      <c r="Y1264" s="5">
        <f>+IF(N1264="",MONTH(L1264),MONTH(N1264))</f>
      </c>
      <c r="Z1264" s="282">
        <f>+IF(N1264="","W"&amp;IF(WEEKNUM(L1264)&lt;10,"0"&amp;WEEKNUM(L1264),WEEKNUM(L1264)),"W"&amp;IF(WEEKNUM(N1264)&lt;10,"0"&amp;WEEKNUM(N1264),WEEKNUM(N1264)))</f>
      </c>
      <c r="AA1264" s="281">
        <f>+IF(O1264&lt;&gt;"",O1264,IF(N1264="","In Transit","Arrived"))</f>
      </c>
      <c r="AB1264" s="6"/>
      <c r="AC1264" s="11"/>
      <c r="AD1264" s="6"/>
      <c r="AE1264" s="6"/>
      <c r="AF1264" s="6"/>
      <c r="AG1264" s="11"/>
    </row>
    <row x14ac:dyDescent="0.25" r="1265" customHeight="1" ht="18.75">
      <c r="A1265" s="276">
        <v>3</v>
      </c>
      <c r="B1265" s="276">
        <v>1119640367</v>
      </c>
      <c r="C1265" s="277">
        <v>774133850832</v>
      </c>
      <c r="D1265" s="278">
        <v>45308</v>
      </c>
      <c r="E1265" s="279" t="s">
        <v>1852</v>
      </c>
      <c r="F1265" s="279" t="s">
        <v>211</v>
      </c>
      <c r="G1265" s="283" t="s">
        <v>1850</v>
      </c>
      <c r="H1265" s="279" t="s">
        <v>189</v>
      </c>
      <c r="I1265" s="278">
        <v>45323</v>
      </c>
      <c r="J1265" s="278">
        <v>45317</v>
      </c>
      <c r="K1265" s="276">
        <f>J1265-D1265</f>
      </c>
      <c r="L1265" s="278">
        <v>45342</v>
      </c>
      <c r="M1265" s="280">
        <v>19.4</v>
      </c>
      <c r="N1265" s="278">
        <v>45343</v>
      </c>
      <c r="O1265" s="279" t="s">
        <v>190</v>
      </c>
      <c r="P1265" s="276">
        <v>190</v>
      </c>
      <c r="Q1265" s="278">
        <v>45362</v>
      </c>
      <c r="R1265" s="276">
        <f>Q1265-N1265</f>
      </c>
      <c r="S1265" s="6"/>
      <c r="T1265" s="6"/>
      <c r="U1265" s="5">
        <f>+YEAR(D1265)</f>
      </c>
      <c r="V1265" s="5">
        <f>+MONTH(D1265)</f>
      </c>
      <c r="W1265" s="281">
        <f>+"W"&amp;IF(WEEKNUM(D1265)&lt;10,"0"&amp;WEEKNUM(D1265),WEEKNUM(D1265))</f>
      </c>
      <c r="X1265" s="5">
        <f>+IF(N1265="",YEAR(L1265),YEAR(N1265))</f>
      </c>
      <c r="Y1265" s="5">
        <f>+IF(N1265="",MONTH(L1265),MONTH(N1265))</f>
      </c>
      <c r="Z1265" s="282">
        <f>+IF(N1265="","W"&amp;IF(WEEKNUM(L1265)&lt;10,"0"&amp;WEEKNUM(L1265),WEEKNUM(L1265)),"W"&amp;IF(WEEKNUM(N1265)&lt;10,"0"&amp;WEEKNUM(N1265),WEEKNUM(N1265)))</f>
      </c>
      <c r="AA1265" s="281">
        <f>+IF(O1265&lt;&gt;"",O1265,IF(N1265="","In Transit","Arrived"))</f>
      </c>
      <c r="AB1265" s="6"/>
      <c r="AC1265" s="11"/>
      <c r="AD1265" s="6"/>
      <c r="AE1265" s="6"/>
      <c r="AF1265" s="6"/>
      <c r="AG1265" s="11"/>
    </row>
    <row x14ac:dyDescent="0.25" r="1266" customHeight="1" ht="18.75">
      <c r="A1266" s="276">
        <v>3</v>
      </c>
      <c r="B1266" s="276">
        <v>1119640370</v>
      </c>
      <c r="C1266" s="277">
        <v>774133850832</v>
      </c>
      <c r="D1266" s="278">
        <v>45308</v>
      </c>
      <c r="E1266" s="279" t="s">
        <v>1853</v>
      </c>
      <c r="F1266" s="279" t="s">
        <v>211</v>
      </c>
      <c r="G1266" s="283" t="s">
        <v>1850</v>
      </c>
      <c r="H1266" s="279" t="s">
        <v>189</v>
      </c>
      <c r="I1266" s="278">
        <v>45323</v>
      </c>
      <c r="J1266" s="278">
        <v>45317</v>
      </c>
      <c r="K1266" s="276">
        <f>J1266-D1266</f>
      </c>
      <c r="L1266" s="278">
        <v>45342</v>
      </c>
      <c r="M1266" s="280">
        <v>19.4</v>
      </c>
      <c r="N1266" s="278">
        <v>45343</v>
      </c>
      <c r="O1266" s="279" t="s">
        <v>190</v>
      </c>
      <c r="P1266" s="276">
        <v>190</v>
      </c>
      <c r="Q1266" s="278">
        <v>45362</v>
      </c>
      <c r="R1266" s="276">
        <f>Q1266-N1266</f>
      </c>
      <c r="S1266" s="6"/>
      <c r="T1266" s="6"/>
      <c r="U1266" s="5">
        <f>+YEAR(D1266)</f>
      </c>
      <c r="V1266" s="5">
        <f>+MONTH(D1266)</f>
      </c>
      <c r="W1266" s="281">
        <f>+"W"&amp;IF(WEEKNUM(D1266)&lt;10,"0"&amp;WEEKNUM(D1266),WEEKNUM(D1266))</f>
      </c>
      <c r="X1266" s="5">
        <f>+IF(N1266="",YEAR(L1266),YEAR(N1266))</f>
      </c>
      <c r="Y1266" s="5">
        <f>+IF(N1266="",MONTH(L1266),MONTH(N1266))</f>
      </c>
      <c r="Z1266" s="282">
        <f>+IF(N1266="","W"&amp;IF(WEEKNUM(L1266)&lt;10,"0"&amp;WEEKNUM(L1266),WEEKNUM(L1266)),"W"&amp;IF(WEEKNUM(N1266)&lt;10,"0"&amp;WEEKNUM(N1266),WEEKNUM(N1266)))</f>
      </c>
      <c r="AA1266" s="281">
        <f>+IF(O1266&lt;&gt;"",O1266,IF(N1266="","In Transit","Arrived"))</f>
      </c>
      <c r="AB1266" s="6"/>
      <c r="AC1266" s="11"/>
      <c r="AD1266" s="6"/>
      <c r="AE1266" s="6"/>
      <c r="AF1266" s="6"/>
      <c r="AG1266" s="11"/>
    </row>
    <row x14ac:dyDescent="0.25" r="1267" customHeight="1" ht="18.75">
      <c r="A1267" s="276">
        <v>3</v>
      </c>
      <c r="B1267" s="276">
        <v>1119644375</v>
      </c>
      <c r="C1267" s="277">
        <v>774133850832</v>
      </c>
      <c r="D1267" s="278">
        <v>45308</v>
      </c>
      <c r="E1267" s="279" t="s">
        <v>475</v>
      </c>
      <c r="F1267" s="279" t="s">
        <v>211</v>
      </c>
      <c r="G1267" s="283" t="s">
        <v>1850</v>
      </c>
      <c r="H1267" s="279" t="s">
        <v>189</v>
      </c>
      <c r="I1267" s="278">
        <v>45323</v>
      </c>
      <c r="J1267" s="278">
        <v>45317</v>
      </c>
      <c r="K1267" s="276">
        <f>J1267-D1267</f>
      </c>
      <c r="L1267" s="278">
        <v>45342</v>
      </c>
      <c r="M1267" s="280">
        <v>19.4</v>
      </c>
      <c r="N1267" s="278">
        <v>45343</v>
      </c>
      <c r="O1267" s="279" t="s">
        <v>190</v>
      </c>
      <c r="P1267" s="276">
        <v>190</v>
      </c>
      <c r="Q1267" s="278">
        <v>45362</v>
      </c>
      <c r="R1267" s="276">
        <f>Q1267-N1267</f>
      </c>
      <c r="S1267" s="6"/>
      <c r="T1267" s="6"/>
      <c r="U1267" s="5">
        <f>+YEAR(D1267)</f>
      </c>
      <c r="V1267" s="5">
        <f>+MONTH(D1267)</f>
      </c>
      <c r="W1267" s="281">
        <f>+"W"&amp;IF(WEEKNUM(D1267)&lt;10,"0"&amp;WEEKNUM(D1267),WEEKNUM(D1267))</f>
      </c>
      <c r="X1267" s="5">
        <f>+IF(N1267="",YEAR(L1267),YEAR(N1267))</f>
      </c>
      <c r="Y1267" s="5">
        <f>+IF(N1267="",MONTH(L1267),MONTH(N1267))</f>
      </c>
      <c r="Z1267" s="282">
        <f>+IF(N1267="","W"&amp;IF(WEEKNUM(L1267)&lt;10,"0"&amp;WEEKNUM(L1267),WEEKNUM(L1267)),"W"&amp;IF(WEEKNUM(N1267)&lt;10,"0"&amp;WEEKNUM(N1267),WEEKNUM(N1267)))</f>
      </c>
      <c r="AA1267" s="281">
        <f>+IF(O1267&lt;&gt;"",O1267,IF(N1267="","In Transit","Arrived"))</f>
      </c>
      <c r="AB1267" s="6"/>
      <c r="AC1267" s="11"/>
      <c r="AD1267" s="6"/>
      <c r="AE1267" s="6"/>
      <c r="AF1267" s="6"/>
      <c r="AG1267" s="11"/>
    </row>
    <row x14ac:dyDescent="0.25" r="1268" customHeight="1" ht="18.75">
      <c r="A1268" s="276">
        <v>3</v>
      </c>
      <c r="B1268" s="276">
        <v>1119644389</v>
      </c>
      <c r="C1268" s="277">
        <v>774133850832</v>
      </c>
      <c r="D1268" s="278">
        <v>45308</v>
      </c>
      <c r="E1268" s="279" t="s">
        <v>1854</v>
      </c>
      <c r="F1268" s="279" t="s">
        <v>211</v>
      </c>
      <c r="G1268" s="283" t="s">
        <v>1850</v>
      </c>
      <c r="H1268" s="279" t="s">
        <v>189</v>
      </c>
      <c r="I1268" s="278">
        <v>45323</v>
      </c>
      <c r="J1268" s="278">
        <v>45317</v>
      </c>
      <c r="K1268" s="276">
        <f>J1268-D1268</f>
      </c>
      <c r="L1268" s="278">
        <v>45342</v>
      </c>
      <c r="M1268" s="280">
        <v>19.4</v>
      </c>
      <c r="N1268" s="278">
        <v>45343</v>
      </c>
      <c r="O1268" s="279" t="s">
        <v>190</v>
      </c>
      <c r="P1268" s="276">
        <v>190</v>
      </c>
      <c r="Q1268" s="278">
        <v>45362</v>
      </c>
      <c r="R1268" s="276">
        <f>Q1268-N1268</f>
      </c>
      <c r="S1268" s="6"/>
      <c r="T1268" s="6"/>
      <c r="U1268" s="5">
        <f>+YEAR(D1268)</f>
      </c>
      <c r="V1268" s="5">
        <f>+MONTH(D1268)</f>
      </c>
      <c r="W1268" s="281">
        <f>+"W"&amp;IF(WEEKNUM(D1268)&lt;10,"0"&amp;WEEKNUM(D1268),WEEKNUM(D1268))</f>
      </c>
      <c r="X1268" s="5">
        <f>+IF(N1268="",YEAR(L1268),YEAR(N1268))</f>
      </c>
      <c r="Y1268" s="5">
        <f>+IF(N1268="",MONTH(L1268),MONTH(N1268))</f>
      </c>
      <c r="Z1268" s="282">
        <f>+IF(N1268="","W"&amp;IF(WEEKNUM(L1268)&lt;10,"0"&amp;WEEKNUM(L1268),WEEKNUM(L1268)),"W"&amp;IF(WEEKNUM(N1268)&lt;10,"0"&amp;WEEKNUM(N1268),WEEKNUM(N1268)))</f>
      </c>
      <c r="AA1268" s="281">
        <f>+IF(O1268&lt;&gt;"",O1268,IF(N1268="","In Transit","Arrived"))</f>
      </c>
      <c r="AB1268" s="6"/>
      <c r="AC1268" s="11"/>
      <c r="AD1268" s="6"/>
      <c r="AE1268" s="6"/>
      <c r="AF1268" s="6"/>
      <c r="AG1268" s="11"/>
    </row>
    <row x14ac:dyDescent="0.25" r="1269" customHeight="1" ht="18.75">
      <c r="A1269" s="276">
        <v>3</v>
      </c>
      <c r="B1269" s="276">
        <v>1119644396</v>
      </c>
      <c r="C1269" s="277">
        <v>774133850832</v>
      </c>
      <c r="D1269" s="278">
        <v>45308</v>
      </c>
      <c r="E1269" s="279" t="s">
        <v>1855</v>
      </c>
      <c r="F1269" s="279" t="s">
        <v>211</v>
      </c>
      <c r="G1269" s="283" t="s">
        <v>1850</v>
      </c>
      <c r="H1269" s="279" t="s">
        <v>189</v>
      </c>
      <c r="I1269" s="278">
        <v>45323</v>
      </c>
      <c r="J1269" s="278">
        <v>45317</v>
      </c>
      <c r="K1269" s="276">
        <f>J1269-D1269</f>
      </c>
      <c r="L1269" s="278">
        <v>45342</v>
      </c>
      <c r="M1269" s="280">
        <v>19.4</v>
      </c>
      <c r="N1269" s="278">
        <v>45343</v>
      </c>
      <c r="O1269" s="279" t="s">
        <v>190</v>
      </c>
      <c r="P1269" s="276">
        <v>190</v>
      </c>
      <c r="Q1269" s="278">
        <v>45362</v>
      </c>
      <c r="R1269" s="276">
        <f>Q1269-N1269</f>
      </c>
      <c r="S1269" s="6"/>
      <c r="T1269" s="6"/>
      <c r="U1269" s="5">
        <f>+YEAR(D1269)</f>
      </c>
      <c r="V1269" s="5">
        <f>+MONTH(D1269)</f>
      </c>
      <c r="W1269" s="281">
        <f>+"W"&amp;IF(WEEKNUM(D1269)&lt;10,"0"&amp;WEEKNUM(D1269),WEEKNUM(D1269))</f>
      </c>
      <c r="X1269" s="5">
        <f>+IF(N1269="",YEAR(L1269),YEAR(N1269))</f>
      </c>
      <c r="Y1269" s="5">
        <f>+IF(N1269="",MONTH(L1269),MONTH(N1269))</f>
      </c>
      <c r="Z1269" s="282">
        <f>+IF(N1269="","W"&amp;IF(WEEKNUM(L1269)&lt;10,"0"&amp;WEEKNUM(L1269),WEEKNUM(L1269)),"W"&amp;IF(WEEKNUM(N1269)&lt;10,"0"&amp;WEEKNUM(N1269),WEEKNUM(N1269)))</f>
      </c>
      <c r="AA1269" s="281">
        <f>+IF(O1269&lt;&gt;"",O1269,IF(N1269="","In Transit","Arrived"))</f>
      </c>
      <c r="AB1269" s="6"/>
      <c r="AC1269" s="11"/>
      <c r="AD1269" s="6"/>
      <c r="AE1269" s="6"/>
      <c r="AF1269" s="6"/>
      <c r="AG1269" s="11"/>
    </row>
    <row x14ac:dyDescent="0.25" r="1270" customHeight="1" ht="18.75">
      <c r="A1270" s="276">
        <v>3</v>
      </c>
      <c r="B1270" s="276">
        <v>1119644404</v>
      </c>
      <c r="C1270" s="277">
        <v>774133850832</v>
      </c>
      <c r="D1270" s="278">
        <v>45309</v>
      </c>
      <c r="E1270" s="279" t="s">
        <v>1856</v>
      </c>
      <c r="F1270" s="279" t="s">
        <v>211</v>
      </c>
      <c r="G1270" s="283" t="s">
        <v>1850</v>
      </c>
      <c r="H1270" s="279" t="s">
        <v>189</v>
      </c>
      <c r="I1270" s="278">
        <v>45323</v>
      </c>
      <c r="J1270" s="278">
        <v>45317</v>
      </c>
      <c r="K1270" s="276">
        <f>J1270-D1270</f>
      </c>
      <c r="L1270" s="278">
        <v>45342</v>
      </c>
      <c r="M1270" s="280">
        <v>19.4</v>
      </c>
      <c r="N1270" s="278">
        <v>45343</v>
      </c>
      <c r="O1270" s="279" t="s">
        <v>190</v>
      </c>
      <c r="P1270" s="276">
        <v>190</v>
      </c>
      <c r="Q1270" s="278">
        <v>45362</v>
      </c>
      <c r="R1270" s="276">
        <f>Q1270-N1270</f>
      </c>
      <c r="S1270" s="6"/>
      <c r="T1270" s="6"/>
      <c r="U1270" s="5">
        <f>+YEAR(D1270)</f>
      </c>
      <c r="V1270" s="5">
        <f>+MONTH(D1270)</f>
      </c>
      <c r="W1270" s="281">
        <f>+"W"&amp;IF(WEEKNUM(D1270)&lt;10,"0"&amp;WEEKNUM(D1270),WEEKNUM(D1270))</f>
      </c>
      <c r="X1270" s="5">
        <f>+IF(N1270="",YEAR(L1270),YEAR(N1270))</f>
      </c>
      <c r="Y1270" s="5">
        <f>+IF(N1270="",MONTH(L1270),MONTH(N1270))</f>
      </c>
      <c r="Z1270" s="282">
        <f>+IF(N1270="","W"&amp;IF(WEEKNUM(L1270)&lt;10,"0"&amp;WEEKNUM(L1270),WEEKNUM(L1270)),"W"&amp;IF(WEEKNUM(N1270)&lt;10,"0"&amp;WEEKNUM(N1270),WEEKNUM(N1270)))</f>
      </c>
      <c r="AA1270" s="281">
        <f>+IF(O1270&lt;&gt;"",O1270,IF(N1270="","In Transit","Arrived"))</f>
      </c>
      <c r="AB1270" s="6"/>
      <c r="AC1270" s="11"/>
      <c r="AD1270" s="6"/>
      <c r="AE1270" s="6"/>
      <c r="AF1270" s="6"/>
      <c r="AG1270" s="11"/>
    </row>
    <row x14ac:dyDescent="0.25" r="1271" customHeight="1" ht="18.75">
      <c r="A1271" s="276">
        <v>3</v>
      </c>
      <c r="B1271" s="276">
        <v>1119644415</v>
      </c>
      <c r="C1271" s="277">
        <v>774133850832</v>
      </c>
      <c r="D1271" s="278">
        <v>45309</v>
      </c>
      <c r="E1271" s="279" t="s">
        <v>1857</v>
      </c>
      <c r="F1271" s="279" t="s">
        <v>211</v>
      </c>
      <c r="G1271" s="283" t="s">
        <v>1850</v>
      </c>
      <c r="H1271" s="279" t="s">
        <v>189</v>
      </c>
      <c r="I1271" s="278">
        <v>45323</v>
      </c>
      <c r="J1271" s="278">
        <v>45317</v>
      </c>
      <c r="K1271" s="276">
        <f>J1271-D1271</f>
      </c>
      <c r="L1271" s="278">
        <v>45342</v>
      </c>
      <c r="M1271" s="280">
        <v>19.4</v>
      </c>
      <c r="N1271" s="278">
        <v>45343</v>
      </c>
      <c r="O1271" s="279" t="s">
        <v>190</v>
      </c>
      <c r="P1271" s="276">
        <v>188</v>
      </c>
      <c r="Q1271" s="278">
        <v>45366</v>
      </c>
      <c r="R1271" s="276">
        <f>Q1271-N1271</f>
      </c>
      <c r="S1271" s="6"/>
      <c r="T1271" s="6"/>
      <c r="U1271" s="5">
        <f>+YEAR(D1271)</f>
      </c>
      <c r="V1271" s="5">
        <f>+MONTH(D1271)</f>
      </c>
      <c r="W1271" s="281">
        <f>+"W"&amp;IF(WEEKNUM(D1271)&lt;10,"0"&amp;WEEKNUM(D1271),WEEKNUM(D1271))</f>
      </c>
      <c r="X1271" s="5">
        <f>+IF(N1271="",YEAR(L1271),YEAR(N1271))</f>
      </c>
      <c r="Y1271" s="5">
        <f>+IF(N1271="",MONTH(L1271),MONTH(N1271))</f>
      </c>
      <c r="Z1271" s="282">
        <f>+IF(N1271="","W"&amp;IF(WEEKNUM(L1271)&lt;10,"0"&amp;WEEKNUM(L1271),WEEKNUM(L1271)),"W"&amp;IF(WEEKNUM(N1271)&lt;10,"0"&amp;WEEKNUM(N1271),WEEKNUM(N1271)))</f>
      </c>
      <c r="AA1271" s="281">
        <f>+IF(O1271&lt;&gt;"",O1271,IF(N1271="","In Transit","Arrived"))</f>
      </c>
      <c r="AB1271" s="6"/>
      <c r="AC1271" s="11"/>
      <c r="AD1271" s="6"/>
      <c r="AE1271" s="6"/>
      <c r="AF1271" s="6"/>
      <c r="AG1271" s="11"/>
    </row>
    <row x14ac:dyDescent="0.25" r="1272" customHeight="1" ht="18.75">
      <c r="A1272" s="276">
        <v>3</v>
      </c>
      <c r="B1272" s="276">
        <v>1119644448</v>
      </c>
      <c r="C1272" s="277">
        <v>774133850832</v>
      </c>
      <c r="D1272" s="278">
        <v>45309</v>
      </c>
      <c r="E1272" s="279" t="s">
        <v>1858</v>
      </c>
      <c r="F1272" s="279" t="s">
        <v>211</v>
      </c>
      <c r="G1272" s="283" t="s">
        <v>1850</v>
      </c>
      <c r="H1272" s="279" t="s">
        <v>189</v>
      </c>
      <c r="I1272" s="278">
        <v>45323</v>
      </c>
      <c r="J1272" s="278">
        <v>45317</v>
      </c>
      <c r="K1272" s="276">
        <f>J1272-D1272</f>
      </c>
      <c r="L1272" s="278">
        <v>45342</v>
      </c>
      <c r="M1272" s="280">
        <v>19.4</v>
      </c>
      <c r="N1272" s="278">
        <v>45343</v>
      </c>
      <c r="O1272" s="279" t="s">
        <v>190</v>
      </c>
      <c r="P1272" s="276">
        <v>188</v>
      </c>
      <c r="Q1272" s="278">
        <v>45366</v>
      </c>
      <c r="R1272" s="276">
        <f>Q1272-N1272</f>
      </c>
      <c r="S1272" s="6"/>
      <c r="T1272" s="6"/>
      <c r="U1272" s="5">
        <f>+YEAR(D1272)</f>
      </c>
      <c r="V1272" s="5">
        <f>+MONTH(D1272)</f>
      </c>
      <c r="W1272" s="281">
        <f>+"W"&amp;IF(WEEKNUM(D1272)&lt;10,"0"&amp;WEEKNUM(D1272),WEEKNUM(D1272))</f>
      </c>
      <c r="X1272" s="5">
        <f>+IF(N1272="",YEAR(L1272),YEAR(N1272))</f>
      </c>
      <c r="Y1272" s="5">
        <f>+IF(N1272="",MONTH(L1272),MONTH(N1272))</f>
      </c>
      <c r="Z1272" s="282">
        <f>+IF(N1272="","W"&amp;IF(WEEKNUM(L1272)&lt;10,"0"&amp;WEEKNUM(L1272),WEEKNUM(L1272)),"W"&amp;IF(WEEKNUM(N1272)&lt;10,"0"&amp;WEEKNUM(N1272),WEEKNUM(N1272)))</f>
      </c>
      <c r="AA1272" s="281">
        <f>+IF(O1272&lt;&gt;"",O1272,IF(N1272="","In Transit","Arrived"))</f>
      </c>
      <c r="AB1272" s="6"/>
      <c r="AC1272" s="11"/>
      <c r="AD1272" s="6"/>
      <c r="AE1272" s="6"/>
      <c r="AF1272" s="6"/>
      <c r="AG1272" s="11"/>
    </row>
    <row x14ac:dyDescent="0.25" r="1273" customHeight="1" ht="18.75">
      <c r="A1273" s="276">
        <v>3</v>
      </c>
      <c r="B1273" s="276">
        <v>1119645777</v>
      </c>
      <c r="C1273" s="277">
        <v>774133850832</v>
      </c>
      <c r="D1273" s="278">
        <v>45309</v>
      </c>
      <c r="E1273" s="279" t="s">
        <v>1859</v>
      </c>
      <c r="F1273" s="279" t="s">
        <v>211</v>
      </c>
      <c r="G1273" s="283" t="s">
        <v>1850</v>
      </c>
      <c r="H1273" s="279" t="s">
        <v>189</v>
      </c>
      <c r="I1273" s="278">
        <v>45323</v>
      </c>
      <c r="J1273" s="278">
        <v>45317</v>
      </c>
      <c r="K1273" s="276">
        <f>J1273-D1273</f>
      </c>
      <c r="L1273" s="278">
        <v>45342</v>
      </c>
      <c r="M1273" s="280">
        <v>19.4</v>
      </c>
      <c r="N1273" s="278">
        <v>45343</v>
      </c>
      <c r="O1273" s="279" t="s">
        <v>190</v>
      </c>
      <c r="P1273" s="276">
        <v>188</v>
      </c>
      <c r="Q1273" s="278">
        <v>45366</v>
      </c>
      <c r="R1273" s="276">
        <f>Q1273-N1273</f>
      </c>
      <c r="S1273" s="6"/>
      <c r="T1273" s="6"/>
      <c r="U1273" s="5">
        <f>+YEAR(D1273)</f>
      </c>
      <c r="V1273" s="5">
        <f>+MONTH(D1273)</f>
      </c>
      <c r="W1273" s="281">
        <f>+"W"&amp;IF(WEEKNUM(D1273)&lt;10,"0"&amp;WEEKNUM(D1273),WEEKNUM(D1273))</f>
      </c>
      <c r="X1273" s="5">
        <f>+IF(N1273="",YEAR(L1273),YEAR(N1273))</f>
      </c>
      <c r="Y1273" s="5">
        <f>+IF(N1273="",MONTH(L1273),MONTH(N1273))</f>
      </c>
      <c r="Z1273" s="282">
        <f>+IF(N1273="","W"&amp;IF(WEEKNUM(L1273)&lt;10,"0"&amp;WEEKNUM(L1273),WEEKNUM(L1273)),"W"&amp;IF(WEEKNUM(N1273)&lt;10,"0"&amp;WEEKNUM(N1273),WEEKNUM(N1273)))</f>
      </c>
      <c r="AA1273" s="281">
        <f>+IF(O1273&lt;&gt;"",O1273,IF(N1273="","In Transit","Arrived"))</f>
      </c>
      <c r="AB1273" s="6"/>
      <c r="AC1273" s="11"/>
      <c r="AD1273" s="6"/>
      <c r="AE1273" s="6"/>
      <c r="AF1273" s="6"/>
      <c r="AG1273" s="11"/>
    </row>
    <row x14ac:dyDescent="0.25" r="1274" customHeight="1" ht="18.75">
      <c r="A1274" s="276">
        <v>3</v>
      </c>
      <c r="B1274" s="276">
        <v>1119645787</v>
      </c>
      <c r="C1274" s="277">
        <v>774133850832</v>
      </c>
      <c r="D1274" s="278">
        <v>45309</v>
      </c>
      <c r="E1274" s="279" t="s">
        <v>1860</v>
      </c>
      <c r="F1274" s="279" t="s">
        <v>211</v>
      </c>
      <c r="G1274" s="283" t="s">
        <v>1850</v>
      </c>
      <c r="H1274" s="279" t="s">
        <v>189</v>
      </c>
      <c r="I1274" s="278">
        <v>45323</v>
      </c>
      <c r="J1274" s="278">
        <v>45317</v>
      </c>
      <c r="K1274" s="276">
        <f>J1274-D1274</f>
      </c>
      <c r="L1274" s="278">
        <v>45342</v>
      </c>
      <c r="M1274" s="280">
        <v>19.4</v>
      </c>
      <c r="N1274" s="278">
        <v>45343</v>
      </c>
      <c r="O1274" s="279" t="s">
        <v>190</v>
      </c>
      <c r="P1274" s="276">
        <v>188</v>
      </c>
      <c r="Q1274" s="278">
        <v>45366</v>
      </c>
      <c r="R1274" s="276">
        <f>Q1274-N1274</f>
      </c>
      <c r="S1274" s="6"/>
      <c r="T1274" s="6"/>
      <c r="U1274" s="5">
        <f>+YEAR(D1274)</f>
      </c>
      <c r="V1274" s="5">
        <f>+MONTH(D1274)</f>
      </c>
      <c r="W1274" s="281">
        <f>+"W"&amp;IF(WEEKNUM(D1274)&lt;10,"0"&amp;WEEKNUM(D1274),WEEKNUM(D1274))</f>
      </c>
      <c r="X1274" s="5">
        <f>+IF(N1274="",YEAR(L1274),YEAR(N1274))</f>
      </c>
      <c r="Y1274" s="5">
        <f>+IF(N1274="",MONTH(L1274),MONTH(N1274))</f>
      </c>
      <c r="Z1274" s="282">
        <f>+IF(N1274="","W"&amp;IF(WEEKNUM(L1274)&lt;10,"0"&amp;WEEKNUM(L1274),WEEKNUM(L1274)),"W"&amp;IF(WEEKNUM(N1274)&lt;10,"0"&amp;WEEKNUM(N1274),WEEKNUM(N1274)))</f>
      </c>
      <c r="AA1274" s="281">
        <f>+IF(O1274&lt;&gt;"",O1274,IF(N1274="","In Transit","Arrived"))</f>
      </c>
      <c r="AB1274" s="6"/>
      <c r="AC1274" s="11"/>
      <c r="AD1274" s="6"/>
      <c r="AE1274" s="6"/>
      <c r="AF1274" s="6"/>
      <c r="AG1274" s="11"/>
    </row>
    <row x14ac:dyDescent="0.25" r="1275" customHeight="1" ht="18.75">
      <c r="A1275" s="276">
        <v>3</v>
      </c>
      <c r="B1275" s="276">
        <v>1119645799</v>
      </c>
      <c r="C1275" s="277">
        <v>774133850832</v>
      </c>
      <c r="D1275" s="278">
        <v>45309</v>
      </c>
      <c r="E1275" s="279" t="s">
        <v>1861</v>
      </c>
      <c r="F1275" s="279" t="s">
        <v>211</v>
      </c>
      <c r="G1275" s="283" t="s">
        <v>1850</v>
      </c>
      <c r="H1275" s="279" t="s">
        <v>189</v>
      </c>
      <c r="I1275" s="278">
        <v>45323</v>
      </c>
      <c r="J1275" s="278">
        <v>45317</v>
      </c>
      <c r="K1275" s="276">
        <f>J1275-D1275</f>
      </c>
      <c r="L1275" s="278">
        <v>45342</v>
      </c>
      <c r="M1275" s="280">
        <v>19.4</v>
      </c>
      <c r="N1275" s="278">
        <v>45343</v>
      </c>
      <c r="O1275" s="279" t="s">
        <v>190</v>
      </c>
      <c r="P1275" s="276">
        <v>188</v>
      </c>
      <c r="Q1275" s="278">
        <v>45366</v>
      </c>
      <c r="R1275" s="276">
        <f>Q1275-N1275</f>
      </c>
      <c r="S1275" s="6"/>
      <c r="T1275" s="6"/>
      <c r="U1275" s="5">
        <f>+YEAR(D1275)</f>
      </c>
      <c r="V1275" s="5">
        <f>+MONTH(D1275)</f>
      </c>
      <c r="W1275" s="281">
        <f>+"W"&amp;IF(WEEKNUM(D1275)&lt;10,"0"&amp;WEEKNUM(D1275),WEEKNUM(D1275))</f>
      </c>
      <c r="X1275" s="5">
        <f>+IF(N1275="",YEAR(L1275),YEAR(N1275))</f>
      </c>
      <c r="Y1275" s="5">
        <f>+IF(N1275="",MONTH(L1275),MONTH(N1275))</f>
      </c>
      <c r="Z1275" s="282">
        <f>+IF(N1275="","W"&amp;IF(WEEKNUM(L1275)&lt;10,"0"&amp;WEEKNUM(L1275),WEEKNUM(L1275)),"W"&amp;IF(WEEKNUM(N1275)&lt;10,"0"&amp;WEEKNUM(N1275),WEEKNUM(N1275)))</f>
      </c>
      <c r="AA1275" s="281">
        <f>+IF(O1275&lt;&gt;"",O1275,IF(N1275="","In Transit","Arrived"))</f>
      </c>
      <c r="AB1275" s="6"/>
      <c r="AC1275" s="11"/>
      <c r="AD1275" s="6"/>
      <c r="AE1275" s="6"/>
      <c r="AF1275" s="6"/>
      <c r="AG1275" s="11"/>
    </row>
    <row x14ac:dyDescent="0.25" r="1276" customHeight="1" ht="18.75">
      <c r="A1276" s="276">
        <v>4</v>
      </c>
      <c r="B1276" s="276">
        <v>1120127409</v>
      </c>
      <c r="C1276" s="277">
        <v>777037082238</v>
      </c>
      <c r="D1276" s="278">
        <v>45316</v>
      </c>
      <c r="E1276" s="279" t="s">
        <v>1862</v>
      </c>
      <c r="F1276" s="279" t="s">
        <v>235</v>
      </c>
      <c r="G1276" s="283" t="s">
        <v>1863</v>
      </c>
      <c r="H1276" s="279" t="s">
        <v>189</v>
      </c>
      <c r="I1276" s="278">
        <v>45330</v>
      </c>
      <c r="J1276" s="278">
        <v>45330</v>
      </c>
      <c r="K1276" s="276">
        <f>J1276-D1276</f>
      </c>
      <c r="L1276" s="278">
        <v>45349</v>
      </c>
      <c r="M1276" s="280">
        <v>19.4</v>
      </c>
      <c r="N1276" s="278">
        <v>45349</v>
      </c>
      <c r="O1276" s="279" t="s">
        <v>190</v>
      </c>
      <c r="P1276" s="276">
        <v>188</v>
      </c>
      <c r="Q1276" s="278">
        <v>45376</v>
      </c>
      <c r="R1276" s="276">
        <f>Q1276-N1276</f>
      </c>
      <c r="S1276" s="6"/>
      <c r="T1276" s="6"/>
      <c r="U1276" s="5">
        <f>+YEAR(D1276)</f>
      </c>
      <c r="V1276" s="5">
        <f>+MONTH(D1276)</f>
      </c>
      <c r="W1276" s="281">
        <f>+"W"&amp;IF(WEEKNUM(D1276)&lt;10,"0"&amp;WEEKNUM(D1276),WEEKNUM(D1276))</f>
      </c>
      <c r="X1276" s="5">
        <f>+IF(N1276="",YEAR(L1276),YEAR(N1276))</f>
      </c>
      <c r="Y1276" s="5">
        <f>+IF(N1276="",MONTH(L1276),MONTH(N1276))</f>
      </c>
      <c r="Z1276" s="282">
        <f>+IF(N1276="","W"&amp;IF(WEEKNUM(L1276)&lt;10,"0"&amp;WEEKNUM(L1276),WEEKNUM(L1276)),"W"&amp;IF(WEEKNUM(N1276)&lt;10,"0"&amp;WEEKNUM(N1276),WEEKNUM(N1276)))</f>
      </c>
      <c r="AA1276" s="281">
        <f>+IF(O1276&lt;&gt;"",O1276,IF(N1276="","In Transit","Arrived"))</f>
      </c>
      <c r="AB1276" s="6"/>
      <c r="AC1276" s="11"/>
      <c r="AD1276" s="6"/>
      <c r="AE1276" s="6"/>
      <c r="AF1276" s="6"/>
      <c r="AG1276" s="11"/>
    </row>
    <row x14ac:dyDescent="0.25" r="1277" customHeight="1" ht="18.75">
      <c r="A1277" s="276">
        <v>4</v>
      </c>
      <c r="B1277" s="276">
        <v>1120127403</v>
      </c>
      <c r="C1277" s="277">
        <v>777037082238</v>
      </c>
      <c r="D1277" s="278">
        <v>45316</v>
      </c>
      <c r="E1277" s="279" t="s">
        <v>1864</v>
      </c>
      <c r="F1277" s="279" t="s">
        <v>235</v>
      </c>
      <c r="G1277" s="283" t="s">
        <v>1863</v>
      </c>
      <c r="H1277" s="279" t="s">
        <v>189</v>
      </c>
      <c r="I1277" s="278">
        <v>45330</v>
      </c>
      <c r="J1277" s="278">
        <v>45330</v>
      </c>
      <c r="K1277" s="276">
        <f>J1277-D1277</f>
      </c>
      <c r="L1277" s="278">
        <v>45349</v>
      </c>
      <c r="M1277" s="280">
        <v>19.4</v>
      </c>
      <c r="N1277" s="278">
        <v>45349</v>
      </c>
      <c r="O1277" s="279" t="s">
        <v>190</v>
      </c>
      <c r="P1277" s="276">
        <v>188</v>
      </c>
      <c r="Q1277" s="278">
        <v>45372</v>
      </c>
      <c r="R1277" s="276">
        <f>Q1277-N1277</f>
      </c>
      <c r="S1277" s="6"/>
      <c r="T1277" s="6"/>
      <c r="U1277" s="5">
        <f>+YEAR(D1277)</f>
      </c>
      <c r="V1277" s="5">
        <f>+MONTH(D1277)</f>
      </c>
      <c r="W1277" s="281">
        <f>+"W"&amp;IF(WEEKNUM(D1277)&lt;10,"0"&amp;WEEKNUM(D1277),WEEKNUM(D1277))</f>
      </c>
      <c r="X1277" s="5">
        <f>+IF(N1277="",YEAR(L1277),YEAR(N1277))</f>
      </c>
      <c r="Y1277" s="5">
        <f>+IF(N1277="",MONTH(L1277),MONTH(N1277))</f>
      </c>
      <c r="Z1277" s="282">
        <f>+IF(N1277="","W"&amp;IF(WEEKNUM(L1277)&lt;10,"0"&amp;WEEKNUM(L1277),WEEKNUM(L1277)),"W"&amp;IF(WEEKNUM(N1277)&lt;10,"0"&amp;WEEKNUM(N1277),WEEKNUM(N1277)))</f>
      </c>
      <c r="AA1277" s="281">
        <f>+IF(O1277&lt;&gt;"",O1277,IF(N1277="","In Transit","Arrived"))</f>
      </c>
      <c r="AB1277" s="6"/>
      <c r="AC1277" s="11"/>
      <c r="AD1277" s="6"/>
      <c r="AE1277" s="6"/>
      <c r="AF1277" s="6"/>
      <c r="AG1277" s="11"/>
    </row>
    <row x14ac:dyDescent="0.25" r="1278" customHeight="1" ht="18.75">
      <c r="A1278" s="276">
        <v>4</v>
      </c>
      <c r="B1278" s="276">
        <v>1120127402</v>
      </c>
      <c r="C1278" s="277">
        <v>777037082238</v>
      </c>
      <c r="D1278" s="278">
        <v>45316</v>
      </c>
      <c r="E1278" s="279" t="s">
        <v>1865</v>
      </c>
      <c r="F1278" s="279" t="s">
        <v>235</v>
      </c>
      <c r="G1278" s="283" t="s">
        <v>1863</v>
      </c>
      <c r="H1278" s="279" t="s">
        <v>189</v>
      </c>
      <c r="I1278" s="278">
        <v>45330</v>
      </c>
      <c r="J1278" s="278">
        <v>45330</v>
      </c>
      <c r="K1278" s="276">
        <f>J1278-D1278</f>
      </c>
      <c r="L1278" s="278">
        <v>45349</v>
      </c>
      <c r="M1278" s="280">
        <v>19.4</v>
      </c>
      <c r="N1278" s="278">
        <v>45349</v>
      </c>
      <c r="O1278" s="279" t="s">
        <v>190</v>
      </c>
      <c r="P1278" s="276">
        <v>188</v>
      </c>
      <c r="Q1278" s="278">
        <v>45376</v>
      </c>
      <c r="R1278" s="276">
        <f>Q1278-N1278</f>
      </c>
      <c r="S1278" s="6"/>
      <c r="T1278" s="6"/>
      <c r="U1278" s="5">
        <f>+YEAR(D1278)</f>
      </c>
      <c r="V1278" s="5">
        <f>+MONTH(D1278)</f>
      </c>
      <c r="W1278" s="281">
        <f>+"W"&amp;IF(WEEKNUM(D1278)&lt;10,"0"&amp;WEEKNUM(D1278),WEEKNUM(D1278))</f>
      </c>
      <c r="X1278" s="5">
        <f>+IF(N1278="",YEAR(L1278),YEAR(N1278))</f>
      </c>
      <c r="Y1278" s="5">
        <f>+IF(N1278="",MONTH(L1278),MONTH(N1278))</f>
      </c>
      <c r="Z1278" s="282">
        <f>+IF(N1278="","W"&amp;IF(WEEKNUM(L1278)&lt;10,"0"&amp;WEEKNUM(L1278),WEEKNUM(L1278)),"W"&amp;IF(WEEKNUM(N1278)&lt;10,"0"&amp;WEEKNUM(N1278),WEEKNUM(N1278)))</f>
      </c>
      <c r="AA1278" s="281">
        <f>+IF(O1278&lt;&gt;"",O1278,IF(N1278="","In Transit","Arrived"))</f>
      </c>
      <c r="AB1278" s="6"/>
      <c r="AC1278" s="11"/>
      <c r="AD1278" s="6"/>
      <c r="AE1278" s="6"/>
      <c r="AF1278" s="6"/>
      <c r="AG1278" s="11"/>
    </row>
    <row x14ac:dyDescent="0.25" r="1279" customHeight="1" ht="18.75">
      <c r="A1279" s="276">
        <v>4</v>
      </c>
      <c r="B1279" s="276">
        <v>1120127400</v>
      </c>
      <c r="C1279" s="277">
        <v>777037082238</v>
      </c>
      <c r="D1279" s="278">
        <v>45316</v>
      </c>
      <c r="E1279" s="279" t="s">
        <v>1866</v>
      </c>
      <c r="F1279" s="279" t="s">
        <v>235</v>
      </c>
      <c r="G1279" s="283" t="s">
        <v>1863</v>
      </c>
      <c r="H1279" s="279" t="s">
        <v>189</v>
      </c>
      <c r="I1279" s="278">
        <v>45330</v>
      </c>
      <c r="J1279" s="278">
        <v>45330</v>
      </c>
      <c r="K1279" s="276">
        <f>J1279-D1279</f>
      </c>
      <c r="L1279" s="278">
        <v>45349</v>
      </c>
      <c r="M1279" s="280">
        <v>19.4</v>
      </c>
      <c r="N1279" s="278">
        <v>45349</v>
      </c>
      <c r="O1279" s="279" t="s">
        <v>190</v>
      </c>
      <c r="P1279" s="276">
        <v>188</v>
      </c>
      <c r="Q1279" s="278">
        <v>45371</v>
      </c>
      <c r="R1279" s="276">
        <f>Q1279-N1279</f>
      </c>
      <c r="S1279" s="6"/>
      <c r="T1279" s="6"/>
      <c r="U1279" s="5">
        <f>+YEAR(D1279)</f>
      </c>
      <c r="V1279" s="5">
        <f>+MONTH(D1279)</f>
      </c>
      <c r="W1279" s="281">
        <f>+"W"&amp;IF(WEEKNUM(D1279)&lt;10,"0"&amp;WEEKNUM(D1279),WEEKNUM(D1279))</f>
      </c>
      <c r="X1279" s="5">
        <f>+IF(N1279="",YEAR(L1279),YEAR(N1279))</f>
      </c>
      <c r="Y1279" s="5">
        <f>+IF(N1279="",MONTH(L1279),MONTH(N1279))</f>
      </c>
      <c r="Z1279" s="282">
        <f>+IF(N1279="","W"&amp;IF(WEEKNUM(L1279)&lt;10,"0"&amp;WEEKNUM(L1279),WEEKNUM(L1279)),"W"&amp;IF(WEEKNUM(N1279)&lt;10,"0"&amp;WEEKNUM(N1279),WEEKNUM(N1279)))</f>
      </c>
      <c r="AA1279" s="281">
        <f>+IF(O1279&lt;&gt;"",O1279,IF(N1279="","In Transit","Arrived"))</f>
      </c>
      <c r="AB1279" s="6"/>
      <c r="AC1279" s="11"/>
      <c r="AD1279" s="6"/>
      <c r="AE1279" s="6"/>
      <c r="AF1279" s="6"/>
      <c r="AG1279" s="11"/>
    </row>
    <row x14ac:dyDescent="0.25" r="1280" customHeight="1" ht="18.75">
      <c r="A1280" s="276">
        <v>4</v>
      </c>
      <c r="B1280" s="276">
        <v>1120127398</v>
      </c>
      <c r="C1280" s="277">
        <v>777037082238</v>
      </c>
      <c r="D1280" s="278">
        <v>45316</v>
      </c>
      <c r="E1280" s="279" t="s">
        <v>1867</v>
      </c>
      <c r="F1280" s="279" t="s">
        <v>235</v>
      </c>
      <c r="G1280" s="283" t="s">
        <v>1863</v>
      </c>
      <c r="H1280" s="279" t="s">
        <v>189</v>
      </c>
      <c r="I1280" s="278">
        <v>45330</v>
      </c>
      <c r="J1280" s="278">
        <v>45330</v>
      </c>
      <c r="K1280" s="276">
        <f>J1280-D1280</f>
      </c>
      <c r="L1280" s="278">
        <v>45349</v>
      </c>
      <c r="M1280" s="280">
        <v>19.4</v>
      </c>
      <c r="N1280" s="278">
        <v>45349</v>
      </c>
      <c r="O1280" s="279" t="s">
        <v>190</v>
      </c>
      <c r="P1280" s="276">
        <v>188</v>
      </c>
      <c r="Q1280" s="278">
        <v>45371</v>
      </c>
      <c r="R1280" s="276">
        <f>Q1280-N1280</f>
      </c>
      <c r="S1280" s="6"/>
      <c r="T1280" s="6"/>
      <c r="U1280" s="5">
        <f>+YEAR(D1280)</f>
      </c>
      <c r="V1280" s="5">
        <f>+MONTH(D1280)</f>
      </c>
      <c r="W1280" s="281">
        <f>+"W"&amp;IF(WEEKNUM(D1280)&lt;10,"0"&amp;WEEKNUM(D1280),WEEKNUM(D1280))</f>
      </c>
      <c r="X1280" s="5">
        <f>+IF(N1280="",YEAR(L1280),YEAR(N1280))</f>
      </c>
      <c r="Y1280" s="5">
        <f>+IF(N1280="",MONTH(L1280),MONTH(N1280))</f>
      </c>
      <c r="Z1280" s="282">
        <f>+IF(N1280="","W"&amp;IF(WEEKNUM(L1280)&lt;10,"0"&amp;WEEKNUM(L1280),WEEKNUM(L1280)),"W"&amp;IF(WEEKNUM(N1280)&lt;10,"0"&amp;WEEKNUM(N1280),WEEKNUM(N1280)))</f>
      </c>
      <c r="AA1280" s="281">
        <f>+IF(O1280&lt;&gt;"",O1280,IF(N1280="","In Transit","Arrived"))</f>
      </c>
      <c r="AB1280" s="6"/>
      <c r="AC1280" s="11"/>
      <c r="AD1280" s="6"/>
      <c r="AE1280" s="6"/>
      <c r="AF1280" s="6"/>
      <c r="AG1280" s="11"/>
    </row>
    <row x14ac:dyDescent="0.25" r="1281" customHeight="1" ht="18.75">
      <c r="A1281" s="276">
        <v>6</v>
      </c>
      <c r="B1281" s="276">
        <v>1120760268</v>
      </c>
      <c r="C1281" s="277">
        <v>786106264327</v>
      </c>
      <c r="D1281" s="278">
        <v>45330</v>
      </c>
      <c r="E1281" s="279" t="s">
        <v>1868</v>
      </c>
      <c r="F1281" s="279" t="s">
        <v>1538</v>
      </c>
      <c r="G1281" s="283" t="s">
        <v>1869</v>
      </c>
      <c r="H1281" s="279" t="s">
        <v>189</v>
      </c>
      <c r="I1281" s="278">
        <v>45337</v>
      </c>
      <c r="J1281" s="278">
        <v>45338</v>
      </c>
      <c r="K1281" s="276">
        <f>J1281-D1281</f>
      </c>
      <c r="L1281" s="278">
        <v>45361</v>
      </c>
      <c r="M1281" s="280">
        <v>19.4</v>
      </c>
      <c r="N1281" s="278">
        <v>45362</v>
      </c>
      <c r="O1281" s="279" t="s">
        <v>190</v>
      </c>
      <c r="P1281" s="276">
        <v>190</v>
      </c>
      <c r="Q1281" s="278">
        <v>45380</v>
      </c>
      <c r="R1281" s="276">
        <f>Q1281-N1281</f>
      </c>
      <c r="S1281" s="6"/>
      <c r="T1281" s="6"/>
      <c r="U1281" s="5">
        <f>+YEAR(D1281)</f>
      </c>
      <c r="V1281" s="5">
        <f>+MONTH(D1281)</f>
      </c>
      <c r="W1281" s="281">
        <f>+"W"&amp;IF(WEEKNUM(D1281)&lt;10,"0"&amp;WEEKNUM(D1281),WEEKNUM(D1281))</f>
      </c>
      <c r="X1281" s="5">
        <f>+IF(N1281="",YEAR(L1281),YEAR(N1281))</f>
      </c>
      <c r="Y1281" s="5">
        <f>+IF(N1281="",MONTH(L1281),MONTH(N1281))</f>
      </c>
      <c r="Z1281" s="282">
        <f>+IF(N1281="","W"&amp;IF(WEEKNUM(L1281)&lt;10,"0"&amp;WEEKNUM(L1281),WEEKNUM(L1281)),"W"&amp;IF(WEEKNUM(N1281)&lt;10,"0"&amp;WEEKNUM(N1281),WEEKNUM(N1281)))</f>
      </c>
      <c r="AA1281" s="281">
        <f>+IF(O1281&lt;&gt;"",O1281,IF(N1281="","In Transit","Arrived"))</f>
      </c>
      <c r="AB1281" s="6"/>
      <c r="AC1281" s="11"/>
      <c r="AD1281" s="6"/>
      <c r="AE1281" s="6"/>
      <c r="AF1281" s="6"/>
      <c r="AG1281" s="11"/>
    </row>
    <row x14ac:dyDescent="0.25" r="1282" customHeight="1" ht="18.75">
      <c r="A1282" s="276">
        <v>6</v>
      </c>
      <c r="B1282" s="276">
        <v>1120760267</v>
      </c>
      <c r="C1282" s="277">
        <v>786106264327</v>
      </c>
      <c r="D1282" s="278">
        <v>45330</v>
      </c>
      <c r="E1282" s="279" t="s">
        <v>1870</v>
      </c>
      <c r="F1282" s="279" t="s">
        <v>1538</v>
      </c>
      <c r="G1282" s="283" t="s">
        <v>1869</v>
      </c>
      <c r="H1282" s="279" t="s">
        <v>189</v>
      </c>
      <c r="I1282" s="278">
        <v>45337</v>
      </c>
      <c r="J1282" s="278">
        <v>45338</v>
      </c>
      <c r="K1282" s="276">
        <f>J1282-D1282</f>
      </c>
      <c r="L1282" s="278">
        <v>45361</v>
      </c>
      <c r="M1282" s="280">
        <v>19.4</v>
      </c>
      <c r="N1282" s="278">
        <v>45362</v>
      </c>
      <c r="O1282" s="279" t="s">
        <v>190</v>
      </c>
      <c r="P1282" s="276">
        <v>190</v>
      </c>
      <c r="Q1282" s="278">
        <v>45376</v>
      </c>
      <c r="R1282" s="276">
        <f>Q1282-N1282</f>
      </c>
      <c r="S1282" s="6"/>
      <c r="T1282" s="6"/>
      <c r="U1282" s="5">
        <f>+YEAR(D1282)</f>
      </c>
      <c r="V1282" s="5">
        <f>+MONTH(D1282)</f>
      </c>
      <c r="W1282" s="281">
        <f>+"W"&amp;IF(WEEKNUM(D1282)&lt;10,"0"&amp;WEEKNUM(D1282),WEEKNUM(D1282))</f>
      </c>
      <c r="X1282" s="5">
        <f>+IF(N1282="",YEAR(L1282),YEAR(N1282))</f>
      </c>
      <c r="Y1282" s="5">
        <f>+IF(N1282="",MONTH(L1282),MONTH(N1282))</f>
      </c>
      <c r="Z1282" s="282">
        <f>+IF(N1282="","W"&amp;IF(WEEKNUM(L1282)&lt;10,"0"&amp;WEEKNUM(L1282),WEEKNUM(L1282)),"W"&amp;IF(WEEKNUM(N1282)&lt;10,"0"&amp;WEEKNUM(N1282),WEEKNUM(N1282)))</f>
      </c>
      <c r="AA1282" s="281">
        <f>+IF(O1282&lt;&gt;"",O1282,IF(N1282="","In Transit","Arrived"))</f>
      </c>
      <c r="AB1282" s="6"/>
      <c r="AC1282" s="11"/>
      <c r="AD1282" s="6"/>
      <c r="AE1282" s="6"/>
      <c r="AF1282" s="6"/>
      <c r="AG1282" s="11"/>
    </row>
    <row x14ac:dyDescent="0.25" r="1283" customHeight="1" ht="18.75">
      <c r="A1283" s="276">
        <v>6</v>
      </c>
      <c r="B1283" s="276">
        <v>1120760266</v>
      </c>
      <c r="C1283" s="277">
        <v>786106264327</v>
      </c>
      <c r="D1283" s="278">
        <v>45330</v>
      </c>
      <c r="E1283" s="279" t="s">
        <v>1871</v>
      </c>
      <c r="F1283" s="279" t="s">
        <v>1538</v>
      </c>
      <c r="G1283" s="283" t="s">
        <v>1869</v>
      </c>
      <c r="H1283" s="279" t="s">
        <v>189</v>
      </c>
      <c r="I1283" s="278">
        <v>45337</v>
      </c>
      <c r="J1283" s="278">
        <v>45338</v>
      </c>
      <c r="K1283" s="276">
        <f>J1283-D1283</f>
      </c>
      <c r="L1283" s="278">
        <v>45361</v>
      </c>
      <c r="M1283" s="280">
        <v>19.4</v>
      </c>
      <c r="N1283" s="278">
        <v>45362</v>
      </c>
      <c r="O1283" s="279" t="s">
        <v>190</v>
      </c>
      <c r="P1283" s="276">
        <v>190</v>
      </c>
      <c r="Q1283" s="278">
        <v>45376</v>
      </c>
      <c r="R1283" s="276">
        <f>Q1283-N1283</f>
      </c>
      <c r="S1283" s="6"/>
      <c r="T1283" s="6"/>
      <c r="U1283" s="5">
        <f>+YEAR(D1283)</f>
      </c>
      <c r="V1283" s="5">
        <f>+MONTH(D1283)</f>
      </c>
      <c r="W1283" s="281">
        <f>+"W"&amp;IF(WEEKNUM(D1283)&lt;10,"0"&amp;WEEKNUM(D1283),WEEKNUM(D1283))</f>
      </c>
      <c r="X1283" s="5">
        <f>+IF(N1283="",YEAR(L1283),YEAR(N1283))</f>
      </c>
      <c r="Y1283" s="5">
        <f>+IF(N1283="",MONTH(L1283),MONTH(N1283))</f>
      </c>
      <c r="Z1283" s="282">
        <f>+IF(N1283="","W"&amp;IF(WEEKNUM(L1283)&lt;10,"0"&amp;WEEKNUM(L1283),WEEKNUM(L1283)),"W"&amp;IF(WEEKNUM(N1283)&lt;10,"0"&amp;WEEKNUM(N1283),WEEKNUM(N1283)))</f>
      </c>
      <c r="AA1283" s="281">
        <f>+IF(O1283&lt;&gt;"",O1283,IF(N1283="","In Transit","Arrived"))</f>
      </c>
      <c r="AB1283" s="6"/>
      <c r="AC1283" s="11"/>
      <c r="AD1283" s="6"/>
      <c r="AE1283" s="6"/>
      <c r="AF1283" s="6"/>
      <c r="AG1283" s="11"/>
    </row>
    <row x14ac:dyDescent="0.25" r="1284" customHeight="1" ht="18.75">
      <c r="A1284" s="276">
        <v>6</v>
      </c>
      <c r="B1284" s="276">
        <v>1120760264</v>
      </c>
      <c r="C1284" s="277">
        <v>786106264327</v>
      </c>
      <c r="D1284" s="278">
        <v>45330</v>
      </c>
      <c r="E1284" s="279" t="s">
        <v>1872</v>
      </c>
      <c r="F1284" s="279" t="s">
        <v>1538</v>
      </c>
      <c r="G1284" s="283" t="s">
        <v>1869</v>
      </c>
      <c r="H1284" s="279" t="s">
        <v>189</v>
      </c>
      <c r="I1284" s="278">
        <v>45337</v>
      </c>
      <c r="J1284" s="278">
        <v>45338</v>
      </c>
      <c r="K1284" s="276">
        <f>J1284-D1284</f>
      </c>
      <c r="L1284" s="278">
        <v>45361</v>
      </c>
      <c r="M1284" s="280">
        <v>19.4</v>
      </c>
      <c r="N1284" s="278">
        <v>45362</v>
      </c>
      <c r="O1284" s="279" t="s">
        <v>190</v>
      </c>
      <c r="P1284" s="276">
        <v>190</v>
      </c>
      <c r="Q1284" s="278">
        <v>45376</v>
      </c>
      <c r="R1284" s="276">
        <f>Q1284-N1284</f>
      </c>
      <c r="S1284" s="6"/>
      <c r="T1284" s="6"/>
      <c r="U1284" s="5">
        <f>+YEAR(D1284)</f>
      </c>
      <c r="V1284" s="5">
        <f>+MONTH(D1284)</f>
      </c>
      <c r="W1284" s="281">
        <f>+"W"&amp;IF(WEEKNUM(D1284)&lt;10,"0"&amp;WEEKNUM(D1284),WEEKNUM(D1284))</f>
      </c>
      <c r="X1284" s="5">
        <f>+IF(N1284="",YEAR(L1284),YEAR(N1284))</f>
      </c>
      <c r="Y1284" s="5">
        <f>+IF(N1284="",MONTH(L1284),MONTH(N1284))</f>
      </c>
      <c r="Z1284" s="282">
        <f>+IF(N1284="","W"&amp;IF(WEEKNUM(L1284)&lt;10,"0"&amp;WEEKNUM(L1284),WEEKNUM(L1284)),"W"&amp;IF(WEEKNUM(N1284)&lt;10,"0"&amp;WEEKNUM(N1284),WEEKNUM(N1284)))</f>
      </c>
      <c r="AA1284" s="281">
        <f>+IF(O1284&lt;&gt;"",O1284,IF(N1284="","In Transit","Arrived"))</f>
      </c>
      <c r="AB1284" s="6"/>
      <c r="AC1284" s="11"/>
      <c r="AD1284" s="6"/>
      <c r="AE1284" s="6"/>
      <c r="AF1284" s="6"/>
      <c r="AG1284" s="11"/>
    </row>
    <row x14ac:dyDescent="0.25" r="1285" customHeight="1" ht="18.75">
      <c r="A1285" s="276">
        <v>6</v>
      </c>
      <c r="B1285" s="276">
        <v>1120760261</v>
      </c>
      <c r="C1285" s="277">
        <v>786106264327</v>
      </c>
      <c r="D1285" s="278">
        <v>45330</v>
      </c>
      <c r="E1285" s="279" t="s">
        <v>1873</v>
      </c>
      <c r="F1285" s="279" t="s">
        <v>1538</v>
      </c>
      <c r="G1285" s="283" t="s">
        <v>1869</v>
      </c>
      <c r="H1285" s="279" t="s">
        <v>189</v>
      </c>
      <c r="I1285" s="278">
        <v>45337</v>
      </c>
      <c r="J1285" s="278">
        <v>45338</v>
      </c>
      <c r="K1285" s="276">
        <f>J1285-D1285</f>
      </c>
      <c r="L1285" s="278">
        <v>45361</v>
      </c>
      <c r="M1285" s="280">
        <v>19.4</v>
      </c>
      <c r="N1285" s="278">
        <v>45362</v>
      </c>
      <c r="O1285" s="279" t="s">
        <v>190</v>
      </c>
      <c r="P1285" s="276">
        <v>190</v>
      </c>
      <c r="Q1285" s="278">
        <v>45376</v>
      </c>
      <c r="R1285" s="276">
        <f>Q1285-N1285</f>
      </c>
      <c r="S1285" s="6"/>
      <c r="T1285" s="6"/>
      <c r="U1285" s="5">
        <f>+YEAR(D1285)</f>
      </c>
      <c r="V1285" s="5">
        <f>+MONTH(D1285)</f>
      </c>
      <c r="W1285" s="281">
        <f>+"W"&amp;IF(WEEKNUM(D1285)&lt;10,"0"&amp;WEEKNUM(D1285),WEEKNUM(D1285))</f>
      </c>
      <c r="X1285" s="5">
        <f>+IF(N1285="",YEAR(L1285),YEAR(N1285))</f>
      </c>
      <c r="Y1285" s="5">
        <f>+IF(N1285="",MONTH(L1285),MONTH(N1285))</f>
      </c>
      <c r="Z1285" s="282">
        <f>+IF(N1285="","W"&amp;IF(WEEKNUM(L1285)&lt;10,"0"&amp;WEEKNUM(L1285),WEEKNUM(L1285)),"W"&amp;IF(WEEKNUM(N1285)&lt;10,"0"&amp;WEEKNUM(N1285),WEEKNUM(N1285)))</f>
      </c>
      <c r="AA1285" s="281">
        <f>+IF(O1285&lt;&gt;"",O1285,IF(N1285="","In Transit","Arrived"))</f>
      </c>
      <c r="AB1285" s="6"/>
      <c r="AC1285" s="11"/>
      <c r="AD1285" s="6"/>
      <c r="AE1285" s="6"/>
      <c r="AF1285" s="6"/>
      <c r="AG1285" s="11"/>
    </row>
    <row x14ac:dyDescent="0.25" r="1286" customHeight="1" ht="18.75">
      <c r="A1286" s="276">
        <v>6</v>
      </c>
      <c r="B1286" s="276">
        <v>1120760193</v>
      </c>
      <c r="C1286" s="277">
        <v>786106264327</v>
      </c>
      <c r="D1286" s="278">
        <v>45331</v>
      </c>
      <c r="E1286" s="279" t="s">
        <v>1874</v>
      </c>
      <c r="F1286" s="279" t="s">
        <v>1538</v>
      </c>
      <c r="G1286" s="283" t="s">
        <v>1869</v>
      </c>
      <c r="H1286" s="279" t="s">
        <v>189</v>
      </c>
      <c r="I1286" s="278">
        <v>45337</v>
      </c>
      <c r="J1286" s="278">
        <v>45338</v>
      </c>
      <c r="K1286" s="276">
        <f>J1286-D1286</f>
      </c>
      <c r="L1286" s="278">
        <v>45361</v>
      </c>
      <c r="M1286" s="280">
        <v>19.4</v>
      </c>
      <c r="N1286" s="278">
        <v>45362</v>
      </c>
      <c r="O1286" s="279" t="s">
        <v>190</v>
      </c>
      <c r="P1286" s="276">
        <v>190</v>
      </c>
      <c r="Q1286" s="278">
        <v>45376</v>
      </c>
      <c r="R1286" s="276">
        <f>Q1286-N1286</f>
      </c>
      <c r="S1286" s="6"/>
      <c r="T1286" s="6"/>
      <c r="U1286" s="5">
        <f>+YEAR(D1286)</f>
      </c>
      <c r="V1286" s="5">
        <f>+MONTH(D1286)</f>
      </c>
      <c r="W1286" s="281">
        <f>+"W"&amp;IF(WEEKNUM(D1286)&lt;10,"0"&amp;WEEKNUM(D1286),WEEKNUM(D1286))</f>
      </c>
      <c r="X1286" s="5">
        <f>+IF(N1286="",YEAR(L1286),YEAR(N1286))</f>
      </c>
      <c r="Y1286" s="5">
        <f>+IF(N1286="",MONTH(L1286),MONTH(N1286))</f>
      </c>
      <c r="Z1286" s="282">
        <f>+IF(N1286="","W"&amp;IF(WEEKNUM(L1286)&lt;10,"0"&amp;WEEKNUM(L1286),WEEKNUM(L1286)),"W"&amp;IF(WEEKNUM(N1286)&lt;10,"0"&amp;WEEKNUM(N1286),WEEKNUM(N1286)))</f>
      </c>
      <c r="AA1286" s="281">
        <f>+IF(O1286&lt;&gt;"",O1286,IF(N1286="","In Transit","Arrived"))</f>
      </c>
      <c r="AB1286" s="6"/>
      <c r="AC1286" s="11"/>
      <c r="AD1286" s="6"/>
      <c r="AE1286" s="6"/>
      <c r="AF1286" s="6"/>
      <c r="AG1286" s="11"/>
    </row>
    <row x14ac:dyDescent="0.25" r="1287" customHeight="1" ht="18.75">
      <c r="A1287" s="276">
        <v>6</v>
      </c>
      <c r="B1287" s="276">
        <v>1120760181</v>
      </c>
      <c r="C1287" s="277">
        <v>786106264327</v>
      </c>
      <c r="D1287" s="278">
        <v>45329</v>
      </c>
      <c r="E1287" s="279" t="s">
        <v>1875</v>
      </c>
      <c r="F1287" s="279" t="s">
        <v>1538</v>
      </c>
      <c r="G1287" s="283" t="s">
        <v>1869</v>
      </c>
      <c r="H1287" s="279" t="s">
        <v>189</v>
      </c>
      <c r="I1287" s="278">
        <v>45337</v>
      </c>
      <c r="J1287" s="278">
        <v>45338</v>
      </c>
      <c r="K1287" s="276">
        <f>J1287-D1287</f>
      </c>
      <c r="L1287" s="278">
        <v>45361</v>
      </c>
      <c r="M1287" s="280">
        <v>19.4</v>
      </c>
      <c r="N1287" s="278">
        <v>45362</v>
      </c>
      <c r="O1287" s="279" t="s">
        <v>190</v>
      </c>
      <c r="P1287" s="276">
        <v>190</v>
      </c>
      <c r="Q1287" s="278">
        <v>45376</v>
      </c>
      <c r="R1287" s="276">
        <f>Q1287-N1287</f>
      </c>
      <c r="S1287" s="6"/>
      <c r="T1287" s="6"/>
      <c r="U1287" s="5">
        <f>+YEAR(D1287)</f>
      </c>
      <c r="V1287" s="5">
        <f>+MONTH(D1287)</f>
      </c>
      <c r="W1287" s="281">
        <f>+"W"&amp;IF(WEEKNUM(D1287)&lt;10,"0"&amp;WEEKNUM(D1287),WEEKNUM(D1287))</f>
      </c>
      <c r="X1287" s="5">
        <f>+IF(N1287="",YEAR(L1287),YEAR(N1287))</f>
      </c>
      <c r="Y1287" s="5">
        <f>+IF(N1287="",MONTH(L1287),MONTH(N1287))</f>
      </c>
      <c r="Z1287" s="282">
        <f>+IF(N1287="","W"&amp;IF(WEEKNUM(L1287)&lt;10,"0"&amp;WEEKNUM(L1287),WEEKNUM(L1287)),"W"&amp;IF(WEEKNUM(N1287)&lt;10,"0"&amp;WEEKNUM(N1287),WEEKNUM(N1287)))</f>
      </c>
      <c r="AA1287" s="281">
        <f>+IF(O1287&lt;&gt;"",O1287,IF(N1287="","In Transit","Arrived"))</f>
      </c>
      <c r="AB1287" s="6"/>
      <c r="AC1287" s="11"/>
      <c r="AD1287" s="6"/>
      <c r="AE1287" s="6"/>
      <c r="AF1287" s="6"/>
      <c r="AG1287" s="11"/>
    </row>
    <row x14ac:dyDescent="0.25" r="1288" customHeight="1" ht="18.75">
      <c r="A1288" s="276">
        <v>6</v>
      </c>
      <c r="B1288" s="276">
        <v>1120760179</v>
      </c>
      <c r="C1288" s="277">
        <v>786106264327</v>
      </c>
      <c r="D1288" s="278">
        <v>45329</v>
      </c>
      <c r="E1288" s="279" t="s">
        <v>1876</v>
      </c>
      <c r="F1288" s="279" t="s">
        <v>1538</v>
      </c>
      <c r="G1288" s="283" t="s">
        <v>1869</v>
      </c>
      <c r="H1288" s="279" t="s">
        <v>189</v>
      </c>
      <c r="I1288" s="278">
        <v>45337</v>
      </c>
      <c r="J1288" s="278">
        <v>45338</v>
      </c>
      <c r="K1288" s="276">
        <f>J1288-D1288</f>
      </c>
      <c r="L1288" s="278">
        <v>45361</v>
      </c>
      <c r="M1288" s="280">
        <v>19.4</v>
      </c>
      <c r="N1288" s="278">
        <v>45362</v>
      </c>
      <c r="O1288" s="279" t="s">
        <v>190</v>
      </c>
      <c r="P1288" s="276">
        <v>188</v>
      </c>
      <c r="Q1288" s="278">
        <v>45376</v>
      </c>
      <c r="R1288" s="276">
        <f>Q1288-N1288</f>
      </c>
      <c r="S1288" s="6"/>
      <c r="T1288" s="6"/>
      <c r="U1288" s="5">
        <f>+YEAR(D1288)</f>
      </c>
      <c r="V1288" s="5">
        <f>+MONTH(D1288)</f>
      </c>
      <c r="W1288" s="281">
        <f>+"W"&amp;IF(WEEKNUM(D1288)&lt;10,"0"&amp;WEEKNUM(D1288),WEEKNUM(D1288))</f>
      </c>
      <c r="X1288" s="5">
        <f>+IF(N1288="",YEAR(L1288),YEAR(N1288))</f>
      </c>
      <c r="Y1288" s="5">
        <f>+IF(N1288="",MONTH(L1288),MONTH(N1288))</f>
      </c>
      <c r="Z1288" s="282">
        <f>+IF(N1288="","W"&amp;IF(WEEKNUM(L1288)&lt;10,"0"&amp;WEEKNUM(L1288),WEEKNUM(L1288)),"W"&amp;IF(WEEKNUM(N1288)&lt;10,"0"&amp;WEEKNUM(N1288),WEEKNUM(N1288)))</f>
      </c>
      <c r="AA1288" s="281">
        <f>+IF(O1288&lt;&gt;"",O1288,IF(N1288="","In Transit","Arrived"))</f>
      </c>
      <c r="AB1288" s="6"/>
      <c r="AC1288" s="11"/>
      <c r="AD1288" s="6"/>
      <c r="AE1288" s="6"/>
      <c r="AF1288" s="6"/>
      <c r="AG1288" s="11"/>
    </row>
    <row x14ac:dyDescent="0.25" r="1289" customHeight="1" ht="18.75">
      <c r="A1289" s="276">
        <v>6</v>
      </c>
      <c r="B1289" s="276">
        <v>1120760177</v>
      </c>
      <c r="C1289" s="277">
        <v>786106264327</v>
      </c>
      <c r="D1289" s="278">
        <v>45329</v>
      </c>
      <c r="E1289" s="279" t="s">
        <v>1877</v>
      </c>
      <c r="F1289" s="279" t="s">
        <v>1538</v>
      </c>
      <c r="G1289" s="283" t="s">
        <v>1869</v>
      </c>
      <c r="H1289" s="279" t="s">
        <v>189</v>
      </c>
      <c r="I1289" s="278">
        <v>45337</v>
      </c>
      <c r="J1289" s="278">
        <v>45338</v>
      </c>
      <c r="K1289" s="276">
        <f>J1289-D1289</f>
      </c>
      <c r="L1289" s="278">
        <v>45361</v>
      </c>
      <c r="M1289" s="280">
        <v>19.4</v>
      </c>
      <c r="N1289" s="278">
        <v>45362</v>
      </c>
      <c r="O1289" s="279" t="s">
        <v>190</v>
      </c>
      <c r="P1289" s="276">
        <v>188</v>
      </c>
      <c r="Q1289" s="278">
        <v>45376</v>
      </c>
      <c r="R1289" s="276">
        <f>Q1289-N1289</f>
      </c>
      <c r="S1289" s="6"/>
      <c r="T1289" s="6"/>
      <c r="U1289" s="5">
        <f>+YEAR(D1289)</f>
      </c>
      <c r="V1289" s="5">
        <f>+MONTH(D1289)</f>
      </c>
      <c r="W1289" s="281">
        <f>+"W"&amp;IF(WEEKNUM(D1289)&lt;10,"0"&amp;WEEKNUM(D1289),WEEKNUM(D1289))</f>
      </c>
      <c r="X1289" s="5">
        <f>+IF(N1289="",YEAR(L1289),YEAR(N1289))</f>
      </c>
      <c r="Y1289" s="5">
        <f>+IF(N1289="",MONTH(L1289),MONTH(N1289))</f>
      </c>
      <c r="Z1289" s="282">
        <f>+IF(N1289="","W"&amp;IF(WEEKNUM(L1289)&lt;10,"0"&amp;WEEKNUM(L1289),WEEKNUM(L1289)),"W"&amp;IF(WEEKNUM(N1289)&lt;10,"0"&amp;WEEKNUM(N1289),WEEKNUM(N1289)))</f>
      </c>
      <c r="AA1289" s="281">
        <f>+IF(O1289&lt;&gt;"",O1289,IF(N1289="","In Transit","Arrived"))</f>
      </c>
      <c r="AB1289" s="6"/>
      <c r="AC1289" s="11"/>
      <c r="AD1289" s="6"/>
      <c r="AE1289" s="6"/>
      <c r="AF1289" s="6"/>
      <c r="AG1289" s="11"/>
    </row>
    <row x14ac:dyDescent="0.25" r="1290" customHeight="1" ht="18.75">
      <c r="A1290" s="276">
        <v>6</v>
      </c>
      <c r="B1290" s="276">
        <v>1120756966</v>
      </c>
      <c r="C1290" s="277">
        <v>786106264327</v>
      </c>
      <c r="D1290" s="278">
        <v>45329</v>
      </c>
      <c r="E1290" s="279" t="s">
        <v>1878</v>
      </c>
      <c r="F1290" s="279" t="s">
        <v>1538</v>
      </c>
      <c r="G1290" s="283" t="s">
        <v>1869</v>
      </c>
      <c r="H1290" s="279" t="s">
        <v>189</v>
      </c>
      <c r="I1290" s="278">
        <v>45337</v>
      </c>
      <c r="J1290" s="278">
        <v>45338</v>
      </c>
      <c r="K1290" s="276">
        <f>J1290-D1290</f>
      </c>
      <c r="L1290" s="278">
        <v>45361</v>
      </c>
      <c r="M1290" s="280">
        <v>19.4</v>
      </c>
      <c r="N1290" s="278">
        <v>45362</v>
      </c>
      <c r="O1290" s="279" t="s">
        <v>190</v>
      </c>
      <c r="P1290" s="276">
        <v>188</v>
      </c>
      <c r="Q1290" s="278">
        <v>45376</v>
      </c>
      <c r="R1290" s="276">
        <f>Q1290-N1290</f>
      </c>
      <c r="S1290" s="6"/>
      <c r="T1290" s="6"/>
      <c r="U1290" s="5">
        <f>+YEAR(D1290)</f>
      </c>
      <c r="V1290" s="5">
        <f>+MONTH(D1290)</f>
      </c>
      <c r="W1290" s="281">
        <f>+"W"&amp;IF(WEEKNUM(D1290)&lt;10,"0"&amp;WEEKNUM(D1290),WEEKNUM(D1290))</f>
      </c>
      <c r="X1290" s="5">
        <f>+IF(N1290="",YEAR(L1290),YEAR(N1290))</f>
      </c>
      <c r="Y1290" s="5">
        <f>+IF(N1290="",MONTH(L1290),MONTH(N1290))</f>
      </c>
      <c r="Z1290" s="282">
        <f>+IF(N1290="","W"&amp;IF(WEEKNUM(L1290)&lt;10,"0"&amp;WEEKNUM(L1290),WEEKNUM(L1290)),"W"&amp;IF(WEEKNUM(N1290)&lt;10,"0"&amp;WEEKNUM(N1290),WEEKNUM(N1290)))</f>
      </c>
      <c r="AA1290" s="281">
        <f>+IF(O1290&lt;&gt;"",O1290,IF(N1290="","In Transit","Arrived"))</f>
      </c>
      <c r="AB1290" s="6"/>
      <c r="AC1290" s="11"/>
      <c r="AD1290" s="6"/>
      <c r="AE1290" s="6"/>
      <c r="AF1290" s="6"/>
      <c r="AG1290" s="11"/>
    </row>
    <row x14ac:dyDescent="0.25" r="1291" customHeight="1" ht="18.75">
      <c r="A1291" s="276">
        <v>7</v>
      </c>
      <c r="B1291" s="276">
        <v>1120954081</v>
      </c>
      <c r="C1291" s="277">
        <v>788581147351</v>
      </c>
      <c r="D1291" s="278">
        <v>45337</v>
      </c>
      <c r="E1291" s="279" t="s">
        <v>1879</v>
      </c>
      <c r="F1291" s="279" t="s">
        <v>188</v>
      </c>
      <c r="G1291" s="283" t="s">
        <v>1880</v>
      </c>
      <c r="H1291" s="279" t="s">
        <v>189</v>
      </c>
      <c r="I1291" s="278">
        <v>45340</v>
      </c>
      <c r="J1291" s="278">
        <v>45345</v>
      </c>
      <c r="K1291" s="276">
        <f>J1291-D1291</f>
      </c>
      <c r="L1291" s="278">
        <v>45370</v>
      </c>
      <c r="M1291" s="280">
        <v>19.4</v>
      </c>
      <c r="N1291" s="278">
        <v>45371</v>
      </c>
      <c r="O1291" s="279" t="s">
        <v>190</v>
      </c>
      <c r="P1291" s="276">
        <v>190</v>
      </c>
      <c r="Q1291" s="278">
        <v>45385</v>
      </c>
      <c r="R1291" s="276">
        <f>Q1291-N1291</f>
      </c>
      <c r="S1291" s="6"/>
      <c r="T1291" s="6"/>
      <c r="U1291" s="5">
        <f>+YEAR(D1291)</f>
      </c>
      <c r="V1291" s="5">
        <f>+MONTH(D1291)</f>
      </c>
      <c r="W1291" s="281">
        <f>+"W"&amp;IF(WEEKNUM(D1291)&lt;10,"0"&amp;WEEKNUM(D1291),WEEKNUM(D1291))</f>
      </c>
      <c r="X1291" s="5">
        <f>+IF(N1291="",YEAR(L1291),YEAR(N1291))</f>
      </c>
      <c r="Y1291" s="5">
        <f>+IF(N1291="",MONTH(L1291),MONTH(N1291))</f>
      </c>
      <c r="Z1291" s="282">
        <f>+IF(N1291="","W"&amp;IF(WEEKNUM(L1291)&lt;10,"0"&amp;WEEKNUM(L1291),WEEKNUM(L1291)),"W"&amp;IF(WEEKNUM(N1291)&lt;10,"0"&amp;WEEKNUM(N1291),WEEKNUM(N1291)))</f>
      </c>
      <c r="AA1291" s="281">
        <f>+IF(O1291&lt;&gt;"",O1291,IF(N1291="","In Transit","Arrived"))</f>
      </c>
      <c r="AB1291" s="6"/>
      <c r="AC1291" s="11"/>
      <c r="AD1291" s="6"/>
      <c r="AE1291" s="6"/>
      <c r="AF1291" s="6"/>
      <c r="AG1291" s="11"/>
    </row>
    <row x14ac:dyDescent="0.25" r="1292" customHeight="1" ht="18.75">
      <c r="A1292" s="276">
        <v>7</v>
      </c>
      <c r="B1292" s="276">
        <v>1120954080</v>
      </c>
      <c r="C1292" s="277">
        <v>788581147351</v>
      </c>
      <c r="D1292" s="278">
        <v>45337</v>
      </c>
      <c r="E1292" s="279" t="s">
        <v>1881</v>
      </c>
      <c r="F1292" s="279" t="s">
        <v>188</v>
      </c>
      <c r="G1292" s="283" t="s">
        <v>1880</v>
      </c>
      <c r="H1292" s="279" t="s">
        <v>189</v>
      </c>
      <c r="I1292" s="278">
        <v>45340</v>
      </c>
      <c r="J1292" s="278">
        <v>45345</v>
      </c>
      <c r="K1292" s="276">
        <f>J1292-D1292</f>
      </c>
      <c r="L1292" s="278">
        <v>45370</v>
      </c>
      <c r="M1292" s="280">
        <v>19.4</v>
      </c>
      <c r="N1292" s="278">
        <v>45371</v>
      </c>
      <c r="O1292" s="279" t="s">
        <v>190</v>
      </c>
      <c r="P1292" s="276">
        <v>190</v>
      </c>
      <c r="Q1292" s="278">
        <v>45385</v>
      </c>
      <c r="R1292" s="276">
        <f>Q1292-N1292</f>
      </c>
      <c r="S1292" s="6"/>
      <c r="T1292" s="6"/>
      <c r="U1292" s="5">
        <f>+YEAR(D1292)</f>
      </c>
      <c r="V1292" s="5">
        <f>+MONTH(D1292)</f>
      </c>
      <c r="W1292" s="281">
        <f>+"W"&amp;IF(WEEKNUM(D1292)&lt;10,"0"&amp;WEEKNUM(D1292),WEEKNUM(D1292))</f>
      </c>
      <c r="X1292" s="5">
        <f>+IF(N1292="",YEAR(L1292),YEAR(N1292))</f>
      </c>
      <c r="Y1292" s="5">
        <f>+IF(N1292="",MONTH(L1292),MONTH(N1292))</f>
      </c>
      <c r="Z1292" s="282">
        <f>+IF(N1292="","W"&amp;IF(WEEKNUM(L1292)&lt;10,"0"&amp;WEEKNUM(L1292),WEEKNUM(L1292)),"W"&amp;IF(WEEKNUM(N1292)&lt;10,"0"&amp;WEEKNUM(N1292),WEEKNUM(N1292)))</f>
      </c>
      <c r="AA1292" s="281">
        <f>+IF(O1292&lt;&gt;"",O1292,IF(N1292="","In Transit","Arrived"))</f>
      </c>
      <c r="AB1292" s="6"/>
      <c r="AC1292" s="11"/>
      <c r="AD1292" s="6"/>
      <c r="AE1292" s="6"/>
      <c r="AF1292" s="6"/>
      <c r="AG1292" s="11"/>
    </row>
    <row x14ac:dyDescent="0.25" r="1293" customHeight="1" ht="18.75">
      <c r="A1293" s="276">
        <v>7</v>
      </c>
      <c r="B1293" s="276">
        <v>1120954079</v>
      </c>
      <c r="C1293" s="277">
        <v>788581147351</v>
      </c>
      <c r="D1293" s="278">
        <v>45337</v>
      </c>
      <c r="E1293" s="279" t="s">
        <v>1882</v>
      </c>
      <c r="F1293" s="279" t="s">
        <v>188</v>
      </c>
      <c r="G1293" s="283" t="s">
        <v>1880</v>
      </c>
      <c r="H1293" s="279" t="s">
        <v>189</v>
      </c>
      <c r="I1293" s="278">
        <v>45340</v>
      </c>
      <c r="J1293" s="278">
        <v>45345</v>
      </c>
      <c r="K1293" s="276">
        <f>J1293-D1293</f>
      </c>
      <c r="L1293" s="278">
        <v>45370</v>
      </c>
      <c r="M1293" s="280">
        <v>19.4</v>
      </c>
      <c r="N1293" s="278">
        <v>45371</v>
      </c>
      <c r="O1293" s="279" t="s">
        <v>190</v>
      </c>
      <c r="P1293" s="276">
        <v>190</v>
      </c>
      <c r="Q1293" s="278">
        <v>45380</v>
      </c>
      <c r="R1293" s="276">
        <f>Q1293-N1293</f>
      </c>
      <c r="S1293" s="6"/>
      <c r="T1293" s="6"/>
      <c r="U1293" s="5">
        <f>+YEAR(D1293)</f>
      </c>
      <c r="V1293" s="5">
        <f>+MONTH(D1293)</f>
      </c>
      <c r="W1293" s="281">
        <f>+"W"&amp;IF(WEEKNUM(D1293)&lt;10,"0"&amp;WEEKNUM(D1293),WEEKNUM(D1293))</f>
      </c>
      <c r="X1293" s="5">
        <f>+IF(N1293="",YEAR(L1293),YEAR(N1293))</f>
      </c>
      <c r="Y1293" s="5">
        <f>+IF(N1293="",MONTH(L1293),MONTH(N1293))</f>
      </c>
      <c r="Z1293" s="282">
        <f>+IF(N1293="","W"&amp;IF(WEEKNUM(L1293)&lt;10,"0"&amp;WEEKNUM(L1293),WEEKNUM(L1293)),"W"&amp;IF(WEEKNUM(N1293)&lt;10,"0"&amp;WEEKNUM(N1293),WEEKNUM(N1293)))</f>
      </c>
      <c r="AA1293" s="281">
        <f>+IF(O1293&lt;&gt;"",O1293,IF(N1293="","In Transit","Arrived"))</f>
      </c>
      <c r="AB1293" s="6"/>
      <c r="AC1293" s="11"/>
      <c r="AD1293" s="6"/>
      <c r="AE1293" s="6"/>
      <c r="AF1293" s="6"/>
      <c r="AG1293" s="11"/>
    </row>
    <row x14ac:dyDescent="0.25" r="1294" customHeight="1" ht="18.75">
      <c r="A1294" s="276">
        <v>7</v>
      </c>
      <c r="B1294" s="276">
        <v>1120954077</v>
      </c>
      <c r="C1294" s="277">
        <v>788581147351</v>
      </c>
      <c r="D1294" s="278">
        <v>45337</v>
      </c>
      <c r="E1294" s="279" t="s">
        <v>1883</v>
      </c>
      <c r="F1294" s="279" t="s">
        <v>188</v>
      </c>
      <c r="G1294" s="283" t="s">
        <v>1880</v>
      </c>
      <c r="H1294" s="279" t="s">
        <v>189</v>
      </c>
      <c r="I1294" s="278">
        <v>45340</v>
      </c>
      <c r="J1294" s="278">
        <v>45345</v>
      </c>
      <c r="K1294" s="276">
        <f>J1294-D1294</f>
      </c>
      <c r="L1294" s="278">
        <v>45370</v>
      </c>
      <c r="M1294" s="280">
        <v>19.4</v>
      </c>
      <c r="N1294" s="278">
        <v>45371</v>
      </c>
      <c r="O1294" s="279" t="s">
        <v>190</v>
      </c>
      <c r="P1294" s="276">
        <v>190</v>
      </c>
      <c r="Q1294" s="278">
        <v>45385</v>
      </c>
      <c r="R1294" s="276">
        <f>Q1294-N1294</f>
      </c>
      <c r="S1294" s="6"/>
      <c r="T1294" s="6"/>
      <c r="U1294" s="5">
        <f>+YEAR(D1294)</f>
      </c>
      <c r="V1294" s="5">
        <f>+MONTH(D1294)</f>
      </c>
      <c r="W1294" s="281">
        <f>+"W"&amp;IF(WEEKNUM(D1294)&lt;10,"0"&amp;WEEKNUM(D1294),WEEKNUM(D1294))</f>
      </c>
      <c r="X1294" s="5">
        <f>+IF(N1294="",YEAR(L1294),YEAR(N1294))</f>
      </c>
      <c r="Y1294" s="5">
        <f>+IF(N1294="",MONTH(L1294),MONTH(N1294))</f>
      </c>
      <c r="Z1294" s="282">
        <f>+IF(N1294="","W"&amp;IF(WEEKNUM(L1294)&lt;10,"0"&amp;WEEKNUM(L1294),WEEKNUM(L1294)),"W"&amp;IF(WEEKNUM(N1294)&lt;10,"0"&amp;WEEKNUM(N1294),WEEKNUM(N1294)))</f>
      </c>
      <c r="AA1294" s="281">
        <f>+IF(O1294&lt;&gt;"",O1294,IF(N1294="","In Transit","Arrived"))</f>
      </c>
      <c r="AB1294" s="6"/>
      <c r="AC1294" s="11"/>
      <c r="AD1294" s="6"/>
      <c r="AE1294" s="6"/>
      <c r="AF1294" s="6"/>
      <c r="AG1294" s="11"/>
    </row>
    <row x14ac:dyDescent="0.25" r="1295" customHeight="1" ht="18.75">
      <c r="A1295" s="276">
        <v>7</v>
      </c>
      <c r="B1295" s="276">
        <v>1120954074</v>
      </c>
      <c r="C1295" s="277">
        <v>788581147351</v>
      </c>
      <c r="D1295" s="278">
        <v>45337</v>
      </c>
      <c r="E1295" s="279" t="s">
        <v>1884</v>
      </c>
      <c r="F1295" s="279" t="s">
        <v>188</v>
      </c>
      <c r="G1295" s="283" t="s">
        <v>1880</v>
      </c>
      <c r="H1295" s="279" t="s">
        <v>189</v>
      </c>
      <c r="I1295" s="278">
        <v>45340</v>
      </c>
      <c r="J1295" s="278">
        <v>45345</v>
      </c>
      <c r="K1295" s="276">
        <f>J1295-D1295</f>
      </c>
      <c r="L1295" s="278">
        <v>45370</v>
      </c>
      <c r="M1295" s="280">
        <v>19.4</v>
      </c>
      <c r="N1295" s="278">
        <v>45371</v>
      </c>
      <c r="O1295" s="279" t="s">
        <v>190</v>
      </c>
      <c r="P1295" s="276">
        <v>190</v>
      </c>
      <c r="Q1295" s="278">
        <v>45380</v>
      </c>
      <c r="R1295" s="276">
        <f>Q1295-N1295</f>
      </c>
      <c r="S1295" s="6"/>
      <c r="T1295" s="6"/>
      <c r="U1295" s="5">
        <f>+YEAR(D1295)</f>
      </c>
      <c r="V1295" s="5">
        <f>+MONTH(D1295)</f>
      </c>
      <c r="W1295" s="281">
        <f>+"W"&amp;IF(WEEKNUM(D1295)&lt;10,"0"&amp;WEEKNUM(D1295),WEEKNUM(D1295))</f>
      </c>
      <c r="X1295" s="5">
        <f>+IF(N1295="",YEAR(L1295),YEAR(N1295))</f>
      </c>
      <c r="Y1295" s="5">
        <f>+IF(N1295="",MONTH(L1295),MONTH(N1295))</f>
      </c>
      <c r="Z1295" s="282">
        <f>+IF(N1295="","W"&amp;IF(WEEKNUM(L1295)&lt;10,"0"&amp;WEEKNUM(L1295),WEEKNUM(L1295)),"W"&amp;IF(WEEKNUM(N1295)&lt;10,"0"&amp;WEEKNUM(N1295),WEEKNUM(N1295)))</f>
      </c>
      <c r="AA1295" s="281">
        <f>+IF(O1295&lt;&gt;"",O1295,IF(N1295="","In Transit","Arrived"))</f>
      </c>
      <c r="AB1295" s="6"/>
      <c r="AC1295" s="11"/>
      <c r="AD1295" s="6"/>
      <c r="AE1295" s="6"/>
      <c r="AF1295" s="6"/>
      <c r="AG1295" s="11"/>
    </row>
    <row x14ac:dyDescent="0.25" r="1296" customHeight="1" ht="18.75">
      <c r="A1296" s="276">
        <v>7</v>
      </c>
      <c r="B1296" s="276">
        <v>1120954072</v>
      </c>
      <c r="C1296" s="277">
        <v>788581147351</v>
      </c>
      <c r="D1296" s="278">
        <v>45336</v>
      </c>
      <c r="E1296" s="279" t="s">
        <v>1885</v>
      </c>
      <c r="F1296" s="279" t="s">
        <v>188</v>
      </c>
      <c r="G1296" s="283" t="s">
        <v>1880</v>
      </c>
      <c r="H1296" s="279" t="s">
        <v>189</v>
      </c>
      <c r="I1296" s="278">
        <v>45340</v>
      </c>
      <c r="J1296" s="278">
        <v>45345</v>
      </c>
      <c r="K1296" s="276">
        <f>J1296-D1296</f>
      </c>
      <c r="L1296" s="278">
        <v>45370</v>
      </c>
      <c r="M1296" s="280">
        <v>19.4</v>
      </c>
      <c r="N1296" s="278">
        <v>45371</v>
      </c>
      <c r="O1296" s="279" t="s">
        <v>190</v>
      </c>
      <c r="P1296" s="276">
        <v>190</v>
      </c>
      <c r="Q1296" s="278">
        <v>45380</v>
      </c>
      <c r="R1296" s="276">
        <f>Q1296-N1296</f>
      </c>
      <c r="S1296" s="6"/>
      <c r="T1296" s="6"/>
      <c r="U1296" s="5">
        <f>+YEAR(D1296)</f>
      </c>
      <c r="V1296" s="5">
        <f>+MONTH(D1296)</f>
      </c>
      <c r="W1296" s="281">
        <f>+"W"&amp;IF(WEEKNUM(D1296)&lt;10,"0"&amp;WEEKNUM(D1296),WEEKNUM(D1296))</f>
      </c>
      <c r="X1296" s="5">
        <f>+IF(N1296="",YEAR(L1296),YEAR(N1296))</f>
      </c>
      <c r="Y1296" s="5">
        <f>+IF(N1296="",MONTH(L1296),MONTH(N1296))</f>
      </c>
      <c r="Z1296" s="282">
        <f>+IF(N1296="","W"&amp;IF(WEEKNUM(L1296)&lt;10,"0"&amp;WEEKNUM(L1296),WEEKNUM(L1296)),"W"&amp;IF(WEEKNUM(N1296)&lt;10,"0"&amp;WEEKNUM(N1296),WEEKNUM(N1296)))</f>
      </c>
      <c r="AA1296" s="281">
        <f>+IF(O1296&lt;&gt;"",O1296,IF(N1296="","In Transit","Arrived"))</f>
      </c>
      <c r="AB1296" s="6"/>
      <c r="AC1296" s="11"/>
      <c r="AD1296" s="6"/>
      <c r="AE1296" s="6"/>
      <c r="AF1296" s="6"/>
      <c r="AG1296" s="11"/>
    </row>
    <row x14ac:dyDescent="0.25" r="1297" customHeight="1" ht="18.75">
      <c r="A1297" s="276">
        <v>7</v>
      </c>
      <c r="B1297" s="276">
        <v>1120954071</v>
      </c>
      <c r="C1297" s="277">
        <v>788581147351</v>
      </c>
      <c r="D1297" s="278">
        <v>45336</v>
      </c>
      <c r="E1297" s="279" t="s">
        <v>1886</v>
      </c>
      <c r="F1297" s="279" t="s">
        <v>188</v>
      </c>
      <c r="G1297" s="283" t="s">
        <v>1880</v>
      </c>
      <c r="H1297" s="279" t="s">
        <v>189</v>
      </c>
      <c r="I1297" s="278">
        <v>45340</v>
      </c>
      <c r="J1297" s="278">
        <v>45345</v>
      </c>
      <c r="K1297" s="276">
        <f>J1297-D1297</f>
      </c>
      <c r="L1297" s="278">
        <v>45370</v>
      </c>
      <c r="M1297" s="280">
        <v>19.4</v>
      </c>
      <c r="N1297" s="278">
        <v>45371</v>
      </c>
      <c r="O1297" s="279" t="s">
        <v>190</v>
      </c>
      <c r="P1297" s="276">
        <v>190</v>
      </c>
      <c r="Q1297" s="278">
        <v>45385</v>
      </c>
      <c r="R1297" s="276">
        <f>Q1297-N1297</f>
      </c>
      <c r="S1297" s="6"/>
      <c r="T1297" s="6"/>
      <c r="U1297" s="5">
        <f>+YEAR(D1297)</f>
      </c>
      <c r="V1297" s="5">
        <f>+MONTH(D1297)</f>
      </c>
      <c r="W1297" s="281">
        <f>+"W"&amp;IF(WEEKNUM(D1297)&lt;10,"0"&amp;WEEKNUM(D1297),WEEKNUM(D1297))</f>
      </c>
      <c r="X1297" s="5">
        <f>+IF(N1297="",YEAR(L1297),YEAR(N1297))</f>
      </c>
      <c r="Y1297" s="5">
        <f>+IF(N1297="",MONTH(L1297),MONTH(N1297))</f>
      </c>
      <c r="Z1297" s="282">
        <f>+IF(N1297="","W"&amp;IF(WEEKNUM(L1297)&lt;10,"0"&amp;WEEKNUM(L1297),WEEKNUM(L1297)),"W"&amp;IF(WEEKNUM(N1297)&lt;10,"0"&amp;WEEKNUM(N1297),WEEKNUM(N1297)))</f>
      </c>
      <c r="AA1297" s="281">
        <f>+IF(O1297&lt;&gt;"",O1297,IF(N1297="","In Transit","Arrived"))</f>
      </c>
      <c r="AB1297" s="6"/>
      <c r="AC1297" s="11"/>
      <c r="AD1297" s="6"/>
      <c r="AE1297" s="6"/>
      <c r="AF1297" s="6"/>
      <c r="AG1297" s="11"/>
    </row>
    <row x14ac:dyDescent="0.25" r="1298" customHeight="1" ht="18.75">
      <c r="A1298" s="276">
        <v>7</v>
      </c>
      <c r="B1298" s="276">
        <v>1120951170</v>
      </c>
      <c r="C1298" s="277">
        <v>788581147351</v>
      </c>
      <c r="D1298" s="278">
        <v>45336</v>
      </c>
      <c r="E1298" s="279" t="s">
        <v>1887</v>
      </c>
      <c r="F1298" s="279" t="s">
        <v>188</v>
      </c>
      <c r="G1298" s="283" t="s">
        <v>1880</v>
      </c>
      <c r="H1298" s="279" t="s">
        <v>189</v>
      </c>
      <c r="I1298" s="278">
        <v>45340</v>
      </c>
      <c r="J1298" s="278">
        <v>45345</v>
      </c>
      <c r="K1298" s="276">
        <f>J1298-D1298</f>
      </c>
      <c r="L1298" s="278">
        <v>45370</v>
      </c>
      <c r="M1298" s="280">
        <v>19.4</v>
      </c>
      <c r="N1298" s="278">
        <v>45371</v>
      </c>
      <c r="O1298" s="279" t="s">
        <v>190</v>
      </c>
      <c r="P1298" s="276">
        <v>190</v>
      </c>
      <c r="Q1298" s="278">
        <v>45385</v>
      </c>
      <c r="R1298" s="276">
        <f>Q1298-N1298</f>
      </c>
      <c r="S1298" s="6"/>
      <c r="T1298" s="6"/>
      <c r="U1298" s="5">
        <f>+YEAR(D1298)</f>
      </c>
      <c r="V1298" s="5">
        <f>+MONTH(D1298)</f>
      </c>
      <c r="W1298" s="281">
        <f>+"W"&amp;IF(WEEKNUM(D1298)&lt;10,"0"&amp;WEEKNUM(D1298),WEEKNUM(D1298))</f>
      </c>
      <c r="X1298" s="5">
        <f>+IF(N1298="",YEAR(L1298),YEAR(N1298))</f>
      </c>
      <c r="Y1298" s="5">
        <f>+IF(N1298="",MONTH(L1298),MONTH(N1298))</f>
      </c>
      <c r="Z1298" s="282">
        <f>+IF(N1298="","W"&amp;IF(WEEKNUM(L1298)&lt;10,"0"&amp;WEEKNUM(L1298),WEEKNUM(L1298)),"W"&amp;IF(WEEKNUM(N1298)&lt;10,"0"&amp;WEEKNUM(N1298),WEEKNUM(N1298)))</f>
      </c>
      <c r="AA1298" s="281">
        <f>+IF(O1298&lt;&gt;"",O1298,IF(N1298="","In Transit","Arrived"))</f>
      </c>
      <c r="AB1298" s="6"/>
      <c r="AC1298" s="11"/>
      <c r="AD1298" s="6"/>
      <c r="AE1298" s="6"/>
      <c r="AF1298" s="6"/>
      <c r="AG1298" s="11"/>
    </row>
    <row x14ac:dyDescent="0.25" r="1299" customHeight="1" ht="18.75">
      <c r="A1299" s="276">
        <v>7</v>
      </c>
      <c r="B1299" s="276">
        <v>1120951168</v>
      </c>
      <c r="C1299" s="277">
        <v>788581147351</v>
      </c>
      <c r="D1299" s="278">
        <v>45336</v>
      </c>
      <c r="E1299" s="279" t="s">
        <v>1888</v>
      </c>
      <c r="F1299" s="279" t="s">
        <v>188</v>
      </c>
      <c r="G1299" s="283" t="s">
        <v>1880</v>
      </c>
      <c r="H1299" s="279" t="s">
        <v>189</v>
      </c>
      <c r="I1299" s="278">
        <v>45340</v>
      </c>
      <c r="J1299" s="278">
        <v>45345</v>
      </c>
      <c r="K1299" s="276">
        <f>J1299-D1299</f>
      </c>
      <c r="L1299" s="278">
        <v>45370</v>
      </c>
      <c r="M1299" s="280">
        <v>19.4</v>
      </c>
      <c r="N1299" s="278">
        <v>45371</v>
      </c>
      <c r="O1299" s="279" t="s">
        <v>190</v>
      </c>
      <c r="P1299" s="276">
        <v>190</v>
      </c>
      <c r="Q1299" s="278">
        <v>45380</v>
      </c>
      <c r="R1299" s="276">
        <f>Q1299-N1299</f>
      </c>
      <c r="S1299" s="6"/>
      <c r="T1299" s="6"/>
      <c r="U1299" s="5">
        <f>+YEAR(D1299)</f>
      </c>
      <c r="V1299" s="5">
        <f>+MONTH(D1299)</f>
      </c>
      <c r="W1299" s="281">
        <f>+"W"&amp;IF(WEEKNUM(D1299)&lt;10,"0"&amp;WEEKNUM(D1299),WEEKNUM(D1299))</f>
      </c>
      <c r="X1299" s="5">
        <f>+IF(N1299="",YEAR(L1299),YEAR(N1299))</f>
      </c>
      <c r="Y1299" s="5">
        <f>+IF(N1299="",MONTH(L1299),MONTH(N1299))</f>
      </c>
      <c r="Z1299" s="282">
        <f>+IF(N1299="","W"&amp;IF(WEEKNUM(L1299)&lt;10,"0"&amp;WEEKNUM(L1299),WEEKNUM(L1299)),"W"&amp;IF(WEEKNUM(N1299)&lt;10,"0"&amp;WEEKNUM(N1299),WEEKNUM(N1299)))</f>
      </c>
      <c r="AA1299" s="281">
        <f>+IF(O1299&lt;&gt;"",O1299,IF(N1299="","In Transit","Arrived"))</f>
      </c>
      <c r="AB1299" s="6"/>
      <c r="AC1299" s="11"/>
      <c r="AD1299" s="6"/>
      <c r="AE1299" s="6"/>
      <c r="AF1299" s="6"/>
      <c r="AG1299" s="11"/>
    </row>
    <row x14ac:dyDescent="0.25" r="1300" customHeight="1" ht="18.75">
      <c r="A1300" s="276">
        <v>7</v>
      </c>
      <c r="B1300" s="276">
        <v>1120951156</v>
      </c>
      <c r="C1300" s="277">
        <v>788581147351</v>
      </c>
      <c r="D1300" s="278">
        <v>45336</v>
      </c>
      <c r="E1300" s="279" t="s">
        <v>1548</v>
      </c>
      <c r="F1300" s="279" t="s">
        <v>188</v>
      </c>
      <c r="G1300" s="283" t="s">
        <v>1880</v>
      </c>
      <c r="H1300" s="279" t="s">
        <v>189</v>
      </c>
      <c r="I1300" s="278">
        <v>45340</v>
      </c>
      <c r="J1300" s="278">
        <v>45345</v>
      </c>
      <c r="K1300" s="276">
        <f>J1300-D1300</f>
      </c>
      <c r="L1300" s="278">
        <v>45370</v>
      </c>
      <c r="M1300" s="280">
        <v>19.4</v>
      </c>
      <c r="N1300" s="278">
        <v>45371</v>
      </c>
      <c r="O1300" s="279" t="s">
        <v>190</v>
      </c>
      <c r="P1300" s="276">
        <v>190</v>
      </c>
      <c r="Q1300" s="278">
        <v>45385</v>
      </c>
      <c r="R1300" s="276">
        <f>Q1300-N1300</f>
      </c>
      <c r="S1300" s="6"/>
      <c r="T1300" s="6"/>
      <c r="U1300" s="5">
        <f>+YEAR(D1300)</f>
      </c>
      <c r="V1300" s="5">
        <f>+MONTH(D1300)</f>
      </c>
      <c r="W1300" s="281">
        <f>+"W"&amp;IF(WEEKNUM(D1300)&lt;10,"0"&amp;WEEKNUM(D1300),WEEKNUM(D1300))</f>
      </c>
      <c r="X1300" s="5">
        <f>+IF(N1300="",YEAR(L1300),YEAR(N1300))</f>
      </c>
      <c r="Y1300" s="5">
        <f>+IF(N1300="",MONTH(L1300),MONTH(N1300))</f>
      </c>
      <c r="Z1300" s="282">
        <f>+IF(N1300="","W"&amp;IF(WEEKNUM(L1300)&lt;10,"0"&amp;WEEKNUM(L1300),WEEKNUM(L1300)),"W"&amp;IF(WEEKNUM(N1300)&lt;10,"0"&amp;WEEKNUM(N1300),WEEKNUM(N1300)))</f>
      </c>
      <c r="AA1300" s="281">
        <f>+IF(O1300&lt;&gt;"",O1300,IF(N1300="","In Transit","Arrived"))</f>
      </c>
      <c r="AB1300" s="6"/>
      <c r="AC1300" s="11"/>
      <c r="AD1300" s="6"/>
      <c r="AE1300" s="6"/>
      <c r="AF1300" s="6"/>
      <c r="AG1300" s="11"/>
    </row>
    <row x14ac:dyDescent="0.25" r="1301" customHeight="1" ht="18.75">
      <c r="A1301" s="276">
        <v>8</v>
      </c>
      <c r="B1301" s="276">
        <v>1121460434</v>
      </c>
      <c r="C1301" s="277">
        <v>791852320052</v>
      </c>
      <c r="D1301" s="278">
        <v>45344</v>
      </c>
      <c r="E1301" s="279" t="s">
        <v>1889</v>
      </c>
      <c r="F1301" s="279" t="s">
        <v>1748</v>
      </c>
      <c r="G1301" s="283" t="s">
        <v>1890</v>
      </c>
      <c r="H1301" s="279" t="s">
        <v>189</v>
      </c>
      <c r="I1301" s="278">
        <v>45353</v>
      </c>
      <c r="J1301" s="278">
        <v>45375</v>
      </c>
      <c r="K1301" s="276">
        <f>J1301-D1301</f>
      </c>
      <c r="L1301" s="278">
        <v>45383</v>
      </c>
      <c r="M1301" s="280">
        <v>19.4</v>
      </c>
      <c r="N1301" s="278">
        <v>45384</v>
      </c>
      <c r="O1301" s="279" t="s">
        <v>190</v>
      </c>
      <c r="P1301" s="276">
        <v>190</v>
      </c>
      <c r="Q1301" s="278">
        <v>45391</v>
      </c>
      <c r="R1301" s="276">
        <f>Q1301-N1301</f>
      </c>
      <c r="S1301" s="6"/>
      <c r="T1301" s="6"/>
      <c r="U1301" s="5">
        <f>+YEAR(D1301)</f>
      </c>
      <c r="V1301" s="5">
        <f>+MONTH(D1301)</f>
      </c>
      <c r="W1301" s="281">
        <f>+"W"&amp;IF(WEEKNUM(D1301)&lt;10,"0"&amp;WEEKNUM(D1301),WEEKNUM(D1301))</f>
      </c>
      <c r="X1301" s="5">
        <f>+IF(N1301="",YEAR(L1301),YEAR(N1301))</f>
      </c>
      <c r="Y1301" s="5">
        <f>+IF(N1301="",MONTH(L1301),MONTH(N1301))</f>
      </c>
      <c r="Z1301" s="282">
        <f>+IF(N1301="","W"&amp;IF(WEEKNUM(L1301)&lt;10,"0"&amp;WEEKNUM(L1301),WEEKNUM(L1301)),"W"&amp;IF(WEEKNUM(N1301)&lt;10,"0"&amp;WEEKNUM(N1301),WEEKNUM(N1301)))</f>
      </c>
      <c r="AA1301" s="281">
        <f>+IF(O1301&lt;&gt;"",O1301,IF(N1301="","In Transit","Arrived"))</f>
      </c>
      <c r="AB1301" s="6"/>
      <c r="AC1301" s="11"/>
      <c r="AD1301" s="6"/>
      <c r="AE1301" s="6"/>
      <c r="AF1301" s="6"/>
      <c r="AG1301" s="11"/>
    </row>
    <row x14ac:dyDescent="0.25" r="1302" customHeight="1" ht="18.75">
      <c r="A1302" s="276">
        <v>8</v>
      </c>
      <c r="B1302" s="276">
        <v>1121460433</v>
      </c>
      <c r="C1302" s="277">
        <v>791852320052</v>
      </c>
      <c r="D1302" s="278">
        <v>45344</v>
      </c>
      <c r="E1302" s="279" t="s">
        <v>1891</v>
      </c>
      <c r="F1302" s="279" t="s">
        <v>1748</v>
      </c>
      <c r="G1302" s="283" t="s">
        <v>1890</v>
      </c>
      <c r="H1302" s="279" t="s">
        <v>189</v>
      </c>
      <c r="I1302" s="278">
        <v>45353</v>
      </c>
      <c r="J1302" s="278">
        <v>45375</v>
      </c>
      <c r="K1302" s="276">
        <f>J1302-D1302</f>
      </c>
      <c r="L1302" s="278">
        <v>45383</v>
      </c>
      <c r="M1302" s="280">
        <v>19.4</v>
      </c>
      <c r="N1302" s="278">
        <v>45384</v>
      </c>
      <c r="O1302" s="279" t="s">
        <v>190</v>
      </c>
      <c r="P1302" s="276">
        <v>190</v>
      </c>
      <c r="Q1302" s="278">
        <v>45391</v>
      </c>
      <c r="R1302" s="276">
        <f>Q1302-N1302</f>
      </c>
      <c r="S1302" s="6"/>
      <c r="T1302" s="6"/>
      <c r="U1302" s="5">
        <f>+YEAR(D1302)</f>
      </c>
      <c r="V1302" s="5">
        <f>+MONTH(D1302)</f>
      </c>
      <c r="W1302" s="281">
        <f>+"W"&amp;IF(WEEKNUM(D1302)&lt;10,"0"&amp;WEEKNUM(D1302),WEEKNUM(D1302))</f>
      </c>
      <c r="X1302" s="5">
        <f>+IF(N1302="",YEAR(L1302),YEAR(N1302))</f>
      </c>
      <c r="Y1302" s="5">
        <f>+IF(N1302="",MONTH(L1302),MONTH(N1302))</f>
      </c>
      <c r="Z1302" s="282">
        <f>+IF(N1302="","W"&amp;IF(WEEKNUM(L1302)&lt;10,"0"&amp;WEEKNUM(L1302),WEEKNUM(L1302)),"W"&amp;IF(WEEKNUM(N1302)&lt;10,"0"&amp;WEEKNUM(N1302),WEEKNUM(N1302)))</f>
      </c>
      <c r="AA1302" s="281">
        <f>+IF(O1302&lt;&gt;"",O1302,IF(N1302="","In Transit","Arrived"))</f>
      </c>
      <c r="AB1302" s="6"/>
      <c r="AC1302" s="11"/>
      <c r="AD1302" s="6"/>
      <c r="AE1302" s="6"/>
      <c r="AF1302" s="6"/>
      <c r="AG1302" s="11"/>
    </row>
    <row x14ac:dyDescent="0.25" r="1303" customHeight="1" ht="18.75">
      <c r="A1303" s="276">
        <v>8</v>
      </c>
      <c r="B1303" s="276">
        <v>1121460432</v>
      </c>
      <c r="C1303" s="277">
        <v>791852320052</v>
      </c>
      <c r="D1303" s="278">
        <v>45344</v>
      </c>
      <c r="E1303" s="279" t="s">
        <v>1892</v>
      </c>
      <c r="F1303" s="279" t="s">
        <v>1748</v>
      </c>
      <c r="G1303" s="283" t="s">
        <v>1890</v>
      </c>
      <c r="H1303" s="279" t="s">
        <v>189</v>
      </c>
      <c r="I1303" s="278">
        <v>45353</v>
      </c>
      <c r="J1303" s="278">
        <v>45375</v>
      </c>
      <c r="K1303" s="276">
        <f>J1303-D1303</f>
      </c>
      <c r="L1303" s="278">
        <v>45383</v>
      </c>
      <c r="M1303" s="280">
        <v>19.4</v>
      </c>
      <c r="N1303" s="278">
        <v>45384</v>
      </c>
      <c r="O1303" s="279" t="s">
        <v>190</v>
      </c>
      <c r="P1303" s="276">
        <v>190</v>
      </c>
      <c r="Q1303" s="278">
        <v>45391</v>
      </c>
      <c r="R1303" s="276">
        <f>Q1303-N1303</f>
      </c>
      <c r="S1303" s="6"/>
      <c r="T1303" s="6"/>
      <c r="U1303" s="5">
        <f>+YEAR(D1303)</f>
      </c>
      <c r="V1303" s="5">
        <f>+MONTH(D1303)</f>
      </c>
      <c r="W1303" s="281">
        <f>+"W"&amp;IF(WEEKNUM(D1303)&lt;10,"0"&amp;WEEKNUM(D1303),WEEKNUM(D1303))</f>
      </c>
      <c r="X1303" s="5">
        <f>+IF(N1303="",YEAR(L1303),YEAR(N1303))</f>
      </c>
      <c r="Y1303" s="5">
        <f>+IF(N1303="",MONTH(L1303),MONTH(N1303))</f>
      </c>
      <c r="Z1303" s="282">
        <f>+IF(N1303="","W"&amp;IF(WEEKNUM(L1303)&lt;10,"0"&amp;WEEKNUM(L1303),WEEKNUM(L1303)),"W"&amp;IF(WEEKNUM(N1303)&lt;10,"0"&amp;WEEKNUM(N1303),WEEKNUM(N1303)))</f>
      </c>
      <c r="AA1303" s="281">
        <f>+IF(O1303&lt;&gt;"",O1303,IF(N1303="","In Transit","Arrived"))</f>
      </c>
      <c r="AB1303" s="6"/>
      <c r="AC1303" s="11"/>
      <c r="AD1303" s="6"/>
      <c r="AE1303" s="6"/>
      <c r="AF1303" s="6"/>
      <c r="AG1303" s="11"/>
    </row>
    <row x14ac:dyDescent="0.25" r="1304" customHeight="1" ht="18.75">
      <c r="A1304" s="276">
        <v>8</v>
      </c>
      <c r="B1304" s="276">
        <v>1121460431</v>
      </c>
      <c r="C1304" s="277">
        <v>791852320052</v>
      </c>
      <c r="D1304" s="278">
        <v>45344</v>
      </c>
      <c r="E1304" s="279" t="s">
        <v>1893</v>
      </c>
      <c r="F1304" s="279" t="s">
        <v>1748</v>
      </c>
      <c r="G1304" s="283" t="s">
        <v>1890</v>
      </c>
      <c r="H1304" s="279" t="s">
        <v>189</v>
      </c>
      <c r="I1304" s="278">
        <v>45353</v>
      </c>
      <c r="J1304" s="278">
        <v>45375</v>
      </c>
      <c r="K1304" s="276">
        <f>J1304-D1304</f>
      </c>
      <c r="L1304" s="278">
        <v>45383</v>
      </c>
      <c r="M1304" s="280">
        <v>19.4</v>
      </c>
      <c r="N1304" s="278">
        <v>45384</v>
      </c>
      <c r="O1304" s="279" t="s">
        <v>190</v>
      </c>
      <c r="P1304" s="276">
        <v>190</v>
      </c>
      <c r="Q1304" s="278">
        <v>45391</v>
      </c>
      <c r="R1304" s="276">
        <f>Q1304-N1304</f>
      </c>
      <c r="S1304" s="6"/>
      <c r="T1304" s="6"/>
      <c r="U1304" s="5">
        <f>+YEAR(D1304)</f>
      </c>
      <c r="V1304" s="5">
        <f>+MONTH(D1304)</f>
      </c>
      <c r="W1304" s="281">
        <f>+"W"&amp;IF(WEEKNUM(D1304)&lt;10,"0"&amp;WEEKNUM(D1304),WEEKNUM(D1304))</f>
      </c>
      <c r="X1304" s="5">
        <f>+IF(N1304="",YEAR(L1304),YEAR(N1304))</f>
      </c>
      <c r="Y1304" s="5">
        <f>+IF(N1304="",MONTH(L1304),MONTH(N1304))</f>
      </c>
      <c r="Z1304" s="282">
        <f>+IF(N1304="","W"&amp;IF(WEEKNUM(L1304)&lt;10,"0"&amp;WEEKNUM(L1304),WEEKNUM(L1304)),"W"&amp;IF(WEEKNUM(N1304)&lt;10,"0"&amp;WEEKNUM(N1304),WEEKNUM(N1304)))</f>
      </c>
      <c r="AA1304" s="281">
        <f>+IF(O1304&lt;&gt;"",O1304,IF(N1304="","In Transit","Arrived"))</f>
      </c>
      <c r="AB1304" s="6"/>
      <c r="AC1304" s="11"/>
      <c r="AD1304" s="6"/>
      <c r="AE1304" s="6"/>
      <c r="AF1304" s="6"/>
      <c r="AG1304" s="11"/>
    </row>
    <row x14ac:dyDescent="0.25" r="1305" customHeight="1" ht="18.75">
      <c r="A1305" s="276">
        <v>8</v>
      </c>
      <c r="B1305" s="276">
        <v>1121460430</v>
      </c>
      <c r="C1305" s="277">
        <v>791852320052</v>
      </c>
      <c r="D1305" s="278">
        <v>45343</v>
      </c>
      <c r="E1305" s="279" t="s">
        <v>1894</v>
      </c>
      <c r="F1305" s="279" t="s">
        <v>1748</v>
      </c>
      <c r="G1305" s="283" t="s">
        <v>1890</v>
      </c>
      <c r="H1305" s="279" t="s">
        <v>189</v>
      </c>
      <c r="I1305" s="278">
        <v>45353</v>
      </c>
      <c r="J1305" s="278">
        <v>45375</v>
      </c>
      <c r="K1305" s="276">
        <f>J1305-D1305</f>
      </c>
      <c r="L1305" s="278">
        <v>45383</v>
      </c>
      <c r="M1305" s="280">
        <v>19.4</v>
      </c>
      <c r="N1305" s="278">
        <v>45384</v>
      </c>
      <c r="O1305" s="279" t="s">
        <v>190</v>
      </c>
      <c r="P1305" s="276">
        <v>190</v>
      </c>
      <c r="Q1305" s="278">
        <v>45391</v>
      </c>
      <c r="R1305" s="276">
        <f>Q1305-N1305</f>
      </c>
      <c r="S1305" s="6"/>
      <c r="T1305" s="6"/>
      <c r="U1305" s="5">
        <f>+YEAR(D1305)</f>
      </c>
      <c r="V1305" s="5">
        <f>+MONTH(D1305)</f>
      </c>
      <c r="W1305" s="281">
        <f>+"W"&amp;IF(WEEKNUM(D1305)&lt;10,"0"&amp;WEEKNUM(D1305),WEEKNUM(D1305))</f>
      </c>
      <c r="X1305" s="5">
        <f>+IF(N1305="",YEAR(L1305),YEAR(N1305))</f>
      </c>
      <c r="Y1305" s="5">
        <f>+IF(N1305="",MONTH(L1305),MONTH(N1305))</f>
      </c>
      <c r="Z1305" s="282">
        <f>+IF(N1305="","W"&amp;IF(WEEKNUM(L1305)&lt;10,"0"&amp;WEEKNUM(L1305),WEEKNUM(L1305)),"W"&amp;IF(WEEKNUM(N1305)&lt;10,"0"&amp;WEEKNUM(N1305),WEEKNUM(N1305)))</f>
      </c>
      <c r="AA1305" s="281">
        <f>+IF(O1305&lt;&gt;"",O1305,IF(N1305="","In Transit","Arrived"))</f>
      </c>
      <c r="AB1305" s="6"/>
      <c r="AC1305" s="11"/>
      <c r="AD1305" s="6"/>
      <c r="AE1305" s="6"/>
      <c r="AF1305" s="6"/>
      <c r="AG1305" s="11"/>
    </row>
    <row x14ac:dyDescent="0.25" r="1306" customHeight="1" ht="18.75">
      <c r="A1306" s="276">
        <v>8</v>
      </c>
      <c r="B1306" s="276">
        <v>1121460421</v>
      </c>
      <c r="C1306" s="277">
        <v>791852320052</v>
      </c>
      <c r="D1306" s="278">
        <v>45343</v>
      </c>
      <c r="E1306" s="279" t="s">
        <v>1895</v>
      </c>
      <c r="F1306" s="279" t="s">
        <v>1748</v>
      </c>
      <c r="G1306" s="283" t="s">
        <v>1890</v>
      </c>
      <c r="H1306" s="279" t="s">
        <v>189</v>
      </c>
      <c r="I1306" s="278">
        <v>45353</v>
      </c>
      <c r="J1306" s="278">
        <v>45375</v>
      </c>
      <c r="K1306" s="276">
        <f>J1306-D1306</f>
      </c>
      <c r="L1306" s="278">
        <v>45383</v>
      </c>
      <c r="M1306" s="280">
        <v>19.4</v>
      </c>
      <c r="N1306" s="278">
        <v>45384</v>
      </c>
      <c r="O1306" s="279" t="s">
        <v>190</v>
      </c>
      <c r="P1306" s="276">
        <v>190</v>
      </c>
      <c r="Q1306" s="278">
        <v>45391</v>
      </c>
      <c r="R1306" s="276">
        <f>Q1306-N1306</f>
      </c>
      <c r="S1306" s="6"/>
      <c r="T1306" s="6"/>
      <c r="U1306" s="5">
        <f>+YEAR(D1306)</f>
      </c>
      <c r="V1306" s="5">
        <f>+MONTH(D1306)</f>
      </c>
      <c r="W1306" s="281">
        <f>+"W"&amp;IF(WEEKNUM(D1306)&lt;10,"0"&amp;WEEKNUM(D1306),WEEKNUM(D1306))</f>
      </c>
      <c r="X1306" s="5">
        <f>+IF(N1306="",YEAR(L1306),YEAR(N1306))</f>
      </c>
      <c r="Y1306" s="5">
        <f>+IF(N1306="",MONTH(L1306),MONTH(N1306))</f>
      </c>
      <c r="Z1306" s="282">
        <f>+IF(N1306="","W"&amp;IF(WEEKNUM(L1306)&lt;10,"0"&amp;WEEKNUM(L1306),WEEKNUM(L1306)),"W"&amp;IF(WEEKNUM(N1306)&lt;10,"0"&amp;WEEKNUM(N1306),WEEKNUM(N1306)))</f>
      </c>
      <c r="AA1306" s="281">
        <f>+IF(O1306&lt;&gt;"",O1306,IF(N1306="","In Transit","Arrived"))</f>
      </c>
      <c r="AB1306" s="6"/>
      <c r="AC1306" s="11"/>
      <c r="AD1306" s="6"/>
      <c r="AE1306" s="6"/>
      <c r="AF1306" s="6"/>
      <c r="AG1306" s="11"/>
    </row>
    <row x14ac:dyDescent="0.25" r="1307" customHeight="1" ht="18.75">
      <c r="A1307" s="276">
        <v>8</v>
      </c>
      <c r="B1307" s="276">
        <v>1121460414</v>
      </c>
      <c r="C1307" s="277">
        <v>791852320052</v>
      </c>
      <c r="D1307" s="278">
        <v>45344</v>
      </c>
      <c r="E1307" s="279" t="s">
        <v>1896</v>
      </c>
      <c r="F1307" s="279" t="s">
        <v>1748</v>
      </c>
      <c r="G1307" s="283" t="s">
        <v>1890</v>
      </c>
      <c r="H1307" s="279" t="s">
        <v>189</v>
      </c>
      <c r="I1307" s="278">
        <v>45353</v>
      </c>
      <c r="J1307" s="278">
        <v>45375</v>
      </c>
      <c r="K1307" s="276">
        <f>J1307-D1307</f>
      </c>
      <c r="L1307" s="278">
        <v>45383</v>
      </c>
      <c r="M1307" s="280">
        <v>19.4</v>
      </c>
      <c r="N1307" s="278">
        <v>45384</v>
      </c>
      <c r="O1307" s="279" t="s">
        <v>190</v>
      </c>
      <c r="P1307" s="276">
        <v>190</v>
      </c>
      <c r="Q1307" s="278">
        <v>45391</v>
      </c>
      <c r="R1307" s="276">
        <f>Q1307-N1307</f>
      </c>
      <c r="S1307" s="6"/>
      <c r="T1307" s="6"/>
      <c r="U1307" s="5">
        <f>+YEAR(D1307)</f>
      </c>
      <c r="V1307" s="5">
        <f>+MONTH(D1307)</f>
      </c>
      <c r="W1307" s="281">
        <f>+"W"&amp;IF(WEEKNUM(D1307)&lt;10,"0"&amp;WEEKNUM(D1307),WEEKNUM(D1307))</f>
      </c>
      <c r="X1307" s="5">
        <f>+IF(N1307="",YEAR(L1307),YEAR(N1307))</f>
      </c>
      <c r="Y1307" s="5">
        <f>+IF(N1307="",MONTH(L1307),MONTH(N1307))</f>
      </c>
      <c r="Z1307" s="282">
        <f>+IF(N1307="","W"&amp;IF(WEEKNUM(L1307)&lt;10,"0"&amp;WEEKNUM(L1307),WEEKNUM(L1307)),"W"&amp;IF(WEEKNUM(N1307)&lt;10,"0"&amp;WEEKNUM(N1307),WEEKNUM(N1307)))</f>
      </c>
      <c r="AA1307" s="281">
        <f>+IF(O1307&lt;&gt;"",O1307,IF(N1307="","In Transit","Arrived"))</f>
      </c>
      <c r="AB1307" s="6"/>
      <c r="AC1307" s="11"/>
      <c r="AD1307" s="6"/>
      <c r="AE1307" s="6"/>
      <c r="AF1307" s="6"/>
      <c r="AG1307" s="11"/>
    </row>
    <row x14ac:dyDescent="0.25" r="1308" customHeight="1" ht="18.75">
      <c r="A1308" s="276">
        <v>8</v>
      </c>
      <c r="B1308" s="276">
        <v>1121460413</v>
      </c>
      <c r="C1308" s="277">
        <v>791852320052</v>
      </c>
      <c r="D1308" s="278">
        <v>45343</v>
      </c>
      <c r="E1308" s="279" t="s">
        <v>1897</v>
      </c>
      <c r="F1308" s="279" t="s">
        <v>1748</v>
      </c>
      <c r="G1308" s="283" t="s">
        <v>1890</v>
      </c>
      <c r="H1308" s="279" t="s">
        <v>189</v>
      </c>
      <c r="I1308" s="278">
        <v>45353</v>
      </c>
      <c r="J1308" s="278">
        <v>45375</v>
      </c>
      <c r="K1308" s="276">
        <f>J1308-D1308</f>
      </c>
      <c r="L1308" s="278">
        <v>45383</v>
      </c>
      <c r="M1308" s="280">
        <v>19.4</v>
      </c>
      <c r="N1308" s="278">
        <v>45384</v>
      </c>
      <c r="O1308" s="279" t="s">
        <v>190</v>
      </c>
      <c r="P1308" s="276">
        <v>190</v>
      </c>
      <c r="Q1308" s="278">
        <v>45391</v>
      </c>
      <c r="R1308" s="276">
        <f>Q1308-N1308</f>
      </c>
      <c r="S1308" s="6"/>
      <c r="T1308" s="6"/>
      <c r="U1308" s="5">
        <f>+YEAR(D1308)</f>
      </c>
      <c r="V1308" s="5">
        <f>+MONTH(D1308)</f>
      </c>
      <c r="W1308" s="281">
        <f>+"W"&amp;IF(WEEKNUM(D1308)&lt;10,"0"&amp;WEEKNUM(D1308),WEEKNUM(D1308))</f>
      </c>
      <c r="X1308" s="5">
        <f>+IF(N1308="",YEAR(L1308),YEAR(N1308))</f>
      </c>
      <c r="Y1308" s="5">
        <f>+IF(N1308="",MONTH(L1308),MONTH(N1308))</f>
      </c>
      <c r="Z1308" s="282">
        <f>+IF(N1308="","W"&amp;IF(WEEKNUM(L1308)&lt;10,"0"&amp;WEEKNUM(L1308),WEEKNUM(L1308)),"W"&amp;IF(WEEKNUM(N1308)&lt;10,"0"&amp;WEEKNUM(N1308),WEEKNUM(N1308)))</f>
      </c>
      <c r="AA1308" s="281">
        <f>+IF(O1308&lt;&gt;"",O1308,IF(N1308="","In Transit","Arrived"))</f>
      </c>
      <c r="AB1308" s="6"/>
      <c r="AC1308" s="11"/>
      <c r="AD1308" s="6"/>
      <c r="AE1308" s="6"/>
      <c r="AF1308" s="6"/>
      <c r="AG1308" s="11"/>
    </row>
    <row x14ac:dyDescent="0.25" r="1309" customHeight="1" ht="18.75">
      <c r="A1309" s="276">
        <v>8</v>
      </c>
      <c r="B1309" s="276">
        <v>1121460412</v>
      </c>
      <c r="C1309" s="277">
        <v>791852320052</v>
      </c>
      <c r="D1309" s="278">
        <v>45343</v>
      </c>
      <c r="E1309" s="279" t="s">
        <v>1898</v>
      </c>
      <c r="F1309" s="279" t="s">
        <v>1748</v>
      </c>
      <c r="G1309" s="283" t="s">
        <v>1890</v>
      </c>
      <c r="H1309" s="279" t="s">
        <v>189</v>
      </c>
      <c r="I1309" s="278">
        <v>45353</v>
      </c>
      <c r="J1309" s="278">
        <v>45375</v>
      </c>
      <c r="K1309" s="276">
        <f>J1309-D1309</f>
      </c>
      <c r="L1309" s="278">
        <v>45383</v>
      </c>
      <c r="M1309" s="280">
        <v>19.4</v>
      </c>
      <c r="N1309" s="278">
        <v>45384</v>
      </c>
      <c r="O1309" s="279" t="s">
        <v>190</v>
      </c>
      <c r="P1309" s="276">
        <v>190</v>
      </c>
      <c r="Q1309" s="278">
        <v>45391</v>
      </c>
      <c r="R1309" s="276">
        <f>Q1309-N1309</f>
      </c>
      <c r="S1309" s="6"/>
      <c r="T1309" s="6"/>
      <c r="U1309" s="5">
        <f>+YEAR(D1309)</f>
      </c>
      <c r="V1309" s="5">
        <f>+MONTH(D1309)</f>
      </c>
      <c r="W1309" s="281">
        <f>+"W"&amp;IF(WEEKNUM(D1309)&lt;10,"0"&amp;WEEKNUM(D1309),WEEKNUM(D1309))</f>
      </c>
      <c r="X1309" s="5">
        <f>+IF(N1309="",YEAR(L1309),YEAR(N1309))</f>
      </c>
      <c r="Y1309" s="5">
        <f>+IF(N1309="",MONTH(L1309),MONTH(N1309))</f>
      </c>
      <c r="Z1309" s="282">
        <f>+IF(N1309="","W"&amp;IF(WEEKNUM(L1309)&lt;10,"0"&amp;WEEKNUM(L1309),WEEKNUM(L1309)),"W"&amp;IF(WEEKNUM(N1309)&lt;10,"0"&amp;WEEKNUM(N1309),WEEKNUM(N1309)))</f>
      </c>
      <c r="AA1309" s="281">
        <f>+IF(O1309&lt;&gt;"",O1309,IF(N1309="","In Transit","Arrived"))</f>
      </c>
      <c r="AB1309" s="6"/>
      <c r="AC1309" s="11"/>
      <c r="AD1309" s="6"/>
      <c r="AE1309" s="6"/>
      <c r="AF1309" s="6"/>
      <c r="AG1309" s="11"/>
    </row>
    <row x14ac:dyDescent="0.25" r="1310" customHeight="1" ht="18.75">
      <c r="A1310" s="276">
        <v>9</v>
      </c>
      <c r="B1310" s="276">
        <v>1121888223</v>
      </c>
      <c r="C1310" s="277">
        <v>794287054696</v>
      </c>
      <c r="D1310" s="278">
        <v>45351</v>
      </c>
      <c r="E1310" s="279" t="s">
        <v>1899</v>
      </c>
      <c r="F1310" s="279" t="s">
        <v>250</v>
      </c>
      <c r="G1310" s="283" t="s">
        <v>1900</v>
      </c>
      <c r="H1310" s="279" t="s">
        <v>189</v>
      </c>
      <c r="I1310" s="278">
        <v>45359</v>
      </c>
      <c r="J1310" s="278">
        <v>45360</v>
      </c>
      <c r="K1310" s="276">
        <f>J1310-D1310</f>
      </c>
      <c r="L1310" s="278">
        <v>45389</v>
      </c>
      <c r="M1310" s="280">
        <v>19.4</v>
      </c>
      <c r="N1310" s="278">
        <v>45389</v>
      </c>
      <c r="O1310" s="279" t="s">
        <v>190</v>
      </c>
      <c r="P1310" s="276">
        <v>191</v>
      </c>
      <c r="Q1310" s="278">
        <v>45405</v>
      </c>
      <c r="R1310" s="276">
        <f>Q1310-N1310</f>
      </c>
      <c r="S1310" s="6"/>
      <c r="T1310" s="6"/>
      <c r="U1310" s="5">
        <f>+YEAR(D1310)</f>
      </c>
      <c r="V1310" s="5">
        <f>+MONTH(D1310)</f>
      </c>
      <c r="W1310" s="281">
        <f>+"W"&amp;IF(WEEKNUM(D1310)&lt;10,"0"&amp;WEEKNUM(D1310),WEEKNUM(D1310))</f>
      </c>
      <c r="X1310" s="5">
        <f>+IF(N1310="",YEAR(L1310),YEAR(N1310))</f>
      </c>
      <c r="Y1310" s="5">
        <f>+IF(N1310="",MONTH(L1310),MONTH(N1310))</f>
      </c>
      <c r="Z1310" s="282">
        <f>+IF(N1310="","W"&amp;IF(WEEKNUM(L1310)&lt;10,"0"&amp;WEEKNUM(L1310),WEEKNUM(L1310)),"W"&amp;IF(WEEKNUM(N1310)&lt;10,"0"&amp;WEEKNUM(N1310),WEEKNUM(N1310)))</f>
      </c>
      <c r="AA1310" s="281">
        <f>+IF(O1310&lt;&gt;"",O1310,IF(N1310="","In Transit","Arrived"))</f>
      </c>
      <c r="AB1310" s="6"/>
      <c r="AC1310" s="11"/>
      <c r="AD1310" s="6"/>
      <c r="AE1310" s="6"/>
      <c r="AF1310" s="6"/>
      <c r="AG1310" s="11"/>
    </row>
    <row x14ac:dyDescent="0.25" r="1311" customHeight="1" ht="18.75">
      <c r="A1311" s="276">
        <v>9</v>
      </c>
      <c r="B1311" s="276">
        <v>1121888220</v>
      </c>
      <c r="C1311" s="277">
        <v>794287054696</v>
      </c>
      <c r="D1311" s="278">
        <v>45351</v>
      </c>
      <c r="E1311" s="279" t="s">
        <v>1901</v>
      </c>
      <c r="F1311" s="279" t="s">
        <v>250</v>
      </c>
      <c r="G1311" s="283" t="s">
        <v>1900</v>
      </c>
      <c r="H1311" s="279" t="s">
        <v>189</v>
      </c>
      <c r="I1311" s="278">
        <v>45359</v>
      </c>
      <c r="J1311" s="278">
        <v>45360</v>
      </c>
      <c r="K1311" s="276">
        <f>J1311-D1311</f>
      </c>
      <c r="L1311" s="278">
        <v>45389</v>
      </c>
      <c r="M1311" s="280">
        <v>19.4</v>
      </c>
      <c r="N1311" s="278">
        <v>45389</v>
      </c>
      <c r="O1311" s="279" t="s">
        <v>190</v>
      </c>
      <c r="P1311" s="276">
        <v>191</v>
      </c>
      <c r="Q1311" s="278">
        <v>45405</v>
      </c>
      <c r="R1311" s="276">
        <f>Q1311-N1311</f>
      </c>
      <c r="S1311" s="6"/>
      <c r="T1311" s="6"/>
      <c r="U1311" s="5">
        <f>+YEAR(D1311)</f>
      </c>
      <c r="V1311" s="5">
        <f>+MONTH(D1311)</f>
      </c>
      <c r="W1311" s="281">
        <f>+"W"&amp;IF(WEEKNUM(D1311)&lt;10,"0"&amp;WEEKNUM(D1311),WEEKNUM(D1311))</f>
      </c>
      <c r="X1311" s="5">
        <f>+IF(N1311="",YEAR(L1311),YEAR(N1311))</f>
      </c>
      <c r="Y1311" s="5">
        <f>+IF(N1311="",MONTH(L1311),MONTH(N1311))</f>
      </c>
      <c r="Z1311" s="282">
        <f>+IF(N1311="","W"&amp;IF(WEEKNUM(L1311)&lt;10,"0"&amp;WEEKNUM(L1311),WEEKNUM(L1311)),"W"&amp;IF(WEEKNUM(N1311)&lt;10,"0"&amp;WEEKNUM(N1311),WEEKNUM(N1311)))</f>
      </c>
      <c r="AA1311" s="281">
        <f>+IF(O1311&lt;&gt;"",O1311,IF(N1311="","In Transit","Arrived"))</f>
      </c>
      <c r="AB1311" s="6"/>
      <c r="AC1311" s="11"/>
      <c r="AD1311" s="6"/>
      <c r="AE1311" s="6"/>
      <c r="AF1311" s="6"/>
      <c r="AG1311" s="11"/>
    </row>
    <row x14ac:dyDescent="0.25" r="1312" customHeight="1" ht="18.75">
      <c r="A1312" s="276">
        <v>9</v>
      </c>
      <c r="B1312" s="276">
        <v>1121888218</v>
      </c>
      <c r="C1312" s="277">
        <v>794287054696</v>
      </c>
      <c r="D1312" s="278">
        <v>45351</v>
      </c>
      <c r="E1312" s="279" t="s">
        <v>1902</v>
      </c>
      <c r="F1312" s="279" t="s">
        <v>250</v>
      </c>
      <c r="G1312" s="283" t="s">
        <v>1900</v>
      </c>
      <c r="H1312" s="279" t="s">
        <v>189</v>
      </c>
      <c r="I1312" s="278">
        <v>45359</v>
      </c>
      <c r="J1312" s="278">
        <v>45360</v>
      </c>
      <c r="K1312" s="276">
        <f>J1312-D1312</f>
      </c>
      <c r="L1312" s="278">
        <v>45389</v>
      </c>
      <c r="M1312" s="280">
        <v>19.4</v>
      </c>
      <c r="N1312" s="278">
        <v>45389</v>
      </c>
      <c r="O1312" s="279" t="s">
        <v>190</v>
      </c>
      <c r="P1312" s="276">
        <v>191</v>
      </c>
      <c r="Q1312" s="278">
        <v>45405</v>
      </c>
      <c r="R1312" s="276">
        <f>Q1312-N1312</f>
      </c>
      <c r="S1312" s="6"/>
      <c r="T1312" s="6"/>
      <c r="U1312" s="5">
        <f>+YEAR(D1312)</f>
      </c>
      <c r="V1312" s="5">
        <f>+MONTH(D1312)</f>
      </c>
      <c r="W1312" s="281">
        <f>+"W"&amp;IF(WEEKNUM(D1312)&lt;10,"0"&amp;WEEKNUM(D1312),WEEKNUM(D1312))</f>
      </c>
      <c r="X1312" s="5">
        <f>+IF(N1312="",YEAR(L1312),YEAR(N1312))</f>
      </c>
      <c r="Y1312" s="5">
        <f>+IF(N1312="",MONTH(L1312),MONTH(N1312))</f>
      </c>
      <c r="Z1312" s="282">
        <f>+IF(N1312="","W"&amp;IF(WEEKNUM(L1312)&lt;10,"0"&amp;WEEKNUM(L1312),WEEKNUM(L1312)),"W"&amp;IF(WEEKNUM(N1312)&lt;10,"0"&amp;WEEKNUM(N1312),WEEKNUM(N1312)))</f>
      </c>
      <c r="AA1312" s="281">
        <f>+IF(O1312&lt;&gt;"",O1312,IF(N1312="","In Transit","Arrived"))</f>
      </c>
      <c r="AB1312" s="6"/>
      <c r="AC1312" s="11"/>
      <c r="AD1312" s="6"/>
      <c r="AE1312" s="6"/>
      <c r="AF1312" s="6"/>
      <c r="AG1312" s="11"/>
    </row>
    <row x14ac:dyDescent="0.25" r="1313" customHeight="1" ht="18.75">
      <c r="A1313" s="276">
        <v>9</v>
      </c>
      <c r="B1313" s="276">
        <v>1121888217</v>
      </c>
      <c r="C1313" s="277">
        <v>794287054696</v>
      </c>
      <c r="D1313" s="278">
        <v>45351</v>
      </c>
      <c r="E1313" s="279" t="s">
        <v>1903</v>
      </c>
      <c r="F1313" s="279" t="s">
        <v>250</v>
      </c>
      <c r="G1313" s="283" t="s">
        <v>1900</v>
      </c>
      <c r="H1313" s="279" t="s">
        <v>189</v>
      </c>
      <c r="I1313" s="278">
        <v>45359</v>
      </c>
      <c r="J1313" s="278">
        <v>45360</v>
      </c>
      <c r="K1313" s="276">
        <f>J1313-D1313</f>
      </c>
      <c r="L1313" s="278">
        <v>45389</v>
      </c>
      <c r="M1313" s="280">
        <v>19.4</v>
      </c>
      <c r="N1313" s="278">
        <v>45389</v>
      </c>
      <c r="O1313" s="279" t="s">
        <v>190</v>
      </c>
      <c r="P1313" s="276">
        <v>190</v>
      </c>
      <c r="Q1313" s="278">
        <v>45397</v>
      </c>
      <c r="R1313" s="276">
        <f>Q1313-N1313</f>
      </c>
      <c r="S1313" s="6"/>
      <c r="T1313" s="6"/>
      <c r="U1313" s="5">
        <f>+YEAR(D1313)</f>
      </c>
      <c r="V1313" s="5">
        <f>+MONTH(D1313)</f>
      </c>
      <c r="W1313" s="281">
        <f>+"W"&amp;IF(WEEKNUM(D1313)&lt;10,"0"&amp;WEEKNUM(D1313),WEEKNUM(D1313))</f>
      </c>
      <c r="X1313" s="5">
        <f>+IF(N1313="",YEAR(L1313),YEAR(N1313))</f>
      </c>
      <c r="Y1313" s="5">
        <f>+IF(N1313="",MONTH(L1313),MONTH(N1313))</f>
      </c>
      <c r="Z1313" s="282">
        <f>+IF(N1313="","W"&amp;IF(WEEKNUM(L1313)&lt;10,"0"&amp;WEEKNUM(L1313),WEEKNUM(L1313)),"W"&amp;IF(WEEKNUM(N1313)&lt;10,"0"&amp;WEEKNUM(N1313),WEEKNUM(N1313)))</f>
      </c>
      <c r="AA1313" s="281">
        <f>+IF(O1313&lt;&gt;"",O1313,IF(N1313="","In Transit","Arrived"))</f>
      </c>
      <c r="AB1313" s="6"/>
      <c r="AC1313" s="11"/>
      <c r="AD1313" s="6"/>
      <c r="AE1313" s="6"/>
      <c r="AF1313" s="6"/>
      <c r="AG1313" s="11"/>
    </row>
    <row x14ac:dyDescent="0.25" r="1314" customHeight="1" ht="18.75">
      <c r="A1314" s="276">
        <v>9</v>
      </c>
      <c r="B1314" s="276">
        <v>1121888214</v>
      </c>
      <c r="C1314" s="277">
        <v>794287054696</v>
      </c>
      <c r="D1314" s="278">
        <v>45350</v>
      </c>
      <c r="E1314" s="279" t="s">
        <v>1904</v>
      </c>
      <c r="F1314" s="279" t="s">
        <v>250</v>
      </c>
      <c r="G1314" s="283" t="s">
        <v>1900</v>
      </c>
      <c r="H1314" s="279" t="s">
        <v>189</v>
      </c>
      <c r="I1314" s="278">
        <v>45359</v>
      </c>
      <c r="J1314" s="278">
        <v>45360</v>
      </c>
      <c r="K1314" s="276">
        <f>J1314-D1314</f>
      </c>
      <c r="L1314" s="278">
        <v>45389</v>
      </c>
      <c r="M1314" s="280">
        <v>19.4</v>
      </c>
      <c r="N1314" s="278">
        <v>45389</v>
      </c>
      <c r="O1314" s="279" t="s">
        <v>190</v>
      </c>
      <c r="P1314" s="276">
        <v>191</v>
      </c>
      <c r="Q1314" s="278">
        <v>45405</v>
      </c>
      <c r="R1314" s="276">
        <f>Q1314-N1314</f>
      </c>
      <c r="S1314" s="6"/>
      <c r="T1314" s="6"/>
      <c r="U1314" s="5">
        <f>+YEAR(D1314)</f>
      </c>
      <c r="V1314" s="5">
        <f>+MONTH(D1314)</f>
      </c>
      <c r="W1314" s="281">
        <f>+"W"&amp;IF(WEEKNUM(D1314)&lt;10,"0"&amp;WEEKNUM(D1314),WEEKNUM(D1314))</f>
      </c>
      <c r="X1314" s="5">
        <f>+IF(N1314="",YEAR(L1314),YEAR(N1314))</f>
      </c>
      <c r="Y1314" s="5">
        <f>+IF(N1314="",MONTH(L1314),MONTH(N1314))</f>
      </c>
      <c r="Z1314" s="282">
        <f>+IF(N1314="","W"&amp;IF(WEEKNUM(L1314)&lt;10,"0"&amp;WEEKNUM(L1314),WEEKNUM(L1314)),"W"&amp;IF(WEEKNUM(N1314)&lt;10,"0"&amp;WEEKNUM(N1314),WEEKNUM(N1314)))</f>
      </c>
      <c r="AA1314" s="281">
        <f>+IF(O1314&lt;&gt;"",O1314,IF(N1314="","In Transit","Arrived"))</f>
      </c>
      <c r="AB1314" s="6"/>
      <c r="AC1314" s="11"/>
      <c r="AD1314" s="6"/>
      <c r="AE1314" s="6"/>
      <c r="AF1314" s="6"/>
      <c r="AG1314" s="11"/>
    </row>
    <row x14ac:dyDescent="0.25" r="1315" customHeight="1" ht="18.75">
      <c r="A1315" s="276">
        <v>9</v>
      </c>
      <c r="B1315" s="276">
        <v>1121888213</v>
      </c>
      <c r="C1315" s="277">
        <v>794287054696</v>
      </c>
      <c r="D1315" s="278">
        <v>45350</v>
      </c>
      <c r="E1315" s="279" t="s">
        <v>1905</v>
      </c>
      <c r="F1315" s="279" t="s">
        <v>250</v>
      </c>
      <c r="G1315" s="283" t="s">
        <v>1900</v>
      </c>
      <c r="H1315" s="279" t="s">
        <v>189</v>
      </c>
      <c r="I1315" s="278">
        <v>45359</v>
      </c>
      <c r="J1315" s="278">
        <v>45360</v>
      </c>
      <c r="K1315" s="276">
        <f>J1315-D1315</f>
      </c>
      <c r="L1315" s="278">
        <v>45389</v>
      </c>
      <c r="M1315" s="280">
        <v>19.4</v>
      </c>
      <c r="N1315" s="278">
        <v>45389</v>
      </c>
      <c r="O1315" s="279" t="s">
        <v>190</v>
      </c>
      <c r="P1315" s="276">
        <v>191</v>
      </c>
      <c r="Q1315" s="278">
        <v>45405</v>
      </c>
      <c r="R1315" s="276">
        <f>Q1315-N1315</f>
      </c>
      <c r="S1315" s="6"/>
      <c r="T1315" s="6"/>
      <c r="U1315" s="5">
        <f>+YEAR(D1315)</f>
      </c>
      <c r="V1315" s="5">
        <f>+MONTH(D1315)</f>
      </c>
      <c r="W1315" s="281">
        <f>+"W"&amp;IF(WEEKNUM(D1315)&lt;10,"0"&amp;WEEKNUM(D1315),WEEKNUM(D1315))</f>
      </c>
      <c r="X1315" s="5">
        <f>+IF(N1315="",YEAR(L1315),YEAR(N1315))</f>
      </c>
      <c r="Y1315" s="5">
        <f>+IF(N1315="",MONTH(L1315),MONTH(N1315))</f>
      </c>
      <c r="Z1315" s="282">
        <f>+IF(N1315="","W"&amp;IF(WEEKNUM(L1315)&lt;10,"0"&amp;WEEKNUM(L1315),WEEKNUM(L1315)),"W"&amp;IF(WEEKNUM(N1315)&lt;10,"0"&amp;WEEKNUM(N1315),WEEKNUM(N1315)))</f>
      </c>
      <c r="AA1315" s="281">
        <f>+IF(O1315&lt;&gt;"",O1315,IF(N1315="","In Transit","Arrived"))</f>
      </c>
      <c r="AB1315" s="6"/>
      <c r="AC1315" s="11"/>
      <c r="AD1315" s="6"/>
      <c r="AE1315" s="6"/>
      <c r="AF1315" s="6"/>
      <c r="AG1315" s="11"/>
    </row>
    <row x14ac:dyDescent="0.25" r="1316" customHeight="1" ht="18.75">
      <c r="A1316" s="276">
        <v>9</v>
      </c>
      <c r="B1316" s="276">
        <v>1121888212</v>
      </c>
      <c r="C1316" s="277">
        <v>794287054696</v>
      </c>
      <c r="D1316" s="278">
        <v>45350</v>
      </c>
      <c r="E1316" s="279" t="s">
        <v>1906</v>
      </c>
      <c r="F1316" s="279" t="s">
        <v>250</v>
      </c>
      <c r="G1316" s="283" t="s">
        <v>1900</v>
      </c>
      <c r="H1316" s="279" t="s">
        <v>189</v>
      </c>
      <c r="I1316" s="278">
        <v>45359</v>
      </c>
      <c r="J1316" s="278">
        <v>45360</v>
      </c>
      <c r="K1316" s="276">
        <f>J1316-D1316</f>
      </c>
      <c r="L1316" s="278">
        <v>45389</v>
      </c>
      <c r="M1316" s="280">
        <v>19.4</v>
      </c>
      <c r="N1316" s="278">
        <v>45389</v>
      </c>
      <c r="O1316" s="279" t="s">
        <v>190</v>
      </c>
      <c r="P1316" s="276">
        <v>191</v>
      </c>
      <c r="Q1316" s="278">
        <v>45405</v>
      </c>
      <c r="R1316" s="276">
        <f>Q1316-N1316</f>
      </c>
      <c r="S1316" s="6"/>
      <c r="T1316" s="6"/>
      <c r="U1316" s="5">
        <f>+YEAR(D1316)</f>
      </c>
      <c r="V1316" s="5">
        <f>+MONTH(D1316)</f>
      </c>
      <c r="W1316" s="281">
        <f>+"W"&amp;IF(WEEKNUM(D1316)&lt;10,"0"&amp;WEEKNUM(D1316),WEEKNUM(D1316))</f>
      </c>
      <c r="X1316" s="5">
        <f>+IF(N1316="",YEAR(L1316),YEAR(N1316))</f>
      </c>
      <c r="Y1316" s="5">
        <f>+IF(N1316="",MONTH(L1316),MONTH(N1316))</f>
      </c>
      <c r="Z1316" s="282">
        <f>+IF(N1316="","W"&amp;IF(WEEKNUM(L1316)&lt;10,"0"&amp;WEEKNUM(L1316),WEEKNUM(L1316)),"W"&amp;IF(WEEKNUM(N1316)&lt;10,"0"&amp;WEEKNUM(N1316),WEEKNUM(N1316)))</f>
      </c>
      <c r="AA1316" s="281">
        <f>+IF(O1316&lt;&gt;"",O1316,IF(N1316="","In Transit","Arrived"))</f>
      </c>
      <c r="AB1316" s="6"/>
      <c r="AC1316" s="11"/>
      <c r="AD1316" s="6"/>
      <c r="AE1316" s="6"/>
      <c r="AF1316" s="6"/>
      <c r="AG1316" s="11"/>
    </row>
    <row x14ac:dyDescent="0.25" r="1317" customHeight="1" ht="18.75">
      <c r="A1317" s="276">
        <v>9</v>
      </c>
      <c r="B1317" s="276">
        <v>1121888211</v>
      </c>
      <c r="C1317" s="277">
        <v>794287054696</v>
      </c>
      <c r="D1317" s="278">
        <v>45350</v>
      </c>
      <c r="E1317" s="279" t="s">
        <v>1907</v>
      </c>
      <c r="F1317" s="279" t="s">
        <v>250</v>
      </c>
      <c r="G1317" s="283" t="s">
        <v>1900</v>
      </c>
      <c r="H1317" s="279" t="s">
        <v>189</v>
      </c>
      <c r="I1317" s="278">
        <v>45359</v>
      </c>
      <c r="J1317" s="278">
        <v>45360</v>
      </c>
      <c r="K1317" s="276">
        <f>J1317-D1317</f>
      </c>
      <c r="L1317" s="278">
        <v>45389</v>
      </c>
      <c r="M1317" s="280">
        <v>19.4</v>
      </c>
      <c r="N1317" s="278">
        <v>45389</v>
      </c>
      <c r="O1317" s="279" t="s">
        <v>190</v>
      </c>
      <c r="P1317" s="276">
        <v>190</v>
      </c>
      <c r="Q1317" s="278">
        <v>45397</v>
      </c>
      <c r="R1317" s="276">
        <f>Q1317-N1317</f>
      </c>
      <c r="S1317" s="6"/>
      <c r="T1317" s="6"/>
      <c r="U1317" s="5">
        <f>+YEAR(D1317)</f>
      </c>
      <c r="V1317" s="5">
        <f>+MONTH(D1317)</f>
      </c>
      <c r="W1317" s="281">
        <f>+"W"&amp;IF(WEEKNUM(D1317)&lt;10,"0"&amp;WEEKNUM(D1317),WEEKNUM(D1317))</f>
      </c>
      <c r="X1317" s="5">
        <f>+IF(N1317="",YEAR(L1317),YEAR(N1317))</f>
      </c>
      <c r="Y1317" s="5">
        <f>+IF(N1317="",MONTH(L1317),MONTH(N1317))</f>
      </c>
      <c r="Z1317" s="282">
        <f>+IF(N1317="","W"&amp;IF(WEEKNUM(L1317)&lt;10,"0"&amp;WEEKNUM(L1317),WEEKNUM(L1317)),"W"&amp;IF(WEEKNUM(N1317)&lt;10,"0"&amp;WEEKNUM(N1317),WEEKNUM(N1317)))</f>
      </c>
      <c r="AA1317" s="281">
        <f>+IF(O1317&lt;&gt;"",O1317,IF(N1317="","In Transit","Arrived"))</f>
      </c>
      <c r="AB1317" s="6"/>
      <c r="AC1317" s="11"/>
      <c r="AD1317" s="6"/>
      <c r="AE1317" s="6"/>
      <c r="AF1317" s="6"/>
      <c r="AG1317" s="11"/>
    </row>
    <row x14ac:dyDescent="0.25" r="1318" customHeight="1" ht="18.75">
      <c r="A1318" s="276">
        <v>9</v>
      </c>
      <c r="B1318" s="276">
        <v>1121888207</v>
      </c>
      <c r="C1318" s="277">
        <v>794287054696</v>
      </c>
      <c r="D1318" s="278">
        <v>45350</v>
      </c>
      <c r="E1318" s="279" t="s">
        <v>1908</v>
      </c>
      <c r="F1318" s="279" t="s">
        <v>250</v>
      </c>
      <c r="G1318" s="283" t="s">
        <v>1900</v>
      </c>
      <c r="H1318" s="279" t="s">
        <v>189</v>
      </c>
      <c r="I1318" s="278">
        <v>45359</v>
      </c>
      <c r="J1318" s="278">
        <v>45360</v>
      </c>
      <c r="K1318" s="276">
        <f>J1318-D1318</f>
      </c>
      <c r="L1318" s="278">
        <v>45389</v>
      </c>
      <c r="M1318" s="280">
        <v>19.4</v>
      </c>
      <c r="N1318" s="278">
        <v>45389</v>
      </c>
      <c r="O1318" s="279" t="s">
        <v>190</v>
      </c>
      <c r="P1318" s="276">
        <v>191</v>
      </c>
      <c r="Q1318" s="278">
        <v>45405</v>
      </c>
      <c r="R1318" s="276">
        <f>Q1318-N1318</f>
      </c>
      <c r="S1318" s="6"/>
      <c r="T1318" s="6"/>
      <c r="U1318" s="5">
        <f>+YEAR(D1318)</f>
      </c>
      <c r="V1318" s="5">
        <f>+MONTH(D1318)</f>
      </c>
      <c r="W1318" s="281">
        <f>+"W"&amp;IF(WEEKNUM(D1318)&lt;10,"0"&amp;WEEKNUM(D1318),WEEKNUM(D1318))</f>
      </c>
      <c r="X1318" s="5">
        <f>+IF(N1318="",YEAR(L1318),YEAR(N1318))</f>
      </c>
      <c r="Y1318" s="5">
        <f>+IF(N1318="",MONTH(L1318),MONTH(N1318))</f>
      </c>
      <c r="Z1318" s="282">
        <f>+IF(N1318="","W"&amp;IF(WEEKNUM(L1318)&lt;10,"0"&amp;WEEKNUM(L1318),WEEKNUM(L1318)),"W"&amp;IF(WEEKNUM(N1318)&lt;10,"0"&amp;WEEKNUM(N1318),WEEKNUM(N1318)))</f>
      </c>
      <c r="AA1318" s="281">
        <f>+IF(O1318&lt;&gt;"",O1318,IF(N1318="","In Transit","Arrived"))</f>
      </c>
      <c r="AB1318" s="6"/>
      <c r="AC1318" s="11"/>
      <c r="AD1318" s="6"/>
      <c r="AE1318" s="6"/>
      <c r="AF1318" s="6"/>
      <c r="AG1318" s="11"/>
    </row>
    <row x14ac:dyDescent="0.25" r="1319" customHeight="1" ht="18.75">
      <c r="A1319" s="286">
        <v>10</v>
      </c>
      <c r="B1319" s="286">
        <v>1122245866</v>
      </c>
      <c r="C1319" s="287">
        <v>797575538112</v>
      </c>
      <c r="D1319" s="288">
        <v>45358</v>
      </c>
      <c r="E1319" s="285" t="s">
        <v>1909</v>
      </c>
      <c r="F1319" s="285" t="s">
        <v>211</v>
      </c>
      <c r="G1319" s="289" t="s">
        <v>1910</v>
      </c>
      <c r="H1319" s="285" t="s">
        <v>189</v>
      </c>
      <c r="I1319" s="288">
        <v>45365</v>
      </c>
      <c r="J1319" s="288">
        <v>45367</v>
      </c>
      <c r="K1319" s="286">
        <f>J1319-D1319</f>
      </c>
      <c r="L1319" s="288">
        <v>45396</v>
      </c>
      <c r="M1319" s="290">
        <v>19.4</v>
      </c>
      <c r="N1319" s="288">
        <v>45396</v>
      </c>
      <c r="O1319" s="285" t="s">
        <v>1911</v>
      </c>
      <c r="P1319" s="11"/>
      <c r="Q1319" s="20"/>
      <c r="R1319" s="11"/>
      <c r="S1319" s="6"/>
      <c r="T1319" s="6"/>
      <c r="U1319" s="5">
        <f>+YEAR(D1319)</f>
      </c>
      <c r="V1319" s="5">
        <f>+MONTH(D1319)</f>
      </c>
      <c r="W1319" s="281">
        <f>+"W"&amp;IF(WEEKNUM(D1319)&lt;10,"0"&amp;WEEKNUM(D1319),WEEKNUM(D1319))</f>
      </c>
      <c r="X1319" s="5">
        <f>+IF(N1319="",YEAR(L1319),YEAR(N1319))</f>
      </c>
      <c r="Y1319" s="5">
        <f>+IF(N1319="",MONTH(L1319),MONTH(N1319))</f>
      </c>
      <c r="Z1319" s="282">
        <f>+IF(N1319="","W"&amp;IF(WEEKNUM(L1319)&lt;10,"0"&amp;WEEKNUM(L1319),WEEKNUM(L1319)),"W"&amp;IF(WEEKNUM(N1319)&lt;10,"0"&amp;WEEKNUM(N1319),WEEKNUM(N1319)))</f>
      </c>
      <c r="AA1319" s="281">
        <f>+IF(O1319&lt;&gt;"",O1319,IF(N1319="","In Transit","Arrived"))</f>
      </c>
      <c r="AB1319" s="6"/>
      <c r="AC1319" s="11"/>
      <c r="AD1319" s="6"/>
      <c r="AE1319" s="6"/>
      <c r="AF1319" s="6"/>
      <c r="AG1319" s="11"/>
    </row>
    <row x14ac:dyDescent="0.25" r="1320" customHeight="1" ht="18.75">
      <c r="A1320" s="286">
        <v>10</v>
      </c>
      <c r="B1320" s="286">
        <v>1122245862</v>
      </c>
      <c r="C1320" s="287">
        <v>797575538112</v>
      </c>
      <c r="D1320" s="288">
        <v>45358</v>
      </c>
      <c r="E1320" s="285" t="s">
        <v>1912</v>
      </c>
      <c r="F1320" s="285" t="s">
        <v>211</v>
      </c>
      <c r="G1320" s="289" t="s">
        <v>1910</v>
      </c>
      <c r="H1320" s="285" t="s">
        <v>189</v>
      </c>
      <c r="I1320" s="288">
        <v>45365</v>
      </c>
      <c r="J1320" s="288">
        <v>45367</v>
      </c>
      <c r="K1320" s="286">
        <f>J1320-D1320</f>
      </c>
      <c r="L1320" s="288">
        <v>45396</v>
      </c>
      <c r="M1320" s="290">
        <v>19.4</v>
      </c>
      <c r="N1320" s="288">
        <v>45396</v>
      </c>
      <c r="O1320" s="285" t="s">
        <v>1911</v>
      </c>
      <c r="P1320" s="11"/>
      <c r="Q1320" s="20"/>
      <c r="R1320" s="11"/>
      <c r="S1320" s="6"/>
      <c r="T1320" s="6"/>
      <c r="U1320" s="5">
        <f>+YEAR(D1320)</f>
      </c>
      <c r="V1320" s="5">
        <f>+MONTH(D1320)</f>
      </c>
      <c r="W1320" s="281">
        <f>+"W"&amp;IF(WEEKNUM(D1320)&lt;10,"0"&amp;WEEKNUM(D1320),WEEKNUM(D1320))</f>
      </c>
      <c r="X1320" s="5">
        <f>+IF(N1320="",YEAR(L1320),YEAR(N1320))</f>
      </c>
      <c r="Y1320" s="5">
        <f>+IF(N1320="",MONTH(L1320),MONTH(N1320))</f>
      </c>
      <c r="Z1320" s="282">
        <f>+IF(N1320="","W"&amp;IF(WEEKNUM(L1320)&lt;10,"0"&amp;WEEKNUM(L1320),WEEKNUM(L1320)),"W"&amp;IF(WEEKNUM(N1320)&lt;10,"0"&amp;WEEKNUM(N1320),WEEKNUM(N1320)))</f>
      </c>
      <c r="AA1320" s="281">
        <f>+IF(O1320&lt;&gt;"",O1320,IF(N1320="","In Transit","Arrived"))</f>
      </c>
      <c r="AB1320" s="6"/>
      <c r="AC1320" s="11"/>
      <c r="AD1320" s="6"/>
      <c r="AE1320" s="6"/>
      <c r="AF1320" s="6"/>
      <c r="AG1320" s="11"/>
    </row>
    <row x14ac:dyDescent="0.25" r="1321" customHeight="1" ht="18.75">
      <c r="A1321" s="286">
        <v>10</v>
      </c>
      <c r="B1321" s="286">
        <v>1122245856</v>
      </c>
      <c r="C1321" s="287">
        <v>797575538112</v>
      </c>
      <c r="D1321" s="288">
        <v>45358</v>
      </c>
      <c r="E1321" s="285" t="s">
        <v>1913</v>
      </c>
      <c r="F1321" s="285" t="s">
        <v>211</v>
      </c>
      <c r="G1321" s="289" t="s">
        <v>1910</v>
      </c>
      <c r="H1321" s="285" t="s">
        <v>189</v>
      </c>
      <c r="I1321" s="288">
        <v>45365</v>
      </c>
      <c r="J1321" s="288">
        <v>45367</v>
      </c>
      <c r="K1321" s="286">
        <f>J1321-D1321</f>
      </c>
      <c r="L1321" s="288">
        <v>45396</v>
      </c>
      <c r="M1321" s="290">
        <v>19.4</v>
      </c>
      <c r="N1321" s="288">
        <v>45396</v>
      </c>
      <c r="O1321" s="285" t="s">
        <v>1911</v>
      </c>
      <c r="P1321" s="11"/>
      <c r="Q1321" s="20"/>
      <c r="R1321" s="11"/>
      <c r="S1321" s="6"/>
      <c r="T1321" s="6"/>
      <c r="U1321" s="5">
        <f>+YEAR(D1321)</f>
      </c>
      <c r="V1321" s="5">
        <f>+MONTH(D1321)</f>
      </c>
      <c r="W1321" s="281">
        <f>+"W"&amp;IF(WEEKNUM(D1321)&lt;10,"0"&amp;WEEKNUM(D1321),WEEKNUM(D1321))</f>
      </c>
      <c r="X1321" s="5">
        <f>+IF(N1321="",YEAR(L1321),YEAR(N1321))</f>
      </c>
      <c r="Y1321" s="5">
        <f>+IF(N1321="",MONTH(L1321),MONTH(N1321))</f>
      </c>
      <c r="Z1321" s="282">
        <f>+IF(N1321="","W"&amp;IF(WEEKNUM(L1321)&lt;10,"0"&amp;WEEKNUM(L1321),WEEKNUM(L1321)),"W"&amp;IF(WEEKNUM(N1321)&lt;10,"0"&amp;WEEKNUM(N1321),WEEKNUM(N1321)))</f>
      </c>
      <c r="AA1321" s="281">
        <f>+IF(O1321&lt;&gt;"",O1321,IF(N1321="","In Transit","Arrived"))</f>
      </c>
      <c r="AB1321" s="6"/>
      <c r="AC1321" s="11"/>
      <c r="AD1321" s="6"/>
      <c r="AE1321" s="6"/>
      <c r="AF1321" s="6"/>
      <c r="AG1321" s="11"/>
    </row>
    <row x14ac:dyDescent="0.25" r="1322" customHeight="1" ht="18.75">
      <c r="A1322" s="276">
        <v>10</v>
      </c>
      <c r="B1322" s="276">
        <v>1122245854</v>
      </c>
      <c r="C1322" s="277">
        <v>797575538112</v>
      </c>
      <c r="D1322" s="278">
        <v>45358</v>
      </c>
      <c r="E1322" s="279" t="s">
        <v>1914</v>
      </c>
      <c r="F1322" s="279" t="s">
        <v>211</v>
      </c>
      <c r="G1322" s="283" t="s">
        <v>1910</v>
      </c>
      <c r="H1322" s="279" t="s">
        <v>189</v>
      </c>
      <c r="I1322" s="278">
        <v>45365</v>
      </c>
      <c r="J1322" s="278">
        <v>45367</v>
      </c>
      <c r="K1322" s="276">
        <f>J1322-D1322</f>
      </c>
      <c r="L1322" s="278">
        <v>45396</v>
      </c>
      <c r="M1322" s="280">
        <v>19.4</v>
      </c>
      <c r="N1322" s="278">
        <v>45396</v>
      </c>
      <c r="O1322" s="279" t="s">
        <v>190</v>
      </c>
      <c r="P1322" s="276">
        <v>191</v>
      </c>
      <c r="Q1322" s="278">
        <v>45405</v>
      </c>
      <c r="R1322" s="276">
        <f>Q1322-N1322</f>
      </c>
      <c r="S1322" s="6"/>
      <c r="T1322" s="6"/>
      <c r="U1322" s="5">
        <f>+YEAR(D1322)</f>
      </c>
      <c r="V1322" s="5">
        <f>+MONTH(D1322)</f>
      </c>
      <c r="W1322" s="281">
        <f>+"W"&amp;IF(WEEKNUM(D1322)&lt;10,"0"&amp;WEEKNUM(D1322),WEEKNUM(D1322))</f>
      </c>
      <c r="X1322" s="5">
        <f>+IF(N1322="",YEAR(L1322),YEAR(N1322))</f>
      </c>
      <c r="Y1322" s="5">
        <f>+IF(N1322="",MONTH(L1322),MONTH(N1322))</f>
      </c>
      <c r="Z1322" s="282">
        <f>+IF(N1322="","W"&amp;IF(WEEKNUM(L1322)&lt;10,"0"&amp;WEEKNUM(L1322),WEEKNUM(L1322)),"W"&amp;IF(WEEKNUM(N1322)&lt;10,"0"&amp;WEEKNUM(N1322),WEEKNUM(N1322)))</f>
      </c>
      <c r="AA1322" s="281">
        <f>+IF(O1322&lt;&gt;"",O1322,IF(N1322="","In Transit","Arrived"))</f>
      </c>
      <c r="AB1322" s="6"/>
      <c r="AC1322" s="11"/>
      <c r="AD1322" s="6"/>
      <c r="AE1322" s="6"/>
      <c r="AF1322" s="6"/>
      <c r="AG1322" s="11"/>
    </row>
    <row x14ac:dyDescent="0.25" r="1323" customHeight="1" ht="18.75">
      <c r="A1323" s="276">
        <v>10</v>
      </c>
      <c r="B1323" s="276">
        <v>1122245812</v>
      </c>
      <c r="C1323" s="277">
        <v>797575538112</v>
      </c>
      <c r="D1323" s="278">
        <v>45358</v>
      </c>
      <c r="E1323" s="279" t="s">
        <v>256</v>
      </c>
      <c r="F1323" s="279" t="s">
        <v>211</v>
      </c>
      <c r="G1323" s="283" t="s">
        <v>1910</v>
      </c>
      <c r="H1323" s="279" t="s">
        <v>189</v>
      </c>
      <c r="I1323" s="278">
        <v>45365</v>
      </c>
      <c r="J1323" s="278">
        <v>45367</v>
      </c>
      <c r="K1323" s="276">
        <f>J1323-D1323</f>
      </c>
      <c r="L1323" s="278">
        <v>45396</v>
      </c>
      <c r="M1323" s="280">
        <v>19.4</v>
      </c>
      <c r="N1323" s="278">
        <v>45396</v>
      </c>
      <c r="O1323" s="279" t="s">
        <v>190</v>
      </c>
      <c r="P1323" s="276">
        <v>191</v>
      </c>
      <c r="Q1323" s="278">
        <v>45405</v>
      </c>
      <c r="R1323" s="276">
        <f>Q1323-N1323</f>
      </c>
      <c r="S1323" s="6"/>
      <c r="T1323" s="6"/>
      <c r="U1323" s="5">
        <f>+YEAR(D1323)</f>
      </c>
      <c r="V1323" s="5">
        <f>+MONTH(D1323)</f>
      </c>
      <c r="W1323" s="281">
        <f>+"W"&amp;IF(WEEKNUM(D1323)&lt;10,"0"&amp;WEEKNUM(D1323),WEEKNUM(D1323))</f>
      </c>
      <c r="X1323" s="5">
        <f>+IF(N1323="",YEAR(L1323),YEAR(N1323))</f>
      </c>
      <c r="Y1323" s="5">
        <f>+IF(N1323="",MONTH(L1323),MONTH(N1323))</f>
      </c>
      <c r="Z1323" s="282">
        <f>+IF(N1323="","W"&amp;IF(WEEKNUM(L1323)&lt;10,"0"&amp;WEEKNUM(L1323),WEEKNUM(L1323)),"W"&amp;IF(WEEKNUM(N1323)&lt;10,"0"&amp;WEEKNUM(N1323),WEEKNUM(N1323)))</f>
      </c>
      <c r="AA1323" s="281">
        <f>+IF(O1323&lt;&gt;"",O1323,IF(N1323="","In Transit","Arrived"))</f>
      </c>
      <c r="AB1323" s="6"/>
      <c r="AC1323" s="11"/>
      <c r="AD1323" s="6"/>
      <c r="AE1323" s="6"/>
      <c r="AF1323" s="6"/>
      <c r="AG1323" s="11"/>
    </row>
    <row x14ac:dyDescent="0.25" r="1324" customHeight="1" ht="18.75">
      <c r="A1324" s="276">
        <v>10</v>
      </c>
      <c r="B1324" s="276">
        <v>1122245811</v>
      </c>
      <c r="C1324" s="277">
        <v>797575538112</v>
      </c>
      <c r="D1324" s="278">
        <v>45358</v>
      </c>
      <c r="E1324" s="279" t="s">
        <v>246</v>
      </c>
      <c r="F1324" s="279" t="s">
        <v>211</v>
      </c>
      <c r="G1324" s="283" t="s">
        <v>1910</v>
      </c>
      <c r="H1324" s="279" t="s">
        <v>189</v>
      </c>
      <c r="I1324" s="278">
        <v>45365</v>
      </c>
      <c r="J1324" s="278">
        <v>45367</v>
      </c>
      <c r="K1324" s="276">
        <f>J1324-D1324</f>
      </c>
      <c r="L1324" s="278">
        <v>45396</v>
      </c>
      <c r="M1324" s="280">
        <v>19.4</v>
      </c>
      <c r="N1324" s="278">
        <v>45396</v>
      </c>
      <c r="O1324" s="279" t="s">
        <v>190</v>
      </c>
      <c r="P1324" s="276">
        <v>191</v>
      </c>
      <c r="Q1324" s="278">
        <v>45405</v>
      </c>
      <c r="R1324" s="276">
        <f>Q1324-N1324</f>
      </c>
      <c r="S1324" s="6"/>
      <c r="T1324" s="6"/>
      <c r="U1324" s="5">
        <f>+YEAR(D1324)</f>
      </c>
      <c r="V1324" s="5">
        <f>+MONTH(D1324)</f>
      </c>
      <c r="W1324" s="281">
        <f>+"W"&amp;IF(WEEKNUM(D1324)&lt;10,"0"&amp;WEEKNUM(D1324),WEEKNUM(D1324))</f>
      </c>
      <c r="X1324" s="5">
        <f>+IF(N1324="",YEAR(L1324),YEAR(N1324))</f>
      </c>
      <c r="Y1324" s="5">
        <f>+IF(N1324="",MONTH(L1324),MONTH(N1324))</f>
      </c>
      <c r="Z1324" s="282">
        <f>+IF(N1324="","W"&amp;IF(WEEKNUM(L1324)&lt;10,"0"&amp;WEEKNUM(L1324),WEEKNUM(L1324)),"W"&amp;IF(WEEKNUM(N1324)&lt;10,"0"&amp;WEEKNUM(N1324),WEEKNUM(N1324)))</f>
      </c>
      <c r="AA1324" s="281">
        <f>+IF(O1324&lt;&gt;"",O1324,IF(N1324="","In Transit","Arrived"))</f>
      </c>
      <c r="AB1324" s="6"/>
      <c r="AC1324" s="11"/>
      <c r="AD1324" s="6"/>
      <c r="AE1324" s="6"/>
      <c r="AF1324" s="6"/>
      <c r="AG1324" s="11"/>
    </row>
    <row x14ac:dyDescent="0.25" r="1325" customHeight="1" ht="18.75">
      <c r="A1325" s="276">
        <v>10</v>
      </c>
      <c r="B1325" s="276">
        <v>1122245810</v>
      </c>
      <c r="C1325" s="277">
        <v>797575538112</v>
      </c>
      <c r="D1325" s="278">
        <v>45358</v>
      </c>
      <c r="E1325" s="279" t="s">
        <v>1915</v>
      </c>
      <c r="F1325" s="279" t="s">
        <v>211</v>
      </c>
      <c r="G1325" s="283" t="s">
        <v>1910</v>
      </c>
      <c r="H1325" s="279" t="s">
        <v>189</v>
      </c>
      <c r="I1325" s="278">
        <v>45365</v>
      </c>
      <c r="J1325" s="278">
        <v>45367</v>
      </c>
      <c r="K1325" s="276">
        <f>J1325-D1325</f>
      </c>
      <c r="L1325" s="278">
        <v>45396</v>
      </c>
      <c r="M1325" s="280">
        <v>19.4</v>
      </c>
      <c r="N1325" s="278">
        <v>45396</v>
      </c>
      <c r="O1325" s="279" t="s">
        <v>190</v>
      </c>
      <c r="P1325" s="276">
        <v>191</v>
      </c>
      <c r="Q1325" s="278">
        <v>45405</v>
      </c>
      <c r="R1325" s="276">
        <f>Q1325-N1325</f>
      </c>
      <c r="S1325" s="6"/>
      <c r="T1325" s="6"/>
      <c r="U1325" s="5">
        <f>+YEAR(D1325)</f>
      </c>
      <c r="V1325" s="5">
        <f>+MONTH(D1325)</f>
      </c>
      <c r="W1325" s="281">
        <f>+"W"&amp;IF(WEEKNUM(D1325)&lt;10,"0"&amp;WEEKNUM(D1325),WEEKNUM(D1325))</f>
      </c>
      <c r="X1325" s="5">
        <f>+IF(N1325="",YEAR(L1325),YEAR(N1325))</f>
      </c>
      <c r="Y1325" s="5">
        <f>+IF(N1325="",MONTH(L1325),MONTH(N1325))</f>
      </c>
      <c r="Z1325" s="282">
        <f>+IF(N1325="","W"&amp;IF(WEEKNUM(L1325)&lt;10,"0"&amp;WEEKNUM(L1325),WEEKNUM(L1325)),"W"&amp;IF(WEEKNUM(N1325)&lt;10,"0"&amp;WEEKNUM(N1325),WEEKNUM(N1325)))</f>
      </c>
      <c r="AA1325" s="281">
        <f>+IF(O1325&lt;&gt;"",O1325,IF(N1325="","In Transit","Arrived"))</f>
      </c>
      <c r="AB1325" s="6"/>
      <c r="AC1325" s="11"/>
      <c r="AD1325" s="6"/>
      <c r="AE1325" s="6"/>
      <c r="AF1325" s="6"/>
      <c r="AG1325" s="11"/>
    </row>
    <row x14ac:dyDescent="0.25" r="1326" customHeight="1" ht="18.75">
      <c r="A1326" s="286">
        <v>12</v>
      </c>
      <c r="B1326" s="286">
        <v>1122658211</v>
      </c>
      <c r="C1326" s="287">
        <v>800959828440</v>
      </c>
      <c r="D1326" s="288">
        <v>45369</v>
      </c>
      <c r="E1326" s="285" t="s">
        <v>1916</v>
      </c>
      <c r="F1326" s="285" t="s">
        <v>235</v>
      </c>
      <c r="G1326" s="289" t="s">
        <v>1917</v>
      </c>
      <c r="H1326" s="285" t="s">
        <v>189</v>
      </c>
      <c r="I1326" s="288">
        <v>45380</v>
      </c>
      <c r="J1326" s="288">
        <v>45381</v>
      </c>
      <c r="K1326" s="286">
        <f>J1326-D1326</f>
      </c>
      <c r="L1326" s="288">
        <v>45403</v>
      </c>
      <c r="M1326" s="290">
        <v>19.4</v>
      </c>
      <c r="N1326" s="288">
        <v>45404</v>
      </c>
      <c r="O1326" s="285" t="s">
        <v>1911</v>
      </c>
      <c r="P1326" s="11"/>
      <c r="Q1326" s="20"/>
      <c r="R1326" s="11"/>
      <c r="S1326" s="6"/>
      <c r="T1326" s="6"/>
      <c r="U1326" s="5">
        <f>+YEAR(D1326)</f>
      </c>
      <c r="V1326" s="5">
        <f>+MONTH(D1326)</f>
      </c>
      <c r="W1326" s="281">
        <f>+"W"&amp;IF(WEEKNUM(D1326)&lt;10,"0"&amp;WEEKNUM(D1326),WEEKNUM(D1326))</f>
      </c>
      <c r="X1326" s="5">
        <f>+IF(N1326="",YEAR(L1326),YEAR(N1326))</f>
      </c>
      <c r="Y1326" s="5">
        <f>+IF(N1326="",MONTH(L1326),MONTH(N1326))</f>
      </c>
      <c r="Z1326" s="282">
        <f>+IF(N1326="","W"&amp;IF(WEEKNUM(L1326)&lt;10,"0"&amp;WEEKNUM(L1326),WEEKNUM(L1326)),"W"&amp;IF(WEEKNUM(N1326)&lt;10,"0"&amp;WEEKNUM(N1326),WEEKNUM(N1326)))</f>
      </c>
      <c r="AA1326" s="281">
        <f>+IF(O1326&lt;&gt;"",O1326,IF(N1326="","In Transit","Arrived"))</f>
      </c>
      <c r="AB1326" s="6"/>
      <c r="AC1326" s="11"/>
      <c r="AD1326" s="6"/>
      <c r="AE1326" s="6"/>
      <c r="AF1326" s="6"/>
      <c r="AG1326" s="11"/>
    </row>
    <row x14ac:dyDescent="0.25" r="1327" customHeight="1" ht="18.75">
      <c r="A1327" s="286">
        <v>12</v>
      </c>
      <c r="B1327" s="286">
        <v>1122658209</v>
      </c>
      <c r="C1327" s="287">
        <v>800959828440</v>
      </c>
      <c r="D1327" s="288">
        <v>45369</v>
      </c>
      <c r="E1327" s="285" t="s">
        <v>1918</v>
      </c>
      <c r="F1327" s="285" t="s">
        <v>235</v>
      </c>
      <c r="G1327" s="289" t="s">
        <v>1917</v>
      </c>
      <c r="H1327" s="285" t="s">
        <v>189</v>
      </c>
      <c r="I1327" s="288">
        <v>45380</v>
      </c>
      <c r="J1327" s="288">
        <v>45381</v>
      </c>
      <c r="K1327" s="286">
        <f>J1327-D1327</f>
      </c>
      <c r="L1327" s="288">
        <v>45403</v>
      </c>
      <c r="M1327" s="290">
        <v>19.4</v>
      </c>
      <c r="N1327" s="288">
        <v>45404</v>
      </c>
      <c r="O1327" s="285" t="s">
        <v>1911</v>
      </c>
      <c r="P1327" s="11"/>
      <c r="Q1327" s="20"/>
      <c r="R1327" s="11"/>
      <c r="S1327" s="6"/>
      <c r="T1327" s="6"/>
      <c r="U1327" s="5">
        <f>+YEAR(D1327)</f>
      </c>
      <c r="V1327" s="5">
        <f>+MONTH(D1327)</f>
      </c>
      <c r="W1327" s="281">
        <f>+"W"&amp;IF(WEEKNUM(D1327)&lt;10,"0"&amp;WEEKNUM(D1327),WEEKNUM(D1327))</f>
      </c>
      <c r="X1327" s="5">
        <f>+IF(N1327="",YEAR(L1327),YEAR(N1327))</f>
      </c>
      <c r="Y1327" s="5">
        <f>+IF(N1327="",MONTH(L1327),MONTH(N1327))</f>
      </c>
      <c r="Z1327" s="282">
        <f>+IF(N1327="","W"&amp;IF(WEEKNUM(L1327)&lt;10,"0"&amp;WEEKNUM(L1327),WEEKNUM(L1327)),"W"&amp;IF(WEEKNUM(N1327)&lt;10,"0"&amp;WEEKNUM(N1327),WEEKNUM(N1327)))</f>
      </c>
      <c r="AA1327" s="281">
        <f>+IF(O1327&lt;&gt;"",O1327,IF(N1327="","In Transit","Arrived"))</f>
      </c>
      <c r="AB1327" s="6"/>
      <c r="AC1327" s="11"/>
      <c r="AD1327" s="6"/>
      <c r="AE1327" s="6"/>
      <c r="AF1327" s="6"/>
      <c r="AG1327" s="11"/>
    </row>
    <row x14ac:dyDescent="0.25" r="1328" customHeight="1" ht="18.75">
      <c r="A1328" s="286">
        <v>12</v>
      </c>
      <c r="B1328" s="286">
        <v>1122658208</v>
      </c>
      <c r="C1328" s="287">
        <v>800959828440</v>
      </c>
      <c r="D1328" s="288">
        <v>45369</v>
      </c>
      <c r="E1328" s="285" t="s">
        <v>1919</v>
      </c>
      <c r="F1328" s="285" t="s">
        <v>235</v>
      </c>
      <c r="G1328" s="289" t="s">
        <v>1917</v>
      </c>
      <c r="H1328" s="285" t="s">
        <v>189</v>
      </c>
      <c r="I1328" s="288">
        <v>45380</v>
      </c>
      <c r="J1328" s="288">
        <v>45381</v>
      </c>
      <c r="K1328" s="286">
        <f>J1328-D1328</f>
      </c>
      <c r="L1328" s="288">
        <v>45403</v>
      </c>
      <c r="M1328" s="290">
        <v>19.4</v>
      </c>
      <c r="N1328" s="288">
        <v>45404</v>
      </c>
      <c r="O1328" s="285" t="s">
        <v>1911</v>
      </c>
      <c r="P1328" s="11"/>
      <c r="Q1328" s="20"/>
      <c r="R1328" s="11"/>
      <c r="S1328" s="6"/>
      <c r="T1328" s="6"/>
      <c r="U1328" s="5">
        <f>+YEAR(D1328)</f>
      </c>
      <c r="V1328" s="5">
        <f>+MONTH(D1328)</f>
      </c>
      <c r="W1328" s="281">
        <f>+"W"&amp;IF(WEEKNUM(D1328)&lt;10,"0"&amp;WEEKNUM(D1328),WEEKNUM(D1328))</f>
      </c>
      <c r="X1328" s="5">
        <f>+IF(N1328="",YEAR(L1328),YEAR(N1328))</f>
      </c>
      <c r="Y1328" s="5">
        <f>+IF(N1328="",MONTH(L1328),MONTH(N1328))</f>
      </c>
      <c r="Z1328" s="282">
        <f>+IF(N1328="","W"&amp;IF(WEEKNUM(L1328)&lt;10,"0"&amp;WEEKNUM(L1328),WEEKNUM(L1328)),"W"&amp;IF(WEEKNUM(N1328)&lt;10,"0"&amp;WEEKNUM(N1328),WEEKNUM(N1328)))</f>
      </c>
      <c r="AA1328" s="281">
        <f>+IF(O1328&lt;&gt;"",O1328,IF(N1328="","In Transit","Arrived"))</f>
      </c>
      <c r="AB1328" s="6"/>
      <c r="AC1328" s="11"/>
      <c r="AD1328" s="6"/>
      <c r="AE1328" s="6"/>
      <c r="AF1328" s="6"/>
      <c r="AG1328" s="11"/>
    </row>
    <row x14ac:dyDescent="0.25" r="1329" customHeight="1" ht="18.75">
      <c r="A1329" s="286">
        <v>12</v>
      </c>
      <c r="B1329" s="286">
        <v>1122658207</v>
      </c>
      <c r="C1329" s="287">
        <v>800959828440</v>
      </c>
      <c r="D1329" s="288">
        <v>45369</v>
      </c>
      <c r="E1329" s="285" t="s">
        <v>1920</v>
      </c>
      <c r="F1329" s="285" t="s">
        <v>235</v>
      </c>
      <c r="G1329" s="289" t="s">
        <v>1917</v>
      </c>
      <c r="H1329" s="285" t="s">
        <v>189</v>
      </c>
      <c r="I1329" s="288">
        <v>45380</v>
      </c>
      <c r="J1329" s="288">
        <v>45381</v>
      </c>
      <c r="K1329" s="286">
        <f>J1329-D1329</f>
      </c>
      <c r="L1329" s="288">
        <v>45403</v>
      </c>
      <c r="M1329" s="290">
        <v>19.4</v>
      </c>
      <c r="N1329" s="288">
        <v>45404</v>
      </c>
      <c r="O1329" s="285" t="s">
        <v>1911</v>
      </c>
      <c r="P1329" s="11"/>
      <c r="Q1329" s="20"/>
      <c r="R1329" s="11"/>
      <c r="S1329" s="6"/>
      <c r="T1329" s="6"/>
      <c r="U1329" s="5">
        <f>+YEAR(D1329)</f>
      </c>
      <c r="V1329" s="5">
        <f>+MONTH(D1329)</f>
      </c>
      <c r="W1329" s="281">
        <f>+"W"&amp;IF(WEEKNUM(D1329)&lt;10,"0"&amp;WEEKNUM(D1329),WEEKNUM(D1329))</f>
      </c>
      <c r="X1329" s="5">
        <f>+IF(N1329="",YEAR(L1329),YEAR(N1329))</f>
      </c>
      <c r="Y1329" s="5">
        <f>+IF(N1329="",MONTH(L1329),MONTH(N1329))</f>
      </c>
      <c r="Z1329" s="282">
        <f>+IF(N1329="","W"&amp;IF(WEEKNUM(L1329)&lt;10,"0"&amp;WEEKNUM(L1329),WEEKNUM(L1329)),"W"&amp;IF(WEEKNUM(N1329)&lt;10,"0"&amp;WEEKNUM(N1329),WEEKNUM(N1329)))</f>
      </c>
      <c r="AA1329" s="281">
        <f>+IF(O1329&lt;&gt;"",O1329,IF(N1329="","In Transit","Arrived"))</f>
      </c>
      <c r="AB1329" s="6"/>
      <c r="AC1329" s="11"/>
      <c r="AD1329" s="6"/>
      <c r="AE1329" s="6"/>
      <c r="AF1329" s="6"/>
      <c r="AG1329" s="11"/>
    </row>
    <row x14ac:dyDescent="0.25" r="1330" customHeight="1" ht="18.75">
      <c r="A1330" s="286">
        <v>12</v>
      </c>
      <c r="B1330" s="286">
        <v>1122658204</v>
      </c>
      <c r="C1330" s="287">
        <v>800959828440</v>
      </c>
      <c r="D1330" s="288">
        <v>45369</v>
      </c>
      <c r="E1330" s="285" t="s">
        <v>1921</v>
      </c>
      <c r="F1330" s="285" t="s">
        <v>235</v>
      </c>
      <c r="G1330" s="289" t="s">
        <v>1917</v>
      </c>
      <c r="H1330" s="285" t="s">
        <v>189</v>
      </c>
      <c r="I1330" s="288">
        <v>45380</v>
      </c>
      <c r="J1330" s="288">
        <v>45381</v>
      </c>
      <c r="K1330" s="286">
        <f>J1330-D1330</f>
      </c>
      <c r="L1330" s="288">
        <v>45403</v>
      </c>
      <c r="M1330" s="290">
        <v>19.4</v>
      </c>
      <c r="N1330" s="288">
        <v>45404</v>
      </c>
      <c r="O1330" s="285" t="s">
        <v>1911</v>
      </c>
      <c r="P1330" s="11"/>
      <c r="Q1330" s="20"/>
      <c r="R1330" s="11"/>
      <c r="S1330" s="6"/>
      <c r="T1330" s="6"/>
      <c r="U1330" s="5">
        <f>+YEAR(D1330)</f>
      </c>
      <c r="V1330" s="5">
        <f>+MONTH(D1330)</f>
      </c>
      <c r="W1330" s="281">
        <f>+"W"&amp;IF(WEEKNUM(D1330)&lt;10,"0"&amp;WEEKNUM(D1330),WEEKNUM(D1330))</f>
      </c>
      <c r="X1330" s="5">
        <f>+IF(N1330="",YEAR(L1330),YEAR(N1330))</f>
      </c>
      <c r="Y1330" s="5">
        <f>+IF(N1330="",MONTH(L1330),MONTH(N1330))</f>
      </c>
      <c r="Z1330" s="282">
        <f>+IF(N1330="","W"&amp;IF(WEEKNUM(L1330)&lt;10,"0"&amp;WEEKNUM(L1330),WEEKNUM(L1330)),"W"&amp;IF(WEEKNUM(N1330)&lt;10,"0"&amp;WEEKNUM(N1330),WEEKNUM(N1330)))</f>
      </c>
      <c r="AA1330" s="281">
        <f>+IF(O1330&lt;&gt;"",O1330,IF(N1330="","In Transit","Arrived"))</f>
      </c>
      <c r="AB1330" s="6"/>
      <c r="AC1330" s="11"/>
      <c r="AD1330" s="6"/>
      <c r="AE1330" s="6"/>
      <c r="AF1330" s="6"/>
      <c r="AG1330" s="11"/>
    </row>
    <row x14ac:dyDescent="0.25" r="1331" customHeight="1" ht="18.75">
      <c r="A1331" s="286">
        <v>12</v>
      </c>
      <c r="B1331" s="286">
        <v>1122658203</v>
      </c>
      <c r="C1331" s="287">
        <v>800959828440</v>
      </c>
      <c r="D1331" s="288">
        <v>45369</v>
      </c>
      <c r="E1331" s="285" t="s">
        <v>1922</v>
      </c>
      <c r="F1331" s="285" t="s">
        <v>235</v>
      </c>
      <c r="G1331" s="289" t="s">
        <v>1917</v>
      </c>
      <c r="H1331" s="285" t="s">
        <v>189</v>
      </c>
      <c r="I1331" s="288">
        <v>45380</v>
      </c>
      <c r="J1331" s="288">
        <v>45381</v>
      </c>
      <c r="K1331" s="286">
        <f>J1331-D1331</f>
      </c>
      <c r="L1331" s="288">
        <v>45403</v>
      </c>
      <c r="M1331" s="290">
        <v>19.4</v>
      </c>
      <c r="N1331" s="288">
        <v>45404</v>
      </c>
      <c r="O1331" s="285" t="s">
        <v>1911</v>
      </c>
      <c r="P1331" s="11"/>
      <c r="Q1331" s="20"/>
      <c r="R1331" s="11"/>
      <c r="S1331" s="6"/>
      <c r="T1331" s="6"/>
      <c r="U1331" s="5">
        <f>+YEAR(D1331)</f>
      </c>
      <c r="V1331" s="5">
        <f>+MONTH(D1331)</f>
      </c>
      <c r="W1331" s="281">
        <f>+"W"&amp;IF(WEEKNUM(D1331)&lt;10,"0"&amp;WEEKNUM(D1331),WEEKNUM(D1331))</f>
      </c>
      <c r="X1331" s="5">
        <f>+IF(N1331="",YEAR(L1331),YEAR(N1331))</f>
      </c>
      <c r="Y1331" s="5">
        <f>+IF(N1331="",MONTH(L1331),MONTH(N1331))</f>
      </c>
      <c r="Z1331" s="282">
        <f>+IF(N1331="","W"&amp;IF(WEEKNUM(L1331)&lt;10,"0"&amp;WEEKNUM(L1331),WEEKNUM(L1331)),"W"&amp;IF(WEEKNUM(N1331)&lt;10,"0"&amp;WEEKNUM(N1331),WEEKNUM(N1331)))</f>
      </c>
      <c r="AA1331" s="281">
        <f>+IF(O1331&lt;&gt;"",O1331,IF(N1331="","In Transit","Arrived"))</f>
      </c>
      <c r="AB1331" s="6"/>
      <c r="AC1331" s="11"/>
      <c r="AD1331" s="6"/>
      <c r="AE1331" s="6"/>
      <c r="AF1331" s="6"/>
      <c r="AG1331" s="11"/>
    </row>
    <row x14ac:dyDescent="0.25" r="1332" customHeight="1" ht="18.75">
      <c r="A1332" s="286">
        <v>12</v>
      </c>
      <c r="B1332" s="286">
        <v>1122658202</v>
      </c>
      <c r="C1332" s="287">
        <v>800959828440</v>
      </c>
      <c r="D1332" s="288">
        <v>45369</v>
      </c>
      <c r="E1332" s="285" t="s">
        <v>1923</v>
      </c>
      <c r="F1332" s="285" t="s">
        <v>235</v>
      </c>
      <c r="G1332" s="289" t="s">
        <v>1917</v>
      </c>
      <c r="H1332" s="285" t="s">
        <v>189</v>
      </c>
      <c r="I1332" s="288">
        <v>45380</v>
      </c>
      <c r="J1332" s="288">
        <v>45381</v>
      </c>
      <c r="K1332" s="286">
        <f>J1332-D1332</f>
      </c>
      <c r="L1332" s="288">
        <v>45403</v>
      </c>
      <c r="M1332" s="290">
        <v>19.4</v>
      </c>
      <c r="N1332" s="288">
        <v>45404</v>
      </c>
      <c r="O1332" s="285" t="s">
        <v>1911</v>
      </c>
      <c r="P1332" s="11"/>
      <c r="Q1332" s="20"/>
      <c r="R1332" s="11"/>
      <c r="S1332" s="6"/>
      <c r="T1332" s="6"/>
      <c r="U1332" s="5">
        <f>+YEAR(D1332)</f>
      </c>
      <c r="V1332" s="5">
        <f>+MONTH(D1332)</f>
      </c>
      <c r="W1332" s="281">
        <f>+"W"&amp;IF(WEEKNUM(D1332)&lt;10,"0"&amp;WEEKNUM(D1332),WEEKNUM(D1332))</f>
      </c>
      <c r="X1332" s="5">
        <f>+IF(N1332="",YEAR(L1332),YEAR(N1332))</f>
      </c>
      <c r="Y1332" s="5">
        <f>+IF(N1332="",MONTH(L1332),MONTH(N1332))</f>
      </c>
      <c r="Z1332" s="282">
        <f>+IF(N1332="","W"&amp;IF(WEEKNUM(L1332)&lt;10,"0"&amp;WEEKNUM(L1332),WEEKNUM(L1332)),"W"&amp;IF(WEEKNUM(N1332)&lt;10,"0"&amp;WEEKNUM(N1332),WEEKNUM(N1332)))</f>
      </c>
      <c r="AA1332" s="281">
        <f>+IF(O1332&lt;&gt;"",O1332,IF(N1332="","In Transit","Arrived"))</f>
      </c>
      <c r="AB1332" s="6"/>
      <c r="AC1332" s="11"/>
      <c r="AD1332" s="6"/>
      <c r="AE1332" s="6"/>
      <c r="AF1332" s="6"/>
      <c r="AG1332" s="11"/>
    </row>
    <row x14ac:dyDescent="0.25" r="1333" customHeight="1" ht="18.75">
      <c r="A1333" s="286">
        <v>14</v>
      </c>
      <c r="B1333" s="286">
        <v>1123479233</v>
      </c>
      <c r="C1333" s="287">
        <v>815005246984</v>
      </c>
      <c r="D1333" s="288">
        <v>45379</v>
      </c>
      <c r="E1333" s="285" t="s">
        <v>1924</v>
      </c>
      <c r="F1333" s="285" t="s">
        <v>1538</v>
      </c>
      <c r="G1333" s="289" t="s">
        <v>1925</v>
      </c>
      <c r="H1333" s="285" t="s">
        <v>189</v>
      </c>
      <c r="I1333" s="288">
        <v>45394</v>
      </c>
      <c r="J1333" s="288">
        <v>45394</v>
      </c>
      <c r="K1333" s="286">
        <f>J1333-D1333</f>
      </c>
      <c r="L1333" s="288">
        <v>45417</v>
      </c>
      <c r="M1333" s="290">
        <v>19.4</v>
      </c>
      <c r="N1333" s="290"/>
      <c r="O1333" s="291"/>
      <c r="P1333" s="11"/>
      <c r="Q1333" s="20"/>
      <c r="R1333" s="11"/>
      <c r="S1333" s="6"/>
      <c r="T1333" s="6"/>
      <c r="U1333" s="5">
        <f>+YEAR(D1333)</f>
      </c>
      <c r="V1333" s="5">
        <f>+MONTH(D1333)</f>
      </c>
      <c r="W1333" s="281">
        <f>+"W"&amp;IF(WEEKNUM(D1333)&lt;10,"0"&amp;WEEKNUM(D1333),WEEKNUM(D1333))</f>
      </c>
      <c r="X1333" s="5">
        <f>+IF(N1333="",YEAR(L1333),YEAR(N1333))</f>
      </c>
      <c r="Y1333" s="5">
        <f>+IF(N1333="",MONTH(L1333),MONTH(N1333))</f>
      </c>
      <c r="Z1333" s="282">
        <f>+IF(N1333="","W"&amp;IF(WEEKNUM(L1333)&lt;10,"0"&amp;WEEKNUM(L1333),WEEKNUM(L1333)),"W"&amp;IF(WEEKNUM(N1333)&lt;10,"0"&amp;WEEKNUM(N1333),WEEKNUM(N1333)))</f>
      </c>
      <c r="AA1333" s="281">
        <f>+IF(O1333&lt;&gt;"",O1333,IF(N1333="","In Transit","Arrived"))</f>
      </c>
      <c r="AB1333" s="6"/>
      <c r="AC1333" s="11"/>
      <c r="AD1333" s="6"/>
      <c r="AE1333" s="6"/>
      <c r="AF1333" s="6"/>
      <c r="AG1333" s="11"/>
    </row>
    <row x14ac:dyDescent="0.25" r="1334" customHeight="1" ht="18.75">
      <c r="A1334" s="286">
        <v>14</v>
      </c>
      <c r="B1334" s="286">
        <v>1123479216</v>
      </c>
      <c r="C1334" s="287">
        <v>815005246984</v>
      </c>
      <c r="D1334" s="288">
        <v>45379</v>
      </c>
      <c r="E1334" s="285" t="s">
        <v>1926</v>
      </c>
      <c r="F1334" s="285" t="s">
        <v>1538</v>
      </c>
      <c r="G1334" s="289" t="s">
        <v>1925</v>
      </c>
      <c r="H1334" s="285" t="s">
        <v>189</v>
      </c>
      <c r="I1334" s="288">
        <v>45394</v>
      </c>
      <c r="J1334" s="288">
        <v>45394</v>
      </c>
      <c r="K1334" s="286">
        <f>J1334-D1334</f>
      </c>
      <c r="L1334" s="288">
        <v>45417</v>
      </c>
      <c r="M1334" s="290">
        <v>19.4</v>
      </c>
      <c r="N1334" s="290"/>
      <c r="O1334" s="291"/>
      <c r="P1334" s="11"/>
      <c r="Q1334" s="20"/>
      <c r="R1334" s="11"/>
      <c r="S1334" s="6"/>
      <c r="T1334" s="6"/>
      <c r="U1334" s="5">
        <f>+YEAR(D1334)</f>
      </c>
      <c r="V1334" s="5">
        <f>+MONTH(D1334)</f>
      </c>
      <c r="W1334" s="281">
        <f>+"W"&amp;IF(WEEKNUM(D1334)&lt;10,"0"&amp;WEEKNUM(D1334),WEEKNUM(D1334))</f>
      </c>
      <c r="X1334" s="5">
        <f>+IF(N1334="",YEAR(L1334),YEAR(N1334))</f>
      </c>
      <c r="Y1334" s="5">
        <f>+IF(N1334="",MONTH(L1334),MONTH(N1334))</f>
      </c>
      <c r="Z1334" s="282">
        <f>+IF(N1334="","W"&amp;IF(WEEKNUM(L1334)&lt;10,"0"&amp;WEEKNUM(L1334),WEEKNUM(L1334)),"W"&amp;IF(WEEKNUM(N1334)&lt;10,"0"&amp;WEEKNUM(N1334),WEEKNUM(N1334)))</f>
      </c>
      <c r="AA1334" s="281">
        <f>+IF(O1334&lt;&gt;"",O1334,IF(N1334="","In Transit","Arrived"))</f>
      </c>
      <c r="AB1334" s="6"/>
      <c r="AC1334" s="11"/>
      <c r="AD1334" s="6"/>
      <c r="AE1334" s="6"/>
      <c r="AF1334" s="6"/>
      <c r="AG1334" s="11"/>
    </row>
    <row x14ac:dyDescent="0.25" r="1335" customHeight="1" ht="18.75">
      <c r="A1335" s="286">
        <v>14</v>
      </c>
      <c r="B1335" s="286">
        <v>1123479207</v>
      </c>
      <c r="C1335" s="287">
        <v>815005246984</v>
      </c>
      <c r="D1335" s="288">
        <v>45379</v>
      </c>
      <c r="E1335" s="285" t="s">
        <v>1927</v>
      </c>
      <c r="F1335" s="285" t="s">
        <v>1538</v>
      </c>
      <c r="G1335" s="289" t="s">
        <v>1925</v>
      </c>
      <c r="H1335" s="285" t="s">
        <v>189</v>
      </c>
      <c r="I1335" s="288">
        <v>45394</v>
      </c>
      <c r="J1335" s="288">
        <v>45394</v>
      </c>
      <c r="K1335" s="286">
        <f>J1335-D1335</f>
      </c>
      <c r="L1335" s="288">
        <v>45417</v>
      </c>
      <c r="M1335" s="290">
        <v>19.4</v>
      </c>
      <c r="N1335" s="290"/>
      <c r="O1335" s="291"/>
      <c r="P1335" s="11"/>
      <c r="Q1335" s="20"/>
      <c r="R1335" s="11"/>
      <c r="S1335" s="6"/>
      <c r="T1335" s="6"/>
      <c r="U1335" s="5">
        <f>+YEAR(D1335)</f>
      </c>
      <c r="V1335" s="5">
        <f>+MONTH(D1335)</f>
      </c>
      <c r="W1335" s="281">
        <f>+"W"&amp;IF(WEEKNUM(D1335)&lt;10,"0"&amp;WEEKNUM(D1335),WEEKNUM(D1335))</f>
      </c>
      <c r="X1335" s="5">
        <f>+IF(N1335="",YEAR(L1335),YEAR(N1335))</f>
      </c>
      <c r="Y1335" s="5">
        <f>+IF(N1335="",MONTH(L1335),MONTH(N1335))</f>
      </c>
      <c r="Z1335" s="282">
        <f>+IF(N1335="","W"&amp;IF(WEEKNUM(L1335)&lt;10,"0"&amp;WEEKNUM(L1335),WEEKNUM(L1335)),"W"&amp;IF(WEEKNUM(N1335)&lt;10,"0"&amp;WEEKNUM(N1335),WEEKNUM(N1335)))</f>
      </c>
      <c r="AA1335" s="281">
        <f>+IF(O1335&lt;&gt;"",O1335,IF(N1335="","In Transit","Arrived"))</f>
      </c>
      <c r="AB1335" s="6"/>
      <c r="AC1335" s="11"/>
      <c r="AD1335" s="6"/>
      <c r="AE1335" s="6"/>
      <c r="AF1335" s="6"/>
      <c r="AG1335" s="11"/>
    </row>
    <row x14ac:dyDescent="0.25" r="1336" customHeight="1" ht="18.75">
      <c r="A1336" s="286">
        <v>14</v>
      </c>
      <c r="B1336" s="286">
        <v>1123479202</v>
      </c>
      <c r="C1336" s="287">
        <v>815005246984</v>
      </c>
      <c r="D1336" s="288">
        <v>45379</v>
      </c>
      <c r="E1336" s="285" t="s">
        <v>1928</v>
      </c>
      <c r="F1336" s="285" t="s">
        <v>1538</v>
      </c>
      <c r="G1336" s="289" t="s">
        <v>1925</v>
      </c>
      <c r="H1336" s="285" t="s">
        <v>189</v>
      </c>
      <c r="I1336" s="288">
        <v>45394</v>
      </c>
      <c r="J1336" s="288">
        <v>45394</v>
      </c>
      <c r="K1336" s="286">
        <f>J1336-D1336</f>
      </c>
      <c r="L1336" s="288">
        <v>45417</v>
      </c>
      <c r="M1336" s="290">
        <v>19.4</v>
      </c>
      <c r="N1336" s="290"/>
      <c r="O1336" s="291"/>
      <c r="P1336" s="11"/>
      <c r="Q1336" s="20"/>
      <c r="R1336" s="11"/>
      <c r="S1336" s="6"/>
      <c r="T1336" s="6"/>
      <c r="U1336" s="5">
        <f>+YEAR(D1336)</f>
      </c>
      <c r="V1336" s="5">
        <f>+MONTH(D1336)</f>
      </c>
      <c r="W1336" s="281">
        <f>+"W"&amp;IF(WEEKNUM(D1336)&lt;10,"0"&amp;WEEKNUM(D1336),WEEKNUM(D1336))</f>
      </c>
      <c r="X1336" s="5">
        <f>+IF(N1336="",YEAR(L1336),YEAR(N1336))</f>
      </c>
      <c r="Y1336" s="5">
        <f>+IF(N1336="",MONTH(L1336),MONTH(N1336))</f>
      </c>
      <c r="Z1336" s="282">
        <f>+IF(N1336="","W"&amp;IF(WEEKNUM(L1336)&lt;10,"0"&amp;WEEKNUM(L1336),WEEKNUM(L1336)),"W"&amp;IF(WEEKNUM(N1336)&lt;10,"0"&amp;WEEKNUM(N1336),WEEKNUM(N1336)))</f>
      </c>
      <c r="AA1336" s="281">
        <f>+IF(O1336&lt;&gt;"",O1336,IF(N1336="","In Transit","Arrived"))</f>
      </c>
      <c r="AB1336" s="6"/>
      <c r="AC1336" s="11"/>
      <c r="AD1336" s="6"/>
      <c r="AE1336" s="6"/>
      <c r="AF1336" s="6"/>
      <c r="AG1336" s="11"/>
    </row>
    <row x14ac:dyDescent="0.25" r="1337" customHeight="1" ht="18.75">
      <c r="A1337" s="286">
        <v>14</v>
      </c>
      <c r="B1337" s="286">
        <v>1123479175</v>
      </c>
      <c r="C1337" s="287">
        <v>815005246984</v>
      </c>
      <c r="D1337" s="288">
        <v>45379</v>
      </c>
      <c r="E1337" s="285" t="s">
        <v>1929</v>
      </c>
      <c r="F1337" s="285" t="s">
        <v>1538</v>
      </c>
      <c r="G1337" s="289" t="s">
        <v>1925</v>
      </c>
      <c r="H1337" s="285" t="s">
        <v>189</v>
      </c>
      <c r="I1337" s="288">
        <v>45394</v>
      </c>
      <c r="J1337" s="288">
        <v>45394</v>
      </c>
      <c r="K1337" s="286">
        <f>J1337-D1337</f>
      </c>
      <c r="L1337" s="288">
        <v>45417</v>
      </c>
      <c r="M1337" s="290">
        <v>19.4</v>
      </c>
      <c r="N1337" s="290"/>
      <c r="O1337" s="291"/>
      <c r="P1337" s="11"/>
      <c r="Q1337" s="20"/>
      <c r="R1337" s="11"/>
      <c r="S1337" s="6"/>
      <c r="T1337" s="6"/>
      <c r="U1337" s="5">
        <f>+YEAR(D1337)</f>
      </c>
      <c r="V1337" s="5">
        <f>+MONTH(D1337)</f>
      </c>
      <c r="W1337" s="281">
        <f>+"W"&amp;IF(WEEKNUM(D1337)&lt;10,"0"&amp;WEEKNUM(D1337),WEEKNUM(D1337))</f>
      </c>
      <c r="X1337" s="5">
        <f>+IF(N1337="",YEAR(L1337),YEAR(N1337))</f>
      </c>
      <c r="Y1337" s="5">
        <f>+IF(N1337="",MONTH(L1337),MONTH(N1337))</f>
      </c>
      <c r="Z1337" s="282">
        <f>+IF(N1337="","W"&amp;IF(WEEKNUM(L1337)&lt;10,"0"&amp;WEEKNUM(L1337),WEEKNUM(L1337)),"W"&amp;IF(WEEKNUM(N1337)&lt;10,"0"&amp;WEEKNUM(N1337),WEEKNUM(N1337)))</f>
      </c>
      <c r="AA1337" s="281">
        <f>+IF(O1337&lt;&gt;"",O1337,IF(N1337="","In Transit","Arrived"))</f>
      </c>
      <c r="AB1337" s="6"/>
      <c r="AC1337" s="11"/>
      <c r="AD1337" s="6"/>
      <c r="AE1337" s="6"/>
      <c r="AF1337" s="6"/>
      <c r="AG1337" s="11"/>
    </row>
    <row x14ac:dyDescent="0.25" r="1338" customHeight="1" ht="18.75">
      <c r="A1338" s="286">
        <v>14</v>
      </c>
      <c r="B1338" s="286">
        <v>1123476829</v>
      </c>
      <c r="C1338" s="287">
        <v>815005246984</v>
      </c>
      <c r="D1338" s="288">
        <v>45379</v>
      </c>
      <c r="E1338" s="285" t="s">
        <v>1930</v>
      </c>
      <c r="F1338" s="285" t="s">
        <v>1538</v>
      </c>
      <c r="G1338" s="289" t="s">
        <v>1925</v>
      </c>
      <c r="H1338" s="285" t="s">
        <v>189</v>
      </c>
      <c r="I1338" s="288">
        <v>45394</v>
      </c>
      <c r="J1338" s="288">
        <v>45394</v>
      </c>
      <c r="K1338" s="286">
        <f>J1338-D1338</f>
      </c>
      <c r="L1338" s="288">
        <v>45417</v>
      </c>
      <c r="M1338" s="290">
        <v>19.4</v>
      </c>
      <c r="N1338" s="290"/>
      <c r="O1338" s="291"/>
      <c r="P1338" s="11"/>
      <c r="Q1338" s="20"/>
      <c r="R1338" s="11"/>
      <c r="S1338" s="6"/>
      <c r="T1338" s="6"/>
      <c r="U1338" s="5">
        <f>+YEAR(D1338)</f>
      </c>
      <c r="V1338" s="5">
        <f>+MONTH(D1338)</f>
      </c>
      <c r="W1338" s="281">
        <f>+"W"&amp;IF(WEEKNUM(D1338)&lt;10,"0"&amp;WEEKNUM(D1338),WEEKNUM(D1338))</f>
      </c>
      <c r="X1338" s="5">
        <f>+IF(N1338="",YEAR(L1338),YEAR(N1338))</f>
      </c>
      <c r="Y1338" s="5">
        <f>+IF(N1338="",MONTH(L1338),MONTH(N1338))</f>
      </c>
      <c r="Z1338" s="282">
        <f>+IF(N1338="","W"&amp;IF(WEEKNUM(L1338)&lt;10,"0"&amp;WEEKNUM(L1338),WEEKNUM(L1338)),"W"&amp;IF(WEEKNUM(N1338)&lt;10,"0"&amp;WEEKNUM(N1338),WEEKNUM(N1338)))</f>
      </c>
      <c r="AA1338" s="281">
        <f>+IF(O1338&lt;&gt;"",O1338,IF(N1338="","In Transit","Arrived"))</f>
      </c>
      <c r="AB1338" s="6"/>
      <c r="AC1338" s="11"/>
      <c r="AD1338" s="6"/>
      <c r="AE1338" s="6"/>
      <c r="AF1338" s="6"/>
      <c r="AG1338" s="11"/>
    </row>
    <row x14ac:dyDescent="0.25" r="1339" customHeight="1" ht="18.75">
      <c r="A1339" s="286">
        <v>14</v>
      </c>
      <c r="B1339" s="286">
        <v>1122920931</v>
      </c>
      <c r="C1339" s="287">
        <v>803786774019</v>
      </c>
      <c r="D1339" s="288">
        <v>45377</v>
      </c>
      <c r="E1339" s="285" t="s">
        <v>1931</v>
      </c>
      <c r="F1339" s="285" t="s">
        <v>274</v>
      </c>
      <c r="G1339" s="289" t="s">
        <v>1932</v>
      </c>
      <c r="H1339" s="285" t="s">
        <v>189</v>
      </c>
      <c r="I1339" s="288">
        <v>45387</v>
      </c>
      <c r="J1339" s="288">
        <v>45387</v>
      </c>
      <c r="K1339" s="286">
        <f>J1339-D1339</f>
      </c>
      <c r="L1339" s="288">
        <v>45414</v>
      </c>
      <c r="M1339" s="290">
        <v>19.4</v>
      </c>
      <c r="N1339" s="290"/>
      <c r="O1339" s="291"/>
      <c r="P1339" s="11"/>
      <c r="Q1339" s="20"/>
      <c r="R1339" s="11"/>
      <c r="S1339" s="6"/>
      <c r="T1339" s="6"/>
      <c r="U1339" s="5">
        <f>+YEAR(D1339)</f>
      </c>
      <c r="V1339" s="5">
        <f>+MONTH(D1339)</f>
      </c>
      <c r="W1339" s="281">
        <f>+"W"&amp;IF(WEEKNUM(D1339)&lt;10,"0"&amp;WEEKNUM(D1339),WEEKNUM(D1339))</f>
      </c>
      <c r="X1339" s="5">
        <f>+IF(N1339="",YEAR(L1339),YEAR(N1339))</f>
      </c>
      <c r="Y1339" s="5">
        <f>+IF(N1339="",MONTH(L1339),MONTH(N1339))</f>
      </c>
      <c r="Z1339" s="282">
        <f>+IF(N1339="","W"&amp;IF(WEEKNUM(L1339)&lt;10,"0"&amp;WEEKNUM(L1339),WEEKNUM(L1339)),"W"&amp;IF(WEEKNUM(N1339)&lt;10,"0"&amp;WEEKNUM(N1339),WEEKNUM(N1339)))</f>
      </c>
      <c r="AA1339" s="281">
        <f>+IF(O1339&lt;&gt;"",O1339,IF(N1339="","In Transit","Arrived"))</f>
      </c>
      <c r="AB1339" s="6"/>
      <c r="AC1339" s="11"/>
      <c r="AD1339" s="6"/>
      <c r="AE1339" s="6"/>
      <c r="AF1339" s="6"/>
      <c r="AG1339" s="11"/>
    </row>
    <row x14ac:dyDescent="0.25" r="1340" customHeight="1" ht="18.75">
      <c r="A1340" s="286">
        <v>14</v>
      </c>
      <c r="B1340" s="286">
        <v>1122920929</v>
      </c>
      <c r="C1340" s="287">
        <v>803786774019</v>
      </c>
      <c r="D1340" s="288">
        <v>45377</v>
      </c>
      <c r="E1340" s="285" t="s">
        <v>1933</v>
      </c>
      <c r="F1340" s="285" t="s">
        <v>274</v>
      </c>
      <c r="G1340" s="289" t="s">
        <v>1932</v>
      </c>
      <c r="H1340" s="285" t="s">
        <v>189</v>
      </c>
      <c r="I1340" s="288">
        <v>45387</v>
      </c>
      <c r="J1340" s="288">
        <v>45387</v>
      </c>
      <c r="K1340" s="286">
        <f>J1340-D1340</f>
      </c>
      <c r="L1340" s="288">
        <v>45414</v>
      </c>
      <c r="M1340" s="290">
        <v>19.4</v>
      </c>
      <c r="N1340" s="290"/>
      <c r="O1340" s="291"/>
      <c r="P1340" s="11"/>
      <c r="Q1340" s="20"/>
      <c r="R1340" s="11"/>
      <c r="S1340" s="6"/>
      <c r="T1340" s="6"/>
      <c r="U1340" s="5">
        <f>+YEAR(D1340)</f>
      </c>
      <c r="V1340" s="5">
        <f>+MONTH(D1340)</f>
      </c>
      <c r="W1340" s="281">
        <f>+"W"&amp;IF(WEEKNUM(D1340)&lt;10,"0"&amp;WEEKNUM(D1340),WEEKNUM(D1340))</f>
      </c>
      <c r="X1340" s="5">
        <f>+IF(N1340="",YEAR(L1340),YEAR(N1340))</f>
      </c>
      <c r="Y1340" s="5">
        <f>+IF(N1340="",MONTH(L1340),MONTH(N1340))</f>
      </c>
      <c r="Z1340" s="282">
        <f>+IF(N1340="","W"&amp;IF(WEEKNUM(L1340)&lt;10,"0"&amp;WEEKNUM(L1340),WEEKNUM(L1340)),"W"&amp;IF(WEEKNUM(N1340)&lt;10,"0"&amp;WEEKNUM(N1340),WEEKNUM(N1340)))</f>
      </c>
      <c r="AA1340" s="281">
        <f>+IF(O1340&lt;&gt;"",O1340,IF(N1340="","In Transit","Arrived"))</f>
      </c>
      <c r="AB1340" s="6"/>
      <c r="AC1340" s="11"/>
      <c r="AD1340" s="6"/>
      <c r="AE1340" s="6"/>
      <c r="AF1340" s="6"/>
      <c r="AG1340" s="11"/>
    </row>
    <row x14ac:dyDescent="0.25" r="1341" customHeight="1" ht="18.75">
      <c r="A1341" s="286">
        <v>14</v>
      </c>
      <c r="B1341" s="286">
        <v>1122920926</v>
      </c>
      <c r="C1341" s="287">
        <v>803786774019</v>
      </c>
      <c r="D1341" s="288">
        <v>45377</v>
      </c>
      <c r="E1341" s="285" t="s">
        <v>1934</v>
      </c>
      <c r="F1341" s="285" t="s">
        <v>274</v>
      </c>
      <c r="G1341" s="289" t="s">
        <v>1932</v>
      </c>
      <c r="H1341" s="285" t="s">
        <v>189</v>
      </c>
      <c r="I1341" s="288">
        <v>45387</v>
      </c>
      <c r="J1341" s="288">
        <v>45387</v>
      </c>
      <c r="K1341" s="286">
        <f>J1341-D1341</f>
      </c>
      <c r="L1341" s="288">
        <v>45414</v>
      </c>
      <c r="M1341" s="290">
        <v>19.4</v>
      </c>
      <c r="N1341" s="290"/>
      <c r="O1341" s="291"/>
      <c r="P1341" s="11"/>
      <c r="Q1341" s="20"/>
      <c r="R1341" s="11"/>
      <c r="S1341" s="6"/>
      <c r="T1341" s="6"/>
      <c r="U1341" s="5">
        <f>+YEAR(D1341)</f>
      </c>
      <c r="V1341" s="5">
        <f>+MONTH(D1341)</f>
      </c>
      <c r="W1341" s="281">
        <f>+"W"&amp;IF(WEEKNUM(D1341)&lt;10,"0"&amp;WEEKNUM(D1341),WEEKNUM(D1341))</f>
      </c>
      <c r="X1341" s="5">
        <f>+IF(N1341="",YEAR(L1341),YEAR(N1341))</f>
      </c>
      <c r="Y1341" s="5">
        <f>+IF(N1341="",MONTH(L1341),MONTH(N1341))</f>
      </c>
      <c r="Z1341" s="282">
        <f>+IF(N1341="","W"&amp;IF(WEEKNUM(L1341)&lt;10,"0"&amp;WEEKNUM(L1341),WEEKNUM(L1341)),"W"&amp;IF(WEEKNUM(N1341)&lt;10,"0"&amp;WEEKNUM(N1341),WEEKNUM(N1341)))</f>
      </c>
      <c r="AA1341" s="281">
        <f>+IF(O1341&lt;&gt;"",O1341,IF(N1341="","In Transit","Arrived"))</f>
      </c>
      <c r="AB1341" s="6"/>
      <c r="AC1341" s="11"/>
      <c r="AD1341" s="6"/>
      <c r="AE1341" s="6"/>
      <c r="AF1341" s="6"/>
      <c r="AG1341" s="11"/>
    </row>
    <row x14ac:dyDescent="0.25" r="1342" customHeight="1" ht="18.75">
      <c r="A1342" s="286">
        <v>14</v>
      </c>
      <c r="B1342" s="286">
        <v>1122920924</v>
      </c>
      <c r="C1342" s="287">
        <v>803786774019</v>
      </c>
      <c r="D1342" s="288">
        <v>45377</v>
      </c>
      <c r="E1342" s="285" t="s">
        <v>1935</v>
      </c>
      <c r="F1342" s="285" t="s">
        <v>274</v>
      </c>
      <c r="G1342" s="289" t="s">
        <v>1932</v>
      </c>
      <c r="H1342" s="285" t="s">
        <v>189</v>
      </c>
      <c r="I1342" s="288">
        <v>45387</v>
      </c>
      <c r="J1342" s="288">
        <v>45387</v>
      </c>
      <c r="K1342" s="286">
        <f>J1342-D1342</f>
      </c>
      <c r="L1342" s="288">
        <v>45414</v>
      </c>
      <c r="M1342" s="290">
        <v>19.4</v>
      </c>
      <c r="N1342" s="20"/>
      <c r="O1342" s="291"/>
      <c r="P1342" s="11"/>
      <c r="Q1342" s="20"/>
      <c r="R1342" s="11"/>
      <c r="S1342" s="6"/>
      <c r="T1342" s="6"/>
      <c r="U1342" s="5">
        <f>+YEAR(D1342)</f>
      </c>
      <c r="V1342" s="5">
        <f>+MONTH(D1342)</f>
      </c>
      <c r="W1342" s="281">
        <f>+"W"&amp;IF(WEEKNUM(D1342)&lt;10,"0"&amp;WEEKNUM(D1342),WEEKNUM(D1342))</f>
      </c>
      <c r="X1342" s="5">
        <f>+IF(N1342="",YEAR(L1342),YEAR(N1342))</f>
      </c>
      <c r="Y1342" s="5">
        <f>+IF(N1342="",MONTH(L1342),MONTH(N1342))</f>
      </c>
      <c r="Z1342" s="282">
        <f>+IF(N1342="","W"&amp;IF(WEEKNUM(L1342)&lt;10,"0"&amp;WEEKNUM(L1342),WEEKNUM(L1342)),"W"&amp;IF(WEEKNUM(N1342)&lt;10,"0"&amp;WEEKNUM(N1342),WEEKNUM(N1342)))</f>
      </c>
      <c r="AA1342" s="281">
        <f>+IF(O1342&lt;&gt;"",O1342,IF(N1342="","In Transit","Arrived"))</f>
      </c>
      <c r="AB1342" s="6"/>
      <c r="AC1342" s="11"/>
      <c r="AD1342" s="6"/>
      <c r="AE1342" s="6"/>
      <c r="AF1342" s="6"/>
      <c r="AG1342" s="11"/>
    </row>
    <row x14ac:dyDescent="0.25" r="1343" customHeight="1" ht="18.75">
      <c r="A1343" s="286">
        <v>14</v>
      </c>
      <c r="B1343" s="286">
        <v>1122920923</v>
      </c>
      <c r="C1343" s="287">
        <v>803786774019</v>
      </c>
      <c r="D1343" s="288">
        <v>45377</v>
      </c>
      <c r="E1343" s="285" t="s">
        <v>1936</v>
      </c>
      <c r="F1343" s="285" t="s">
        <v>274</v>
      </c>
      <c r="G1343" s="289" t="s">
        <v>1932</v>
      </c>
      <c r="H1343" s="285" t="s">
        <v>189</v>
      </c>
      <c r="I1343" s="288">
        <v>45387</v>
      </c>
      <c r="J1343" s="288">
        <v>45387</v>
      </c>
      <c r="K1343" s="286">
        <f>J1343-D1343</f>
      </c>
      <c r="L1343" s="288">
        <v>45414</v>
      </c>
      <c r="M1343" s="290">
        <v>19.4</v>
      </c>
      <c r="N1343" s="20"/>
      <c r="O1343" s="291"/>
      <c r="P1343" s="11"/>
      <c r="Q1343" s="20"/>
      <c r="R1343" s="11"/>
      <c r="S1343" s="6"/>
      <c r="T1343" s="6"/>
      <c r="U1343" s="5">
        <f>+YEAR(D1343)</f>
      </c>
      <c r="V1343" s="5">
        <f>+MONTH(D1343)</f>
      </c>
      <c r="W1343" s="281">
        <f>+"W"&amp;IF(WEEKNUM(D1343)&lt;10,"0"&amp;WEEKNUM(D1343),WEEKNUM(D1343))</f>
      </c>
      <c r="X1343" s="5">
        <f>+IF(N1343="",YEAR(L1343),YEAR(N1343))</f>
      </c>
      <c r="Y1343" s="5">
        <f>+IF(N1343="",MONTH(L1343),MONTH(N1343))</f>
      </c>
      <c r="Z1343" s="282">
        <f>+IF(N1343="","W"&amp;IF(WEEKNUM(L1343)&lt;10,"0"&amp;WEEKNUM(L1343),WEEKNUM(L1343)),"W"&amp;IF(WEEKNUM(N1343)&lt;10,"0"&amp;WEEKNUM(N1343),WEEKNUM(N1343)))</f>
      </c>
      <c r="AA1343" s="281">
        <f>+IF(O1343&lt;&gt;"",O1343,IF(N1343="","In Transit","Arrived"))</f>
      </c>
      <c r="AB1343" s="6"/>
      <c r="AC1343" s="11"/>
      <c r="AD1343" s="6"/>
      <c r="AE1343" s="6"/>
      <c r="AF1343" s="6"/>
      <c r="AG1343" s="11"/>
    </row>
    <row x14ac:dyDescent="0.25" r="1344" customHeight="1" ht="18.75">
      <c r="A1344" s="286">
        <v>14</v>
      </c>
      <c r="B1344" s="286">
        <v>1122920914</v>
      </c>
      <c r="C1344" s="287">
        <v>803786774019</v>
      </c>
      <c r="D1344" s="288">
        <v>45377</v>
      </c>
      <c r="E1344" s="285" t="s">
        <v>1937</v>
      </c>
      <c r="F1344" s="285" t="s">
        <v>274</v>
      </c>
      <c r="G1344" s="289" t="s">
        <v>1932</v>
      </c>
      <c r="H1344" s="285" t="s">
        <v>189</v>
      </c>
      <c r="I1344" s="288">
        <v>45387</v>
      </c>
      <c r="J1344" s="288">
        <v>45387</v>
      </c>
      <c r="K1344" s="286">
        <f>J1344-D1344</f>
      </c>
      <c r="L1344" s="288">
        <v>45414</v>
      </c>
      <c r="M1344" s="290">
        <v>19.4</v>
      </c>
      <c r="N1344" s="20"/>
      <c r="O1344" s="291"/>
      <c r="P1344" s="11"/>
      <c r="Q1344" s="20"/>
      <c r="R1344" s="11"/>
      <c r="S1344" s="6"/>
      <c r="T1344" s="6"/>
      <c r="U1344" s="5">
        <f>+YEAR(D1344)</f>
      </c>
      <c r="V1344" s="5">
        <f>+MONTH(D1344)</f>
      </c>
      <c r="W1344" s="281">
        <f>+"W"&amp;IF(WEEKNUM(D1344)&lt;10,"0"&amp;WEEKNUM(D1344),WEEKNUM(D1344))</f>
      </c>
      <c r="X1344" s="5">
        <f>+IF(N1344="",YEAR(L1344),YEAR(N1344))</f>
      </c>
      <c r="Y1344" s="5">
        <f>+IF(N1344="",MONTH(L1344),MONTH(N1344))</f>
      </c>
      <c r="Z1344" s="282">
        <f>+IF(N1344="","W"&amp;IF(WEEKNUM(L1344)&lt;10,"0"&amp;WEEKNUM(L1344),WEEKNUM(L1344)),"W"&amp;IF(WEEKNUM(N1344)&lt;10,"0"&amp;WEEKNUM(N1344),WEEKNUM(N1344)))</f>
      </c>
      <c r="AA1344" s="281">
        <f>+IF(O1344&lt;&gt;"",O1344,IF(N1344="","In Transit","Arrived"))</f>
      </c>
      <c r="AB1344" s="6"/>
      <c r="AC1344" s="11"/>
      <c r="AD1344" s="6"/>
      <c r="AE1344" s="6"/>
      <c r="AF1344" s="6"/>
      <c r="AG1344" s="11"/>
    </row>
    <row x14ac:dyDescent="0.25" r="1345" customHeight="1" ht="18.75">
      <c r="A1345" s="286">
        <v>15</v>
      </c>
      <c r="B1345" s="286">
        <v>1123773263</v>
      </c>
      <c r="C1345" s="287">
        <v>811668403016</v>
      </c>
      <c r="D1345" s="288">
        <v>45386</v>
      </c>
      <c r="E1345" s="285" t="s">
        <v>1938</v>
      </c>
      <c r="F1345" s="285" t="s">
        <v>188</v>
      </c>
      <c r="G1345" s="289" t="s">
        <v>1939</v>
      </c>
      <c r="H1345" s="285" t="s">
        <v>189</v>
      </c>
      <c r="I1345" s="288">
        <v>45401</v>
      </c>
      <c r="J1345" s="288">
        <v>45401</v>
      </c>
      <c r="K1345" s="286">
        <f>J1345-D1345</f>
      </c>
      <c r="L1345" s="288">
        <v>45417</v>
      </c>
      <c r="M1345" s="290">
        <v>19.4</v>
      </c>
      <c r="N1345" s="20"/>
      <c r="O1345" s="291"/>
      <c r="P1345" s="11"/>
      <c r="Q1345" s="20"/>
      <c r="R1345" s="11"/>
      <c r="S1345" s="6"/>
      <c r="T1345" s="6"/>
      <c r="U1345" s="5">
        <f>+YEAR(D1345)</f>
      </c>
      <c r="V1345" s="5">
        <f>+MONTH(D1345)</f>
      </c>
      <c r="W1345" s="281">
        <f>+"W"&amp;IF(WEEKNUM(D1345)&lt;10,"0"&amp;WEEKNUM(D1345),WEEKNUM(D1345))</f>
      </c>
      <c r="X1345" s="5">
        <f>+IF(N1345="",YEAR(L1345),YEAR(N1345))</f>
      </c>
      <c r="Y1345" s="5">
        <f>+IF(N1345="",MONTH(L1345),MONTH(N1345))</f>
      </c>
      <c r="Z1345" s="282">
        <f>+IF(N1345="","W"&amp;IF(WEEKNUM(L1345)&lt;10,"0"&amp;WEEKNUM(L1345),WEEKNUM(L1345)),"W"&amp;IF(WEEKNUM(N1345)&lt;10,"0"&amp;WEEKNUM(N1345),WEEKNUM(N1345)))</f>
      </c>
      <c r="AA1345" s="281">
        <f>+IF(O1345&lt;&gt;"",O1345,IF(N1345="","In Transit","Arrived"))</f>
      </c>
      <c r="AB1345" s="6"/>
      <c r="AC1345" s="11"/>
      <c r="AD1345" s="6"/>
      <c r="AE1345" s="6"/>
      <c r="AF1345" s="6"/>
      <c r="AG1345" s="11"/>
    </row>
    <row x14ac:dyDescent="0.25" r="1346" customHeight="1" ht="18.75">
      <c r="A1346" s="286">
        <v>15</v>
      </c>
      <c r="B1346" s="286">
        <v>1123773262</v>
      </c>
      <c r="C1346" s="287">
        <v>811668403016</v>
      </c>
      <c r="D1346" s="288">
        <v>45386</v>
      </c>
      <c r="E1346" s="285" t="s">
        <v>1940</v>
      </c>
      <c r="F1346" s="285" t="s">
        <v>188</v>
      </c>
      <c r="G1346" s="289" t="s">
        <v>1939</v>
      </c>
      <c r="H1346" s="285" t="s">
        <v>189</v>
      </c>
      <c r="I1346" s="288">
        <v>45401</v>
      </c>
      <c r="J1346" s="288">
        <v>45401</v>
      </c>
      <c r="K1346" s="286">
        <f>J1346-D1346</f>
      </c>
      <c r="L1346" s="288">
        <v>45417</v>
      </c>
      <c r="M1346" s="290">
        <v>19.4</v>
      </c>
      <c r="N1346" s="20"/>
      <c r="O1346" s="291"/>
      <c r="P1346" s="11"/>
      <c r="Q1346" s="20"/>
      <c r="R1346" s="11"/>
      <c r="S1346" s="6"/>
      <c r="T1346" s="6"/>
      <c r="U1346" s="5">
        <f>+YEAR(D1346)</f>
      </c>
      <c r="V1346" s="5">
        <f>+MONTH(D1346)</f>
      </c>
      <c r="W1346" s="281">
        <f>+"W"&amp;IF(WEEKNUM(D1346)&lt;10,"0"&amp;WEEKNUM(D1346),WEEKNUM(D1346))</f>
      </c>
      <c r="X1346" s="5">
        <f>+IF(N1346="",YEAR(L1346),YEAR(N1346))</f>
      </c>
      <c r="Y1346" s="5">
        <f>+IF(N1346="",MONTH(L1346),MONTH(N1346))</f>
      </c>
      <c r="Z1346" s="282">
        <f>+IF(N1346="","W"&amp;IF(WEEKNUM(L1346)&lt;10,"0"&amp;WEEKNUM(L1346),WEEKNUM(L1346)),"W"&amp;IF(WEEKNUM(N1346)&lt;10,"0"&amp;WEEKNUM(N1346),WEEKNUM(N1346)))</f>
      </c>
      <c r="AA1346" s="281">
        <f>+IF(O1346&lt;&gt;"",O1346,IF(N1346="","In Transit","Arrived"))</f>
      </c>
      <c r="AB1346" s="6"/>
      <c r="AC1346" s="11"/>
      <c r="AD1346" s="6"/>
      <c r="AE1346" s="6"/>
      <c r="AF1346" s="6"/>
      <c r="AG1346" s="11"/>
    </row>
    <row x14ac:dyDescent="0.25" r="1347" customHeight="1" ht="18.75">
      <c r="A1347" s="286">
        <v>15</v>
      </c>
      <c r="B1347" s="286">
        <v>1123773261</v>
      </c>
      <c r="C1347" s="287">
        <v>811668403016</v>
      </c>
      <c r="D1347" s="288">
        <v>45386</v>
      </c>
      <c r="E1347" s="285" t="s">
        <v>1941</v>
      </c>
      <c r="F1347" s="285" t="s">
        <v>188</v>
      </c>
      <c r="G1347" s="289" t="s">
        <v>1939</v>
      </c>
      <c r="H1347" s="285" t="s">
        <v>189</v>
      </c>
      <c r="I1347" s="288">
        <v>45401</v>
      </c>
      <c r="J1347" s="288">
        <v>45401</v>
      </c>
      <c r="K1347" s="286">
        <f>J1347-D1347</f>
      </c>
      <c r="L1347" s="288">
        <v>45417</v>
      </c>
      <c r="M1347" s="290">
        <v>19.4</v>
      </c>
      <c r="N1347" s="290"/>
      <c r="O1347" s="291"/>
      <c r="P1347" s="11"/>
      <c r="Q1347" s="20"/>
      <c r="R1347" s="11"/>
      <c r="S1347" s="6"/>
      <c r="T1347" s="6"/>
      <c r="U1347" s="5">
        <f>+YEAR(D1347)</f>
      </c>
      <c r="V1347" s="5">
        <f>+MONTH(D1347)</f>
      </c>
      <c r="W1347" s="281">
        <f>+"W"&amp;IF(WEEKNUM(D1347)&lt;10,"0"&amp;WEEKNUM(D1347),WEEKNUM(D1347))</f>
      </c>
      <c r="X1347" s="5">
        <f>+IF(N1347="",YEAR(L1347),YEAR(N1347))</f>
      </c>
      <c r="Y1347" s="5">
        <f>+IF(N1347="",MONTH(L1347),MONTH(N1347))</f>
      </c>
      <c r="Z1347" s="282">
        <f>+IF(N1347="","W"&amp;IF(WEEKNUM(L1347)&lt;10,"0"&amp;WEEKNUM(L1347),WEEKNUM(L1347)),"W"&amp;IF(WEEKNUM(N1347)&lt;10,"0"&amp;WEEKNUM(N1347),WEEKNUM(N1347)))</f>
      </c>
      <c r="AA1347" s="281">
        <f>+IF(O1347&lt;&gt;"",O1347,IF(N1347="","In Transit","Arrived"))</f>
      </c>
      <c r="AB1347" s="6"/>
      <c r="AC1347" s="11"/>
      <c r="AD1347" s="6"/>
      <c r="AE1347" s="6"/>
      <c r="AF1347" s="6"/>
      <c r="AG1347" s="11"/>
    </row>
    <row x14ac:dyDescent="0.25" r="1348" customHeight="1" ht="18.75">
      <c r="A1348" s="286">
        <v>15</v>
      </c>
      <c r="B1348" s="286">
        <v>1123773260</v>
      </c>
      <c r="C1348" s="287">
        <v>811668403016</v>
      </c>
      <c r="D1348" s="288">
        <v>45386</v>
      </c>
      <c r="E1348" s="285" t="s">
        <v>1942</v>
      </c>
      <c r="F1348" s="285" t="s">
        <v>188</v>
      </c>
      <c r="G1348" s="289" t="s">
        <v>1939</v>
      </c>
      <c r="H1348" s="285" t="s">
        <v>189</v>
      </c>
      <c r="I1348" s="288">
        <v>45401</v>
      </c>
      <c r="J1348" s="288">
        <v>45401</v>
      </c>
      <c r="K1348" s="286">
        <f>J1348-D1348</f>
      </c>
      <c r="L1348" s="288">
        <v>45417</v>
      </c>
      <c r="M1348" s="290">
        <v>19.4</v>
      </c>
      <c r="N1348" s="20"/>
      <c r="O1348" s="290"/>
      <c r="P1348" s="11"/>
      <c r="Q1348" s="20"/>
      <c r="R1348" s="11"/>
      <c r="S1348" s="6"/>
      <c r="T1348" s="6"/>
      <c r="U1348" s="5">
        <f>+YEAR(D1348)</f>
      </c>
      <c r="V1348" s="5">
        <f>+MONTH(D1348)</f>
      </c>
      <c r="W1348" s="281">
        <f>+"W"&amp;IF(WEEKNUM(D1348)&lt;10,"0"&amp;WEEKNUM(D1348),WEEKNUM(D1348))</f>
      </c>
      <c r="X1348" s="5">
        <f>+IF(N1348="",YEAR(L1348),YEAR(N1348))</f>
      </c>
      <c r="Y1348" s="5">
        <f>+IF(N1348="",MONTH(L1348),MONTH(N1348))</f>
      </c>
      <c r="Z1348" s="282">
        <f>+IF(N1348="","W"&amp;IF(WEEKNUM(L1348)&lt;10,"0"&amp;WEEKNUM(L1348),WEEKNUM(L1348)),"W"&amp;IF(WEEKNUM(N1348)&lt;10,"0"&amp;WEEKNUM(N1348),WEEKNUM(N1348)))</f>
      </c>
      <c r="AA1348" s="281">
        <f>+IF(O1348&lt;&gt;"",O1348,IF(N1348="","In Transit","Arrived"))</f>
      </c>
      <c r="AB1348" s="6"/>
      <c r="AC1348" s="11"/>
      <c r="AD1348" s="6"/>
      <c r="AE1348" s="6"/>
      <c r="AF1348" s="6"/>
      <c r="AG1348" s="11"/>
    </row>
    <row x14ac:dyDescent="0.25" r="1349" customHeight="1" ht="18.75">
      <c r="A1349" s="286">
        <v>15</v>
      </c>
      <c r="B1349" s="286">
        <v>1123773259</v>
      </c>
      <c r="C1349" s="287">
        <v>811663854282</v>
      </c>
      <c r="D1349" s="288">
        <v>45385</v>
      </c>
      <c r="E1349" s="285" t="s">
        <v>1943</v>
      </c>
      <c r="F1349" s="285" t="s">
        <v>188</v>
      </c>
      <c r="G1349" s="289" t="s">
        <v>1939</v>
      </c>
      <c r="H1349" s="285" t="s">
        <v>189</v>
      </c>
      <c r="I1349" s="288">
        <v>45401</v>
      </c>
      <c r="J1349" s="288">
        <v>45401</v>
      </c>
      <c r="K1349" s="286">
        <f>J1349-D1349</f>
      </c>
      <c r="L1349" s="288">
        <v>45417</v>
      </c>
      <c r="M1349" s="290">
        <v>19.4</v>
      </c>
      <c r="N1349" s="20"/>
      <c r="O1349" s="290"/>
      <c r="P1349" s="11"/>
      <c r="Q1349" s="20"/>
      <c r="R1349" s="11"/>
      <c r="S1349" s="6"/>
      <c r="T1349" s="6"/>
      <c r="U1349" s="5">
        <f>+YEAR(D1349)</f>
      </c>
      <c r="V1349" s="5">
        <f>+MONTH(D1349)</f>
      </c>
      <c r="W1349" s="281">
        <f>+"W"&amp;IF(WEEKNUM(D1349)&lt;10,"0"&amp;WEEKNUM(D1349),WEEKNUM(D1349))</f>
      </c>
      <c r="X1349" s="5">
        <f>+IF(N1349="",YEAR(L1349),YEAR(N1349))</f>
      </c>
      <c r="Y1349" s="5">
        <f>+IF(N1349="",MONTH(L1349),MONTH(N1349))</f>
      </c>
      <c r="Z1349" s="282">
        <f>+IF(N1349="","W"&amp;IF(WEEKNUM(L1349)&lt;10,"0"&amp;WEEKNUM(L1349),WEEKNUM(L1349)),"W"&amp;IF(WEEKNUM(N1349)&lt;10,"0"&amp;WEEKNUM(N1349),WEEKNUM(N1349)))</f>
      </c>
      <c r="AA1349" s="281">
        <f>+IF(O1349&lt;&gt;"",O1349,IF(N1349="","In Transit","Arrived"))</f>
      </c>
      <c r="AB1349" s="6"/>
      <c r="AC1349" s="11"/>
      <c r="AD1349" s="6"/>
      <c r="AE1349" s="6"/>
      <c r="AF1349" s="6"/>
      <c r="AG1349" s="11"/>
    </row>
    <row x14ac:dyDescent="0.25" r="1350" customHeight="1" ht="18.75">
      <c r="A1350" s="286">
        <v>15</v>
      </c>
      <c r="B1350" s="286">
        <v>1123773258</v>
      </c>
      <c r="C1350" s="287">
        <v>811663854282</v>
      </c>
      <c r="D1350" s="288">
        <v>45386</v>
      </c>
      <c r="E1350" s="285" t="s">
        <v>1944</v>
      </c>
      <c r="F1350" s="285" t="s">
        <v>188</v>
      </c>
      <c r="G1350" s="289" t="s">
        <v>1939</v>
      </c>
      <c r="H1350" s="285" t="s">
        <v>189</v>
      </c>
      <c r="I1350" s="288">
        <v>45401</v>
      </c>
      <c r="J1350" s="288">
        <v>45401</v>
      </c>
      <c r="K1350" s="286">
        <f>J1350-D1350</f>
      </c>
      <c r="L1350" s="288">
        <v>45417</v>
      </c>
      <c r="M1350" s="290">
        <v>19.4</v>
      </c>
      <c r="N1350" s="20"/>
      <c r="O1350" s="290"/>
      <c r="P1350" s="11"/>
      <c r="Q1350" s="20"/>
      <c r="R1350" s="11"/>
      <c r="S1350" s="6"/>
      <c r="T1350" s="6"/>
      <c r="U1350" s="5">
        <f>+YEAR(D1350)</f>
      </c>
      <c r="V1350" s="5">
        <f>+MONTH(D1350)</f>
      </c>
      <c r="W1350" s="281">
        <f>+"W"&amp;IF(WEEKNUM(D1350)&lt;10,"0"&amp;WEEKNUM(D1350),WEEKNUM(D1350))</f>
      </c>
      <c r="X1350" s="5">
        <f>+IF(N1350="",YEAR(L1350),YEAR(N1350))</f>
      </c>
      <c r="Y1350" s="5">
        <f>+IF(N1350="",MONTH(L1350),MONTH(N1350))</f>
      </c>
      <c r="Z1350" s="282">
        <f>+IF(N1350="","W"&amp;IF(WEEKNUM(L1350)&lt;10,"0"&amp;WEEKNUM(L1350),WEEKNUM(L1350)),"W"&amp;IF(WEEKNUM(N1350)&lt;10,"0"&amp;WEEKNUM(N1350),WEEKNUM(N1350)))</f>
      </c>
      <c r="AA1350" s="281">
        <f>+IF(O1350&lt;&gt;"",O1350,IF(N1350="","In Transit","Arrived"))</f>
      </c>
      <c r="AB1350" s="6"/>
      <c r="AC1350" s="11"/>
      <c r="AD1350" s="6"/>
      <c r="AE1350" s="6"/>
      <c r="AF1350" s="6"/>
      <c r="AG1350" s="11"/>
    </row>
    <row x14ac:dyDescent="0.25" r="1351" customHeight="1" ht="18.75">
      <c r="A1351" s="286">
        <v>15</v>
      </c>
      <c r="B1351" s="286">
        <v>1123773255</v>
      </c>
      <c r="C1351" s="287">
        <v>811663854282</v>
      </c>
      <c r="D1351" s="288">
        <v>45386</v>
      </c>
      <c r="E1351" s="285" t="s">
        <v>1945</v>
      </c>
      <c r="F1351" s="285" t="s">
        <v>188</v>
      </c>
      <c r="G1351" s="289" t="s">
        <v>1939</v>
      </c>
      <c r="H1351" s="285" t="s">
        <v>189</v>
      </c>
      <c r="I1351" s="288">
        <v>45401</v>
      </c>
      <c r="J1351" s="288">
        <v>45401</v>
      </c>
      <c r="K1351" s="286">
        <f>J1351-D1351</f>
      </c>
      <c r="L1351" s="288">
        <v>45417</v>
      </c>
      <c r="M1351" s="290">
        <v>19.4</v>
      </c>
      <c r="N1351" s="20"/>
      <c r="O1351" s="290"/>
      <c r="P1351" s="11"/>
      <c r="Q1351" s="20"/>
      <c r="R1351" s="11"/>
      <c r="S1351" s="6"/>
      <c r="T1351" s="6"/>
      <c r="U1351" s="5">
        <f>+YEAR(D1351)</f>
      </c>
      <c r="V1351" s="5">
        <f>+MONTH(D1351)</f>
      </c>
      <c r="W1351" s="281">
        <f>+"W"&amp;IF(WEEKNUM(D1351)&lt;10,"0"&amp;WEEKNUM(D1351),WEEKNUM(D1351))</f>
      </c>
      <c r="X1351" s="5">
        <f>+IF(N1351="",YEAR(L1351),YEAR(N1351))</f>
      </c>
      <c r="Y1351" s="5">
        <f>+IF(N1351="",MONTH(L1351),MONTH(N1351))</f>
      </c>
      <c r="Z1351" s="282">
        <f>+IF(N1351="","W"&amp;IF(WEEKNUM(L1351)&lt;10,"0"&amp;WEEKNUM(L1351),WEEKNUM(L1351)),"W"&amp;IF(WEEKNUM(N1351)&lt;10,"0"&amp;WEEKNUM(N1351),WEEKNUM(N1351)))</f>
      </c>
      <c r="AA1351" s="281">
        <f>+IF(O1351&lt;&gt;"",O1351,IF(N1351="","In Transit","Arrived"))</f>
      </c>
      <c r="AB1351" s="6"/>
      <c r="AC1351" s="11"/>
      <c r="AD1351" s="6"/>
      <c r="AE1351" s="6"/>
      <c r="AF1351" s="6"/>
      <c r="AG1351" s="11"/>
    </row>
    <row x14ac:dyDescent="0.25" r="1352" customHeight="1" ht="18.75">
      <c r="A1352" s="286">
        <v>15</v>
      </c>
      <c r="B1352" s="286">
        <v>1123773254</v>
      </c>
      <c r="C1352" s="287">
        <v>811663854282</v>
      </c>
      <c r="D1352" s="288">
        <v>45385</v>
      </c>
      <c r="E1352" s="285" t="s">
        <v>1946</v>
      </c>
      <c r="F1352" s="285" t="s">
        <v>188</v>
      </c>
      <c r="G1352" s="289" t="s">
        <v>1939</v>
      </c>
      <c r="H1352" s="285" t="s">
        <v>189</v>
      </c>
      <c r="I1352" s="288">
        <v>45401</v>
      </c>
      <c r="J1352" s="288">
        <v>45401</v>
      </c>
      <c r="K1352" s="286">
        <f>J1352-D1352</f>
      </c>
      <c r="L1352" s="288">
        <v>45417</v>
      </c>
      <c r="M1352" s="290">
        <v>19.4</v>
      </c>
      <c r="N1352" s="20"/>
      <c r="O1352" s="290"/>
      <c r="P1352" s="11"/>
      <c r="Q1352" s="20"/>
      <c r="R1352" s="11"/>
      <c r="S1352" s="6"/>
      <c r="T1352" s="6"/>
      <c r="U1352" s="5">
        <f>+YEAR(D1352)</f>
      </c>
      <c r="V1352" s="5">
        <f>+MONTH(D1352)</f>
      </c>
      <c r="W1352" s="281">
        <f>+"W"&amp;IF(WEEKNUM(D1352)&lt;10,"0"&amp;WEEKNUM(D1352),WEEKNUM(D1352))</f>
      </c>
      <c r="X1352" s="5">
        <f>+IF(N1352="",YEAR(L1352),YEAR(N1352))</f>
      </c>
      <c r="Y1352" s="5">
        <f>+IF(N1352="",MONTH(L1352),MONTH(N1352))</f>
      </c>
      <c r="Z1352" s="282">
        <f>+IF(N1352="","W"&amp;IF(WEEKNUM(L1352)&lt;10,"0"&amp;WEEKNUM(L1352),WEEKNUM(L1352)),"W"&amp;IF(WEEKNUM(N1352)&lt;10,"0"&amp;WEEKNUM(N1352),WEEKNUM(N1352)))</f>
      </c>
      <c r="AA1352" s="281">
        <f>+IF(O1352&lt;&gt;"",O1352,IF(N1352="","In Transit","Arrived"))</f>
      </c>
      <c r="AB1352" s="6"/>
      <c r="AC1352" s="11"/>
      <c r="AD1352" s="6"/>
      <c r="AE1352" s="6"/>
      <c r="AF1352" s="6"/>
      <c r="AG1352" s="11"/>
    </row>
    <row x14ac:dyDescent="0.25" r="1353" customHeight="1" ht="18.75">
      <c r="A1353" s="286">
        <v>15</v>
      </c>
      <c r="B1353" s="286">
        <v>1123773253</v>
      </c>
      <c r="C1353" s="287">
        <v>811663854282</v>
      </c>
      <c r="D1353" s="288">
        <v>45385</v>
      </c>
      <c r="E1353" s="285" t="s">
        <v>1947</v>
      </c>
      <c r="F1353" s="285" t="s">
        <v>188</v>
      </c>
      <c r="G1353" s="289" t="s">
        <v>1939</v>
      </c>
      <c r="H1353" s="285" t="s">
        <v>189</v>
      </c>
      <c r="I1353" s="288">
        <v>45401</v>
      </c>
      <c r="J1353" s="288">
        <v>45401</v>
      </c>
      <c r="K1353" s="286">
        <f>J1353-D1353</f>
      </c>
      <c r="L1353" s="288">
        <v>45417</v>
      </c>
      <c r="M1353" s="290">
        <v>19.4</v>
      </c>
      <c r="N1353" s="20"/>
      <c r="O1353" s="290"/>
      <c r="P1353" s="11"/>
      <c r="Q1353" s="20"/>
      <c r="R1353" s="11"/>
      <c r="S1353" s="6"/>
      <c r="T1353" s="6"/>
      <c r="U1353" s="5">
        <f>+YEAR(D1353)</f>
      </c>
      <c r="V1353" s="5">
        <f>+MONTH(D1353)</f>
      </c>
      <c r="W1353" s="281">
        <f>+"W"&amp;IF(WEEKNUM(D1353)&lt;10,"0"&amp;WEEKNUM(D1353),WEEKNUM(D1353))</f>
      </c>
      <c r="X1353" s="5">
        <f>+IF(N1353="",YEAR(L1353),YEAR(N1353))</f>
      </c>
      <c r="Y1353" s="5">
        <f>+IF(N1353="",MONTH(L1353),MONTH(N1353))</f>
      </c>
      <c r="Z1353" s="282">
        <f>+IF(N1353="","W"&amp;IF(WEEKNUM(L1353)&lt;10,"0"&amp;WEEKNUM(L1353),WEEKNUM(L1353)),"W"&amp;IF(WEEKNUM(N1353)&lt;10,"0"&amp;WEEKNUM(N1353),WEEKNUM(N1353)))</f>
      </c>
      <c r="AA1353" s="281">
        <f>+IF(O1353&lt;&gt;"",O1353,IF(N1353="","In Transit","Arrived"))</f>
      </c>
      <c r="AB1353" s="6"/>
      <c r="AC1353" s="11"/>
      <c r="AD1353" s="6"/>
      <c r="AE1353" s="6"/>
      <c r="AF1353" s="6"/>
      <c r="AG1353" s="11"/>
    </row>
    <row x14ac:dyDescent="0.25" r="1354" customHeight="1" ht="18.75">
      <c r="A1354" s="286">
        <v>15</v>
      </c>
      <c r="B1354" s="286">
        <v>1123572425</v>
      </c>
      <c r="C1354" s="287">
        <v>811663854282</v>
      </c>
      <c r="D1354" s="288">
        <v>45385</v>
      </c>
      <c r="E1354" s="285" t="s">
        <v>1948</v>
      </c>
      <c r="F1354" s="285" t="s">
        <v>188</v>
      </c>
      <c r="G1354" s="289" t="s">
        <v>1939</v>
      </c>
      <c r="H1354" s="285" t="s">
        <v>189</v>
      </c>
      <c r="I1354" s="288">
        <v>45401</v>
      </c>
      <c r="J1354" s="288">
        <v>45401</v>
      </c>
      <c r="K1354" s="286">
        <f>J1354-D1354</f>
      </c>
      <c r="L1354" s="288">
        <v>45417</v>
      </c>
      <c r="M1354" s="290">
        <v>19.4</v>
      </c>
      <c r="N1354" s="20"/>
      <c r="O1354" s="290"/>
      <c r="P1354" s="11"/>
      <c r="Q1354" s="20"/>
      <c r="R1354" s="11"/>
      <c r="S1354" s="6"/>
      <c r="T1354" s="6"/>
      <c r="U1354" s="5">
        <f>+YEAR(D1354)</f>
      </c>
      <c r="V1354" s="5">
        <f>+MONTH(D1354)</f>
      </c>
      <c r="W1354" s="281">
        <f>+"W"&amp;IF(WEEKNUM(D1354)&lt;10,"0"&amp;WEEKNUM(D1354),WEEKNUM(D1354))</f>
      </c>
      <c r="X1354" s="5">
        <f>+IF(N1354="",YEAR(L1354),YEAR(N1354))</f>
      </c>
      <c r="Y1354" s="5">
        <f>+IF(N1354="",MONTH(L1354),MONTH(N1354))</f>
      </c>
      <c r="Z1354" s="282">
        <f>+IF(N1354="","W"&amp;IF(WEEKNUM(L1354)&lt;10,"0"&amp;WEEKNUM(L1354),WEEKNUM(L1354)),"W"&amp;IF(WEEKNUM(N1354)&lt;10,"0"&amp;WEEKNUM(N1354),WEEKNUM(N1354)))</f>
      </c>
      <c r="AA1354" s="281">
        <f>+IF(O1354&lt;&gt;"",O1354,IF(N1354="","In Transit","Arrived"))</f>
      </c>
      <c r="AB1354" s="6"/>
      <c r="AC1354" s="11"/>
      <c r="AD1354" s="6"/>
      <c r="AE1354" s="6"/>
      <c r="AF1354" s="6"/>
      <c r="AG1354" s="11"/>
    </row>
    <row x14ac:dyDescent="0.25" r="1355" customHeight="1" ht="18.75">
      <c r="A1355" s="286">
        <v>15</v>
      </c>
      <c r="B1355" s="286">
        <v>1123572418</v>
      </c>
      <c r="C1355" s="287">
        <v>811663854282</v>
      </c>
      <c r="D1355" s="288">
        <v>45385</v>
      </c>
      <c r="E1355" s="285" t="s">
        <v>1949</v>
      </c>
      <c r="F1355" s="285" t="s">
        <v>188</v>
      </c>
      <c r="G1355" s="289" t="s">
        <v>1939</v>
      </c>
      <c r="H1355" s="285" t="s">
        <v>189</v>
      </c>
      <c r="I1355" s="288">
        <v>45401</v>
      </c>
      <c r="J1355" s="288">
        <v>45401</v>
      </c>
      <c r="K1355" s="286">
        <f>J1355-D1355</f>
      </c>
      <c r="L1355" s="288">
        <v>45417</v>
      </c>
      <c r="M1355" s="290">
        <v>19.4</v>
      </c>
      <c r="N1355" s="20"/>
      <c r="O1355" s="290"/>
      <c r="P1355" s="11"/>
      <c r="Q1355" s="20"/>
      <c r="R1355" s="11"/>
      <c r="S1355" s="6"/>
      <c r="T1355" s="6"/>
      <c r="U1355" s="5">
        <f>+YEAR(D1355)</f>
      </c>
      <c r="V1355" s="5">
        <f>+MONTH(D1355)</f>
      </c>
      <c r="W1355" s="281">
        <f>+"W"&amp;IF(WEEKNUM(D1355)&lt;10,"0"&amp;WEEKNUM(D1355),WEEKNUM(D1355))</f>
      </c>
      <c r="X1355" s="5">
        <f>+IF(N1355="",YEAR(L1355),YEAR(N1355))</f>
      </c>
      <c r="Y1355" s="5">
        <f>+IF(N1355="",MONTH(L1355),MONTH(N1355))</f>
      </c>
      <c r="Z1355" s="282">
        <f>+IF(N1355="","W"&amp;IF(WEEKNUM(L1355)&lt;10,"0"&amp;WEEKNUM(L1355),WEEKNUM(L1355)),"W"&amp;IF(WEEKNUM(N1355)&lt;10,"0"&amp;WEEKNUM(N1355),WEEKNUM(N1355)))</f>
      </c>
      <c r="AA1355" s="281">
        <f>+IF(O1355&lt;&gt;"",O1355,IF(N1355="","In Transit","Arrived"))</f>
      </c>
      <c r="AB1355" s="6"/>
      <c r="AC1355" s="11"/>
      <c r="AD1355" s="6"/>
      <c r="AE1355" s="6"/>
      <c r="AF1355" s="6"/>
      <c r="AG1355" s="11"/>
    </row>
    <row x14ac:dyDescent="0.25" r="1356" customHeight="1" ht="18.75">
      <c r="A1356" s="286">
        <v>15</v>
      </c>
      <c r="B1356" s="286">
        <v>1123572414</v>
      </c>
      <c r="C1356" s="287">
        <v>811663854282</v>
      </c>
      <c r="D1356" s="288">
        <v>45385</v>
      </c>
      <c r="E1356" s="285" t="s">
        <v>1950</v>
      </c>
      <c r="F1356" s="285" t="s">
        <v>188</v>
      </c>
      <c r="G1356" s="289" t="s">
        <v>1939</v>
      </c>
      <c r="H1356" s="285" t="s">
        <v>189</v>
      </c>
      <c r="I1356" s="288">
        <v>45401</v>
      </c>
      <c r="J1356" s="288">
        <v>45401</v>
      </c>
      <c r="K1356" s="286">
        <f>J1356-D1356</f>
      </c>
      <c r="L1356" s="288">
        <v>45417</v>
      </c>
      <c r="M1356" s="290">
        <v>19.4</v>
      </c>
      <c r="N1356" s="20"/>
      <c r="O1356" s="290"/>
      <c r="P1356" s="11"/>
      <c r="Q1356" s="20"/>
      <c r="R1356" s="11"/>
      <c r="S1356" s="6"/>
      <c r="T1356" s="6"/>
      <c r="U1356" s="5">
        <f>+YEAR(D1356)</f>
      </c>
      <c r="V1356" s="5">
        <f>+MONTH(D1356)</f>
      </c>
      <c r="W1356" s="281">
        <f>+"W"&amp;IF(WEEKNUM(D1356)&lt;10,"0"&amp;WEEKNUM(D1356),WEEKNUM(D1356))</f>
      </c>
      <c r="X1356" s="5">
        <f>+IF(N1356="",YEAR(L1356),YEAR(N1356))</f>
      </c>
      <c r="Y1356" s="5">
        <f>+IF(N1356="",MONTH(L1356),MONTH(N1356))</f>
      </c>
      <c r="Z1356" s="282">
        <f>+IF(N1356="","W"&amp;IF(WEEKNUM(L1356)&lt;10,"0"&amp;WEEKNUM(L1356),WEEKNUM(L1356)),"W"&amp;IF(WEEKNUM(N1356)&lt;10,"0"&amp;WEEKNUM(N1356),WEEKNUM(N1356)))</f>
      </c>
      <c r="AA1356" s="281">
        <f>+IF(O1356&lt;&gt;"",O1356,IF(N1356="","In Transit","Arrived"))</f>
      </c>
      <c r="AB1356" s="6"/>
      <c r="AC1356" s="11"/>
      <c r="AD1356" s="6"/>
      <c r="AE1356" s="6"/>
      <c r="AF1356" s="6"/>
      <c r="AG1356" s="11"/>
    </row>
    <row x14ac:dyDescent="0.25" r="1357" customHeight="1" ht="18.75">
      <c r="A1357" s="286">
        <v>15</v>
      </c>
      <c r="B1357" s="286">
        <v>1123572413</v>
      </c>
      <c r="C1357" s="287">
        <v>811663854282</v>
      </c>
      <c r="D1357" s="288">
        <v>45385</v>
      </c>
      <c r="E1357" s="285" t="s">
        <v>1951</v>
      </c>
      <c r="F1357" s="285" t="s">
        <v>188</v>
      </c>
      <c r="G1357" s="289" t="s">
        <v>1939</v>
      </c>
      <c r="H1357" s="285" t="s">
        <v>189</v>
      </c>
      <c r="I1357" s="288">
        <v>45401</v>
      </c>
      <c r="J1357" s="288">
        <v>45401</v>
      </c>
      <c r="K1357" s="286">
        <f>J1357-D1357</f>
      </c>
      <c r="L1357" s="288">
        <v>45417</v>
      </c>
      <c r="M1357" s="290">
        <v>19.4</v>
      </c>
      <c r="N1357" s="20"/>
      <c r="O1357" s="290"/>
      <c r="P1357" s="11"/>
      <c r="Q1357" s="20"/>
      <c r="R1357" s="11"/>
      <c r="S1357" s="6"/>
      <c r="T1357" s="6"/>
      <c r="U1357" s="5">
        <f>+YEAR(D1357)</f>
      </c>
      <c r="V1357" s="5">
        <f>+MONTH(D1357)</f>
      </c>
      <c r="W1357" s="281">
        <f>+"W"&amp;IF(WEEKNUM(D1357)&lt;10,"0"&amp;WEEKNUM(D1357),WEEKNUM(D1357))</f>
      </c>
      <c r="X1357" s="5">
        <f>+IF(N1357="",YEAR(L1357),YEAR(N1357))</f>
      </c>
      <c r="Y1357" s="5">
        <f>+IF(N1357="",MONTH(L1357),MONTH(N1357))</f>
      </c>
      <c r="Z1357" s="282">
        <f>+IF(N1357="","W"&amp;IF(WEEKNUM(L1357)&lt;10,"0"&amp;WEEKNUM(L1357),WEEKNUM(L1357)),"W"&amp;IF(WEEKNUM(N1357)&lt;10,"0"&amp;WEEKNUM(N1357),WEEKNUM(N1357)))</f>
      </c>
      <c r="AA1357" s="281">
        <f>+IF(O1357&lt;&gt;"",O1357,IF(N1357="","In Transit","Arrived"))</f>
      </c>
      <c r="AB1357" s="6"/>
      <c r="AC1357" s="11"/>
      <c r="AD1357" s="6"/>
      <c r="AE1357" s="6"/>
      <c r="AF1357" s="6"/>
      <c r="AG1357" s="11"/>
    </row>
    <row x14ac:dyDescent="0.25" r="1358" customHeight="1" ht="18.75">
      <c r="A1358" s="286">
        <v>15</v>
      </c>
      <c r="B1358" s="286">
        <v>1123572411</v>
      </c>
      <c r="C1358" s="287">
        <v>811663854282</v>
      </c>
      <c r="D1358" s="288">
        <v>45385</v>
      </c>
      <c r="E1358" s="285" t="s">
        <v>1952</v>
      </c>
      <c r="F1358" s="285" t="s">
        <v>188</v>
      </c>
      <c r="G1358" s="289" t="s">
        <v>1939</v>
      </c>
      <c r="H1358" s="285" t="s">
        <v>189</v>
      </c>
      <c r="I1358" s="288">
        <v>45401</v>
      </c>
      <c r="J1358" s="288">
        <v>45401</v>
      </c>
      <c r="K1358" s="286">
        <f>J1358-D1358</f>
      </c>
      <c r="L1358" s="288">
        <v>45417</v>
      </c>
      <c r="M1358" s="290">
        <v>19.4</v>
      </c>
      <c r="N1358" s="20"/>
      <c r="O1358" s="290"/>
      <c r="P1358" s="11"/>
      <c r="Q1358" s="20"/>
      <c r="R1358" s="11"/>
      <c r="S1358" s="6"/>
      <c r="T1358" s="6"/>
      <c r="U1358" s="5">
        <f>+YEAR(D1358)</f>
      </c>
      <c r="V1358" s="5">
        <f>+MONTH(D1358)</f>
      </c>
      <c r="W1358" s="281">
        <f>+"W"&amp;IF(WEEKNUM(D1358)&lt;10,"0"&amp;WEEKNUM(D1358),WEEKNUM(D1358))</f>
      </c>
      <c r="X1358" s="5">
        <f>+IF(N1358="",YEAR(L1358),YEAR(N1358))</f>
      </c>
      <c r="Y1358" s="5">
        <f>+IF(N1358="",MONTH(L1358),MONTH(N1358))</f>
      </c>
      <c r="Z1358" s="282">
        <f>+IF(N1358="","W"&amp;IF(WEEKNUM(L1358)&lt;10,"0"&amp;WEEKNUM(L1358),WEEKNUM(L1358)),"W"&amp;IF(WEEKNUM(N1358)&lt;10,"0"&amp;WEEKNUM(N1358),WEEKNUM(N1358)))</f>
      </c>
      <c r="AA1358" s="281">
        <f>+IF(O1358&lt;&gt;"",O1358,IF(N1358="","In Transit","Arrived"))</f>
      </c>
      <c r="AB1358" s="6"/>
      <c r="AC1358" s="11"/>
      <c r="AD1358" s="6"/>
      <c r="AE1358" s="6"/>
      <c r="AF1358" s="6"/>
      <c r="AG1358" s="11"/>
    </row>
    <row x14ac:dyDescent="0.25" r="1359" customHeight="1" ht="18.75">
      <c r="A1359" s="286">
        <v>15</v>
      </c>
      <c r="B1359" s="286">
        <v>1123255155</v>
      </c>
      <c r="C1359" s="287">
        <v>806677096465</v>
      </c>
      <c r="D1359" s="288">
        <v>45387</v>
      </c>
      <c r="E1359" s="285" t="s">
        <v>579</v>
      </c>
      <c r="F1359" s="285" t="s">
        <v>1538</v>
      </c>
      <c r="G1359" s="289" t="s">
        <v>1925</v>
      </c>
      <c r="H1359" s="285" t="s">
        <v>189</v>
      </c>
      <c r="I1359" s="288">
        <v>45394</v>
      </c>
      <c r="J1359" s="288">
        <v>45394</v>
      </c>
      <c r="K1359" s="286">
        <f>J1359-D1359</f>
      </c>
      <c r="L1359" s="288">
        <v>45417</v>
      </c>
      <c r="M1359" s="290">
        <v>19.4</v>
      </c>
      <c r="N1359" s="20"/>
      <c r="O1359" s="290"/>
      <c r="P1359" s="11"/>
      <c r="Q1359" s="20"/>
      <c r="R1359" s="11"/>
      <c r="S1359" s="6"/>
      <c r="T1359" s="6"/>
      <c r="U1359" s="5">
        <f>+YEAR(D1359)</f>
      </c>
      <c r="V1359" s="5">
        <f>+MONTH(D1359)</f>
      </c>
      <c r="W1359" s="281">
        <f>+"W"&amp;IF(WEEKNUM(D1359)&lt;10,"0"&amp;WEEKNUM(D1359),WEEKNUM(D1359))</f>
      </c>
      <c r="X1359" s="5">
        <f>+IF(N1359="",YEAR(L1359),YEAR(N1359))</f>
      </c>
      <c r="Y1359" s="5">
        <f>+IF(N1359="",MONTH(L1359),MONTH(N1359))</f>
      </c>
      <c r="Z1359" s="282">
        <f>+IF(N1359="","W"&amp;IF(WEEKNUM(L1359)&lt;10,"0"&amp;WEEKNUM(L1359),WEEKNUM(L1359)),"W"&amp;IF(WEEKNUM(N1359)&lt;10,"0"&amp;WEEKNUM(N1359),WEEKNUM(N1359)))</f>
      </c>
      <c r="AA1359" s="281">
        <f>+IF(O1359&lt;&gt;"",O1359,IF(N1359="","In Transit","Arrived"))</f>
      </c>
      <c r="AB1359" s="6"/>
      <c r="AC1359" s="11"/>
      <c r="AD1359" s="6"/>
      <c r="AE1359" s="6"/>
      <c r="AF1359" s="6"/>
      <c r="AG1359" s="11"/>
    </row>
    <row x14ac:dyDescent="0.25" r="1360" customHeight="1" ht="18.75">
      <c r="A1360" s="286">
        <v>15</v>
      </c>
      <c r="B1360" s="286">
        <v>1123255153</v>
      </c>
      <c r="C1360" s="287">
        <v>806677096465</v>
      </c>
      <c r="D1360" s="288">
        <v>45387</v>
      </c>
      <c r="E1360" s="285" t="s">
        <v>1953</v>
      </c>
      <c r="F1360" s="285" t="s">
        <v>1538</v>
      </c>
      <c r="G1360" s="289" t="s">
        <v>1925</v>
      </c>
      <c r="H1360" s="285" t="s">
        <v>189</v>
      </c>
      <c r="I1360" s="288">
        <v>45394</v>
      </c>
      <c r="J1360" s="288">
        <v>45394</v>
      </c>
      <c r="K1360" s="286">
        <f>J1360-D1360</f>
      </c>
      <c r="L1360" s="288">
        <v>45417</v>
      </c>
      <c r="M1360" s="290">
        <v>19.4</v>
      </c>
      <c r="N1360" s="20"/>
      <c r="O1360" s="290"/>
      <c r="P1360" s="11"/>
      <c r="Q1360" s="20"/>
      <c r="R1360" s="11"/>
      <c r="S1360" s="6"/>
      <c r="T1360" s="6"/>
      <c r="U1360" s="5">
        <f>+YEAR(D1360)</f>
      </c>
      <c r="V1360" s="5">
        <f>+MONTH(D1360)</f>
      </c>
      <c r="W1360" s="281">
        <f>+"W"&amp;IF(WEEKNUM(D1360)&lt;10,"0"&amp;WEEKNUM(D1360),WEEKNUM(D1360))</f>
      </c>
      <c r="X1360" s="5">
        <f>+IF(N1360="",YEAR(L1360),YEAR(N1360))</f>
      </c>
      <c r="Y1360" s="5">
        <f>+IF(N1360="",MONTH(L1360),MONTH(N1360))</f>
      </c>
      <c r="Z1360" s="282">
        <f>+IF(N1360="","W"&amp;IF(WEEKNUM(L1360)&lt;10,"0"&amp;WEEKNUM(L1360),WEEKNUM(L1360)),"W"&amp;IF(WEEKNUM(N1360)&lt;10,"0"&amp;WEEKNUM(N1360),WEEKNUM(N1360)))</f>
      </c>
      <c r="AA1360" s="281">
        <f>+IF(O1360&lt;&gt;"",O1360,IF(N1360="","In Transit","Arrived"))</f>
      </c>
      <c r="AB1360" s="6"/>
      <c r="AC1360" s="11"/>
      <c r="AD1360" s="6"/>
      <c r="AE1360" s="6"/>
      <c r="AF1360" s="6"/>
      <c r="AG1360" s="11"/>
    </row>
    <row x14ac:dyDescent="0.25" r="1361" customHeight="1" ht="18.75">
      <c r="A1361" s="286">
        <v>15</v>
      </c>
      <c r="B1361" s="286">
        <v>1123255150</v>
      </c>
      <c r="C1361" s="287">
        <v>806677096465</v>
      </c>
      <c r="D1361" s="288">
        <v>45386</v>
      </c>
      <c r="E1361" s="285" t="s">
        <v>1954</v>
      </c>
      <c r="F1361" s="285" t="s">
        <v>1538</v>
      </c>
      <c r="G1361" s="289" t="s">
        <v>1925</v>
      </c>
      <c r="H1361" s="285" t="s">
        <v>189</v>
      </c>
      <c r="I1361" s="288">
        <v>45394</v>
      </c>
      <c r="J1361" s="288">
        <v>45394</v>
      </c>
      <c r="K1361" s="286">
        <f>J1361-D1361</f>
      </c>
      <c r="L1361" s="288">
        <v>45417</v>
      </c>
      <c r="M1361" s="290">
        <v>19.4</v>
      </c>
      <c r="N1361" s="20"/>
      <c r="O1361" s="290"/>
      <c r="P1361" s="11"/>
      <c r="Q1361" s="20"/>
      <c r="R1361" s="11"/>
      <c r="S1361" s="6"/>
      <c r="T1361" s="6"/>
      <c r="U1361" s="5">
        <f>+YEAR(D1361)</f>
      </c>
      <c r="V1361" s="5">
        <f>+MONTH(D1361)</f>
      </c>
      <c r="W1361" s="281">
        <f>+"W"&amp;IF(WEEKNUM(D1361)&lt;10,"0"&amp;WEEKNUM(D1361),WEEKNUM(D1361))</f>
      </c>
      <c r="X1361" s="5">
        <f>+IF(N1361="",YEAR(L1361),YEAR(N1361))</f>
      </c>
      <c r="Y1361" s="5">
        <f>+IF(N1361="",MONTH(L1361),MONTH(N1361))</f>
      </c>
      <c r="Z1361" s="282">
        <f>+IF(N1361="","W"&amp;IF(WEEKNUM(L1361)&lt;10,"0"&amp;WEEKNUM(L1361),WEEKNUM(L1361)),"W"&amp;IF(WEEKNUM(N1361)&lt;10,"0"&amp;WEEKNUM(N1361),WEEKNUM(N1361)))</f>
      </c>
      <c r="AA1361" s="281">
        <f>+IF(O1361&lt;&gt;"",O1361,IF(N1361="","In Transit","Arrived"))</f>
      </c>
      <c r="AB1361" s="6"/>
      <c r="AC1361" s="11"/>
      <c r="AD1361" s="6"/>
      <c r="AE1361" s="6"/>
      <c r="AF1361" s="6"/>
      <c r="AG1361" s="11"/>
    </row>
    <row x14ac:dyDescent="0.25" r="1362" customHeight="1" ht="18.75">
      <c r="A1362" s="286">
        <v>15</v>
      </c>
      <c r="B1362" s="286">
        <v>1123255147</v>
      </c>
      <c r="C1362" s="287">
        <v>806677096465</v>
      </c>
      <c r="D1362" s="288">
        <v>45386</v>
      </c>
      <c r="E1362" s="285" t="s">
        <v>1955</v>
      </c>
      <c r="F1362" s="285" t="s">
        <v>1538</v>
      </c>
      <c r="G1362" s="289" t="s">
        <v>1925</v>
      </c>
      <c r="H1362" s="285" t="s">
        <v>189</v>
      </c>
      <c r="I1362" s="288">
        <v>45394</v>
      </c>
      <c r="J1362" s="288">
        <v>45394</v>
      </c>
      <c r="K1362" s="286">
        <f>J1362-D1362</f>
      </c>
      <c r="L1362" s="288">
        <v>45417</v>
      </c>
      <c r="M1362" s="290">
        <v>19.4</v>
      </c>
      <c r="N1362" s="20"/>
      <c r="O1362" s="290"/>
      <c r="P1362" s="11"/>
      <c r="Q1362" s="20"/>
      <c r="R1362" s="11"/>
      <c r="S1362" s="6"/>
      <c r="T1362" s="6"/>
      <c r="U1362" s="5">
        <f>+YEAR(D1362)</f>
      </c>
      <c r="V1362" s="5">
        <f>+MONTH(D1362)</f>
      </c>
      <c r="W1362" s="281">
        <f>+"W"&amp;IF(WEEKNUM(D1362)&lt;10,"0"&amp;WEEKNUM(D1362),WEEKNUM(D1362))</f>
      </c>
      <c r="X1362" s="5">
        <f>+IF(N1362="",YEAR(L1362),YEAR(N1362))</f>
      </c>
      <c r="Y1362" s="5">
        <f>+IF(N1362="",MONTH(L1362),MONTH(N1362))</f>
      </c>
      <c r="Z1362" s="282">
        <f>+IF(N1362="","W"&amp;IF(WEEKNUM(L1362)&lt;10,"0"&amp;WEEKNUM(L1362),WEEKNUM(L1362)),"W"&amp;IF(WEEKNUM(N1362)&lt;10,"0"&amp;WEEKNUM(N1362),WEEKNUM(N1362)))</f>
      </c>
      <c r="AA1362" s="281">
        <f>+IF(O1362&lt;&gt;"",O1362,IF(N1362="","In Transit","Arrived"))</f>
      </c>
      <c r="AB1362" s="6"/>
      <c r="AC1362" s="11"/>
      <c r="AD1362" s="6"/>
      <c r="AE1362" s="6"/>
      <c r="AF1362" s="6"/>
      <c r="AG1362" s="11"/>
    </row>
    <row x14ac:dyDescent="0.25" r="1363" customHeight="1" ht="18.75">
      <c r="A1363" s="286">
        <v>15</v>
      </c>
      <c r="B1363" s="286">
        <v>1123255143</v>
      </c>
      <c r="C1363" s="287">
        <v>806677096465</v>
      </c>
      <c r="D1363" s="288">
        <v>45386</v>
      </c>
      <c r="E1363" s="285" t="s">
        <v>1956</v>
      </c>
      <c r="F1363" s="285" t="s">
        <v>1538</v>
      </c>
      <c r="G1363" s="289" t="s">
        <v>1925</v>
      </c>
      <c r="H1363" s="285" t="s">
        <v>189</v>
      </c>
      <c r="I1363" s="288">
        <v>45394</v>
      </c>
      <c r="J1363" s="288">
        <v>45394</v>
      </c>
      <c r="K1363" s="286">
        <f>J1363-D1363</f>
      </c>
      <c r="L1363" s="288">
        <v>45417</v>
      </c>
      <c r="M1363" s="290">
        <v>19.4</v>
      </c>
      <c r="N1363" s="20"/>
      <c r="O1363" s="290"/>
      <c r="P1363" s="11"/>
      <c r="Q1363" s="20"/>
      <c r="R1363" s="11"/>
      <c r="S1363" s="6"/>
      <c r="T1363" s="6"/>
      <c r="U1363" s="5">
        <f>+YEAR(D1363)</f>
      </c>
      <c r="V1363" s="5">
        <f>+MONTH(D1363)</f>
      </c>
      <c r="W1363" s="281">
        <f>+"W"&amp;IF(WEEKNUM(D1363)&lt;10,"0"&amp;WEEKNUM(D1363),WEEKNUM(D1363))</f>
      </c>
      <c r="X1363" s="5">
        <f>+IF(N1363="",YEAR(L1363),YEAR(N1363))</f>
      </c>
      <c r="Y1363" s="5">
        <f>+IF(N1363="",MONTH(L1363),MONTH(N1363))</f>
      </c>
      <c r="Z1363" s="282">
        <f>+IF(N1363="","W"&amp;IF(WEEKNUM(L1363)&lt;10,"0"&amp;WEEKNUM(L1363),WEEKNUM(L1363)),"W"&amp;IF(WEEKNUM(N1363)&lt;10,"0"&amp;WEEKNUM(N1363),WEEKNUM(N1363)))</f>
      </c>
      <c r="AA1363" s="281">
        <f>+IF(O1363&lt;&gt;"",O1363,IF(N1363="","In Transit","Arrived"))</f>
      </c>
      <c r="AB1363" s="6"/>
      <c r="AC1363" s="11"/>
      <c r="AD1363" s="6"/>
      <c r="AE1363" s="6"/>
      <c r="AF1363" s="6"/>
      <c r="AG1363" s="11"/>
    </row>
    <row x14ac:dyDescent="0.25" r="1364" customHeight="1" ht="18.75">
      <c r="A1364" s="286">
        <v>15</v>
      </c>
      <c r="B1364" s="286">
        <v>1123255142</v>
      </c>
      <c r="C1364" s="287">
        <v>806677096465</v>
      </c>
      <c r="D1364" s="288">
        <v>45386</v>
      </c>
      <c r="E1364" s="285" t="s">
        <v>1957</v>
      </c>
      <c r="F1364" s="285" t="s">
        <v>1538</v>
      </c>
      <c r="G1364" s="289" t="s">
        <v>1925</v>
      </c>
      <c r="H1364" s="285" t="s">
        <v>189</v>
      </c>
      <c r="I1364" s="288">
        <v>45394</v>
      </c>
      <c r="J1364" s="288">
        <v>45394</v>
      </c>
      <c r="K1364" s="286">
        <f>J1364-D1364</f>
      </c>
      <c r="L1364" s="288">
        <v>45417</v>
      </c>
      <c r="M1364" s="290">
        <v>19.4</v>
      </c>
      <c r="N1364" s="20"/>
      <c r="O1364" s="290"/>
      <c r="P1364" s="11"/>
      <c r="Q1364" s="20"/>
      <c r="R1364" s="11"/>
      <c r="S1364" s="6"/>
      <c r="T1364" s="6"/>
      <c r="U1364" s="5">
        <f>+YEAR(D1364)</f>
      </c>
      <c r="V1364" s="5">
        <f>+MONTH(D1364)</f>
      </c>
      <c r="W1364" s="281">
        <f>+"W"&amp;IF(WEEKNUM(D1364)&lt;10,"0"&amp;WEEKNUM(D1364),WEEKNUM(D1364))</f>
      </c>
      <c r="X1364" s="5">
        <f>+IF(N1364="",YEAR(L1364),YEAR(N1364))</f>
      </c>
      <c r="Y1364" s="5">
        <f>+IF(N1364="",MONTH(L1364),MONTH(N1364))</f>
      </c>
      <c r="Z1364" s="282">
        <f>+IF(N1364="","W"&amp;IF(WEEKNUM(L1364)&lt;10,"0"&amp;WEEKNUM(L1364),WEEKNUM(L1364)),"W"&amp;IF(WEEKNUM(N1364)&lt;10,"0"&amp;WEEKNUM(N1364),WEEKNUM(N1364)))</f>
      </c>
      <c r="AA1364" s="281">
        <f>+IF(O1364&lt;&gt;"",O1364,IF(N1364="","In Transit","Arrived"))</f>
      </c>
      <c r="AB1364" s="6"/>
      <c r="AC1364" s="11"/>
      <c r="AD1364" s="6"/>
      <c r="AE1364" s="6"/>
      <c r="AF1364" s="6"/>
      <c r="AG1364" s="11"/>
    </row>
    <row x14ac:dyDescent="0.25" r="1365" customHeight="1" ht="18.75">
      <c r="A1365" s="286">
        <v>15</v>
      </c>
      <c r="B1365" s="286">
        <v>1123255140</v>
      </c>
      <c r="C1365" s="287">
        <v>806677096465</v>
      </c>
      <c r="D1365" s="288">
        <v>45386</v>
      </c>
      <c r="E1365" s="285" t="s">
        <v>1958</v>
      </c>
      <c r="F1365" s="285" t="s">
        <v>1538</v>
      </c>
      <c r="G1365" s="289" t="s">
        <v>1925</v>
      </c>
      <c r="H1365" s="285" t="s">
        <v>189</v>
      </c>
      <c r="I1365" s="288">
        <v>45394</v>
      </c>
      <c r="J1365" s="288">
        <v>45394</v>
      </c>
      <c r="K1365" s="286">
        <f>J1365-D1365</f>
      </c>
      <c r="L1365" s="288">
        <v>45417</v>
      </c>
      <c r="M1365" s="290">
        <v>19.4</v>
      </c>
      <c r="N1365" s="20"/>
      <c r="O1365" s="290"/>
      <c r="P1365" s="11"/>
      <c r="Q1365" s="20"/>
      <c r="R1365" s="11"/>
      <c r="S1365" s="6"/>
      <c r="T1365" s="6"/>
      <c r="U1365" s="5">
        <f>+YEAR(D1365)</f>
      </c>
      <c r="V1365" s="5">
        <f>+MONTH(D1365)</f>
      </c>
      <c r="W1365" s="281">
        <f>+"W"&amp;IF(WEEKNUM(D1365)&lt;10,"0"&amp;WEEKNUM(D1365),WEEKNUM(D1365))</f>
      </c>
      <c r="X1365" s="5">
        <f>+IF(N1365="",YEAR(L1365),YEAR(N1365))</f>
      </c>
      <c r="Y1365" s="5">
        <f>+IF(N1365="",MONTH(L1365),MONTH(N1365))</f>
      </c>
      <c r="Z1365" s="282">
        <f>+IF(N1365="","W"&amp;IF(WEEKNUM(L1365)&lt;10,"0"&amp;WEEKNUM(L1365),WEEKNUM(L1365)),"W"&amp;IF(WEEKNUM(N1365)&lt;10,"0"&amp;WEEKNUM(N1365),WEEKNUM(N1365)))</f>
      </c>
      <c r="AA1365" s="281">
        <f>+IF(O1365&lt;&gt;"",O1365,IF(N1365="","In Transit","Arrived"))</f>
      </c>
      <c r="AB1365" s="6"/>
      <c r="AC1365" s="11"/>
      <c r="AD1365" s="6"/>
      <c r="AE1365" s="6"/>
      <c r="AF1365" s="6"/>
      <c r="AG1365" s="11"/>
    </row>
    <row x14ac:dyDescent="0.25" r="1366" customHeight="1" ht="18.75">
      <c r="A1366" s="286">
        <v>16</v>
      </c>
      <c r="B1366" s="286">
        <v>1124048251</v>
      </c>
      <c r="C1366" s="287">
        <v>815726493069</v>
      </c>
      <c r="D1366" s="288">
        <v>45392</v>
      </c>
      <c r="E1366" s="285" t="s">
        <v>1959</v>
      </c>
      <c r="F1366" s="285" t="s">
        <v>188</v>
      </c>
      <c r="G1366" s="289" t="s">
        <v>1939</v>
      </c>
      <c r="H1366" s="285" t="s">
        <v>189</v>
      </c>
      <c r="I1366" s="288">
        <v>45401</v>
      </c>
      <c r="J1366" s="288">
        <v>45401</v>
      </c>
      <c r="K1366" s="286">
        <f>J1366-D1366</f>
      </c>
      <c r="L1366" s="288">
        <v>45417</v>
      </c>
      <c r="M1366" s="290">
        <v>19.4</v>
      </c>
      <c r="N1366" s="20"/>
      <c r="O1366" s="290"/>
      <c r="P1366" s="11"/>
      <c r="Q1366" s="20"/>
      <c r="R1366" s="11"/>
      <c r="S1366" s="6"/>
      <c r="T1366" s="6"/>
      <c r="U1366" s="5">
        <f>+YEAR(D1366)</f>
      </c>
      <c r="V1366" s="5">
        <f>+MONTH(D1366)</f>
      </c>
      <c r="W1366" s="281">
        <f>+"W"&amp;IF(WEEKNUM(D1366)&lt;10,"0"&amp;WEEKNUM(D1366),WEEKNUM(D1366))</f>
      </c>
      <c r="X1366" s="5">
        <f>+IF(N1366="",YEAR(L1366),YEAR(N1366))</f>
      </c>
      <c r="Y1366" s="5">
        <f>+IF(N1366="",MONTH(L1366),MONTH(N1366))</f>
      </c>
      <c r="Z1366" s="282">
        <f>+IF(N1366="","W"&amp;IF(WEEKNUM(L1366)&lt;10,"0"&amp;WEEKNUM(L1366),WEEKNUM(L1366)),"W"&amp;IF(WEEKNUM(N1366)&lt;10,"0"&amp;WEEKNUM(N1366),WEEKNUM(N1366)))</f>
      </c>
      <c r="AA1366" s="281">
        <f>+IF(O1366&lt;&gt;"",O1366,IF(N1366="","In Transit","Arrived"))</f>
      </c>
      <c r="AB1366" s="6"/>
      <c r="AC1366" s="11"/>
      <c r="AD1366" s="6"/>
      <c r="AE1366" s="6"/>
      <c r="AF1366" s="6"/>
      <c r="AG1366" s="11"/>
    </row>
    <row x14ac:dyDescent="0.25" r="1367" customHeight="1" ht="18.75">
      <c r="A1367" s="286">
        <v>16</v>
      </c>
      <c r="B1367" s="286">
        <v>1124048250</v>
      </c>
      <c r="C1367" s="287">
        <v>815726493069</v>
      </c>
      <c r="D1367" s="288">
        <v>45392</v>
      </c>
      <c r="E1367" s="285" t="s">
        <v>1960</v>
      </c>
      <c r="F1367" s="285" t="s">
        <v>188</v>
      </c>
      <c r="G1367" s="289" t="s">
        <v>1939</v>
      </c>
      <c r="H1367" s="285" t="s">
        <v>189</v>
      </c>
      <c r="I1367" s="288">
        <v>45401</v>
      </c>
      <c r="J1367" s="288">
        <v>45401</v>
      </c>
      <c r="K1367" s="286">
        <f>J1367-D1367</f>
      </c>
      <c r="L1367" s="288">
        <v>45417</v>
      </c>
      <c r="M1367" s="290">
        <v>19.4</v>
      </c>
      <c r="N1367" s="20"/>
      <c r="O1367" s="290"/>
      <c r="P1367" s="11"/>
      <c r="Q1367" s="20"/>
      <c r="R1367" s="11"/>
      <c r="S1367" s="6"/>
      <c r="T1367" s="6"/>
      <c r="U1367" s="5">
        <f>+YEAR(D1367)</f>
      </c>
      <c r="V1367" s="5">
        <f>+MONTH(D1367)</f>
      </c>
      <c r="W1367" s="281">
        <f>+"W"&amp;IF(WEEKNUM(D1367)&lt;10,"0"&amp;WEEKNUM(D1367),WEEKNUM(D1367))</f>
      </c>
      <c r="X1367" s="5">
        <f>+IF(N1367="",YEAR(L1367),YEAR(N1367))</f>
      </c>
      <c r="Y1367" s="5">
        <f>+IF(N1367="",MONTH(L1367),MONTH(N1367))</f>
      </c>
      <c r="Z1367" s="282">
        <f>+IF(N1367="","W"&amp;IF(WEEKNUM(L1367)&lt;10,"0"&amp;WEEKNUM(L1367),WEEKNUM(L1367)),"W"&amp;IF(WEEKNUM(N1367)&lt;10,"0"&amp;WEEKNUM(N1367),WEEKNUM(N1367)))</f>
      </c>
      <c r="AA1367" s="281">
        <f>+IF(O1367&lt;&gt;"",O1367,IF(N1367="","In Transit","Arrived"))</f>
      </c>
      <c r="AB1367" s="6"/>
      <c r="AC1367" s="11"/>
      <c r="AD1367" s="6"/>
      <c r="AE1367" s="6"/>
      <c r="AF1367" s="6"/>
      <c r="AG1367" s="11"/>
    </row>
    <row x14ac:dyDescent="0.25" r="1368" customHeight="1" ht="18.75">
      <c r="A1368" s="286">
        <v>16</v>
      </c>
      <c r="B1368" s="286">
        <v>1124048249</v>
      </c>
      <c r="C1368" s="287">
        <v>815726493069</v>
      </c>
      <c r="D1368" s="288">
        <v>45392</v>
      </c>
      <c r="E1368" s="285" t="s">
        <v>1961</v>
      </c>
      <c r="F1368" s="285" t="s">
        <v>188</v>
      </c>
      <c r="G1368" s="289" t="s">
        <v>1939</v>
      </c>
      <c r="H1368" s="285" t="s">
        <v>189</v>
      </c>
      <c r="I1368" s="288">
        <v>45401</v>
      </c>
      <c r="J1368" s="288">
        <v>45401</v>
      </c>
      <c r="K1368" s="286">
        <f>J1368-D1368</f>
      </c>
      <c r="L1368" s="288">
        <v>45417</v>
      </c>
      <c r="M1368" s="290">
        <v>19.4</v>
      </c>
      <c r="N1368" s="20"/>
      <c r="O1368" s="290"/>
      <c r="P1368" s="11"/>
      <c r="Q1368" s="20"/>
      <c r="R1368" s="11"/>
      <c r="S1368" s="6"/>
      <c r="T1368" s="6"/>
      <c r="U1368" s="5">
        <f>+YEAR(D1368)</f>
      </c>
      <c r="V1368" s="5">
        <f>+MONTH(D1368)</f>
      </c>
      <c r="W1368" s="281">
        <f>+"W"&amp;IF(WEEKNUM(D1368)&lt;10,"0"&amp;WEEKNUM(D1368),WEEKNUM(D1368))</f>
      </c>
      <c r="X1368" s="5">
        <f>+IF(N1368="",YEAR(L1368),YEAR(N1368))</f>
      </c>
      <c r="Y1368" s="5">
        <f>+IF(N1368="",MONTH(L1368),MONTH(N1368))</f>
      </c>
      <c r="Z1368" s="282">
        <f>+IF(N1368="","W"&amp;IF(WEEKNUM(L1368)&lt;10,"0"&amp;WEEKNUM(L1368),WEEKNUM(L1368)),"W"&amp;IF(WEEKNUM(N1368)&lt;10,"0"&amp;WEEKNUM(N1368),WEEKNUM(N1368)))</f>
      </c>
      <c r="AA1368" s="281">
        <f>+IF(O1368&lt;&gt;"",O1368,IF(N1368="","In Transit","Arrived"))</f>
      </c>
      <c r="AB1368" s="6"/>
      <c r="AC1368" s="11"/>
      <c r="AD1368" s="6"/>
      <c r="AE1368" s="6"/>
      <c r="AF1368" s="6"/>
      <c r="AG1368" s="11"/>
    </row>
    <row x14ac:dyDescent="0.25" r="1369" customHeight="1" ht="18.75">
      <c r="A1369" s="286">
        <v>16</v>
      </c>
      <c r="B1369" s="286">
        <v>1124048248</v>
      </c>
      <c r="C1369" s="287">
        <v>815726493069</v>
      </c>
      <c r="D1369" s="288">
        <v>45392</v>
      </c>
      <c r="E1369" s="285" t="s">
        <v>1962</v>
      </c>
      <c r="F1369" s="285" t="s">
        <v>188</v>
      </c>
      <c r="G1369" s="289" t="s">
        <v>1939</v>
      </c>
      <c r="H1369" s="285" t="s">
        <v>189</v>
      </c>
      <c r="I1369" s="288">
        <v>45401</v>
      </c>
      <c r="J1369" s="288">
        <v>45401</v>
      </c>
      <c r="K1369" s="286">
        <f>J1369-D1369</f>
      </c>
      <c r="L1369" s="288">
        <v>45417</v>
      </c>
      <c r="M1369" s="290">
        <v>19.4</v>
      </c>
      <c r="N1369" s="290"/>
      <c r="O1369" s="291"/>
      <c r="P1369" s="11"/>
      <c r="Q1369" s="20"/>
      <c r="R1369" s="11"/>
      <c r="S1369" s="6"/>
      <c r="T1369" s="6"/>
      <c r="U1369" s="5">
        <f>+YEAR(D1369)</f>
      </c>
      <c r="V1369" s="5">
        <f>+MONTH(D1369)</f>
      </c>
      <c r="W1369" s="281">
        <f>+"W"&amp;IF(WEEKNUM(D1369)&lt;10,"0"&amp;WEEKNUM(D1369),WEEKNUM(D1369))</f>
      </c>
      <c r="X1369" s="5">
        <f>+IF(N1369="",YEAR(L1369),YEAR(N1369))</f>
      </c>
      <c r="Y1369" s="5">
        <f>+IF(N1369="",MONTH(L1369),MONTH(N1369))</f>
      </c>
      <c r="Z1369" s="282">
        <f>+IF(N1369="","W"&amp;IF(WEEKNUM(L1369)&lt;10,"0"&amp;WEEKNUM(L1369),WEEKNUM(L1369)),"W"&amp;IF(WEEKNUM(N1369)&lt;10,"0"&amp;WEEKNUM(N1369),WEEKNUM(N1369)))</f>
      </c>
      <c r="AA1369" s="281">
        <f>+IF(O1369&lt;&gt;"",O1369,IF(N1369="","In Transit","Arrived"))</f>
      </c>
      <c r="AB1369" s="6"/>
      <c r="AC1369" s="11"/>
      <c r="AD1369" s="6"/>
      <c r="AE1369" s="6"/>
      <c r="AF1369" s="6"/>
      <c r="AG1369" s="11"/>
    </row>
    <row x14ac:dyDescent="0.25" r="1370" customHeight="1" ht="18.75">
      <c r="A1370" s="286">
        <v>16</v>
      </c>
      <c r="B1370" s="286">
        <v>1124048247</v>
      </c>
      <c r="C1370" s="287">
        <v>815726493069</v>
      </c>
      <c r="D1370" s="288">
        <v>45392</v>
      </c>
      <c r="E1370" s="285" t="s">
        <v>1963</v>
      </c>
      <c r="F1370" s="285" t="s">
        <v>188</v>
      </c>
      <c r="G1370" s="289" t="s">
        <v>1939</v>
      </c>
      <c r="H1370" s="285" t="s">
        <v>189</v>
      </c>
      <c r="I1370" s="288">
        <v>45401</v>
      </c>
      <c r="J1370" s="288">
        <v>45401</v>
      </c>
      <c r="K1370" s="286">
        <f>J1370-D1370</f>
      </c>
      <c r="L1370" s="288">
        <v>45417</v>
      </c>
      <c r="M1370" s="290">
        <v>19.4</v>
      </c>
      <c r="N1370" s="290"/>
      <c r="O1370" s="291"/>
      <c r="P1370" s="11"/>
      <c r="Q1370" s="20"/>
      <c r="R1370" s="11"/>
      <c r="S1370" s="6"/>
      <c r="T1370" s="6"/>
      <c r="U1370" s="5">
        <f>+YEAR(D1370)</f>
      </c>
      <c r="V1370" s="5">
        <f>+MONTH(D1370)</f>
      </c>
      <c r="W1370" s="281">
        <f>+"W"&amp;IF(WEEKNUM(D1370)&lt;10,"0"&amp;WEEKNUM(D1370),WEEKNUM(D1370))</f>
      </c>
      <c r="X1370" s="5">
        <f>+IF(N1370="",YEAR(L1370),YEAR(N1370))</f>
      </c>
      <c r="Y1370" s="5">
        <f>+IF(N1370="",MONTH(L1370),MONTH(N1370))</f>
      </c>
      <c r="Z1370" s="282">
        <f>+IF(N1370="","W"&amp;IF(WEEKNUM(L1370)&lt;10,"0"&amp;WEEKNUM(L1370),WEEKNUM(L1370)),"W"&amp;IF(WEEKNUM(N1370)&lt;10,"0"&amp;WEEKNUM(N1370),WEEKNUM(N1370)))</f>
      </c>
      <c r="AA1370" s="281">
        <f>+IF(O1370&lt;&gt;"",O1370,IF(N1370="","In Transit","Arrived"))</f>
      </c>
      <c r="AB1370" s="6"/>
      <c r="AC1370" s="11"/>
      <c r="AD1370" s="6"/>
      <c r="AE1370" s="6"/>
      <c r="AF1370" s="6"/>
      <c r="AG1370" s="11"/>
    </row>
    <row x14ac:dyDescent="0.25" r="1371" customHeight="1" ht="18.75">
      <c r="A1371" s="286">
        <v>17</v>
      </c>
      <c r="B1371" s="286">
        <v>1124109161</v>
      </c>
      <c r="C1371" s="287">
        <v>815729795239</v>
      </c>
      <c r="D1371" s="288">
        <v>45401</v>
      </c>
      <c r="E1371" s="285" t="s">
        <v>1964</v>
      </c>
      <c r="F1371" s="285" t="s">
        <v>250</v>
      </c>
      <c r="G1371" s="289" t="s">
        <v>1965</v>
      </c>
      <c r="H1371" s="285" t="s">
        <v>189</v>
      </c>
      <c r="I1371" s="288">
        <v>45414</v>
      </c>
      <c r="J1371" s="20"/>
      <c r="K1371" s="286"/>
      <c r="L1371" s="288">
        <v>45438</v>
      </c>
      <c r="M1371" s="290">
        <v>19.4</v>
      </c>
      <c r="N1371" s="290"/>
      <c r="O1371" s="291"/>
      <c r="P1371" s="11"/>
      <c r="Q1371" s="20"/>
      <c r="R1371" s="11"/>
      <c r="S1371" s="6"/>
      <c r="T1371" s="6"/>
      <c r="U1371" s="5">
        <f>+YEAR(D1371)</f>
      </c>
      <c r="V1371" s="5">
        <f>+MONTH(D1371)</f>
      </c>
      <c r="W1371" s="281">
        <f>+"W"&amp;IF(WEEKNUM(D1371)&lt;10,"0"&amp;WEEKNUM(D1371),WEEKNUM(D1371))</f>
      </c>
      <c r="X1371" s="5">
        <f>+IF(N1371="",YEAR(L1371),YEAR(N1371))</f>
      </c>
      <c r="Y1371" s="5">
        <f>+IF(N1371="",MONTH(L1371),MONTH(N1371))</f>
      </c>
      <c r="Z1371" s="282">
        <f>+IF(N1371="","W"&amp;IF(WEEKNUM(L1371)&lt;10,"0"&amp;WEEKNUM(L1371),WEEKNUM(L1371)),"W"&amp;IF(WEEKNUM(N1371)&lt;10,"0"&amp;WEEKNUM(N1371),WEEKNUM(N1371)))</f>
      </c>
      <c r="AA1371" s="281">
        <f>+IF(O1371&lt;&gt;"",O1371,IF(N1371="","In Transit","Arrived"))</f>
      </c>
      <c r="AB1371" s="6"/>
      <c r="AC1371" s="11"/>
      <c r="AD1371" s="6"/>
      <c r="AE1371" s="6"/>
      <c r="AF1371" s="6"/>
      <c r="AG1371" s="11"/>
    </row>
    <row x14ac:dyDescent="0.25" r="1372" customHeight="1" ht="18.75">
      <c r="A1372" s="286">
        <v>17</v>
      </c>
      <c r="B1372" s="286">
        <v>1124109156</v>
      </c>
      <c r="C1372" s="287">
        <v>815729795239</v>
      </c>
      <c r="D1372" s="288">
        <v>45401</v>
      </c>
      <c r="E1372" s="285" t="s">
        <v>1966</v>
      </c>
      <c r="F1372" s="285" t="s">
        <v>250</v>
      </c>
      <c r="G1372" s="289" t="s">
        <v>1965</v>
      </c>
      <c r="H1372" s="285" t="s">
        <v>189</v>
      </c>
      <c r="I1372" s="288">
        <v>45414</v>
      </c>
      <c r="J1372" s="20"/>
      <c r="K1372" s="286"/>
      <c r="L1372" s="288">
        <v>45438</v>
      </c>
      <c r="M1372" s="290">
        <v>19.4</v>
      </c>
      <c r="N1372" s="290"/>
      <c r="O1372" s="291"/>
      <c r="P1372" s="11"/>
      <c r="Q1372" s="20"/>
      <c r="R1372" s="11"/>
      <c r="S1372" s="6"/>
      <c r="T1372" s="6"/>
      <c r="U1372" s="5">
        <f>+YEAR(D1372)</f>
      </c>
      <c r="V1372" s="5">
        <f>+MONTH(D1372)</f>
      </c>
      <c r="W1372" s="281">
        <f>+"W"&amp;IF(WEEKNUM(D1372)&lt;10,"0"&amp;WEEKNUM(D1372),WEEKNUM(D1372))</f>
      </c>
      <c r="X1372" s="5">
        <f>+IF(N1372="",YEAR(L1372),YEAR(N1372))</f>
      </c>
      <c r="Y1372" s="5">
        <f>+IF(N1372="",MONTH(L1372),MONTH(N1372))</f>
      </c>
      <c r="Z1372" s="282">
        <f>+IF(N1372="","W"&amp;IF(WEEKNUM(L1372)&lt;10,"0"&amp;WEEKNUM(L1372),WEEKNUM(L1372)),"W"&amp;IF(WEEKNUM(N1372)&lt;10,"0"&amp;WEEKNUM(N1372),WEEKNUM(N1372)))</f>
      </c>
      <c r="AA1372" s="281">
        <f>+IF(O1372&lt;&gt;"",O1372,IF(N1372="","In Transit","Arrived"))</f>
      </c>
      <c r="AB1372" s="6"/>
      <c r="AC1372" s="11"/>
      <c r="AD1372" s="6"/>
      <c r="AE1372" s="6"/>
      <c r="AF1372" s="6"/>
      <c r="AG1372" s="11"/>
    </row>
    <row x14ac:dyDescent="0.25" r="1373" customHeight="1" ht="18.75">
      <c r="A1373" s="286">
        <v>17</v>
      </c>
      <c r="B1373" s="286">
        <v>1124109154</v>
      </c>
      <c r="C1373" s="287">
        <v>815729795239</v>
      </c>
      <c r="D1373" s="288">
        <v>45401</v>
      </c>
      <c r="E1373" s="285" t="s">
        <v>1967</v>
      </c>
      <c r="F1373" s="285" t="s">
        <v>250</v>
      </c>
      <c r="G1373" s="289" t="s">
        <v>1965</v>
      </c>
      <c r="H1373" s="285" t="s">
        <v>189</v>
      </c>
      <c r="I1373" s="288">
        <v>45414</v>
      </c>
      <c r="J1373" s="20"/>
      <c r="K1373" s="286"/>
      <c r="L1373" s="288">
        <v>45438</v>
      </c>
      <c r="M1373" s="290">
        <v>19.4</v>
      </c>
      <c r="N1373" s="290"/>
      <c r="O1373" s="291"/>
      <c r="P1373" s="11"/>
      <c r="Q1373" s="20"/>
      <c r="R1373" s="11"/>
      <c r="S1373" s="6"/>
      <c r="T1373" s="6"/>
      <c r="U1373" s="5">
        <f>+YEAR(D1373)</f>
      </c>
      <c r="V1373" s="5">
        <f>+MONTH(D1373)</f>
      </c>
      <c r="W1373" s="281">
        <f>+"W"&amp;IF(WEEKNUM(D1373)&lt;10,"0"&amp;WEEKNUM(D1373),WEEKNUM(D1373))</f>
      </c>
      <c r="X1373" s="5">
        <f>+IF(N1373="",YEAR(L1373),YEAR(N1373))</f>
      </c>
      <c r="Y1373" s="5">
        <f>+IF(N1373="",MONTH(L1373),MONTH(N1373))</f>
      </c>
      <c r="Z1373" s="282">
        <f>+IF(N1373="","W"&amp;IF(WEEKNUM(L1373)&lt;10,"0"&amp;WEEKNUM(L1373),WEEKNUM(L1373)),"W"&amp;IF(WEEKNUM(N1373)&lt;10,"0"&amp;WEEKNUM(N1373),WEEKNUM(N1373)))</f>
      </c>
      <c r="AA1373" s="281">
        <f>+IF(O1373&lt;&gt;"",O1373,IF(N1373="","In Transit","Arrived"))</f>
      </c>
      <c r="AB1373" s="6"/>
      <c r="AC1373" s="11"/>
      <c r="AD1373" s="6"/>
      <c r="AE1373" s="6"/>
      <c r="AF1373" s="6"/>
      <c r="AG1373" s="11"/>
    </row>
    <row x14ac:dyDescent="0.25" r="1374" customHeight="1" ht="18.75">
      <c r="A1374" s="286">
        <v>17</v>
      </c>
      <c r="B1374" s="286">
        <v>1124109151</v>
      </c>
      <c r="C1374" s="287">
        <v>815729795239</v>
      </c>
      <c r="D1374" s="288">
        <v>45400</v>
      </c>
      <c r="E1374" s="285" t="s">
        <v>1968</v>
      </c>
      <c r="F1374" s="285" t="s">
        <v>250</v>
      </c>
      <c r="G1374" s="289" t="s">
        <v>1965</v>
      </c>
      <c r="H1374" s="285" t="s">
        <v>189</v>
      </c>
      <c r="I1374" s="288">
        <v>45414</v>
      </c>
      <c r="J1374" s="20"/>
      <c r="K1374" s="286"/>
      <c r="L1374" s="288">
        <v>45438</v>
      </c>
      <c r="M1374" s="290">
        <v>19.4</v>
      </c>
      <c r="N1374" s="290"/>
      <c r="O1374" s="291"/>
      <c r="P1374" s="11"/>
      <c r="Q1374" s="20"/>
      <c r="R1374" s="11"/>
      <c r="S1374" s="6"/>
      <c r="T1374" s="6"/>
      <c r="U1374" s="5">
        <f>+YEAR(D1374)</f>
      </c>
      <c r="V1374" s="5">
        <f>+MONTH(D1374)</f>
      </c>
      <c r="W1374" s="281">
        <f>+"W"&amp;IF(WEEKNUM(D1374)&lt;10,"0"&amp;WEEKNUM(D1374),WEEKNUM(D1374))</f>
      </c>
      <c r="X1374" s="5">
        <f>+IF(N1374="",YEAR(L1374),YEAR(N1374))</f>
      </c>
      <c r="Y1374" s="5">
        <f>+IF(N1374="",MONTH(L1374),MONTH(N1374))</f>
      </c>
      <c r="Z1374" s="282">
        <f>+IF(N1374="","W"&amp;IF(WEEKNUM(L1374)&lt;10,"0"&amp;WEEKNUM(L1374),WEEKNUM(L1374)),"W"&amp;IF(WEEKNUM(N1374)&lt;10,"0"&amp;WEEKNUM(N1374),WEEKNUM(N1374)))</f>
      </c>
      <c r="AA1374" s="281">
        <f>+IF(O1374&lt;&gt;"",O1374,IF(N1374="","In Transit","Arrived"))</f>
      </c>
      <c r="AB1374" s="6"/>
      <c r="AC1374" s="11"/>
      <c r="AD1374" s="6"/>
      <c r="AE1374" s="6"/>
      <c r="AF1374" s="6"/>
      <c r="AG1374" s="11"/>
    </row>
    <row x14ac:dyDescent="0.25" r="1375" customHeight="1" ht="18.75">
      <c r="A1375" s="286">
        <v>17</v>
      </c>
      <c r="B1375" s="286">
        <v>1124109148</v>
      </c>
      <c r="C1375" s="287">
        <v>815729385972</v>
      </c>
      <c r="D1375" s="288">
        <v>45400</v>
      </c>
      <c r="E1375" s="285" t="s">
        <v>1969</v>
      </c>
      <c r="F1375" s="285" t="s">
        <v>250</v>
      </c>
      <c r="G1375" s="289" t="s">
        <v>1965</v>
      </c>
      <c r="H1375" s="285" t="s">
        <v>189</v>
      </c>
      <c r="I1375" s="288">
        <v>45414</v>
      </c>
      <c r="J1375" s="20"/>
      <c r="K1375" s="286"/>
      <c r="L1375" s="288">
        <v>45438</v>
      </c>
      <c r="M1375" s="290">
        <v>19.4</v>
      </c>
      <c r="N1375" s="290"/>
      <c r="O1375" s="291"/>
      <c r="P1375" s="11"/>
      <c r="Q1375" s="20"/>
      <c r="R1375" s="11"/>
      <c r="S1375" s="6"/>
      <c r="T1375" s="6"/>
      <c r="U1375" s="5">
        <f>+YEAR(D1375)</f>
      </c>
      <c r="V1375" s="5">
        <f>+MONTH(D1375)</f>
      </c>
      <c r="W1375" s="281">
        <f>+"W"&amp;IF(WEEKNUM(D1375)&lt;10,"0"&amp;WEEKNUM(D1375),WEEKNUM(D1375))</f>
      </c>
      <c r="X1375" s="5">
        <f>+IF(N1375="",YEAR(L1375),YEAR(N1375))</f>
      </c>
      <c r="Y1375" s="5">
        <f>+IF(N1375="",MONTH(L1375),MONTH(N1375))</f>
      </c>
      <c r="Z1375" s="282">
        <f>+IF(N1375="","W"&amp;IF(WEEKNUM(L1375)&lt;10,"0"&amp;WEEKNUM(L1375),WEEKNUM(L1375)),"W"&amp;IF(WEEKNUM(N1375)&lt;10,"0"&amp;WEEKNUM(N1375),WEEKNUM(N1375)))</f>
      </c>
      <c r="AA1375" s="281">
        <f>+IF(O1375&lt;&gt;"",O1375,IF(N1375="","In Transit","Arrived"))</f>
      </c>
      <c r="AB1375" s="6"/>
      <c r="AC1375" s="11"/>
      <c r="AD1375" s="6"/>
      <c r="AE1375" s="6"/>
      <c r="AF1375" s="6"/>
      <c r="AG1375" s="11"/>
    </row>
    <row x14ac:dyDescent="0.25" r="1376" customHeight="1" ht="18.75">
      <c r="A1376" s="286">
        <v>17</v>
      </c>
      <c r="B1376" s="286">
        <v>1124109144</v>
      </c>
      <c r="C1376" s="287">
        <v>815729385972</v>
      </c>
      <c r="D1376" s="288">
        <v>45400</v>
      </c>
      <c r="E1376" s="285" t="s">
        <v>1970</v>
      </c>
      <c r="F1376" s="285" t="s">
        <v>250</v>
      </c>
      <c r="G1376" s="289" t="s">
        <v>1965</v>
      </c>
      <c r="H1376" s="285" t="s">
        <v>189</v>
      </c>
      <c r="I1376" s="288">
        <v>45414</v>
      </c>
      <c r="J1376" s="20"/>
      <c r="K1376" s="286"/>
      <c r="L1376" s="288">
        <v>45438</v>
      </c>
      <c r="M1376" s="290">
        <v>19.4</v>
      </c>
      <c r="N1376" s="290"/>
      <c r="O1376" s="291"/>
      <c r="P1376" s="11"/>
      <c r="Q1376" s="20"/>
      <c r="R1376" s="11"/>
      <c r="S1376" s="6"/>
      <c r="T1376" s="6"/>
      <c r="U1376" s="5">
        <f>+YEAR(D1376)</f>
      </c>
      <c r="V1376" s="5">
        <f>+MONTH(D1376)</f>
      </c>
      <c r="W1376" s="281">
        <f>+"W"&amp;IF(WEEKNUM(D1376)&lt;10,"0"&amp;WEEKNUM(D1376),WEEKNUM(D1376))</f>
      </c>
      <c r="X1376" s="5">
        <f>+IF(N1376="",YEAR(L1376),YEAR(N1376))</f>
      </c>
      <c r="Y1376" s="5">
        <f>+IF(N1376="",MONTH(L1376),MONTH(N1376))</f>
      </c>
      <c r="Z1376" s="282">
        <f>+IF(N1376="","W"&amp;IF(WEEKNUM(L1376)&lt;10,"0"&amp;WEEKNUM(L1376),WEEKNUM(L1376)),"W"&amp;IF(WEEKNUM(N1376)&lt;10,"0"&amp;WEEKNUM(N1376),WEEKNUM(N1376)))</f>
      </c>
      <c r="AA1376" s="281">
        <f>+IF(O1376&lt;&gt;"",O1376,IF(N1376="","In Transit","Arrived"))</f>
      </c>
      <c r="AB1376" s="6"/>
      <c r="AC1376" s="11"/>
      <c r="AD1376" s="6"/>
      <c r="AE1376" s="6"/>
      <c r="AF1376" s="6"/>
      <c r="AG1376" s="11"/>
    </row>
    <row x14ac:dyDescent="0.25" r="1377" customHeight="1" ht="18.75">
      <c r="A1377" s="286">
        <v>17</v>
      </c>
      <c r="B1377" s="286">
        <v>1124109141</v>
      </c>
      <c r="C1377" s="287">
        <v>815729385972</v>
      </c>
      <c r="D1377" s="288">
        <v>45400</v>
      </c>
      <c r="E1377" s="285" t="s">
        <v>589</v>
      </c>
      <c r="F1377" s="285" t="s">
        <v>250</v>
      </c>
      <c r="G1377" s="289" t="s">
        <v>1965</v>
      </c>
      <c r="H1377" s="285" t="s">
        <v>189</v>
      </c>
      <c r="I1377" s="288">
        <v>45414</v>
      </c>
      <c r="J1377" s="20"/>
      <c r="K1377" s="286"/>
      <c r="L1377" s="288">
        <v>45438</v>
      </c>
      <c r="M1377" s="290">
        <v>19.4</v>
      </c>
      <c r="N1377" s="290"/>
      <c r="O1377" s="291"/>
      <c r="P1377" s="11"/>
      <c r="Q1377" s="20"/>
      <c r="R1377" s="11"/>
      <c r="S1377" s="6"/>
      <c r="T1377" s="6"/>
      <c r="U1377" s="5">
        <f>+YEAR(D1377)</f>
      </c>
      <c r="V1377" s="5">
        <f>+MONTH(D1377)</f>
      </c>
      <c r="W1377" s="281">
        <f>+"W"&amp;IF(WEEKNUM(D1377)&lt;10,"0"&amp;WEEKNUM(D1377),WEEKNUM(D1377))</f>
      </c>
      <c r="X1377" s="5">
        <f>+IF(N1377="",YEAR(L1377),YEAR(N1377))</f>
      </c>
      <c r="Y1377" s="5">
        <f>+IF(N1377="",MONTH(L1377),MONTH(N1377))</f>
      </c>
      <c r="Z1377" s="282">
        <f>+IF(N1377="","W"&amp;IF(WEEKNUM(L1377)&lt;10,"0"&amp;WEEKNUM(L1377),WEEKNUM(L1377)),"W"&amp;IF(WEEKNUM(N1377)&lt;10,"0"&amp;WEEKNUM(N1377),WEEKNUM(N1377)))</f>
      </c>
      <c r="AA1377" s="281">
        <f>+IF(O1377&lt;&gt;"",O1377,IF(N1377="","In Transit","Arrived"))</f>
      </c>
      <c r="AB1377" s="6"/>
      <c r="AC1377" s="11"/>
      <c r="AD1377" s="6"/>
      <c r="AE1377" s="6"/>
      <c r="AF1377" s="6"/>
      <c r="AG1377" s="11"/>
    </row>
    <row x14ac:dyDescent="0.25" r="1378" customHeight="1" ht="18.75">
      <c r="A1378" s="286">
        <v>17</v>
      </c>
      <c r="B1378" s="286">
        <v>1124109140</v>
      </c>
      <c r="C1378" s="287">
        <v>815729385972</v>
      </c>
      <c r="D1378" s="288">
        <v>45400</v>
      </c>
      <c r="E1378" s="285" t="s">
        <v>1971</v>
      </c>
      <c r="F1378" s="285" t="s">
        <v>250</v>
      </c>
      <c r="G1378" s="289" t="s">
        <v>1965</v>
      </c>
      <c r="H1378" s="285" t="s">
        <v>189</v>
      </c>
      <c r="I1378" s="288">
        <v>45414</v>
      </c>
      <c r="J1378" s="20"/>
      <c r="K1378" s="286"/>
      <c r="L1378" s="288">
        <v>45438</v>
      </c>
      <c r="M1378" s="290">
        <v>19.4</v>
      </c>
      <c r="N1378" s="290"/>
      <c r="O1378" s="291"/>
      <c r="P1378" s="11"/>
      <c r="Q1378" s="20"/>
      <c r="R1378" s="11"/>
      <c r="S1378" s="6"/>
      <c r="T1378" s="6"/>
      <c r="U1378" s="5">
        <f>+YEAR(D1378)</f>
      </c>
      <c r="V1378" s="5">
        <f>+MONTH(D1378)</f>
      </c>
      <c r="W1378" s="281">
        <f>+"W"&amp;IF(WEEKNUM(D1378)&lt;10,"0"&amp;WEEKNUM(D1378),WEEKNUM(D1378))</f>
      </c>
      <c r="X1378" s="5">
        <f>+IF(N1378="",YEAR(L1378),YEAR(N1378))</f>
      </c>
      <c r="Y1378" s="5">
        <f>+IF(N1378="",MONTH(L1378),MONTH(N1378))</f>
      </c>
      <c r="Z1378" s="282">
        <f>+IF(N1378="","W"&amp;IF(WEEKNUM(L1378)&lt;10,"0"&amp;WEEKNUM(L1378),WEEKNUM(L1378)),"W"&amp;IF(WEEKNUM(N1378)&lt;10,"0"&amp;WEEKNUM(N1378),WEEKNUM(N1378)))</f>
      </c>
      <c r="AA1378" s="281">
        <f>+IF(O1378&lt;&gt;"",O1378,IF(N1378="","In Transit","Arrived"))</f>
      </c>
      <c r="AB1378" s="6"/>
      <c r="AC1378" s="11"/>
      <c r="AD1378" s="6"/>
      <c r="AE1378" s="6"/>
      <c r="AF1378" s="6"/>
      <c r="AG1378" s="11"/>
    </row>
    <row x14ac:dyDescent="0.25" r="1379" customHeight="1" ht="18.75">
      <c r="A1379" s="286">
        <v>17</v>
      </c>
      <c r="B1379" s="286">
        <v>1124109139</v>
      </c>
      <c r="C1379" s="287">
        <v>815729385972</v>
      </c>
      <c r="D1379" s="288">
        <v>45400</v>
      </c>
      <c r="E1379" s="285" t="s">
        <v>1972</v>
      </c>
      <c r="F1379" s="285" t="s">
        <v>250</v>
      </c>
      <c r="G1379" s="289" t="s">
        <v>1965</v>
      </c>
      <c r="H1379" s="285" t="s">
        <v>189</v>
      </c>
      <c r="I1379" s="288">
        <v>45414</v>
      </c>
      <c r="J1379" s="20"/>
      <c r="K1379" s="286"/>
      <c r="L1379" s="288">
        <v>45438</v>
      </c>
      <c r="M1379" s="290">
        <v>19.4</v>
      </c>
      <c r="N1379" s="290"/>
      <c r="O1379" s="291"/>
      <c r="P1379" s="11"/>
      <c r="Q1379" s="20"/>
      <c r="R1379" s="11"/>
      <c r="S1379" s="6"/>
      <c r="T1379" s="6"/>
      <c r="U1379" s="5">
        <f>+YEAR(D1379)</f>
      </c>
      <c r="V1379" s="5">
        <f>+MONTH(D1379)</f>
      </c>
      <c r="W1379" s="281">
        <f>+"W"&amp;IF(WEEKNUM(D1379)&lt;10,"0"&amp;WEEKNUM(D1379),WEEKNUM(D1379))</f>
      </c>
      <c r="X1379" s="5">
        <f>+IF(N1379="",YEAR(L1379),YEAR(N1379))</f>
      </c>
      <c r="Y1379" s="5">
        <f>+IF(N1379="",MONTH(L1379),MONTH(N1379))</f>
      </c>
      <c r="Z1379" s="282">
        <f>+IF(N1379="","W"&amp;IF(WEEKNUM(L1379)&lt;10,"0"&amp;WEEKNUM(L1379),WEEKNUM(L1379)),"W"&amp;IF(WEEKNUM(N1379)&lt;10,"0"&amp;WEEKNUM(N1379),WEEKNUM(N1379)))</f>
      </c>
      <c r="AA1379" s="281">
        <f>+IF(O1379&lt;&gt;"",O1379,IF(N1379="","In Transit","Arrived"))</f>
      </c>
      <c r="AB1379" s="6"/>
      <c r="AC1379" s="11"/>
      <c r="AD1379" s="6"/>
      <c r="AE1379" s="6"/>
      <c r="AF1379" s="6"/>
      <c r="AG1379" s="11"/>
    </row>
    <row x14ac:dyDescent="0.25" r="1380" customHeight="1" ht="18.75">
      <c r="A1380" s="286">
        <v>17</v>
      </c>
      <c r="B1380" s="286">
        <v>1124109137</v>
      </c>
      <c r="C1380" s="287">
        <v>815729385972</v>
      </c>
      <c r="D1380" s="288">
        <v>45400</v>
      </c>
      <c r="E1380" s="285" t="s">
        <v>1973</v>
      </c>
      <c r="F1380" s="285" t="s">
        <v>250</v>
      </c>
      <c r="G1380" s="289" t="s">
        <v>1965</v>
      </c>
      <c r="H1380" s="285" t="s">
        <v>189</v>
      </c>
      <c r="I1380" s="288">
        <v>45414</v>
      </c>
      <c r="J1380" s="20"/>
      <c r="K1380" s="286"/>
      <c r="L1380" s="288">
        <v>45438</v>
      </c>
      <c r="M1380" s="290">
        <v>19.4</v>
      </c>
      <c r="N1380" s="290"/>
      <c r="O1380" s="291"/>
      <c r="P1380" s="11"/>
      <c r="Q1380" s="20"/>
      <c r="R1380" s="11"/>
      <c r="S1380" s="6"/>
      <c r="T1380" s="6"/>
      <c r="U1380" s="5">
        <f>+YEAR(D1380)</f>
      </c>
      <c r="V1380" s="5">
        <f>+MONTH(D1380)</f>
      </c>
      <c r="W1380" s="281">
        <f>+"W"&amp;IF(WEEKNUM(D1380)&lt;10,"0"&amp;WEEKNUM(D1380),WEEKNUM(D1380))</f>
      </c>
      <c r="X1380" s="5">
        <f>+IF(N1380="",YEAR(L1380),YEAR(N1380))</f>
      </c>
      <c r="Y1380" s="5">
        <f>+IF(N1380="",MONTH(L1380),MONTH(N1380))</f>
      </c>
      <c r="Z1380" s="282">
        <f>+IF(N1380="","W"&amp;IF(WEEKNUM(L1380)&lt;10,"0"&amp;WEEKNUM(L1380),WEEKNUM(L1380)),"W"&amp;IF(WEEKNUM(N1380)&lt;10,"0"&amp;WEEKNUM(N1380),WEEKNUM(N1380)))</f>
      </c>
      <c r="AA1380" s="281">
        <f>+IF(O1380&lt;&gt;"",O1380,IF(N1380="","In Transit","Arrived"))</f>
      </c>
      <c r="AB1380" s="6"/>
      <c r="AC1380" s="11"/>
      <c r="AD1380" s="6"/>
      <c r="AE1380" s="6"/>
      <c r="AF1380" s="6"/>
      <c r="AG1380" s="11"/>
    </row>
    <row x14ac:dyDescent="0.25" r="1381" customHeight="1" ht="18.75">
      <c r="A1381" s="286">
        <v>17</v>
      </c>
      <c r="B1381" s="286">
        <v>1124109136</v>
      </c>
      <c r="C1381" s="287">
        <v>815729385972</v>
      </c>
      <c r="D1381" s="288">
        <v>45400</v>
      </c>
      <c r="E1381" s="285" t="s">
        <v>1974</v>
      </c>
      <c r="F1381" s="285" t="s">
        <v>250</v>
      </c>
      <c r="G1381" s="289" t="s">
        <v>1965</v>
      </c>
      <c r="H1381" s="285" t="s">
        <v>189</v>
      </c>
      <c r="I1381" s="288">
        <v>45414</v>
      </c>
      <c r="J1381" s="20"/>
      <c r="K1381" s="286"/>
      <c r="L1381" s="288">
        <v>45438</v>
      </c>
      <c r="M1381" s="290">
        <v>19.4</v>
      </c>
      <c r="N1381" s="290"/>
      <c r="O1381" s="291"/>
      <c r="P1381" s="11"/>
      <c r="Q1381" s="20"/>
      <c r="R1381" s="11"/>
      <c r="S1381" s="6"/>
      <c r="T1381" s="6"/>
      <c r="U1381" s="5">
        <f>+YEAR(D1381)</f>
      </c>
      <c r="V1381" s="5">
        <f>+MONTH(D1381)</f>
      </c>
      <c r="W1381" s="281">
        <f>+"W"&amp;IF(WEEKNUM(D1381)&lt;10,"0"&amp;WEEKNUM(D1381),WEEKNUM(D1381))</f>
      </c>
      <c r="X1381" s="5">
        <f>+IF(N1381="",YEAR(L1381),YEAR(N1381))</f>
      </c>
      <c r="Y1381" s="5">
        <f>+IF(N1381="",MONTH(L1381),MONTH(N1381))</f>
      </c>
      <c r="Z1381" s="282">
        <f>+IF(N1381="","W"&amp;IF(WEEKNUM(L1381)&lt;10,"0"&amp;WEEKNUM(L1381),WEEKNUM(L1381)),"W"&amp;IF(WEEKNUM(N1381)&lt;10,"0"&amp;WEEKNUM(N1381),WEEKNUM(N1381)))</f>
      </c>
      <c r="AA1381" s="281">
        <f>+IF(O1381&lt;&gt;"",O1381,IF(N1381="","In Transit","Arrived"))</f>
      </c>
      <c r="AB1381" s="6"/>
      <c r="AC1381" s="11"/>
      <c r="AD1381" s="6"/>
      <c r="AE1381" s="6"/>
      <c r="AF1381" s="6"/>
      <c r="AG1381" s="11"/>
    </row>
    <row x14ac:dyDescent="0.25" r="1382" customHeight="1" ht="18.75">
      <c r="A1382" s="286">
        <v>17</v>
      </c>
      <c r="B1382" s="286">
        <v>1124109134</v>
      </c>
      <c r="C1382" s="287">
        <v>815729385972</v>
      </c>
      <c r="D1382" s="288">
        <v>45400</v>
      </c>
      <c r="E1382" s="285" t="s">
        <v>1975</v>
      </c>
      <c r="F1382" s="285" t="s">
        <v>250</v>
      </c>
      <c r="G1382" s="289" t="s">
        <v>1965</v>
      </c>
      <c r="H1382" s="285" t="s">
        <v>189</v>
      </c>
      <c r="I1382" s="288">
        <v>45414</v>
      </c>
      <c r="J1382" s="20"/>
      <c r="K1382" s="286"/>
      <c r="L1382" s="288">
        <v>45438</v>
      </c>
      <c r="M1382" s="290">
        <v>19.4</v>
      </c>
      <c r="N1382" s="290"/>
      <c r="O1382" s="291"/>
      <c r="P1382" s="11"/>
      <c r="Q1382" s="20"/>
      <c r="R1382" s="11"/>
      <c r="S1382" s="6"/>
      <c r="T1382" s="6"/>
      <c r="U1382" s="5">
        <f>+YEAR(D1382)</f>
      </c>
      <c r="V1382" s="5">
        <f>+MONTH(D1382)</f>
      </c>
      <c r="W1382" s="281">
        <f>+"W"&amp;IF(WEEKNUM(D1382)&lt;10,"0"&amp;WEEKNUM(D1382),WEEKNUM(D1382))</f>
      </c>
      <c r="X1382" s="5">
        <f>+IF(N1382="",YEAR(L1382),YEAR(N1382))</f>
      </c>
      <c r="Y1382" s="5">
        <f>+IF(N1382="",MONTH(L1382),MONTH(N1382))</f>
      </c>
      <c r="Z1382" s="282">
        <f>+IF(N1382="","W"&amp;IF(WEEKNUM(L1382)&lt;10,"0"&amp;WEEKNUM(L1382),WEEKNUM(L1382)),"W"&amp;IF(WEEKNUM(N1382)&lt;10,"0"&amp;WEEKNUM(N1382),WEEKNUM(N1382)))</f>
      </c>
      <c r="AA1382" s="281">
        <f>+IF(O1382&lt;&gt;"",O1382,IF(N1382="","In Transit","Arrived"))</f>
      </c>
      <c r="AB1382" s="6"/>
      <c r="AC1382" s="11"/>
      <c r="AD1382" s="6"/>
      <c r="AE1382" s="6"/>
      <c r="AF1382" s="6"/>
      <c r="AG1382" s="11"/>
    </row>
    <row x14ac:dyDescent="0.25" r="1383" customHeight="1" ht="18.75">
      <c r="A1383" s="286">
        <v>17</v>
      </c>
      <c r="B1383" s="286">
        <v>1124048244</v>
      </c>
      <c r="C1383" s="287">
        <v>815725497009</v>
      </c>
      <c r="D1383" s="288">
        <v>45399</v>
      </c>
      <c r="E1383" s="285" t="s">
        <v>1976</v>
      </c>
      <c r="F1383" s="285" t="s">
        <v>250</v>
      </c>
      <c r="G1383" s="289" t="s">
        <v>1965</v>
      </c>
      <c r="H1383" s="285" t="s">
        <v>189</v>
      </c>
      <c r="I1383" s="288">
        <v>45415</v>
      </c>
      <c r="J1383" s="20"/>
      <c r="K1383" s="286"/>
      <c r="L1383" s="288">
        <v>45438</v>
      </c>
      <c r="M1383" s="290">
        <v>19.4</v>
      </c>
      <c r="N1383" s="290"/>
      <c r="O1383" s="291"/>
      <c r="P1383" s="11"/>
      <c r="Q1383" s="20"/>
      <c r="R1383" s="11"/>
      <c r="S1383" s="6"/>
      <c r="T1383" s="6"/>
      <c r="U1383" s="5">
        <f>+YEAR(D1383)</f>
      </c>
      <c r="V1383" s="5">
        <f>+MONTH(D1383)</f>
      </c>
      <c r="W1383" s="281">
        <f>+"W"&amp;IF(WEEKNUM(D1383)&lt;10,"0"&amp;WEEKNUM(D1383),WEEKNUM(D1383))</f>
      </c>
      <c r="X1383" s="5">
        <f>+IF(N1383="",YEAR(L1383),YEAR(N1383))</f>
      </c>
      <c r="Y1383" s="5">
        <f>+IF(N1383="",MONTH(L1383),MONTH(N1383))</f>
      </c>
      <c r="Z1383" s="282">
        <f>+IF(N1383="","W"&amp;IF(WEEKNUM(L1383)&lt;10,"0"&amp;WEEKNUM(L1383),WEEKNUM(L1383)),"W"&amp;IF(WEEKNUM(N1383)&lt;10,"0"&amp;WEEKNUM(N1383),WEEKNUM(N1383)))</f>
      </c>
      <c r="AA1383" s="281">
        <f>+IF(O1383&lt;&gt;"",O1383,IF(N1383="","In Transit","Arrived"))</f>
      </c>
      <c r="AB1383" s="6"/>
      <c r="AC1383" s="11"/>
      <c r="AD1383" s="6"/>
      <c r="AE1383" s="6"/>
      <c r="AF1383" s="6"/>
      <c r="AG1383" s="11"/>
    </row>
    <row x14ac:dyDescent="0.25" r="1384" customHeight="1" ht="18.75">
      <c r="A1384" s="286">
        <v>17</v>
      </c>
      <c r="B1384" s="286">
        <v>1124048242</v>
      </c>
      <c r="C1384" s="287">
        <v>815725497009</v>
      </c>
      <c r="D1384" s="288">
        <v>45399</v>
      </c>
      <c r="E1384" s="285" t="s">
        <v>1977</v>
      </c>
      <c r="F1384" s="285" t="s">
        <v>250</v>
      </c>
      <c r="G1384" s="289" t="s">
        <v>1965</v>
      </c>
      <c r="H1384" s="285" t="s">
        <v>189</v>
      </c>
      <c r="I1384" s="288">
        <v>45415</v>
      </c>
      <c r="J1384" s="20"/>
      <c r="K1384" s="286"/>
      <c r="L1384" s="288">
        <v>45438</v>
      </c>
      <c r="M1384" s="290">
        <v>19.4</v>
      </c>
      <c r="N1384" s="290"/>
      <c r="O1384" s="291"/>
      <c r="P1384" s="11"/>
      <c r="Q1384" s="20"/>
      <c r="R1384" s="11"/>
      <c r="S1384" s="6"/>
      <c r="T1384" s="6"/>
      <c r="U1384" s="5">
        <f>+YEAR(D1384)</f>
      </c>
      <c r="V1384" s="5">
        <f>+MONTH(D1384)</f>
      </c>
      <c r="W1384" s="281">
        <f>+"W"&amp;IF(WEEKNUM(D1384)&lt;10,"0"&amp;WEEKNUM(D1384),WEEKNUM(D1384))</f>
      </c>
      <c r="X1384" s="5">
        <f>+IF(N1384="",YEAR(L1384),YEAR(N1384))</f>
      </c>
      <c r="Y1384" s="5">
        <f>+IF(N1384="",MONTH(L1384),MONTH(N1384))</f>
      </c>
      <c r="Z1384" s="282">
        <f>+IF(N1384="","W"&amp;IF(WEEKNUM(L1384)&lt;10,"0"&amp;WEEKNUM(L1384),WEEKNUM(L1384)),"W"&amp;IF(WEEKNUM(N1384)&lt;10,"0"&amp;WEEKNUM(N1384),WEEKNUM(N1384)))</f>
      </c>
      <c r="AA1384" s="281">
        <f>+IF(O1384&lt;&gt;"",O1384,IF(N1384="","In Transit","Arrived"))</f>
      </c>
      <c r="AB1384" s="6"/>
      <c r="AC1384" s="11"/>
      <c r="AD1384" s="6"/>
      <c r="AE1384" s="6"/>
      <c r="AF1384" s="6"/>
      <c r="AG1384" s="11"/>
    </row>
    <row x14ac:dyDescent="0.25" r="1385" customHeight="1" ht="18.75">
      <c r="A1385" s="286">
        <v>17</v>
      </c>
      <c r="B1385" s="286">
        <v>1124048241</v>
      </c>
      <c r="C1385" s="287">
        <v>815725497009</v>
      </c>
      <c r="D1385" s="288">
        <v>45399</v>
      </c>
      <c r="E1385" s="285" t="s">
        <v>980</v>
      </c>
      <c r="F1385" s="285" t="s">
        <v>250</v>
      </c>
      <c r="G1385" s="289" t="s">
        <v>1965</v>
      </c>
      <c r="H1385" s="285" t="s">
        <v>189</v>
      </c>
      <c r="I1385" s="288">
        <v>45415</v>
      </c>
      <c r="J1385" s="20"/>
      <c r="K1385" s="286"/>
      <c r="L1385" s="288">
        <v>45438</v>
      </c>
      <c r="M1385" s="290">
        <v>19.4</v>
      </c>
      <c r="N1385" s="290"/>
      <c r="O1385" s="291"/>
      <c r="P1385" s="11"/>
      <c r="Q1385" s="20"/>
      <c r="R1385" s="11"/>
      <c r="S1385" s="6"/>
      <c r="T1385" s="6"/>
      <c r="U1385" s="5">
        <f>+YEAR(D1385)</f>
      </c>
      <c r="V1385" s="5">
        <f>+MONTH(D1385)</f>
      </c>
      <c r="W1385" s="281">
        <f>+"W"&amp;IF(WEEKNUM(D1385)&lt;10,"0"&amp;WEEKNUM(D1385),WEEKNUM(D1385))</f>
      </c>
      <c r="X1385" s="5">
        <f>+IF(N1385="",YEAR(L1385),YEAR(N1385))</f>
      </c>
      <c r="Y1385" s="5">
        <f>+IF(N1385="",MONTH(L1385),MONTH(N1385))</f>
      </c>
      <c r="Z1385" s="282">
        <f>+IF(N1385="","W"&amp;IF(WEEKNUM(L1385)&lt;10,"0"&amp;WEEKNUM(L1385),WEEKNUM(L1385)),"W"&amp;IF(WEEKNUM(N1385)&lt;10,"0"&amp;WEEKNUM(N1385),WEEKNUM(N1385)))</f>
      </c>
      <c r="AA1385" s="281">
        <f>+IF(O1385&lt;&gt;"",O1385,IF(N1385="","In Transit","Arrived"))</f>
      </c>
      <c r="AB1385" s="6"/>
      <c r="AC1385" s="11"/>
      <c r="AD1385" s="6"/>
      <c r="AE1385" s="6"/>
      <c r="AF1385" s="6"/>
      <c r="AG1385" s="11"/>
    </row>
    <row x14ac:dyDescent="0.25" r="1386" customHeight="1" ht="18.75">
      <c r="A1386" s="286">
        <v>17</v>
      </c>
      <c r="B1386" s="286">
        <v>1124048239</v>
      </c>
      <c r="C1386" s="287">
        <v>815725497009</v>
      </c>
      <c r="D1386" s="288">
        <v>45399</v>
      </c>
      <c r="E1386" s="285" t="s">
        <v>1978</v>
      </c>
      <c r="F1386" s="285" t="s">
        <v>250</v>
      </c>
      <c r="G1386" s="289" t="s">
        <v>1965</v>
      </c>
      <c r="H1386" s="285" t="s">
        <v>189</v>
      </c>
      <c r="I1386" s="288">
        <v>45415</v>
      </c>
      <c r="J1386" s="20"/>
      <c r="K1386" s="286"/>
      <c r="L1386" s="288">
        <v>45438</v>
      </c>
      <c r="M1386" s="290">
        <v>19.4</v>
      </c>
      <c r="N1386" s="290"/>
      <c r="O1386" s="291"/>
      <c r="P1386" s="11"/>
      <c r="Q1386" s="20"/>
      <c r="R1386" s="11"/>
      <c r="S1386" s="6"/>
      <c r="T1386" s="6"/>
      <c r="U1386" s="5">
        <f>+YEAR(D1386)</f>
      </c>
      <c r="V1386" s="5">
        <f>+MONTH(D1386)</f>
      </c>
      <c r="W1386" s="281">
        <f>+"W"&amp;IF(WEEKNUM(D1386)&lt;10,"0"&amp;WEEKNUM(D1386),WEEKNUM(D1386))</f>
      </c>
      <c r="X1386" s="5">
        <f>+IF(N1386="",YEAR(L1386),YEAR(N1386))</f>
      </c>
      <c r="Y1386" s="5">
        <f>+IF(N1386="",MONTH(L1386),MONTH(N1386))</f>
      </c>
      <c r="Z1386" s="282">
        <f>+IF(N1386="","W"&amp;IF(WEEKNUM(L1386)&lt;10,"0"&amp;WEEKNUM(L1386),WEEKNUM(L1386)),"W"&amp;IF(WEEKNUM(N1386)&lt;10,"0"&amp;WEEKNUM(N1386),WEEKNUM(N1386)))</f>
      </c>
      <c r="AA1386" s="281">
        <f>+IF(O1386&lt;&gt;"",O1386,IF(N1386="","In Transit","Arrived"))</f>
      </c>
      <c r="AB1386" s="6"/>
      <c r="AC1386" s="11"/>
      <c r="AD1386" s="6"/>
      <c r="AE1386" s="6"/>
      <c r="AF1386" s="6"/>
      <c r="AG1386" s="11"/>
    </row>
    <row x14ac:dyDescent="0.25" r="1387" customHeight="1" ht="18.75">
      <c r="A1387" s="286">
        <v>17</v>
      </c>
      <c r="B1387" s="286">
        <v>1124048235</v>
      </c>
      <c r="C1387" s="287">
        <v>815725497009</v>
      </c>
      <c r="D1387" s="288">
        <v>45399</v>
      </c>
      <c r="E1387" s="285" t="s">
        <v>1979</v>
      </c>
      <c r="F1387" s="285" t="s">
        <v>250</v>
      </c>
      <c r="G1387" s="289" t="s">
        <v>1965</v>
      </c>
      <c r="H1387" s="285" t="s">
        <v>189</v>
      </c>
      <c r="I1387" s="288">
        <v>45415</v>
      </c>
      <c r="J1387" s="20"/>
      <c r="K1387" s="286"/>
      <c r="L1387" s="288">
        <v>45438</v>
      </c>
      <c r="M1387" s="290">
        <v>19.4</v>
      </c>
      <c r="N1387" s="290"/>
      <c r="O1387" s="291"/>
      <c r="P1387" s="11"/>
      <c r="Q1387" s="20"/>
      <c r="R1387" s="11"/>
      <c r="S1387" s="6"/>
      <c r="T1387" s="6"/>
      <c r="U1387" s="5">
        <f>+YEAR(D1387)</f>
      </c>
      <c r="V1387" s="5">
        <f>+MONTH(D1387)</f>
      </c>
      <c r="W1387" s="281">
        <f>+"W"&amp;IF(WEEKNUM(D1387)&lt;10,"0"&amp;WEEKNUM(D1387),WEEKNUM(D1387))</f>
      </c>
      <c r="X1387" s="5">
        <f>+IF(N1387="",YEAR(L1387),YEAR(N1387))</f>
      </c>
      <c r="Y1387" s="5">
        <f>+IF(N1387="",MONTH(L1387),MONTH(N1387))</f>
      </c>
      <c r="Z1387" s="282">
        <f>+IF(N1387="","W"&amp;IF(WEEKNUM(L1387)&lt;10,"0"&amp;WEEKNUM(L1387),WEEKNUM(L1387)),"W"&amp;IF(WEEKNUM(N1387)&lt;10,"0"&amp;WEEKNUM(N1387),WEEKNUM(N1387)))</f>
      </c>
      <c r="AA1387" s="281">
        <f>+IF(O1387&lt;&gt;"",O1387,IF(N1387="","In Transit","Arrived"))</f>
      </c>
      <c r="AB1387" s="6"/>
      <c r="AC1387" s="11"/>
      <c r="AD1387" s="6"/>
      <c r="AE1387" s="6"/>
      <c r="AF1387" s="6"/>
      <c r="AG1387" s="11"/>
    </row>
    <row x14ac:dyDescent="0.25" r="1388" customHeight="1" ht="18.75">
      <c r="A1388" s="286">
        <v>18</v>
      </c>
      <c r="B1388" s="286">
        <v>1124474058</v>
      </c>
      <c r="C1388" s="287">
        <v>821138940336</v>
      </c>
      <c r="D1388" s="288">
        <v>45408</v>
      </c>
      <c r="E1388" s="285" t="s">
        <v>1980</v>
      </c>
      <c r="F1388" s="285" t="s">
        <v>250</v>
      </c>
      <c r="G1388" s="289" t="s">
        <v>1965</v>
      </c>
      <c r="H1388" s="285" t="s">
        <v>189</v>
      </c>
      <c r="I1388" s="288">
        <v>45415</v>
      </c>
      <c r="J1388" s="20"/>
      <c r="K1388" s="286"/>
      <c r="L1388" s="288">
        <v>45438</v>
      </c>
      <c r="M1388" s="290">
        <v>19.4</v>
      </c>
      <c r="N1388" s="290"/>
      <c r="O1388" s="291"/>
      <c r="P1388" s="11"/>
      <c r="Q1388" s="20"/>
      <c r="R1388" s="11"/>
      <c r="S1388" s="6"/>
      <c r="T1388" s="6"/>
      <c r="U1388" s="5">
        <f>+YEAR(D1388)</f>
      </c>
      <c r="V1388" s="5">
        <f>+MONTH(D1388)</f>
      </c>
      <c r="W1388" s="281">
        <f>+"W"&amp;IF(WEEKNUM(D1388)&lt;10,"0"&amp;WEEKNUM(D1388),WEEKNUM(D1388))</f>
      </c>
      <c r="X1388" s="5">
        <f>+IF(N1388="",YEAR(L1388),YEAR(N1388))</f>
      </c>
      <c r="Y1388" s="5">
        <f>+IF(N1388="",MONTH(L1388),MONTH(N1388))</f>
      </c>
      <c r="Z1388" s="282">
        <f>+IF(N1388="","W"&amp;IF(WEEKNUM(L1388)&lt;10,"0"&amp;WEEKNUM(L1388),WEEKNUM(L1388)),"W"&amp;IF(WEEKNUM(N1388)&lt;10,"0"&amp;WEEKNUM(N1388),WEEKNUM(N1388)))</f>
      </c>
      <c r="AA1388" s="281">
        <f>+IF(O1388&lt;&gt;"",O1388,IF(N1388="","In Transit","Arrived"))</f>
      </c>
      <c r="AB1388" s="6"/>
      <c r="AC1388" s="11"/>
      <c r="AD1388" s="6"/>
      <c r="AE1388" s="6"/>
      <c r="AF1388" s="6"/>
      <c r="AG1388" s="11"/>
    </row>
    <row x14ac:dyDescent="0.25" r="1389" customHeight="1" ht="18.75">
      <c r="A1389" s="286">
        <v>18</v>
      </c>
      <c r="B1389" s="286">
        <v>1124474055</v>
      </c>
      <c r="C1389" s="287">
        <v>821138940336</v>
      </c>
      <c r="D1389" s="288">
        <v>45407</v>
      </c>
      <c r="E1389" s="285" t="s">
        <v>1981</v>
      </c>
      <c r="F1389" s="285" t="s">
        <v>250</v>
      </c>
      <c r="G1389" s="289" t="s">
        <v>1965</v>
      </c>
      <c r="H1389" s="285" t="s">
        <v>189</v>
      </c>
      <c r="I1389" s="288">
        <v>45415</v>
      </c>
      <c r="J1389" s="20"/>
      <c r="K1389" s="286"/>
      <c r="L1389" s="288">
        <v>45438</v>
      </c>
      <c r="M1389" s="290">
        <v>19.4</v>
      </c>
      <c r="N1389" s="290"/>
      <c r="O1389" s="291"/>
      <c r="P1389" s="11"/>
      <c r="Q1389" s="20"/>
      <c r="R1389" s="11"/>
      <c r="S1389" s="6"/>
      <c r="T1389" s="6"/>
      <c r="U1389" s="5">
        <f>+YEAR(D1389)</f>
      </c>
      <c r="V1389" s="5">
        <f>+MONTH(D1389)</f>
      </c>
      <c r="W1389" s="281">
        <f>+"W"&amp;IF(WEEKNUM(D1389)&lt;10,"0"&amp;WEEKNUM(D1389),WEEKNUM(D1389))</f>
      </c>
      <c r="X1389" s="5">
        <f>+IF(N1389="",YEAR(L1389),YEAR(N1389))</f>
      </c>
      <c r="Y1389" s="5">
        <f>+IF(N1389="",MONTH(L1389),MONTH(N1389))</f>
      </c>
      <c r="Z1389" s="282">
        <f>+IF(N1389="","W"&amp;IF(WEEKNUM(L1389)&lt;10,"0"&amp;WEEKNUM(L1389),WEEKNUM(L1389)),"W"&amp;IF(WEEKNUM(N1389)&lt;10,"0"&amp;WEEKNUM(N1389),WEEKNUM(N1389)))</f>
      </c>
      <c r="AA1389" s="281">
        <f>+IF(O1389&lt;&gt;"",O1389,IF(N1389="","In Transit","Arrived"))</f>
      </c>
      <c r="AB1389" s="6"/>
      <c r="AC1389" s="11"/>
      <c r="AD1389" s="6"/>
      <c r="AE1389" s="6"/>
      <c r="AF1389" s="6"/>
      <c r="AG1389" s="11"/>
    </row>
    <row x14ac:dyDescent="0.25" r="1390" customHeight="1" ht="18.75">
      <c r="A1390" s="286">
        <v>18</v>
      </c>
      <c r="B1390" s="286">
        <v>1124474053</v>
      </c>
      <c r="C1390" s="287">
        <v>821138940336</v>
      </c>
      <c r="D1390" s="288">
        <v>45407</v>
      </c>
      <c r="E1390" s="285" t="s">
        <v>1982</v>
      </c>
      <c r="F1390" s="285" t="s">
        <v>250</v>
      </c>
      <c r="G1390" s="289" t="s">
        <v>1965</v>
      </c>
      <c r="H1390" s="285" t="s">
        <v>189</v>
      </c>
      <c r="I1390" s="288">
        <v>45415</v>
      </c>
      <c r="J1390" s="20"/>
      <c r="K1390" s="286"/>
      <c r="L1390" s="288">
        <v>45438</v>
      </c>
      <c r="M1390" s="290">
        <v>19.4</v>
      </c>
      <c r="N1390" s="290"/>
      <c r="O1390" s="291"/>
      <c r="P1390" s="11"/>
      <c r="Q1390" s="20"/>
      <c r="R1390" s="11"/>
      <c r="S1390" s="6"/>
      <c r="T1390" s="6"/>
      <c r="U1390" s="5">
        <f>+YEAR(D1390)</f>
      </c>
      <c r="V1390" s="5">
        <f>+MONTH(D1390)</f>
      </c>
      <c r="W1390" s="281">
        <f>+"W"&amp;IF(WEEKNUM(D1390)&lt;10,"0"&amp;WEEKNUM(D1390),WEEKNUM(D1390))</f>
      </c>
      <c r="X1390" s="5">
        <f>+IF(N1390="",YEAR(L1390),YEAR(N1390))</f>
      </c>
      <c r="Y1390" s="5">
        <f>+IF(N1390="",MONTH(L1390),MONTH(N1390))</f>
      </c>
      <c r="Z1390" s="282">
        <f>+IF(N1390="","W"&amp;IF(WEEKNUM(L1390)&lt;10,"0"&amp;WEEKNUM(L1390),WEEKNUM(L1390)),"W"&amp;IF(WEEKNUM(N1390)&lt;10,"0"&amp;WEEKNUM(N1390),WEEKNUM(N1390)))</f>
      </c>
      <c r="AA1390" s="281">
        <f>+IF(O1390&lt;&gt;"",O1390,IF(N1390="","In Transit","Arrived"))</f>
      </c>
      <c r="AB1390" s="6"/>
      <c r="AC1390" s="11"/>
      <c r="AD1390" s="6"/>
      <c r="AE1390" s="6"/>
      <c r="AF1390" s="6"/>
      <c r="AG1390" s="11"/>
    </row>
    <row x14ac:dyDescent="0.25" r="1391" customHeight="1" ht="18.75">
      <c r="A1391" s="286">
        <v>18</v>
      </c>
      <c r="B1391" s="286">
        <v>1124474050</v>
      </c>
      <c r="C1391" s="287">
        <v>821138542869</v>
      </c>
      <c r="D1391" s="288">
        <v>45407</v>
      </c>
      <c r="E1391" s="285" t="s">
        <v>1983</v>
      </c>
      <c r="F1391" s="285" t="s">
        <v>250</v>
      </c>
      <c r="G1391" s="289" t="s">
        <v>1965</v>
      </c>
      <c r="H1391" s="285" t="s">
        <v>189</v>
      </c>
      <c r="I1391" s="288">
        <v>45415</v>
      </c>
      <c r="J1391" s="20"/>
      <c r="K1391" s="286"/>
      <c r="L1391" s="288">
        <v>45438</v>
      </c>
      <c r="M1391" s="290">
        <v>19.4</v>
      </c>
      <c r="N1391" s="290"/>
      <c r="O1391" s="291"/>
      <c r="P1391" s="11"/>
      <c r="Q1391" s="20"/>
      <c r="R1391" s="11"/>
      <c r="S1391" s="6"/>
      <c r="T1391" s="6"/>
      <c r="U1391" s="5">
        <f>+YEAR(D1391)</f>
      </c>
      <c r="V1391" s="5">
        <f>+MONTH(D1391)</f>
      </c>
      <c r="W1391" s="281">
        <f>+"W"&amp;IF(WEEKNUM(D1391)&lt;10,"0"&amp;WEEKNUM(D1391),WEEKNUM(D1391))</f>
      </c>
      <c r="X1391" s="5">
        <f>+IF(N1391="",YEAR(L1391),YEAR(N1391))</f>
      </c>
      <c r="Y1391" s="5">
        <f>+IF(N1391="",MONTH(L1391),MONTH(N1391))</f>
      </c>
      <c r="Z1391" s="282">
        <f>+IF(N1391="","W"&amp;IF(WEEKNUM(L1391)&lt;10,"0"&amp;WEEKNUM(L1391),WEEKNUM(L1391)),"W"&amp;IF(WEEKNUM(N1391)&lt;10,"0"&amp;WEEKNUM(N1391),WEEKNUM(N1391)))</f>
      </c>
      <c r="AA1391" s="281">
        <f>+IF(O1391&lt;&gt;"",O1391,IF(N1391="","In Transit","Arrived"))</f>
      </c>
      <c r="AB1391" s="6"/>
      <c r="AC1391" s="11"/>
      <c r="AD1391" s="6"/>
      <c r="AE1391" s="6"/>
      <c r="AF1391" s="6"/>
      <c r="AG1391" s="11"/>
    </row>
    <row x14ac:dyDescent="0.25" r="1392" customHeight="1" ht="18.75">
      <c r="A1392" s="286">
        <v>18</v>
      </c>
      <c r="B1392" s="286">
        <v>1124474049</v>
      </c>
      <c r="C1392" s="287">
        <v>821138542869</v>
      </c>
      <c r="D1392" s="288">
        <v>45407</v>
      </c>
      <c r="E1392" s="285" t="s">
        <v>1984</v>
      </c>
      <c r="F1392" s="285" t="s">
        <v>250</v>
      </c>
      <c r="G1392" s="289" t="s">
        <v>1965</v>
      </c>
      <c r="H1392" s="285" t="s">
        <v>189</v>
      </c>
      <c r="I1392" s="288">
        <v>45415</v>
      </c>
      <c r="J1392" s="20"/>
      <c r="K1392" s="286"/>
      <c r="L1392" s="288">
        <v>45438</v>
      </c>
      <c r="M1392" s="290">
        <v>19.4</v>
      </c>
      <c r="N1392" s="290"/>
      <c r="O1392" s="291"/>
      <c r="P1392" s="11"/>
      <c r="Q1392" s="20"/>
      <c r="R1392" s="11"/>
      <c r="S1392" s="6"/>
      <c r="T1392" s="6"/>
      <c r="U1392" s="5">
        <f>+YEAR(D1392)</f>
      </c>
      <c r="V1392" s="5">
        <f>+MONTH(D1392)</f>
      </c>
      <c r="W1392" s="281">
        <f>+"W"&amp;IF(WEEKNUM(D1392)&lt;10,"0"&amp;WEEKNUM(D1392),WEEKNUM(D1392))</f>
      </c>
      <c r="X1392" s="5">
        <f>+IF(N1392="",YEAR(L1392),YEAR(N1392))</f>
      </c>
      <c r="Y1392" s="5">
        <f>+IF(N1392="",MONTH(L1392),MONTH(N1392))</f>
      </c>
      <c r="Z1392" s="282">
        <f>+IF(N1392="","W"&amp;IF(WEEKNUM(L1392)&lt;10,"0"&amp;WEEKNUM(L1392),WEEKNUM(L1392)),"W"&amp;IF(WEEKNUM(N1392)&lt;10,"0"&amp;WEEKNUM(N1392),WEEKNUM(N1392)))</f>
      </c>
      <c r="AA1392" s="281">
        <f>+IF(O1392&lt;&gt;"",O1392,IF(N1392="","In Transit","Arrived"))</f>
      </c>
      <c r="AB1392" s="6"/>
      <c r="AC1392" s="11"/>
      <c r="AD1392" s="6"/>
      <c r="AE1392" s="6"/>
      <c r="AF1392" s="6"/>
      <c r="AG1392" s="11"/>
    </row>
    <row x14ac:dyDescent="0.25" r="1393" customHeight="1" ht="18.75">
      <c r="A1393" s="286">
        <v>18</v>
      </c>
      <c r="B1393" s="286">
        <v>1124474048</v>
      </c>
      <c r="C1393" s="287">
        <v>821138542869</v>
      </c>
      <c r="D1393" s="288">
        <v>45407</v>
      </c>
      <c r="E1393" s="285" t="s">
        <v>1985</v>
      </c>
      <c r="F1393" s="285" t="s">
        <v>250</v>
      </c>
      <c r="G1393" s="289" t="s">
        <v>1965</v>
      </c>
      <c r="H1393" s="285" t="s">
        <v>189</v>
      </c>
      <c r="I1393" s="288">
        <v>45415</v>
      </c>
      <c r="J1393" s="20"/>
      <c r="K1393" s="286"/>
      <c r="L1393" s="288">
        <v>45438</v>
      </c>
      <c r="M1393" s="290">
        <v>19.4</v>
      </c>
      <c r="N1393" s="290"/>
      <c r="O1393" s="291"/>
      <c r="P1393" s="11"/>
      <c r="Q1393" s="20"/>
      <c r="R1393" s="11"/>
      <c r="S1393" s="6"/>
      <c r="T1393" s="6"/>
      <c r="U1393" s="5">
        <f>+YEAR(D1393)</f>
      </c>
      <c r="V1393" s="5">
        <f>+MONTH(D1393)</f>
      </c>
      <c r="W1393" s="281">
        <f>+"W"&amp;IF(WEEKNUM(D1393)&lt;10,"0"&amp;WEEKNUM(D1393),WEEKNUM(D1393))</f>
      </c>
      <c r="X1393" s="5">
        <f>+IF(N1393="",YEAR(L1393),YEAR(N1393))</f>
      </c>
      <c r="Y1393" s="5">
        <f>+IF(N1393="",MONTH(L1393),MONTH(N1393))</f>
      </c>
      <c r="Z1393" s="282">
        <f>+IF(N1393="","W"&amp;IF(WEEKNUM(L1393)&lt;10,"0"&amp;WEEKNUM(L1393),WEEKNUM(L1393)),"W"&amp;IF(WEEKNUM(N1393)&lt;10,"0"&amp;WEEKNUM(N1393),WEEKNUM(N1393)))</f>
      </c>
      <c r="AA1393" s="281">
        <f>+IF(O1393&lt;&gt;"",O1393,IF(N1393="","In Transit","Arrived"))</f>
      </c>
      <c r="AB1393" s="6"/>
      <c r="AC1393" s="11"/>
      <c r="AD1393" s="6"/>
      <c r="AE1393" s="6"/>
      <c r="AF1393" s="6"/>
      <c r="AG1393" s="11"/>
    </row>
    <row x14ac:dyDescent="0.25" r="1394" customHeight="1" ht="18.75">
      <c r="A1394" s="286">
        <v>18</v>
      </c>
      <c r="B1394" s="286">
        <v>1124474047</v>
      </c>
      <c r="C1394" s="287">
        <v>821138542869</v>
      </c>
      <c r="D1394" s="288">
        <v>45407</v>
      </c>
      <c r="E1394" s="285" t="s">
        <v>1986</v>
      </c>
      <c r="F1394" s="285" t="s">
        <v>250</v>
      </c>
      <c r="G1394" s="289" t="s">
        <v>1965</v>
      </c>
      <c r="H1394" s="285" t="s">
        <v>189</v>
      </c>
      <c r="I1394" s="288">
        <v>45415</v>
      </c>
      <c r="J1394" s="20"/>
      <c r="K1394" s="286"/>
      <c r="L1394" s="288">
        <v>45438</v>
      </c>
      <c r="M1394" s="290">
        <v>19.4</v>
      </c>
      <c r="N1394" s="290"/>
      <c r="O1394" s="291"/>
      <c r="P1394" s="11"/>
      <c r="Q1394" s="20"/>
      <c r="R1394" s="11"/>
      <c r="S1394" s="6"/>
      <c r="T1394" s="6"/>
      <c r="U1394" s="5">
        <f>+YEAR(D1394)</f>
      </c>
      <c r="V1394" s="5">
        <f>+MONTH(D1394)</f>
      </c>
      <c r="W1394" s="281">
        <f>+"W"&amp;IF(WEEKNUM(D1394)&lt;10,"0"&amp;WEEKNUM(D1394),WEEKNUM(D1394))</f>
      </c>
      <c r="X1394" s="5">
        <f>+IF(N1394="",YEAR(L1394),YEAR(N1394))</f>
      </c>
      <c r="Y1394" s="5">
        <f>+IF(N1394="",MONTH(L1394),MONTH(N1394))</f>
      </c>
      <c r="Z1394" s="282">
        <f>+IF(N1394="","W"&amp;IF(WEEKNUM(L1394)&lt;10,"0"&amp;WEEKNUM(L1394),WEEKNUM(L1394)),"W"&amp;IF(WEEKNUM(N1394)&lt;10,"0"&amp;WEEKNUM(N1394),WEEKNUM(N1394)))</f>
      </c>
      <c r="AA1394" s="281">
        <f>+IF(O1394&lt;&gt;"",O1394,IF(N1394="","In Transit","Arrived"))</f>
      </c>
      <c r="AB1394" s="6"/>
      <c r="AC1394" s="11"/>
      <c r="AD1394" s="6"/>
      <c r="AE1394" s="6"/>
      <c r="AF1394" s="6"/>
      <c r="AG1394" s="11"/>
    </row>
    <row x14ac:dyDescent="0.25" r="1395" customHeight="1" ht="18.75">
      <c r="A1395" s="286">
        <v>18</v>
      </c>
      <c r="B1395" s="286">
        <v>1124474045</v>
      </c>
      <c r="C1395" s="287">
        <v>821138542869</v>
      </c>
      <c r="D1395" s="288">
        <v>45406</v>
      </c>
      <c r="E1395" s="285" t="s">
        <v>1987</v>
      </c>
      <c r="F1395" s="285" t="s">
        <v>250</v>
      </c>
      <c r="G1395" s="289" t="s">
        <v>1965</v>
      </c>
      <c r="H1395" s="285" t="s">
        <v>189</v>
      </c>
      <c r="I1395" s="288">
        <v>45415</v>
      </c>
      <c r="J1395" s="20"/>
      <c r="K1395" s="286"/>
      <c r="L1395" s="288">
        <v>45438</v>
      </c>
      <c r="M1395" s="290">
        <v>19.4</v>
      </c>
      <c r="N1395" s="290"/>
      <c r="O1395" s="291"/>
      <c r="P1395" s="11"/>
      <c r="Q1395" s="20"/>
      <c r="R1395" s="11"/>
      <c r="S1395" s="6"/>
      <c r="T1395" s="6"/>
      <c r="U1395" s="5">
        <f>+YEAR(D1395)</f>
      </c>
      <c r="V1395" s="5">
        <f>+MONTH(D1395)</f>
      </c>
      <c r="W1395" s="281">
        <f>+"W"&amp;IF(WEEKNUM(D1395)&lt;10,"0"&amp;WEEKNUM(D1395),WEEKNUM(D1395))</f>
      </c>
      <c r="X1395" s="5">
        <f>+IF(N1395="",YEAR(L1395),YEAR(N1395))</f>
      </c>
      <c r="Y1395" s="5">
        <f>+IF(N1395="",MONTH(L1395),MONTH(N1395))</f>
      </c>
      <c r="Z1395" s="282">
        <f>+IF(N1395="","W"&amp;IF(WEEKNUM(L1395)&lt;10,"0"&amp;WEEKNUM(L1395),WEEKNUM(L1395)),"W"&amp;IF(WEEKNUM(N1395)&lt;10,"0"&amp;WEEKNUM(N1395),WEEKNUM(N1395)))</f>
      </c>
      <c r="AA1395" s="281">
        <f>+IF(O1395&lt;&gt;"",O1395,IF(N1395="","In Transit","Arrived"))</f>
      </c>
      <c r="AB1395" s="6"/>
      <c r="AC1395" s="11"/>
      <c r="AD1395" s="6"/>
      <c r="AE1395" s="6"/>
      <c r="AF1395" s="6"/>
      <c r="AG1395" s="11"/>
    </row>
    <row x14ac:dyDescent="0.25" r="1396" customHeight="1" ht="18.75">
      <c r="A1396" s="286">
        <v>18</v>
      </c>
      <c r="B1396" s="286">
        <v>1124474040</v>
      </c>
      <c r="C1396" s="287">
        <v>821138542869</v>
      </c>
      <c r="D1396" s="288">
        <v>45406</v>
      </c>
      <c r="E1396" s="285" t="s">
        <v>1988</v>
      </c>
      <c r="F1396" s="285" t="s">
        <v>250</v>
      </c>
      <c r="G1396" s="289" t="s">
        <v>1965</v>
      </c>
      <c r="H1396" s="285" t="s">
        <v>189</v>
      </c>
      <c r="I1396" s="288">
        <v>45415</v>
      </c>
      <c r="J1396" s="20"/>
      <c r="K1396" s="286"/>
      <c r="L1396" s="288">
        <v>45438</v>
      </c>
      <c r="M1396" s="290">
        <v>19.4</v>
      </c>
      <c r="N1396" s="290"/>
      <c r="O1396" s="291"/>
      <c r="P1396" s="11"/>
      <c r="Q1396" s="20"/>
      <c r="R1396" s="11"/>
      <c r="S1396" s="6"/>
      <c r="T1396" s="6"/>
      <c r="U1396" s="5">
        <f>+YEAR(D1396)</f>
      </c>
      <c r="V1396" s="5">
        <f>+MONTH(D1396)</f>
      </c>
      <c r="W1396" s="281">
        <f>+"W"&amp;IF(WEEKNUM(D1396)&lt;10,"0"&amp;WEEKNUM(D1396),WEEKNUM(D1396))</f>
      </c>
      <c r="X1396" s="5">
        <f>+IF(N1396="",YEAR(L1396),YEAR(N1396))</f>
      </c>
      <c r="Y1396" s="5">
        <f>+IF(N1396="",MONTH(L1396),MONTH(N1396))</f>
      </c>
      <c r="Z1396" s="282">
        <f>+IF(N1396="","W"&amp;IF(WEEKNUM(L1396)&lt;10,"0"&amp;WEEKNUM(L1396),WEEKNUM(L1396)),"W"&amp;IF(WEEKNUM(N1396)&lt;10,"0"&amp;WEEKNUM(N1396),WEEKNUM(N1396)))</f>
      </c>
      <c r="AA1396" s="281">
        <f>+IF(O1396&lt;&gt;"",O1396,IF(N1396="","In Transit","Arrived"))</f>
      </c>
      <c r="AB1396" s="6"/>
      <c r="AC1396" s="11"/>
      <c r="AD1396" s="6"/>
      <c r="AE1396" s="6"/>
      <c r="AF1396" s="6"/>
      <c r="AG1396" s="11"/>
    </row>
    <row x14ac:dyDescent="0.25" r="1397" customHeight="1" ht="18.75">
      <c r="A1397" s="286">
        <v>18</v>
      </c>
      <c r="B1397" s="286">
        <v>1124474023</v>
      </c>
      <c r="C1397" s="287">
        <v>821138542869</v>
      </c>
      <c r="D1397" s="288">
        <v>45406</v>
      </c>
      <c r="E1397" s="285" t="s">
        <v>1989</v>
      </c>
      <c r="F1397" s="285" t="s">
        <v>250</v>
      </c>
      <c r="G1397" s="289" t="s">
        <v>1965</v>
      </c>
      <c r="H1397" s="285" t="s">
        <v>189</v>
      </c>
      <c r="I1397" s="288">
        <v>45415</v>
      </c>
      <c r="J1397" s="20"/>
      <c r="K1397" s="286"/>
      <c r="L1397" s="288">
        <v>45438</v>
      </c>
      <c r="M1397" s="290">
        <v>19.4</v>
      </c>
      <c r="N1397" s="290"/>
      <c r="O1397" s="291"/>
      <c r="P1397" s="11"/>
      <c r="Q1397" s="20"/>
      <c r="R1397" s="11"/>
      <c r="S1397" s="6"/>
      <c r="T1397" s="6"/>
      <c r="U1397" s="5">
        <f>+YEAR(D1397)</f>
      </c>
      <c r="V1397" s="5">
        <f>+MONTH(D1397)</f>
      </c>
      <c r="W1397" s="281">
        <f>+"W"&amp;IF(WEEKNUM(D1397)&lt;10,"0"&amp;WEEKNUM(D1397),WEEKNUM(D1397))</f>
      </c>
      <c r="X1397" s="5">
        <f>+IF(N1397="",YEAR(L1397),YEAR(N1397))</f>
      </c>
      <c r="Y1397" s="5">
        <f>+IF(N1397="",MONTH(L1397),MONTH(N1397))</f>
      </c>
      <c r="Z1397" s="282">
        <f>+IF(N1397="","W"&amp;IF(WEEKNUM(L1397)&lt;10,"0"&amp;WEEKNUM(L1397),WEEKNUM(L1397)),"W"&amp;IF(WEEKNUM(N1397)&lt;10,"0"&amp;WEEKNUM(N1397),WEEKNUM(N1397)))</f>
      </c>
      <c r="AA1397" s="281">
        <f>+IF(O1397&lt;&gt;"",O1397,IF(N1397="","In Transit","Arrived"))</f>
      </c>
      <c r="AB1397" s="6"/>
      <c r="AC1397" s="11"/>
      <c r="AD1397" s="6"/>
      <c r="AE1397" s="6"/>
      <c r="AF1397" s="6"/>
      <c r="AG1397" s="11"/>
    </row>
    <row x14ac:dyDescent="0.25" r="1398" customHeight="1" ht="18.75">
      <c r="A1398" s="286">
        <v>18</v>
      </c>
      <c r="B1398" s="286">
        <v>1124474022</v>
      </c>
      <c r="C1398" s="287">
        <v>821138542869</v>
      </c>
      <c r="D1398" s="288">
        <v>45406</v>
      </c>
      <c r="E1398" s="285" t="s">
        <v>1990</v>
      </c>
      <c r="F1398" s="285" t="s">
        <v>250</v>
      </c>
      <c r="G1398" s="289" t="s">
        <v>1965</v>
      </c>
      <c r="H1398" s="285" t="s">
        <v>189</v>
      </c>
      <c r="I1398" s="288">
        <v>45415</v>
      </c>
      <c r="J1398" s="20"/>
      <c r="K1398" s="286"/>
      <c r="L1398" s="288">
        <v>45438</v>
      </c>
      <c r="M1398" s="290">
        <v>19.4</v>
      </c>
      <c r="N1398" s="290"/>
      <c r="O1398" s="291"/>
      <c r="P1398" s="11"/>
      <c r="Q1398" s="20"/>
      <c r="R1398" s="11"/>
      <c r="S1398" s="6"/>
      <c r="T1398" s="6"/>
      <c r="U1398" s="5">
        <f>+YEAR(D1398)</f>
      </c>
      <c r="V1398" s="5">
        <f>+MONTH(D1398)</f>
      </c>
      <c r="W1398" s="281">
        <f>+"W"&amp;IF(WEEKNUM(D1398)&lt;10,"0"&amp;WEEKNUM(D1398),WEEKNUM(D1398))</f>
      </c>
      <c r="X1398" s="5">
        <f>+IF(N1398="",YEAR(L1398),YEAR(N1398))</f>
      </c>
      <c r="Y1398" s="5">
        <f>+IF(N1398="",MONTH(L1398),MONTH(N1398))</f>
      </c>
      <c r="Z1398" s="282">
        <f>+IF(N1398="","W"&amp;IF(WEEKNUM(L1398)&lt;10,"0"&amp;WEEKNUM(L1398),WEEKNUM(L1398)),"W"&amp;IF(WEEKNUM(N1398)&lt;10,"0"&amp;WEEKNUM(N1398),WEEKNUM(N1398)))</f>
      </c>
      <c r="AA1398" s="281">
        <f>+IF(O1398&lt;&gt;"",O1398,IF(N1398="","In Transit","Arrived"))</f>
      </c>
      <c r="AB1398" s="6"/>
      <c r="AC1398" s="11"/>
      <c r="AD1398" s="6"/>
      <c r="AE1398" s="6"/>
      <c r="AF1398" s="6"/>
      <c r="AG1398" s="11"/>
    </row>
    <row x14ac:dyDescent="0.25" r="1399" customHeight="1" ht="18.75">
      <c r="A1399" s="286"/>
      <c r="B1399" s="286"/>
      <c r="C1399" s="287"/>
      <c r="D1399" s="288"/>
      <c r="E1399" s="285"/>
      <c r="F1399" s="285"/>
      <c r="G1399" s="286"/>
      <c r="H1399" s="285"/>
      <c r="I1399" s="288"/>
      <c r="J1399" s="20"/>
      <c r="K1399" s="11"/>
      <c r="L1399" s="288"/>
      <c r="M1399" s="290"/>
      <c r="N1399" s="20"/>
      <c r="O1399" s="285"/>
      <c r="P1399" s="11"/>
      <c r="Q1399" s="20"/>
      <c r="R1399" s="11"/>
      <c r="S1399" s="6"/>
      <c r="T1399" s="6"/>
      <c r="U1399" s="11"/>
      <c r="V1399" s="11"/>
      <c r="W1399" s="6"/>
      <c r="X1399" s="11"/>
      <c r="Y1399" s="11"/>
      <c r="Z1399" s="6"/>
      <c r="AA1399" s="6"/>
      <c r="AB1399" s="6"/>
      <c r="AC1399" s="11"/>
      <c r="AD1399" s="6"/>
      <c r="AE1399" s="6"/>
      <c r="AF1399" s="6"/>
      <c r="AG1399" s="11"/>
    </row>
    <row x14ac:dyDescent="0.25" r="1400" customHeight="1" ht="18.75">
      <c r="A1400" s="286"/>
      <c r="B1400" s="286"/>
      <c r="C1400" s="287"/>
      <c r="D1400" s="288"/>
      <c r="E1400" s="285"/>
      <c r="F1400" s="285"/>
      <c r="G1400" s="286"/>
      <c r="H1400" s="285"/>
      <c r="I1400" s="288"/>
      <c r="J1400" s="20"/>
      <c r="K1400" s="11"/>
      <c r="L1400" s="288"/>
      <c r="M1400" s="290"/>
      <c r="N1400" s="20"/>
      <c r="O1400" s="285"/>
      <c r="P1400" s="11"/>
      <c r="Q1400" s="20"/>
      <c r="R1400" s="11"/>
      <c r="S1400" s="6"/>
      <c r="T1400" s="6"/>
      <c r="U1400" s="11"/>
      <c r="V1400" s="11"/>
      <c r="W1400" s="6"/>
      <c r="X1400" s="11"/>
      <c r="Y1400" s="11"/>
      <c r="Z1400" s="6"/>
      <c r="AA1400" s="6"/>
      <c r="AB1400" s="6"/>
      <c r="AC1400" s="11"/>
      <c r="AD1400" s="6"/>
      <c r="AE1400" s="6"/>
      <c r="AF1400" s="6"/>
      <c r="AG1400" s="11"/>
    </row>
    <row x14ac:dyDescent="0.25" r="1401" customHeight="1" ht="18.75">
      <c r="A1401" s="286"/>
      <c r="B1401" s="286"/>
      <c r="C1401" s="287"/>
      <c r="D1401" s="288"/>
      <c r="E1401" s="285"/>
      <c r="F1401" s="285"/>
      <c r="G1401" s="286"/>
      <c r="H1401" s="285"/>
      <c r="I1401" s="288"/>
      <c r="J1401" s="20"/>
      <c r="K1401" s="11"/>
      <c r="L1401" s="288"/>
      <c r="M1401" s="290"/>
      <c r="N1401" s="20"/>
      <c r="O1401" s="285"/>
      <c r="P1401" s="11"/>
      <c r="Q1401" s="20"/>
      <c r="R1401" s="11"/>
      <c r="S1401" s="6"/>
      <c r="T1401" s="6"/>
      <c r="U1401" s="11"/>
      <c r="V1401" s="11"/>
      <c r="W1401" s="6"/>
      <c r="X1401" s="11"/>
      <c r="Y1401" s="11"/>
      <c r="Z1401" s="6"/>
      <c r="AA1401" s="6"/>
      <c r="AB1401" s="6"/>
      <c r="AC1401" s="11"/>
      <c r="AD1401" s="6"/>
      <c r="AE1401" s="6"/>
      <c r="AF1401" s="6"/>
      <c r="AG1401" s="11"/>
    </row>
    <row x14ac:dyDescent="0.25" r="1402" customHeight="1" ht="18.75">
      <c r="A1402" s="286"/>
      <c r="B1402" s="286"/>
      <c r="C1402" s="287"/>
      <c r="D1402" s="288"/>
      <c r="E1402" s="285"/>
      <c r="F1402" s="285"/>
      <c r="G1402" s="286"/>
      <c r="H1402" s="285"/>
      <c r="I1402" s="288"/>
      <c r="J1402" s="20"/>
      <c r="K1402" s="11"/>
      <c r="L1402" s="288"/>
      <c r="M1402" s="290"/>
      <c r="N1402" s="20"/>
      <c r="O1402" s="285"/>
      <c r="P1402" s="11"/>
      <c r="Q1402" s="20"/>
      <c r="R1402" s="11"/>
      <c r="S1402" s="6"/>
      <c r="T1402" s="6"/>
      <c r="U1402" s="11"/>
      <c r="V1402" s="11"/>
      <c r="W1402" s="6"/>
      <c r="X1402" s="11"/>
      <c r="Y1402" s="11"/>
      <c r="Z1402" s="6"/>
      <c r="AA1402" s="6"/>
      <c r="AB1402" s="6"/>
      <c r="AC1402" s="11"/>
      <c r="AD1402" s="6"/>
      <c r="AE1402" s="6"/>
      <c r="AF1402" s="6"/>
      <c r="AG1402" s="11"/>
    </row>
    <row x14ac:dyDescent="0.25" r="1403" customHeight="1" ht="18.75">
      <c r="A1403" s="286"/>
      <c r="B1403" s="286"/>
      <c r="C1403" s="287"/>
      <c r="D1403" s="288"/>
      <c r="E1403" s="285"/>
      <c r="F1403" s="285"/>
      <c r="G1403" s="286"/>
      <c r="H1403" s="285"/>
      <c r="I1403" s="288"/>
      <c r="J1403" s="20"/>
      <c r="K1403" s="11"/>
      <c r="L1403" s="288"/>
      <c r="M1403" s="290"/>
      <c r="N1403" s="20"/>
      <c r="O1403" s="285"/>
      <c r="P1403" s="11"/>
      <c r="Q1403" s="20"/>
      <c r="R1403" s="11"/>
      <c r="S1403" s="6"/>
      <c r="T1403" s="6"/>
      <c r="U1403" s="11"/>
      <c r="V1403" s="11"/>
      <c r="W1403" s="6"/>
      <c r="X1403" s="11"/>
      <c r="Y1403" s="11"/>
      <c r="Z1403" s="6"/>
      <c r="AA1403" s="6"/>
      <c r="AB1403" s="6"/>
      <c r="AC1403" s="11"/>
      <c r="AD1403" s="6"/>
      <c r="AE1403" s="6"/>
      <c r="AF1403" s="6"/>
      <c r="AG1403" s="11"/>
    </row>
    <row x14ac:dyDescent="0.25" r="1404" customHeight="1" ht="18.75">
      <c r="A1404" s="286"/>
      <c r="B1404" s="286"/>
      <c r="C1404" s="287"/>
      <c r="D1404" s="288"/>
      <c r="E1404" s="285"/>
      <c r="F1404" s="285"/>
      <c r="G1404" s="286"/>
      <c r="H1404" s="285"/>
      <c r="I1404" s="288"/>
      <c r="J1404" s="20"/>
      <c r="K1404" s="11"/>
      <c r="L1404" s="288"/>
      <c r="M1404" s="290"/>
      <c r="N1404" s="20"/>
      <c r="O1404" s="285"/>
      <c r="P1404" s="11"/>
      <c r="Q1404" s="20"/>
      <c r="R1404" s="11"/>
      <c r="S1404" s="6"/>
      <c r="T1404" s="6"/>
      <c r="U1404" s="11"/>
      <c r="V1404" s="11"/>
      <c r="W1404" s="6"/>
      <c r="X1404" s="11"/>
      <c r="Y1404" s="11"/>
      <c r="Z1404" s="6"/>
      <c r="AA1404" s="6"/>
      <c r="AB1404" s="6"/>
      <c r="AC1404" s="11"/>
      <c r="AD1404" s="6"/>
      <c r="AE1404" s="6"/>
      <c r="AF1404" s="6"/>
      <c r="AG1404" s="11"/>
    </row>
    <row x14ac:dyDescent="0.25" r="1405" customHeight="1" ht="18.75">
      <c r="A1405" s="286"/>
      <c r="B1405" s="286"/>
      <c r="C1405" s="287"/>
      <c r="D1405" s="288"/>
      <c r="E1405" s="285"/>
      <c r="F1405" s="285"/>
      <c r="G1405" s="286"/>
      <c r="H1405" s="285"/>
      <c r="I1405" s="288"/>
      <c r="J1405" s="20"/>
      <c r="K1405" s="11"/>
      <c r="L1405" s="288"/>
      <c r="M1405" s="290"/>
      <c r="N1405" s="20"/>
      <c r="O1405" s="285"/>
      <c r="P1405" s="11"/>
      <c r="Q1405" s="20"/>
      <c r="R1405" s="11"/>
      <c r="S1405" s="6"/>
      <c r="T1405" s="6"/>
      <c r="U1405" s="11"/>
      <c r="V1405" s="11"/>
      <c r="W1405" s="6"/>
      <c r="X1405" s="11"/>
      <c r="Y1405" s="11"/>
      <c r="Z1405" s="6"/>
      <c r="AA1405" s="6"/>
      <c r="AB1405" s="6"/>
      <c r="AC1405" s="11"/>
      <c r="AD1405" s="6"/>
      <c r="AE1405" s="6"/>
      <c r="AF1405" s="6"/>
      <c r="AG1405" s="11"/>
    </row>
    <row x14ac:dyDescent="0.25" r="1406" customHeight="1" ht="18.75">
      <c r="A1406" s="286"/>
      <c r="B1406" s="286"/>
      <c r="C1406" s="287"/>
      <c r="D1406" s="288"/>
      <c r="E1406" s="285"/>
      <c r="F1406" s="285"/>
      <c r="G1406" s="286"/>
      <c r="H1406" s="285"/>
      <c r="I1406" s="288"/>
      <c r="J1406" s="20"/>
      <c r="K1406" s="11"/>
      <c r="L1406" s="288"/>
      <c r="M1406" s="290"/>
      <c r="N1406" s="20"/>
      <c r="O1406" s="285"/>
      <c r="P1406" s="11"/>
      <c r="Q1406" s="20"/>
      <c r="R1406" s="11"/>
      <c r="S1406" s="6"/>
      <c r="T1406" s="6"/>
      <c r="U1406" s="11"/>
      <c r="V1406" s="11"/>
      <c r="W1406" s="6"/>
      <c r="X1406" s="11"/>
      <c r="Y1406" s="11"/>
      <c r="Z1406" s="6"/>
      <c r="AA1406" s="6"/>
      <c r="AB1406" s="6"/>
      <c r="AC1406" s="11"/>
      <c r="AD1406" s="6"/>
      <c r="AE1406" s="6"/>
      <c r="AF1406" s="6"/>
      <c r="AG1406" s="11"/>
    </row>
    <row x14ac:dyDescent="0.25" r="1407" customHeight="1" ht="18.75">
      <c r="A1407" s="286"/>
      <c r="B1407" s="286"/>
      <c r="C1407" s="287"/>
      <c r="D1407" s="288"/>
      <c r="E1407" s="285"/>
      <c r="F1407" s="285"/>
      <c r="G1407" s="286"/>
      <c r="H1407" s="285"/>
      <c r="I1407" s="288"/>
      <c r="J1407" s="20"/>
      <c r="K1407" s="11"/>
      <c r="L1407" s="288"/>
      <c r="M1407" s="290"/>
      <c r="N1407" s="20"/>
      <c r="O1407" s="285"/>
      <c r="P1407" s="11"/>
      <c r="Q1407" s="20"/>
      <c r="R1407" s="11"/>
      <c r="S1407" s="6"/>
      <c r="T1407" s="6"/>
      <c r="U1407" s="11"/>
      <c r="V1407" s="11"/>
      <c r="W1407" s="6"/>
      <c r="X1407" s="11"/>
      <c r="Y1407" s="11"/>
      <c r="Z1407" s="6"/>
      <c r="AA1407" s="6"/>
      <c r="AB1407" s="6"/>
      <c r="AC1407" s="11"/>
      <c r="AD1407" s="6"/>
      <c r="AE1407" s="6"/>
      <c r="AF1407" s="6"/>
      <c r="AG1407" s="11"/>
    </row>
    <row x14ac:dyDescent="0.25" r="1408" customHeight="1" ht="18.75">
      <c r="A1408" s="286"/>
      <c r="B1408" s="286"/>
      <c r="C1408" s="287"/>
      <c r="D1408" s="288"/>
      <c r="E1408" s="285"/>
      <c r="F1408" s="285"/>
      <c r="G1408" s="286"/>
      <c r="H1408" s="285"/>
      <c r="I1408" s="288"/>
      <c r="J1408" s="20"/>
      <c r="K1408" s="11"/>
      <c r="L1408" s="288"/>
      <c r="M1408" s="290"/>
      <c r="N1408" s="20"/>
      <c r="O1408" s="285"/>
      <c r="P1408" s="11"/>
      <c r="Q1408" s="20"/>
      <c r="R1408" s="11"/>
      <c r="S1408" s="6"/>
      <c r="T1408" s="6"/>
      <c r="U1408" s="11"/>
      <c r="V1408" s="11"/>
      <c r="W1408" s="6"/>
      <c r="X1408" s="11"/>
      <c r="Y1408" s="11"/>
      <c r="Z1408" s="6"/>
      <c r="AA1408" s="6"/>
      <c r="AB1408" s="6"/>
      <c r="AC1408" s="11"/>
      <c r="AD1408" s="6"/>
      <c r="AE1408" s="6"/>
      <c r="AF1408" s="6"/>
      <c r="AG1408" s="11"/>
    </row>
    <row x14ac:dyDescent="0.25" r="1409" customHeight="1" ht="18.75">
      <c r="A1409" s="286"/>
      <c r="B1409" s="286"/>
      <c r="C1409" s="287"/>
      <c r="D1409" s="288"/>
      <c r="E1409" s="285"/>
      <c r="F1409" s="285"/>
      <c r="G1409" s="286"/>
      <c r="H1409" s="285"/>
      <c r="I1409" s="288"/>
      <c r="J1409" s="20"/>
      <c r="K1409" s="11"/>
      <c r="L1409" s="288"/>
      <c r="M1409" s="290"/>
      <c r="N1409" s="20"/>
      <c r="O1409" s="285"/>
      <c r="P1409" s="11"/>
      <c r="Q1409" s="20"/>
      <c r="R1409" s="11"/>
      <c r="S1409" s="6"/>
      <c r="T1409" s="6"/>
      <c r="U1409" s="11"/>
      <c r="V1409" s="11"/>
      <c r="W1409" s="6"/>
      <c r="X1409" s="11"/>
      <c r="Y1409" s="11"/>
      <c r="Z1409" s="6"/>
      <c r="AA1409" s="6"/>
      <c r="AB1409" s="6"/>
      <c r="AC1409" s="11"/>
      <c r="AD1409" s="6"/>
      <c r="AE1409" s="6"/>
      <c r="AF1409" s="6"/>
      <c r="AG1409" s="11"/>
    </row>
    <row x14ac:dyDescent="0.25" r="1410" customHeight="1" ht="18.75">
      <c r="A1410" s="286"/>
      <c r="B1410" s="286"/>
      <c r="C1410" s="287"/>
      <c r="D1410" s="288"/>
      <c r="E1410" s="285"/>
      <c r="F1410" s="285"/>
      <c r="G1410" s="286"/>
      <c r="H1410" s="285"/>
      <c r="I1410" s="288"/>
      <c r="J1410" s="20"/>
      <c r="K1410" s="11"/>
      <c r="L1410" s="288"/>
      <c r="M1410" s="290"/>
      <c r="N1410" s="20"/>
      <c r="O1410" s="285"/>
      <c r="P1410" s="11"/>
      <c r="Q1410" s="20"/>
      <c r="R1410" s="11"/>
      <c r="S1410" s="6"/>
      <c r="T1410" s="6"/>
      <c r="U1410" s="11"/>
      <c r="V1410" s="11"/>
      <c r="W1410" s="6"/>
      <c r="X1410" s="11"/>
      <c r="Y1410" s="11"/>
      <c r="Z1410" s="6"/>
      <c r="AA1410" s="6"/>
      <c r="AB1410" s="6"/>
      <c r="AC1410" s="11"/>
      <c r="AD1410" s="6"/>
      <c r="AE1410" s="6"/>
      <c r="AF1410" s="6"/>
      <c r="AG1410" s="11"/>
    </row>
    <row x14ac:dyDescent="0.25" r="1411" customHeight="1" ht="18.75">
      <c r="A1411" s="286"/>
      <c r="B1411" s="286"/>
      <c r="C1411" s="287"/>
      <c r="D1411" s="288"/>
      <c r="E1411" s="285"/>
      <c r="F1411" s="285"/>
      <c r="G1411" s="286"/>
      <c r="H1411" s="285"/>
      <c r="I1411" s="288"/>
      <c r="J1411" s="20"/>
      <c r="K1411" s="11"/>
      <c r="L1411" s="288"/>
      <c r="M1411" s="290"/>
      <c r="N1411" s="20"/>
      <c r="O1411" s="285"/>
      <c r="P1411" s="11"/>
      <c r="Q1411" s="20"/>
      <c r="R1411" s="11"/>
      <c r="S1411" s="6"/>
      <c r="T1411" s="6"/>
      <c r="U1411" s="11"/>
      <c r="V1411" s="11"/>
      <c r="W1411" s="6"/>
      <c r="X1411" s="11"/>
      <c r="Y1411" s="11"/>
      <c r="Z1411" s="6"/>
      <c r="AA1411" s="6"/>
      <c r="AB1411" s="6"/>
      <c r="AC1411" s="11"/>
      <c r="AD1411" s="6"/>
      <c r="AE1411" s="6"/>
      <c r="AF1411" s="6"/>
      <c r="AG1411" s="11"/>
    </row>
    <row x14ac:dyDescent="0.25" r="1412" customHeight="1" ht="18.75">
      <c r="A1412" s="286"/>
      <c r="B1412" s="286"/>
      <c r="C1412" s="287"/>
      <c r="D1412" s="288"/>
      <c r="E1412" s="285"/>
      <c r="F1412" s="285"/>
      <c r="G1412" s="286"/>
      <c r="H1412" s="285"/>
      <c r="I1412" s="288"/>
      <c r="J1412" s="20"/>
      <c r="K1412" s="11"/>
      <c r="L1412" s="288"/>
      <c r="M1412" s="290"/>
      <c r="N1412" s="20"/>
      <c r="O1412" s="285"/>
      <c r="P1412" s="11"/>
      <c r="Q1412" s="20"/>
      <c r="R1412" s="11"/>
      <c r="S1412" s="6"/>
      <c r="T1412" s="6"/>
      <c r="U1412" s="11"/>
      <c r="V1412" s="11"/>
      <c r="W1412" s="6"/>
      <c r="X1412" s="11"/>
      <c r="Y1412" s="11"/>
      <c r="Z1412" s="6"/>
      <c r="AA1412" s="6"/>
      <c r="AB1412" s="6"/>
      <c r="AC1412" s="11"/>
      <c r="AD1412" s="6"/>
      <c r="AE1412" s="6"/>
      <c r="AF1412" s="6"/>
      <c r="AG1412" s="11"/>
    </row>
    <row x14ac:dyDescent="0.25" r="1413" customHeight="1" ht="18.75">
      <c r="A1413" s="286"/>
      <c r="B1413" s="286"/>
      <c r="C1413" s="287"/>
      <c r="D1413" s="288"/>
      <c r="E1413" s="285"/>
      <c r="F1413" s="285"/>
      <c r="G1413" s="286"/>
      <c r="H1413" s="285"/>
      <c r="I1413" s="288"/>
      <c r="J1413" s="20"/>
      <c r="K1413" s="11"/>
      <c r="L1413" s="288"/>
      <c r="M1413" s="290"/>
      <c r="N1413" s="20"/>
      <c r="O1413" s="285"/>
      <c r="P1413" s="11"/>
      <c r="Q1413" s="20"/>
      <c r="R1413" s="11"/>
      <c r="S1413" s="6"/>
      <c r="T1413" s="6"/>
      <c r="U1413" s="11"/>
      <c r="V1413" s="11"/>
      <c r="W1413" s="6"/>
      <c r="X1413" s="11"/>
      <c r="Y1413" s="11"/>
      <c r="Z1413" s="6"/>
      <c r="AA1413" s="6"/>
      <c r="AB1413" s="6"/>
      <c r="AC1413" s="11"/>
      <c r="AD1413" s="6"/>
      <c r="AE1413" s="6"/>
      <c r="AF1413" s="6"/>
      <c r="AG1413" s="11"/>
    </row>
    <row x14ac:dyDescent="0.25" r="1414" customHeight="1" ht="18.75">
      <c r="A1414" s="286"/>
      <c r="B1414" s="286"/>
      <c r="C1414" s="287"/>
      <c r="D1414" s="288"/>
      <c r="E1414" s="285"/>
      <c r="F1414" s="285"/>
      <c r="G1414" s="286"/>
      <c r="H1414" s="285"/>
      <c r="I1414" s="288"/>
      <c r="J1414" s="20"/>
      <c r="K1414" s="11"/>
      <c r="L1414" s="288"/>
      <c r="M1414" s="290"/>
      <c r="N1414" s="20"/>
      <c r="O1414" s="285"/>
      <c r="P1414" s="11"/>
      <c r="Q1414" s="20"/>
      <c r="R1414" s="11"/>
      <c r="S1414" s="6"/>
      <c r="T1414" s="6"/>
      <c r="U1414" s="11"/>
      <c r="V1414" s="11"/>
      <c r="W1414" s="6"/>
      <c r="X1414" s="11"/>
      <c r="Y1414" s="11"/>
      <c r="Z1414" s="6"/>
      <c r="AA1414" s="6"/>
      <c r="AB1414" s="6"/>
      <c r="AC1414" s="11"/>
      <c r="AD1414" s="6"/>
      <c r="AE1414" s="6"/>
      <c r="AF1414" s="6"/>
      <c r="AG1414" s="11"/>
    </row>
    <row x14ac:dyDescent="0.25" r="1415" customHeight="1" ht="18.75">
      <c r="A1415" s="286"/>
      <c r="B1415" s="286"/>
      <c r="C1415" s="287"/>
      <c r="D1415" s="288"/>
      <c r="E1415" s="285"/>
      <c r="F1415" s="285"/>
      <c r="G1415" s="286"/>
      <c r="H1415" s="285"/>
      <c r="I1415" s="288"/>
      <c r="J1415" s="20"/>
      <c r="K1415" s="11"/>
      <c r="L1415" s="288"/>
      <c r="M1415" s="290"/>
      <c r="N1415" s="20"/>
      <c r="O1415" s="285"/>
      <c r="P1415" s="11"/>
      <c r="Q1415" s="20"/>
      <c r="R1415" s="11"/>
      <c r="S1415" s="6"/>
      <c r="T1415" s="6"/>
      <c r="U1415" s="11"/>
      <c r="V1415" s="11"/>
      <c r="W1415" s="6"/>
      <c r="X1415" s="11"/>
      <c r="Y1415" s="11"/>
      <c r="Z1415" s="6"/>
      <c r="AA1415" s="6"/>
      <c r="AB1415" s="6"/>
      <c r="AC1415" s="11"/>
      <c r="AD1415" s="6"/>
      <c r="AE1415" s="6"/>
      <c r="AF1415" s="6"/>
      <c r="AG1415" s="11"/>
    </row>
    <row x14ac:dyDescent="0.25" r="1416" customHeight="1" ht="18.75">
      <c r="A1416" s="286"/>
      <c r="B1416" s="286"/>
      <c r="C1416" s="287"/>
      <c r="D1416" s="288"/>
      <c r="E1416" s="285"/>
      <c r="F1416" s="285"/>
      <c r="G1416" s="286"/>
      <c r="H1416" s="285"/>
      <c r="I1416" s="288"/>
      <c r="J1416" s="20"/>
      <c r="K1416" s="11"/>
      <c r="L1416" s="288"/>
      <c r="M1416" s="290"/>
      <c r="N1416" s="20"/>
      <c r="O1416" s="285"/>
      <c r="P1416" s="11"/>
      <c r="Q1416" s="20"/>
      <c r="R1416" s="11"/>
      <c r="S1416" s="6"/>
      <c r="T1416" s="6"/>
      <c r="U1416" s="11"/>
      <c r="V1416" s="11"/>
      <c r="W1416" s="6"/>
      <c r="X1416" s="11"/>
      <c r="Y1416" s="11"/>
      <c r="Z1416" s="6"/>
      <c r="AA1416" s="6"/>
      <c r="AB1416" s="6"/>
      <c r="AC1416" s="11"/>
      <c r="AD1416" s="6"/>
      <c r="AE1416" s="6"/>
      <c r="AF1416" s="6"/>
      <c r="AG1416" s="11"/>
    </row>
    <row x14ac:dyDescent="0.25" r="1417" customHeight="1" ht="18.75">
      <c r="A1417" s="286"/>
      <c r="B1417" s="286"/>
      <c r="C1417" s="287"/>
      <c r="D1417" s="288"/>
      <c r="E1417" s="285"/>
      <c r="F1417" s="285"/>
      <c r="G1417" s="286"/>
      <c r="H1417" s="285"/>
      <c r="I1417" s="288"/>
      <c r="J1417" s="20"/>
      <c r="K1417" s="11"/>
      <c r="L1417" s="288"/>
      <c r="M1417" s="290"/>
      <c r="N1417" s="20"/>
      <c r="O1417" s="285"/>
      <c r="P1417" s="11"/>
      <c r="Q1417" s="20"/>
      <c r="R1417" s="11"/>
      <c r="S1417" s="6"/>
      <c r="T1417" s="6"/>
      <c r="U1417" s="11"/>
      <c r="V1417" s="11"/>
      <c r="W1417" s="6"/>
      <c r="X1417" s="11"/>
      <c r="Y1417" s="11"/>
      <c r="Z1417" s="6"/>
      <c r="AA1417" s="6"/>
      <c r="AB1417" s="6"/>
      <c r="AC1417" s="11"/>
      <c r="AD1417" s="6"/>
      <c r="AE1417" s="6"/>
      <c r="AF1417" s="6"/>
      <c r="AG1417" s="11"/>
    </row>
    <row x14ac:dyDescent="0.25" r="1418" customHeight="1" ht="18.75">
      <c r="A1418" s="286"/>
      <c r="B1418" s="286"/>
      <c r="C1418" s="287"/>
      <c r="D1418" s="288"/>
      <c r="E1418" s="285"/>
      <c r="F1418" s="285"/>
      <c r="G1418" s="286"/>
      <c r="H1418" s="285"/>
      <c r="I1418" s="288"/>
      <c r="J1418" s="20"/>
      <c r="K1418" s="11"/>
      <c r="L1418" s="288"/>
      <c r="M1418" s="290"/>
      <c r="N1418" s="20"/>
      <c r="O1418" s="285"/>
      <c r="P1418" s="11"/>
      <c r="Q1418" s="20"/>
      <c r="R1418" s="11"/>
      <c r="S1418" s="6"/>
      <c r="T1418" s="6"/>
      <c r="U1418" s="11"/>
      <c r="V1418" s="11"/>
      <c r="W1418" s="6"/>
      <c r="X1418" s="11"/>
      <c r="Y1418" s="11"/>
      <c r="Z1418" s="6"/>
      <c r="AA1418" s="6"/>
      <c r="AB1418" s="6"/>
      <c r="AC1418" s="11"/>
      <c r="AD1418" s="6"/>
      <c r="AE1418" s="6"/>
      <c r="AF1418" s="6"/>
      <c r="AG1418" s="11"/>
    </row>
    <row x14ac:dyDescent="0.25" r="1419" customHeight="1" ht="18.75">
      <c r="A1419" s="286"/>
      <c r="B1419" s="286"/>
      <c r="C1419" s="287"/>
      <c r="D1419" s="288"/>
      <c r="E1419" s="285"/>
      <c r="F1419" s="285"/>
      <c r="G1419" s="286"/>
      <c r="H1419" s="285"/>
      <c r="I1419" s="288"/>
      <c r="J1419" s="20"/>
      <c r="K1419" s="11"/>
      <c r="L1419" s="288"/>
      <c r="M1419" s="290"/>
      <c r="N1419" s="20"/>
      <c r="O1419" s="285"/>
      <c r="P1419" s="11"/>
      <c r="Q1419" s="20"/>
      <c r="R1419" s="11"/>
      <c r="S1419" s="6"/>
      <c r="T1419" s="6"/>
      <c r="U1419" s="11"/>
      <c r="V1419" s="11"/>
      <c r="W1419" s="6"/>
      <c r="X1419" s="11"/>
      <c r="Y1419" s="11"/>
      <c r="Z1419" s="6"/>
      <c r="AA1419" s="6"/>
      <c r="AB1419" s="6"/>
      <c r="AC1419" s="11"/>
      <c r="AD1419" s="6"/>
      <c r="AE1419" s="6"/>
      <c r="AF1419" s="6"/>
      <c r="AG1419" s="11"/>
    </row>
    <row x14ac:dyDescent="0.25" r="1420" customHeight="1" ht="18.75">
      <c r="A1420" s="286"/>
      <c r="B1420" s="286"/>
      <c r="C1420" s="287"/>
      <c r="D1420" s="288"/>
      <c r="E1420" s="285"/>
      <c r="F1420" s="285"/>
      <c r="G1420" s="286"/>
      <c r="H1420" s="285"/>
      <c r="I1420" s="288"/>
      <c r="J1420" s="20"/>
      <c r="K1420" s="11"/>
      <c r="L1420" s="288"/>
      <c r="M1420" s="290"/>
      <c r="N1420" s="20"/>
      <c r="O1420" s="285"/>
      <c r="P1420" s="11"/>
      <c r="Q1420" s="20"/>
      <c r="R1420" s="11"/>
      <c r="S1420" s="6"/>
      <c r="T1420" s="6"/>
      <c r="U1420" s="11"/>
      <c r="V1420" s="11"/>
      <c r="W1420" s="6"/>
      <c r="X1420" s="11"/>
      <c r="Y1420" s="11"/>
      <c r="Z1420" s="6"/>
      <c r="AA1420" s="6"/>
      <c r="AB1420" s="6"/>
      <c r="AC1420" s="11"/>
      <c r="AD1420" s="6"/>
      <c r="AE1420" s="6"/>
      <c r="AF1420" s="6"/>
      <c r="AG1420" s="11"/>
    </row>
    <row x14ac:dyDescent="0.25" r="1421" customHeight="1" ht="18.75">
      <c r="A1421" s="286"/>
      <c r="B1421" s="286"/>
      <c r="C1421" s="287"/>
      <c r="D1421" s="288"/>
      <c r="E1421" s="285"/>
      <c r="F1421" s="285"/>
      <c r="G1421" s="286"/>
      <c r="H1421" s="285"/>
      <c r="I1421" s="288"/>
      <c r="J1421" s="20"/>
      <c r="K1421" s="11"/>
      <c r="L1421" s="288"/>
      <c r="M1421" s="290"/>
      <c r="N1421" s="20"/>
      <c r="O1421" s="285"/>
      <c r="P1421" s="11"/>
      <c r="Q1421" s="20"/>
      <c r="R1421" s="11"/>
      <c r="S1421" s="6"/>
      <c r="T1421" s="6"/>
      <c r="U1421" s="11"/>
      <c r="V1421" s="11"/>
      <c r="W1421" s="6"/>
      <c r="X1421" s="11"/>
      <c r="Y1421" s="11"/>
      <c r="Z1421" s="6"/>
      <c r="AA1421" s="6"/>
      <c r="AB1421" s="6"/>
      <c r="AC1421" s="11"/>
      <c r="AD1421" s="6"/>
      <c r="AE1421" s="6"/>
      <c r="AF1421" s="6"/>
      <c r="AG1421" s="11"/>
    </row>
    <row x14ac:dyDescent="0.25" r="1422" customHeight="1" ht="18.75">
      <c r="A1422" s="286"/>
      <c r="B1422" s="286"/>
      <c r="C1422" s="287"/>
      <c r="D1422" s="288"/>
      <c r="E1422" s="285"/>
      <c r="F1422" s="285"/>
      <c r="G1422" s="286"/>
      <c r="H1422" s="285"/>
      <c r="I1422" s="288"/>
      <c r="J1422" s="20"/>
      <c r="K1422" s="11"/>
      <c r="L1422" s="288"/>
      <c r="M1422" s="290"/>
      <c r="N1422" s="20"/>
      <c r="O1422" s="285"/>
      <c r="P1422" s="11"/>
      <c r="Q1422" s="20"/>
      <c r="R1422" s="11"/>
      <c r="S1422" s="6"/>
      <c r="T1422" s="6"/>
      <c r="U1422" s="11"/>
      <c r="V1422" s="11"/>
      <c r="W1422" s="6"/>
      <c r="X1422" s="11"/>
      <c r="Y1422" s="11"/>
      <c r="Z1422" s="6"/>
      <c r="AA1422" s="6"/>
      <c r="AB1422" s="6"/>
      <c r="AC1422" s="11"/>
      <c r="AD1422" s="6"/>
      <c r="AE1422" s="6"/>
      <c r="AF1422" s="6"/>
      <c r="AG1422" s="11"/>
    </row>
    <row x14ac:dyDescent="0.25" r="1423" customHeight="1" ht="18.75">
      <c r="A1423" s="286"/>
      <c r="B1423" s="286"/>
      <c r="C1423" s="287"/>
      <c r="D1423" s="288"/>
      <c r="E1423" s="285"/>
      <c r="F1423" s="285"/>
      <c r="G1423" s="286"/>
      <c r="H1423" s="285"/>
      <c r="I1423" s="288"/>
      <c r="J1423" s="20"/>
      <c r="K1423" s="11"/>
      <c r="L1423" s="288"/>
      <c r="M1423" s="290"/>
      <c r="N1423" s="20"/>
      <c r="O1423" s="285"/>
      <c r="P1423" s="11"/>
      <c r="Q1423" s="20"/>
      <c r="R1423" s="11"/>
      <c r="S1423" s="6"/>
      <c r="T1423" s="6"/>
      <c r="U1423" s="11"/>
      <c r="V1423" s="11"/>
      <c r="W1423" s="6"/>
      <c r="X1423" s="11"/>
      <c r="Y1423" s="11"/>
      <c r="Z1423" s="6"/>
      <c r="AA1423" s="6"/>
      <c r="AB1423" s="6"/>
      <c r="AC1423" s="11"/>
      <c r="AD1423" s="6"/>
      <c r="AE1423" s="6"/>
      <c r="AF1423" s="6"/>
      <c r="AG1423" s="11"/>
    </row>
    <row x14ac:dyDescent="0.25" r="1424" customHeight="1" ht="18.75">
      <c r="A1424" s="286"/>
      <c r="B1424" s="286"/>
      <c r="C1424" s="287"/>
      <c r="D1424" s="288"/>
      <c r="E1424" s="285"/>
      <c r="F1424" s="285"/>
      <c r="G1424" s="286"/>
      <c r="H1424" s="285"/>
      <c r="I1424" s="288"/>
      <c r="J1424" s="20"/>
      <c r="K1424" s="11"/>
      <c r="L1424" s="288"/>
      <c r="M1424" s="290"/>
      <c r="N1424" s="20"/>
      <c r="O1424" s="285"/>
      <c r="P1424" s="11"/>
      <c r="Q1424" s="20"/>
      <c r="R1424" s="11"/>
      <c r="S1424" s="6"/>
      <c r="T1424" s="6"/>
      <c r="U1424" s="11"/>
      <c r="V1424" s="11"/>
      <c r="W1424" s="6"/>
      <c r="X1424" s="11"/>
      <c r="Y1424" s="11"/>
      <c r="Z1424" s="6"/>
      <c r="AA1424" s="6"/>
      <c r="AB1424" s="6"/>
      <c r="AC1424" s="11"/>
      <c r="AD1424" s="6"/>
      <c r="AE1424" s="6"/>
      <c r="AF1424" s="6"/>
      <c r="AG1424" s="11"/>
    </row>
    <row x14ac:dyDescent="0.25" r="1425" customHeight="1" ht="18.75">
      <c r="A1425" s="286"/>
      <c r="B1425" s="286"/>
      <c r="C1425" s="287"/>
      <c r="D1425" s="288"/>
      <c r="E1425" s="285"/>
      <c r="F1425" s="285"/>
      <c r="G1425" s="286"/>
      <c r="H1425" s="285"/>
      <c r="I1425" s="288"/>
      <c r="J1425" s="20"/>
      <c r="K1425" s="11"/>
      <c r="L1425" s="288"/>
      <c r="M1425" s="290"/>
      <c r="N1425" s="20"/>
      <c r="O1425" s="285"/>
      <c r="P1425" s="11"/>
      <c r="Q1425" s="20"/>
      <c r="R1425" s="11"/>
      <c r="S1425" s="6"/>
      <c r="T1425" s="6"/>
      <c r="U1425" s="11"/>
      <c r="V1425" s="11"/>
      <c r="W1425" s="6"/>
      <c r="X1425" s="11"/>
      <c r="Y1425" s="11"/>
      <c r="Z1425" s="6"/>
      <c r="AA1425" s="6"/>
      <c r="AB1425" s="6"/>
      <c r="AC1425" s="11"/>
      <c r="AD1425" s="6"/>
      <c r="AE1425" s="6"/>
      <c r="AF1425" s="6"/>
      <c r="AG1425" s="11"/>
    </row>
    <row x14ac:dyDescent="0.25" r="1426" customHeight="1" ht="18.75">
      <c r="A1426" s="286"/>
      <c r="B1426" s="286"/>
      <c r="C1426" s="287"/>
      <c r="D1426" s="288"/>
      <c r="E1426" s="285"/>
      <c r="F1426" s="285"/>
      <c r="G1426" s="286"/>
      <c r="H1426" s="285"/>
      <c r="I1426" s="288"/>
      <c r="J1426" s="20"/>
      <c r="K1426" s="11"/>
      <c r="L1426" s="288"/>
      <c r="M1426" s="290"/>
      <c r="N1426" s="20"/>
      <c r="O1426" s="285"/>
      <c r="P1426" s="11"/>
      <c r="Q1426" s="20"/>
      <c r="R1426" s="11"/>
      <c r="S1426" s="6"/>
      <c r="T1426" s="6"/>
      <c r="U1426" s="11"/>
      <c r="V1426" s="11"/>
      <c r="W1426" s="6"/>
      <c r="X1426" s="11"/>
      <c r="Y1426" s="11"/>
      <c r="Z1426" s="6"/>
      <c r="AA1426" s="6"/>
      <c r="AB1426" s="6"/>
      <c r="AC1426" s="11"/>
      <c r="AD1426" s="6"/>
      <c r="AE1426" s="6"/>
      <c r="AF1426" s="6"/>
      <c r="AG1426" s="11"/>
    </row>
    <row x14ac:dyDescent="0.25" r="1427" customHeight="1" ht="18.75">
      <c r="A1427" s="286"/>
      <c r="B1427" s="286"/>
      <c r="C1427" s="287"/>
      <c r="D1427" s="288"/>
      <c r="E1427" s="285"/>
      <c r="F1427" s="285"/>
      <c r="G1427" s="286"/>
      <c r="H1427" s="285"/>
      <c r="I1427" s="288"/>
      <c r="J1427" s="20"/>
      <c r="K1427" s="11"/>
      <c r="L1427" s="288"/>
      <c r="M1427" s="290"/>
      <c r="N1427" s="20"/>
      <c r="O1427" s="285"/>
      <c r="P1427" s="11"/>
      <c r="Q1427" s="20"/>
      <c r="R1427" s="11"/>
      <c r="S1427" s="6"/>
      <c r="T1427" s="6"/>
      <c r="U1427" s="11"/>
      <c r="V1427" s="11"/>
      <c r="W1427" s="6"/>
      <c r="X1427" s="11"/>
      <c r="Y1427" s="11"/>
      <c r="Z1427" s="6"/>
      <c r="AA1427" s="6"/>
      <c r="AB1427" s="6"/>
      <c r="AC1427" s="11"/>
      <c r="AD1427" s="6"/>
      <c r="AE1427" s="6"/>
      <c r="AF1427" s="6"/>
      <c r="AG1427" s="11"/>
    </row>
    <row x14ac:dyDescent="0.25" r="1428" customHeight="1" ht="18.75">
      <c r="A1428" s="286"/>
      <c r="B1428" s="286"/>
      <c r="C1428" s="287"/>
      <c r="D1428" s="288"/>
      <c r="E1428" s="285"/>
      <c r="F1428" s="285"/>
      <c r="G1428" s="286"/>
      <c r="H1428" s="285"/>
      <c r="I1428" s="288"/>
      <c r="J1428" s="20"/>
      <c r="K1428" s="11"/>
      <c r="L1428" s="288"/>
      <c r="M1428" s="290"/>
      <c r="N1428" s="20"/>
      <c r="O1428" s="285"/>
      <c r="P1428" s="11"/>
      <c r="Q1428" s="20"/>
      <c r="R1428" s="11"/>
      <c r="S1428" s="6"/>
      <c r="T1428" s="6"/>
      <c r="U1428" s="11"/>
      <c r="V1428" s="11"/>
      <c r="W1428" s="6"/>
      <c r="X1428" s="11"/>
      <c r="Y1428" s="11"/>
      <c r="Z1428" s="6"/>
      <c r="AA1428" s="6"/>
      <c r="AB1428" s="6"/>
      <c r="AC1428" s="11"/>
      <c r="AD1428" s="6"/>
      <c r="AE1428" s="6"/>
      <c r="AF1428" s="6"/>
      <c r="AG1428" s="11"/>
    </row>
    <row x14ac:dyDescent="0.25" r="1429" customHeight="1" ht="18.75">
      <c r="A1429" s="286"/>
      <c r="B1429" s="286"/>
      <c r="C1429" s="287"/>
      <c r="D1429" s="288"/>
      <c r="E1429" s="285"/>
      <c r="F1429" s="285"/>
      <c r="G1429" s="286"/>
      <c r="H1429" s="285"/>
      <c r="I1429" s="288"/>
      <c r="J1429" s="20"/>
      <c r="K1429" s="11"/>
      <c r="L1429" s="288"/>
      <c r="M1429" s="290"/>
      <c r="N1429" s="20"/>
      <c r="O1429" s="285"/>
      <c r="P1429" s="11"/>
      <c r="Q1429" s="20"/>
      <c r="R1429" s="11"/>
      <c r="S1429" s="6"/>
      <c r="T1429" s="6"/>
      <c r="U1429" s="11"/>
      <c r="V1429" s="11"/>
      <c r="W1429" s="6"/>
      <c r="X1429" s="11"/>
      <c r="Y1429" s="11"/>
      <c r="Z1429" s="6"/>
      <c r="AA1429" s="6"/>
      <c r="AB1429" s="6"/>
      <c r="AC1429" s="11"/>
      <c r="AD1429" s="6"/>
      <c r="AE1429" s="6"/>
      <c r="AF1429" s="6"/>
      <c r="AG1429" s="11"/>
    </row>
    <row x14ac:dyDescent="0.25" r="1430" customHeight="1" ht="18.75">
      <c r="A1430" s="286"/>
      <c r="B1430" s="286"/>
      <c r="C1430" s="287"/>
      <c r="D1430" s="288"/>
      <c r="E1430" s="285"/>
      <c r="F1430" s="285"/>
      <c r="G1430" s="286"/>
      <c r="H1430" s="285"/>
      <c r="I1430" s="288"/>
      <c r="J1430" s="20"/>
      <c r="K1430" s="11"/>
      <c r="L1430" s="288"/>
      <c r="M1430" s="290"/>
      <c r="N1430" s="20"/>
      <c r="O1430" s="285"/>
      <c r="P1430" s="11"/>
      <c r="Q1430" s="20"/>
      <c r="R1430" s="11"/>
      <c r="S1430" s="6"/>
      <c r="T1430" s="6"/>
      <c r="U1430" s="11"/>
      <c r="V1430" s="11"/>
      <c r="W1430" s="6"/>
      <c r="X1430" s="11"/>
      <c r="Y1430" s="11"/>
      <c r="Z1430" s="6"/>
      <c r="AA1430" s="6"/>
      <c r="AB1430" s="6"/>
      <c r="AC1430" s="11"/>
      <c r="AD1430" s="6"/>
      <c r="AE1430" s="6"/>
      <c r="AF1430" s="6"/>
      <c r="AG1430" s="11"/>
    </row>
    <row x14ac:dyDescent="0.25" r="1431" customHeight="1" ht="18.75">
      <c r="A1431" s="286"/>
      <c r="B1431" s="286"/>
      <c r="C1431" s="287"/>
      <c r="D1431" s="288"/>
      <c r="E1431" s="285"/>
      <c r="F1431" s="285"/>
      <c r="G1431" s="286"/>
      <c r="H1431" s="285"/>
      <c r="I1431" s="288"/>
      <c r="J1431" s="20"/>
      <c r="K1431" s="11"/>
      <c r="L1431" s="288"/>
      <c r="M1431" s="290"/>
      <c r="N1431" s="20"/>
      <c r="O1431" s="285"/>
      <c r="P1431" s="11"/>
      <c r="Q1431" s="20"/>
      <c r="R1431" s="11"/>
      <c r="S1431" s="6"/>
      <c r="T1431" s="6"/>
      <c r="U1431" s="11"/>
      <c r="V1431" s="11"/>
      <c r="W1431" s="6"/>
      <c r="X1431" s="11"/>
      <c r="Y1431" s="11"/>
      <c r="Z1431" s="6"/>
      <c r="AA1431" s="6"/>
      <c r="AB1431" s="6"/>
      <c r="AC1431" s="11"/>
      <c r="AD1431" s="6"/>
      <c r="AE1431" s="6"/>
      <c r="AF1431" s="6"/>
      <c r="AG1431" s="11"/>
    </row>
    <row x14ac:dyDescent="0.25" r="1432" customHeight="1" ht="18.75">
      <c r="A1432" s="286"/>
      <c r="B1432" s="286"/>
      <c r="C1432" s="287"/>
      <c r="D1432" s="288"/>
      <c r="E1432" s="285"/>
      <c r="F1432" s="285"/>
      <c r="G1432" s="286"/>
      <c r="H1432" s="285"/>
      <c r="I1432" s="288"/>
      <c r="J1432" s="20"/>
      <c r="K1432" s="11"/>
      <c r="L1432" s="288"/>
      <c r="M1432" s="290"/>
      <c r="N1432" s="20"/>
      <c r="O1432" s="285"/>
      <c r="P1432" s="11"/>
      <c r="Q1432" s="20"/>
      <c r="R1432" s="11"/>
      <c r="S1432" s="6"/>
      <c r="T1432" s="6"/>
      <c r="U1432" s="11"/>
      <c r="V1432" s="11"/>
      <c r="W1432" s="6"/>
      <c r="X1432" s="11"/>
      <c r="Y1432" s="11"/>
      <c r="Z1432" s="6"/>
      <c r="AA1432" s="6"/>
      <c r="AB1432" s="6"/>
      <c r="AC1432" s="11"/>
      <c r="AD1432" s="6"/>
      <c r="AE1432" s="6"/>
      <c r="AF1432" s="6"/>
      <c r="AG1432" s="11"/>
    </row>
    <row x14ac:dyDescent="0.25" r="1433" customHeight="1" ht="18.75">
      <c r="A1433" s="286"/>
      <c r="B1433" s="286"/>
      <c r="C1433" s="287"/>
      <c r="D1433" s="288"/>
      <c r="E1433" s="285"/>
      <c r="F1433" s="285"/>
      <c r="G1433" s="286"/>
      <c r="H1433" s="285"/>
      <c r="I1433" s="288"/>
      <c r="J1433" s="20"/>
      <c r="K1433" s="11"/>
      <c r="L1433" s="288"/>
      <c r="M1433" s="290"/>
      <c r="N1433" s="20"/>
      <c r="O1433" s="285"/>
      <c r="P1433" s="11"/>
      <c r="Q1433" s="20"/>
      <c r="R1433" s="11"/>
      <c r="S1433" s="6"/>
      <c r="T1433" s="6"/>
      <c r="U1433" s="11"/>
      <c r="V1433" s="11"/>
      <c r="W1433" s="6"/>
      <c r="X1433" s="11"/>
      <c r="Y1433" s="11"/>
      <c r="Z1433" s="6"/>
      <c r="AA1433" s="6"/>
      <c r="AB1433" s="6"/>
      <c r="AC1433" s="11"/>
      <c r="AD1433" s="6"/>
      <c r="AE1433" s="6"/>
      <c r="AF1433" s="6"/>
      <c r="AG1433" s="11"/>
    </row>
    <row x14ac:dyDescent="0.25" r="1434" customHeight="1" ht="18.75">
      <c r="A1434" s="286"/>
      <c r="B1434" s="286"/>
      <c r="C1434" s="287"/>
      <c r="D1434" s="288"/>
      <c r="E1434" s="285"/>
      <c r="F1434" s="285"/>
      <c r="G1434" s="286"/>
      <c r="H1434" s="285"/>
      <c r="I1434" s="288"/>
      <c r="J1434" s="20"/>
      <c r="K1434" s="11"/>
      <c r="L1434" s="288"/>
      <c r="M1434" s="290"/>
      <c r="N1434" s="20"/>
      <c r="O1434" s="285"/>
      <c r="P1434" s="11"/>
      <c r="Q1434" s="20"/>
      <c r="R1434" s="11"/>
      <c r="S1434" s="6"/>
      <c r="T1434" s="6"/>
      <c r="U1434" s="11"/>
      <c r="V1434" s="11"/>
      <c r="W1434" s="6"/>
      <c r="X1434" s="11"/>
      <c r="Y1434" s="11"/>
      <c r="Z1434" s="6"/>
      <c r="AA1434" s="6"/>
      <c r="AB1434" s="6"/>
      <c r="AC1434" s="11"/>
      <c r="AD1434" s="6"/>
      <c r="AE1434" s="6"/>
      <c r="AF1434" s="6"/>
      <c r="AG1434" s="11"/>
    </row>
    <row x14ac:dyDescent="0.25" r="1435" customHeight="1" ht="18.75">
      <c r="A1435" s="286"/>
      <c r="B1435" s="286"/>
      <c r="C1435" s="287"/>
      <c r="D1435" s="288"/>
      <c r="E1435" s="285"/>
      <c r="F1435" s="285"/>
      <c r="G1435" s="286"/>
      <c r="H1435" s="285"/>
      <c r="I1435" s="288"/>
      <c r="J1435" s="20"/>
      <c r="K1435" s="11"/>
      <c r="L1435" s="288"/>
      <c r="M1435" s="290"/>
      <c r="N1435" s="20"/>
      <c r="O1435" s="285"/>
      <c r="P1435" s="11"/>
      <c r="Q1435" s="20"/>
      <c r="R1435" s="11"/>
      <c r="S1435" s="6"/>
      <c r="T1435" s="6"/>
      <c r="U1435" s="11"/>
      <c r="V1435" s="11"/>
      <c r="W1435" s="6"/>
      <c r="X1435" s="11"/>
      <c r="Y1435" s="11"/>
      <c r="Z1435" s="6"/>
      <c r="AA1435" s="6"/>
      <c r="AB1435" s="6"/>
      <c r="AC1435" s="11"/>
      <c r="AD1435" s="6"/>
      <c r="AE1435" s="6"/>
      <c r="AF1435" s="6"/>
      <c r="AG1435" s="11"/>
    </row>
    <row x14ac:dyDescent="0.25" r="1436" customHeight="1" ht="18.75">
      <c r="A1436" s="286"/>
      <c r="B1436" s="286"/>
      <c r="C1436" s="287"/>
      <c r="D1436" s="288"/>
      <c r="E1436" s="285"/>
      <c r="F1436" s="285"/>
      <c r="G1436" s="286"/>
      <c r="H1436" s="285"/>
      <c r="I1436" s="288"/>
      <c r="J1436" s="20"/>
      <c r="K1436" s="11"/>
      <c r="L1436" s="288"/>
      <c r="M1436" s="290"/>
      <c r="N1436" s="20"/>
      <c r="O1436" s="285"/>
      <c r="P1436" s="11"/>
      <c r="Q1436" s="20"/>
      <c r="R1436" s="11"/>
      <c r="S1436" s="6"/>
      <c r="T1436" s="6"/>
      <c r="U1436" s="11"/>
      <c r="V1436" s="11"/>
      <c r="W1436" s="6"/>
      <c r="X1436" s="11"/>
      <c r="Y1436" s="11"/>
      <c r="Z1436" s="6"/>
      <c r="AA1436" s="6"/>
      <c r="AB1436" s="6"/>
      <c r="AC1436" s="11"/>
      <c r="AD1436" s="6"/>
      <c r="AE1436" s="6"/>
      <c r="AF1436" s="6"/>
      <c r="AG1436" s="11"/>
    </row>
    <row x14ac:dyDescent="0.25" r="1437" customHeight="1" ht="18.75">
      <c r="A1437" s="286"/>
      <c r="B1437" s="286"/>
      <c r="C1437" s="287"/>
      <c r="D1437" s="288"/>
      <c r="E1437" s="285"/>
      <c r="F1437" s="285"/>
      <c r="G1437" s="286"/>
      <c r="H1437" s="285"/>
      <c r="I1437" s="288"/>
      <c r="J1437" s="20"/>
      <c r="K1437" s="11"/>
      <c r="L1437" s="288"/>
      <c r="M1437" s="290"/>
      <c r="N1437" s="20"/>
      <c r="O1437" s="285"/>
      <c r="P1437" s="11"/>
      <c r="Q1437" s="20"/>
      <c r="R1437" s="11"/>
      <c r="S1437" s="6"/>
      <c r="T1437" s="6"/>
      <c r="U1437" s="11"/>
      <c r="V1437" s="11"/>
      <c r="W1437" s="6"/>
      <c r="X1437" s="11"/>
      <c r="Y1437" s="11"/>
      <c r="Z1437" s="6"/>
      <c r="AA1437" s="6"/>
      <c r="AB1437" s="6"/>
      <c r="AC1437" s="11"/>
      <c r="AD1437" s="6"/>
      <c r="AE1437" s="6"/>
      <c r="AF1437" s="6"/>
      <c r="AG1437" s="11"/>
    </row>
    <row x14ac:dyDescent="0.25" r="1438" customHeight="1" ht="18.75">
      <c r="A1438" s="286"/>
      <c r="B1438" s="286"/>
      <c r="C1438" s="287"/>
      <c r="D1438" s="288"/>
      <c r="E1438" s="285"/>
      <c r="F1438" s="285"/>
      <c r="G1438" s="286"/>
      <c r="H1438" s="285"/>
      <c r="I1438" s="288"/>
      <c r="J1438" s="20"/>
      <c r="K1438" s="11"/>
      <c r="L1438" s="288"/>
      <c r="M1438" s="290"/>
      <c r="N1438" s="20"/>
      <c r="O1438" s="285"/>
      <c r="P1438" s="11"/>
      <c r="Q1438" s="20"/>
      <c r="R1438" s="11"/>
      <c r="S1438" s="6"/>
      <c r="T1438" s="6"/>
      <c r="U1438" s="11"/>
      <c r="V1438" s="11"/>
      <c r="W1438" s="6"/>
      <c r="X1438" s="11"/>
      <c r="Y1438" s="11"/>
      <c r="Z1438" s="6"/>
      <c r="AA1438" s="6"/>
      <c r="AB1438" s="6"/>
      <c r="AC1438" s="11"/>
      <c r="AD1438" s="6"/>
      <c r="AE1438" s="6"/>
      <c r="AF1438" s="6"/>
      <c r="AG1438" s="11"/>
    </row>
    <row x14ac:dyDescent="0.25" r="1439" customHeight="1" ht="18.75">
      <c r="A1439" s="286"/>
      <c r="B1439" s="286"/>
      <c r="C1439" s="287"/>
      <c r="D1439" s="288"/>
      <c r="E1439" s="285"/>
      <c r="F1439" s="285"/>
      <c r="G1439" s="286"/>
      <c r="H1439" s="285"/>
      <c r="I1439" s="288"/>
      <c r="J1439" s="20"/>
      <c r="K1439" s="11"/>
      <c r="L1439" s="288"/>
      <c r="M1439" s="290"/>
      <c r="N1439" s="20"/>
      <c r="O1439" s="285"/>
      <c r="P1439" s="11"/>
      <c r="Q1439" s="20"/>
      <c r="R1439" s="11"/>
      <c r="S1439" s="6"/>
      <c r="T1439" s="6"/>
      <c r="U1439" s="11"/>
      <c r="V1439" s="11"/>
      <c r="W1439" s="6"/>
      <c r="X1439" s="11"/>
      <c r="Y1439" s="11"/>
      <c r="Z1439" s="6"/>
      <c r="AA1439" s="6"/>
      <c r="AB1439" s="6"/>
      <c r="AC1439" s="11"/>
      <c r="AD1439" s="6"/>
      <c r="AE1439" s="6"/>
      <c r="AF1439" s="6"/>
      <c r="AG1439" s="11"/>
    </row>
    <row x14ac:dyDescent="0.25" r="1440" customHeight="1" ht="18.75">
      <c r="A1440" s="286"/>
      <c r="B1440" s="286"/>
      <c r="C1440" s="287"/>
      <c r="D1440" s="288"/>
      <c r="E1440" s="285"/>
      <c r="F1440" s="285"/>
      <c r="G1440" s="286"/>
      <c r="H1440" s="285"/>
      <c r="I1440" s="288"/>
      <c r="J1440" s="20"/>
      <c r="K1440" s="11"/>
      <c r="L1440" s="288"/>
      <c r="M1440" s="290"/>
      <c r="N1440" s="20"/>
      <c r="O1440" s="285"/>
      <c r="P1440" s="11"/>
      <c r="Q1440" s="20"/>
      <c r="R1440" s="11"/>
      <c r="S1440" s="6"/>
      <c r="T1440" s="6"/>
      <c r="U1440" s="11"/>
      <c r="V1440" s="11"/>
      <c r="W1440" s="6"/>
      <c r="X1440" s="11"/>
      <c r="Y1440" s="11"/>
      <c r="Z1440" s="6"/>
      <c r="AA1440" s="6"/>
      <c r="AB1440" s="6"/>
      <c r="AC1440" s="11"/>
      <c r="AD1440" s="6"/>
      <c r="AE1440" s="6"/>
      <c r="AF1440" s="6"/>
      <c r="AG1440" s="11"/>
    </row>
    <row x14ac:dyDescent="0.25" r="1441" customHeight="1" ht="18.75">
      <c r="A1441" s="286"/>
      <c r="B1441" s="286"/>
      <c r="C1441" s="287"/>
      <c r="D1441" s="288"/>
      <c r="E1441" s="285"/>
      <c r="F1441" s="285"/>
      <c r="G1441" s="286"/>
      <c r="H1441" s="285"/>
      <c r="I1441" s="288"/>
      <c r="J1441" s="20"/>
      <c r="K1441" s="11"/>
      <c r="L1441" s="288"/>
      <c r="M1441" s="290"/>
      <c r="N1441" s="20"/>
      <c r="O1441" s="285"/>
      <c r="P1441" s="11"/>
      <c r="Q1441" s="20"/>
      <c r="R1441" s="11"/>
      <c r="S1441" s="6"/>
      <c r="T1441" s="6"/>
      <c r="U1441" s="11"/>
      <c r="V1441" s="11"/>
      <c r="W1441" s="6"/>
      <c r="X1441" s="11"/>
      <c r="Y1441" s="11"/>
      <c r="Z1441" s="6"/>
      <c r="AA1441" s="6"/>
      <c r="AB1441" s="6"/>
      <c r="AC1441" s="11"/>
      <c r="AD1441" s="6"/>
      <c r="AE1441" s="6"/>
      <c r="AF1441" s="6"/>
      <c r="AG1441" s="11"/>
    </row>
    <row x14ac:dyDescent="0.25" r="1442" customHeight="1" ht="18.75">
      <c r="A1442" s="286"/>
      <c r="B1442" s="286"/>
      <c r="C1442" s="287"/>
      <c r="D1442" s="288"/>
      <c r="E1442" s="285"/>
      <c r="F1442" s="285"/>
      <c r="G1442" s="286"/>
      <c r="H1442" s="285"/>
      <c r="I1442" s="288"/>
      <c r="J1442" s="20"/>
      <c r="K1442" s="11"/>
      <c r="L1442" s="288"/>
      <c r="M1442" s="290"/>
      <c r="N1442" s="20"/>
      <c r="O1442" s="285"/>
      <c r="P1442" s="11"/>
      <c r="Q1442" s="20"/>
      <c r="R1442" s="11"/>
      <c r="S1442" s="6"/>
      <c r="T1442" s="6"/>
      <c r="U1442" s="11"/>
      <c r="V1442" s="11"/>
      <c r="W1442" s="6"/>
      <c r="X1442" s="11"/>
      <c r="Y1442" s="11"/>
      <c r="Z1442" s="6"/>
      <c r="AA1442" s="6"/>
      <c r="AB1442" s="6"/>
      <c r="AC1442" s="11"/>
      <c r="AD1442" s="6"/>
      <c r="AE1442" s="6"/>
      <c r="AF1442" s="6"/>
      <c r="AG1442" s="11"/>
    </row>
    <row x14ac:dyDescent="0.25" r="1443" customHeight="1" ht="18.75">
      <c r="A1443" s="286"/>
      <c r="B1443" s="286"/>
      <c r="C1443" s="287"/>
      <c r="D1443" s="288"/>
      <c r="E1443" s="285"/>
      <c r="F1443" s="285"/>
      <c r="G1443" s="286"/>
      <c r="H1443" s="285"/>
      <c r="I1443" s="288"/>
      <c r="J1443" s="20"/>
      <c r="K1443" s="11"/>
      <c r="L1443" s="288"/>
      <c r="M1443" s="290"/>
      <c r="N1443" s="20"/>
      <c r="O1443" s="285"/>
      <c r="P1443" s="11"/>
      <c r="Q1443" s="20"/>
      <c r="R1443" s="11"/>
      <c r="S1443" s="6"/>
      <c r="T1443" s="6"/>
      <c r="U1443" s="11"/>
      <c r="V1443" s="11"/>
      <c r="W1443" s="6"/>
      <c r="X1443" s="11"/>
      <c r="Y1443" s="11"/>
      <c r="Z1443" s="6"/>
      <c r="AA1443" s="6"/>
      <c r="AB1443" s="6"/>
      <c r="AC1443" s="11"/>
      <c r="AD1443" s="6"/>
      <c r="AE1443" s="6"/>
      <c r="AF1443" s="6"/>
      <c r="AG1443" s="11"/>
    </row>
    <row x14ac:dyDescent="0.25" r="1444" customHeight="1" ht="18.75">
      <c r="A1444" s="286"/>
      <c r="B1444" s="286"/>
      <c r="C1444" s="287"/>
      <c r="D1444" s="288"/>
      <c r="E1444" s="285"/>
      <c r="F1444" s="285"/>
      <c r="G1444" s="286"/>
      <c r="H1444" s="285"/>
      <c r="I1444" s="288"/>
      <c r="J1444" s="20"/>
      <c r="K1444" s="11"/>
      <c r="L1444" s="288"/>
      <c r="M1444" s="290"/>
      <c r="N1444" s="20"/>
      <c r="O1444" s="285"/>
      <c r="P1444" s="11"/>
      <c r="Q1444" s="20"/>
      <c r="R1444" s="11"/>
      <c r="S1444" s="6"/>
      <c r="T1444" s="6"/>
      <c r="U1444" s="11"/>
      <c r="V1444" s="11"/>
      <c r="W1444" s="6"/>
      <c r="X1444" s="11"/>
      <c r="Y1444" s="11"/>
      <c r="Z1444" s="6"/>
      <c r="AA1444" s="6"/>
      <c r="AB1444" s="6"/>
      <c r="AC1444" s="11"/>
      <c r="AD1444" s="6"/>
      <c r="AE1444" s="6"/>
      <c r="AF1444" s="6"/>
      <c r="AG14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H88"/>
  <sheetViews>
    <sheetView workbookViewId="0"/>
  </sheetViews>
  <sheetFormatPr defaultRowHeight="15" x14ac:dyDescent="0.25"/>
  <cols>
    <col min="1" max="1" style="9" width="2.5764285714285715" customWidth="1" bestFit="1"/>
    <col min="2" max="2" style="9" width="1.1478571428571427" customWidth="1" bestFit="1"/>
    <col min="3" max="3" style="9" width="13.576428571428572" customWidth="1" bestFit="1" hidden="1"/>
    <col min="4" max="4" style="9" width="13.576428571428572" customWidth="1" bestFit="1" hidden="1"/>
    <col min="5" max="5" style="9" width="59.005" customWidth="1" bestFit="1"/>
    <col min="6" max="6" style="264" width="7.576428571428571" customWidth="1" bestFit="1"/>
    <col min="7" max="7" style="18" width="7.576428571428571" customWidth="1" bestFit="1"/>
    <col min="8" max="8" style="264" width="9.862142857142858" customWidth="1" bestFit="1"/>
    <col min="9" max="9" style="18" width="9.862142857142858" customWidth="1" bestFit="1"/>
    <col min="10" max="10" style="18" width="9.862142857142858" customWidth="1" bestFit="1"/>
    <col min="11" max="11" style="18" width="9.862142857142858" customWidth="1" bestFit="1"/>
    <col min="12" max="12" style="18" width="9.862142857142858" customWidth="1" bestFit="1"/>
    <col min="13" max="13" style="18" width="9.862142857142858" customWidth="1" bestFit="1"/>
    <col min="14" max="14" style="18" width="9.862142857142858" customWidth="1" bestFit="1"/>
    <col min="15" max="15" style="18" width="9.862142857142858" customWidth="1" bestFit="1"/>
    <col min="16" max="16" style="18" width="9.862142857142858" customWidth="1" bestFit="1"/>
    <col min="17" max="17" style="18" width="9.862142857142858" customWidth="1" bestFit="1"/>
    <col min="18" max="18" style="18" width="9.862142857142858" customWidth="1" bestFit="1"/>
    <col min="19" max="19" style="18" width="9.862142857142858" customWidth="1" bestFit="1"/>
    <col min="20" max="20" style="18" width="9.862142857142858" customWidth="1" bestFit="1"/>
    <col min="21" max="21" style="18" width="9.862142857142858" customWidth="1" bestFit="1"/>
    <col min="22" max="22" style="18" width="9.862142857142858" customWidth="1" bestFit="1"/>
    <col min="23" max="23" style="18" width="9.862142857142858" customWidth="1" bestFit="1"/>
    <col min="24" max="24" style="18" width="9.862142857142858" customWidth="1" bestFit="1"/>
    <col min="25" max="25" style="18" width="9.862142857142858" customWidth="1" bestFit="1"/>
    <col min="26" max="26" style="18" width="9.862142857142858" customWidth="1" bestFit="1"/>
    <col min="27" max="27" style="18" width="9.862142857142858" customWidth="1" bestFit="1"/>
    <col min="28" max="28" style="18" width="9.862142857142858" customWidth="1" bestFit="1"/>
    <col min="29" max="29" style="18" width="9.862142857142858" customWidth="1" bestFit="1"/>
    <col min="30" max="30" style="18" width="9.862142857142858" customWidth="1" bestFit="1"/>
    <col min="31" max="31" style="18" width="9.862142857142858" customWidth="1" bestFit="1"/>
    <col min="32" max="32" style="18" width="9.862142857142858" customWidth="1" bestFit="1"/>
    <col min="33" max="33" style="18" width="9.862142857142858" customWidth="1" bestFit="1"/>
    <col min="34" max="34" style="18" width="9.862142857142858" customWidth="1" bestFit="1"/>
    <col min="35" max="35" style="18" width="9.862142857142858" customWidth="1" bestFit="1"/>
    <col min="36" max="36" style="18" width="9.862142857142858" customWidth="1" bestFit="1"/>
    <col min="37" max="37" style="18" width="9.862142857142858" customWidth="1" bestFit="1"/>
    <col min="38" max="38" style="18" width="9.862142857142858" customWidth="1" bestFit="1"/>
    <col min="39" max="39" style="18" width="9.862142857142858" customWidth="1" bestFit="1"/>
    <col min="40" max="40" style="18" width="9.862142857142858" customWidth="1" bestFit="1"/>
    <col min="41" max="41" style="18" width="9.862142857142858" customWidth="1" bestFit="1"/>
    <col min="42" max="42" style="18" width="9.862142857142858" customWidth="1" bestFit="1"/>
    <col min="43" max="43" style="18" width="9.862142857142858" customWidth="1" bestFit="1"/>
    <col min="44" max="44" style="18" width="9.862142857142858" customWidth="1" bestFit="1"/>
    <col min="45" max="45" style="18" width="9.862142857142858" customWidth="1" bestFit="1"/>
    <col min="46" max="46" style="18" width="9.862142857142858" customWidth="1" bestFit="1"/>
    <col min="47" max="47" style="18" width="9.862142857142858" customWidth="1" bestFit="1"/>
    <col min="48" max="48" style="18" width="9.862142857142858" customWidth="1" bestFit="1"/>
    <col min="49" max="49" style="18" width="9.862142857142858" customWidth="1" bestFit="1"/>
    <col min="50" max="50" style="18" width="9.862142857142858" customWidth="1" bestFit="1"/>
    <col min="51" max="51" style="18" width="9.862142857142858" customWidth="1" bestFit="1"/>
    <col min="52" max="52" style="18" width="9.862142857142858" customWidth="1" bestFit="1"/>
    <col min="53" max="53" style="18" width="9.862142857142858" customWidth="1" bestFit="1"/>
    <col min="54" max="54" style="18" width="9.862142857142858" customWidth="1" bestFit="1"/>
    <col min="55" max="55" style="18" width="9.862142857142858" customWidth="1" bestFit="1"/>
    <col min="56" max="56" style="18" width="9.862142857142858" customWidth="1" bestFit="1"/>
    <col min="57" max="57" style="18" width="9.862142857142858" customWidth="1" bestFit="1"/>
    <col min="58" max="58" style="18" width="9.862142857142858" customWidth="1" bestFit="1"/>
    <col min="59" max="59" style="18" width="9.862142857142858" customWidth="1" bestFit="1"/>
    <col min="60" max="60" style="18" width="9.862142857142858" customWidth="1" bestFit="1"/>
    <col min="61" max="61" style="18" width="9.862142857142858" customWidth="1" bestFit="1"/>
    <col min="62" max="62" style="18" width="9.862142857142858" customWidth="1" bestFit="1"/>
    <col min="63" max="63" style="18" width="9.862142857142858" customWidth="1" bestFit="1"/>
    <col min="64" max="64" style="18" width="9.862142857142858" customWidth="1" bestFit="1"/>
    <col min="65" max="65" style="18" width="9.862142857142858" customWidth="1" bestFit="1"/>
    <col min="66" max="66" style="18" width="9.862142857142858" customWidth="1" bestFit="1"/>
    <col min="67" max="67" style="18" width="9.862142857142858" customWidth="1" bestFit="1"/>
    <col min="68" max="68" style="18" width="9.862142857142858" customWidth="1" bestFit="1"/>
    <col min="69" max="69" style="18" width="9.862142857142858" customWidth="1" bestFit="1"/>
    <col min="70" max="70" style="18" width="9.862142857142858" customWidth="1" bestFit="1"/>
    <col min="71" max="71" style="18" width="9.862142857142858" customWidth="1" bestFit="1"/>
    <col min="72" max="72" style="18" width="9.147857142857141" customWidth="1" bestFit="1"/>
    <col min="73" max="73" style="18" width="9.147857142857141" customWidth="1" bestFit="1"/>
    <col min="74" max="74" style="18" width="9.147857142857141" customWidth="1" bestFit="1"/>
    <col min="75" max="75" style="18" width="9.147857142857141" customWidth="1" bestFit="1"/>
    <col min="76" max="76" style="18" width="9.147857142857141" customWidth="1" bestFit="1"/>
    <col min="77" max="77" style="18" width="9.147857142857141" customWidth="1" bestFit="1"/>
    <col min="78" max="78" style="18" width="9.147857142857141" customWidth="1" bestFit="1"/>
    <col min="79" max="79" style="18" width="9.147857142857141" customWidth="1" bestFit="1"/>
    <col min="80" max="80" style="18" width="9.147857142857141" customWidth="1" bestFit="1"/>
    <col min="81" max="81" style="18" width="9.147857142857141" customWidth="1" bestFit="1"/>
    <col min="82" max="82" style="18" width="9.147857142857141" customWidth="1" bestFit="1"/>
    <col min="83" max="83" style="18" width="9.147857142857141" customWidth="1" bestFit="1"/>
    <col min="84" max="84" style="18" width="9.147857142857141" customWidth="1" bestFit="1"/>
    <col min="85" max="85" style="18" width="9.147857142857141" customWidth="1" bestFit="1"/>
    <col min="86" max="86" style="18" width="9.147857142857141" customWidth="1" bestFit="1"/>
    <col min="87" max="87" style="18" width="9.147857142857141" customWidth="1" bestFit="1"/>
    <col min="88" max="88" style="18" width="9.147857142857141" customWidth="1" bestFit="1"/>
    <col min="89" max="89" style="18" width="9.147857142857141" customWidth="1" bestFit="1"/>
    <col min="90" max="90" style="18" width="9.147857142857141" customWidth="1" bestFit="1"/>
    <col min="91" max="91" style="18" width="9.147857142857141" customWidth="1" bestFit="1"/>
    <col min="92" max="92" style="18" width="9.147857142857141" customWidth="1" bestFit="1"/>
    <col min="93" max="93" style="18" width="9.147857142857141" customWidth="1" bestFit="1"/>
    <col min="94" max="94" style="18" width="9.147857142857141" customWidth="1" bestFit="1"/>
    <col min="95" max="95" style="18" width="9.147857142857141" customWidth="1" bestFit="1"/>
    <col min="96" max="96" style="18" width="9.147857142857141" customWidth="1" bestFit="1"/>
    <col min="97" max="97" style="18" width="9.147857142857141" customWidth="1" bestFit="1"/>
    <col min="98" max="98" style="18" width="9.147857142857141" customWidth="1" bestFit="1"/>
    <col min="99" max="99" style="18" width="9.147857142857141" customWidth="1" bestFit="1"/>
    <col min="100" max="100" style="18" width="9.147857142857141" customWidth="1" bestFit="1"/>
    <col min="101" max="101" style="18" width="9.147857142857141" customWidth="1" bestFit="1"/>
    <col min="102" max="102" style="18" width="9.147857142857141" customWidth="1" bestFit="1"/>
    <col min="103" max="103" style="18" width="9.147857142857141" customWidth="1" bestFit="1"/>
    <col min="104" max="104" style="18" width="9.147857142857141" customWidth="1" bestFit="1"/>
    <col min="105" max="105" style="18" width="9.147857142857141" customWidth="1" bestFit="1"/>
    <col min="106" max="106" style="18" width="9.147857142857141" customWidth="1" bestFit="1"/>
    <col min="107" max="107" style="18" width="9.147857142857141" customWidth="1" bestFit="1"/>
    <col min="108" max="108" style="18" width="9.147857142857141" customWidth="1" bestFit="1"/>
    <col min="109" max="109" style="18" width="9.147857142857141" customWidth="1" bestFit="1"/>
    <col min="110" max="110" style="18" width="9.147857142857141" customWidth="1" bestFit="1"/>
    <col min="111" max="111" style="9" width="9.147857142857141" customWidth="1" bestFit="1"/>
    <col min="112" max="112" style="18" width="12.005" customWidth="1" bestFit="1"/>
  </cols>
  <sheetData>
    <row x14ac:dyDescent="0.25" r="1" customHeight="1" ht="48">
      <c r="A1" s="6"/>
      <c r="B1" s="6"/>
      <c r="C1" s="6"/>
      <c r="D1" s="6"/>
      <c r="E1" s="6"/>
      <c r="F1" s="20"/>
      <c r="G1" s="11"/>
      <c r="H1" s="20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21">
        <v>447</v>
      </c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6"/>
      <c r="DH1" s="11"/>
    </row>
    <row x14ac:dyDescent="0.25" r="2" customHeight="1" ht="27.75">
      <c r="A2" s="6"/>
      <c r="B2" s="6"/>
      <c r="C2" s="6"/>
      <c r="D2" s="6"/>
      <c r="E2" s="6"/>
      <c r="F2" s="20"/>
      <c r="G2" s="11"/>
      <c r="H2" s="2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22" t="s">
        <v>86</v>
      </c>
      <c r="AP2" s="23"/>
      <c r="AQ2" s="24"/>
      <c r="AR2" s="11"/>
      <c r="AS2" s="11"/>
      <c r="AT2" s="11"/>
      <c r="AU2" s="25"/>
      <c r="AV2" s="25"/>
      <c r="AW2" s="11"/>
      <c r="AX2" s="26">
        <v>201</v>
      </c>
      <c r="AY2" s="27">
        <v>201</v>
      </c>
      <c r="AZ2" s="27">
        <v>201</v>
      </c>
      <c r="BA2" s="27">
        <v>201</v>
      </c>
      <c r="BB2" s="27">
        <v>201</v>
      </c>
      <c r="BC2" s="26">
        <v>178</v>
      </c>
      <c r="BD2" s="28">
        <v>178</v>
      </c>
      <c r="BE2" s="28">
        <v>178</v>
      </c>
      <c r="BF2" s="29">
        <v>185</v>
      </c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6"/>
      <c r="DH2" s="11"/>
    </row>
    <row x14ac:dyDescent="0.25" r="3" customHeight="1" ht="25.5">
      <c r="A3" s="6"/>
      <c r="B3" s="6"/>
      <c r="C3" s="6"/>
      <c r="D3" s="6"/>
      <c r="E3" s="30" t="s">
        <v>87</v>
      </c>
      <c r="F3" s="20"/>
      <c r="G3" s="31">
        <v>45189</v>
      </c>
      <c r="H3" s="32"/>
      <c r="I3" s="32"/>
      <c r="J3" s="33"/>
      <c r="K3" s="32">
        <v>45219</v>
      </c>
      <c r="L3" s="32"/>
      <c r="M3" s="32"/>
      <c r="N3" s="32"/>
      <c r="O3" s="32"/>
      <c r="P3" s="31">
        <v>45250</v>
      </c>
      <c r="Q3" s="32"/>
      <c r="R3" s="32"/>
      <c r="S3" s="32"/>
      <c r="T3" s="31">
        <v>45280</v>
      </c>
      <c r="U3" s="32"/>
      <c r="V3" s="32"/>
      <c r="W3" s="33"/>
      <c r="X3" s="31">
        <v>45312</v>
      </c>
      <c r="Y3" s="32"/>
      <c r="Z3" s="32"/>
      <c r="AA3" s="32"/>
      <c r="AB3" s="32"/>
      <c r="AC3" s="31">
        <v>45343</v>
      </c>
      <c r="AD3" s="32"/>
      <c r="AE3" s="32"/>
      <c r="AF3" s="33"/>
      <c r="AG3" s="31">
        <v>45372</v>
      </c>
      <c r="AH3" s="32"/>
      <c r="AI3" s="32"/>
      <c r="AJ3" s="33"/>
      <c r="AK3" s="34">
        <v>45383</v>
      </c>
      <c r="AL3" s="34"/>
      <c r="AM3" s="34"/>
      <c r="AN3" s="34"/>
      <c r="AO3" s="31">
        <v>45413</v>
      </c>
      <c r="AP3" s="32"/>
      <c r="AQ3" s="32"/>
      <c r="AR3" s="32"/>
      <c r="AS3" s="33"/>
      <c r="AT3" s="32">
        <v>45444</v>
      </c>
      <c r="AU3" s="32"/>
      <c r="AV3" s="32"/>
      <c r="AW3" s="32"/>
      <c r="AX3" s="31">
        <v>45474</v>
      </c>
      <c r="AY3" s="32"/>
      <c r="AZ3" s="32"/>
      <c r="BA3" s="32"/>
      <c r="BB3" s="33"/>
      <c r="BC3" s="32">
        <v>45505</v>
      </c>
      <c r="BD3" s="32"/>
      <c r="BE3" s="32"/>
      <c r="BF3" s="33"/>
      <c r="BG3" s="31">
        <v>45189</v>
      </c>
      <c r="BH3" s="32"/>
      <c r="BI3" s="32"/>
      <c r="BJ3" s="33"/>
      <c r="BK3" s="32">
        <v>45219</v>
      </c>
      <c r="BL3" s="32"/>
      <c r="BM3" s="32"/>
      <c r="BN3" s="32"/>
      <c r="BO3" s="32"/>
      <c r="BP3" s="31">
        <v>45250</v>
      </c>
      <c r="BQ3" s="32"/>
      <c r="BR3" s="32"/>
      <c r="BS3" s="32"/>
      <c r="BT3" s="31">
        <v>45280</v>
      </c>
      <c r="BU3" s="32"/>
      <c r="BV3" s="32"/>
      <c r="BW3" s="33"/>
      <c r="BX3" s="31">
        <v>45312</v>
      </c>
      <c r="BY3" s="32"/>
      <c r="BZ3" s="32"/>
      <c r="CA3" s="32"/>
      <c r="CB3" s="32"/>
      <c r="CC3" s="31">
        <v>45343</v>
      </c>
      <c r="CD3" s="32"/>
      <c r="CE3" s="32"/>
      <c r="CF3" s="33"/>
      <c r="CG3" s="31">
        <v>45372</v>
      </c>
      <c r="CH3" s="32"/>
      <c r="CI3" s="32"/>
      <c r="CJ3" s="33"/>
      <c r="CK3" s="34">
        <v>45383</v>
      </c>
      <c r="CL3" s="34"/>
      <c r="CM3" s="34"/>
      <c r="CN3" s="34"/>
      <c r="CO3" s="31">
        <v>45413</v>
      </c>
      <c r="CP3" s="32"/>
      <c r="CQ3" s="32"/>
      <c r="CR3" s="32"/>
      <c r="CS3" s="33"/>
      <c r="CT3" s="32">
        <v>45444</v>
      </c>
      <c r="CU3" s="32"/>
      <c r="CV3" s="32"/>
      <c r="CW3" s="32"/>
      <c r="CX3" s="31">
        <v>45474</v>
      </c>
      <c r="CY3" s="32"/>
      <c r="CZ3" s="32"/>
      <c r="DA3" s="32"/>
      <c r="DB3" s="33"/>
      <c r="DC3" s="32">
        <v>45505</v>
      </c>
      <c r="DD3" s="32"/>
      <c r="DE3" s="32"/>
      <c r="DF3" s="33"/>
      <c r="DG3" s="6"/>
      <c r="DH3" s="11"/>
    </row>
    <row x14ac:dyDescent="0.25" r="4" customHeight="1" ht="41.25">
      <c r="A4" s="6"/>
      <c r="B4" s="6"/>
      <c r="C4" s="6"/>
      <c r="D4" s="6"/>
      <c r="E4" s="35" t="s">
        <v>88</v>
      </c>
      <c r="F4" s="20"/>
      <c r="G4" s="36" t="s">
        <v>89</v>
      </c>
      <c r="H4" s="37" t="s">
        <v>90</v>
      </c>
      <c r="I4" s="38" t="s">
        <v>91</v>
      </c>
      <c r="J4" s="38" t="s">
        <v>92</v>
      </c>
      <c r="K4" s="39" t="s">
        <v>93</v>
      </c>
      <c r="L4" s="40" t="s">
        <v>94</v>
      </c>
      <c r="M4" s="38" t="s">
        <v>95</v>
      </c>
      <c r="N4" s="38" t="s">
        <v>96</v>
      </c>
      <c r="O4" s="41" t="s">
        <v>97</v>
      </c>
      <c r="P4" s="40" t="s">
        <v>98</v>
      </c>
      <c r="Q4" s="38" t="s">
        <v>99</v>
      </c>
      <c r="R4" s="38" t="s">
        <v>100</v>
      </c>
      <c r="S4" s="38" t="s">
        <v>101</v>
      </c>
      <c r="T4" s="39" t="s">
        <v>102</v>
      </c>
      <c r="U4" s="38" t="s">
        <v>103</v>
      </c>
      <c r="V4" s="38" t="s">
        <v>104</v>
      </c>
      <c r="W4" s="42" t="s">
        <v>105</v>
      </c>
      <c r="X4" s="39" t="s">
        <v>106</v>
      </c>
      <c r="Y4" s="38" t="s">
        <v>107</v>
      </c>
      <c r="Z4" s="38" t="s">
        <v>108</v>
      </c>
      <c r="AA4" s="38" t="s">
        <v>109</v>
      </c>
      <c r="AB4" s="38" t="s">
        <v>110</v>
      </c>
      <c r="AC4" s="39" t="s">
        <v>111</v>
      </c>
      <c r="AD4" s="38" t="s">
        <v>112</v>
      </c>
      <c r="AE4" s="38" t="s">
        <v>113</v>
      </c>
      <c r="AF4" s="41" t="s">
        <v>114</v>
      </c>
      <c r="AG4" s="39" t="s">
        <v>115</v>
      </c>
      <c r="AH4" s="38" t="s">
        <v>116</v>
      </c>
      <c r="AI4" s="38" t="s">
        <v>117</v>
      </c>
      <c r="AJ4" s="41" t="s">
        <v>118</v>
      </c>
      <c r="AK4" s="39" t="s">
        <v>119</v>
      </c>
      <c r="AL4" s="40" t="s">
        <v>120</v>
      </c>
      <c r="AM4" s="40" t="s">
        <v>121</v>
      </c>
      <c r="AN4" s="41" t="s">
        <v>122</v>
      </c>
      <c r="AO4" s="39" t="s">
        <v>123</v>
      </c>
      <c r="AP4" s="38" t="s">
        <v>124</v>
      </c>
      <c r="AQ4" s="38" t="s">
        <v>125</v>
      </c>
      <c r="AR4" s="40" t="s">
        <v>126</v>
      </c>
      <c r="AS4" s="41" t="s">
        <v>127</v>
      </c>
      <c r="AT4" s="39" t="s">
        <v>128</v>
      </c>
      <c r="AU4" s="38" t="s">
        <v>129</v>
      </c>
      <c r="AV4" s="38" t="s">
        <v>130</v>
      </c>
      <c r="AW4" s="43" t="s">
        <v>131</v>
      </c>
      <c r="AX4" s="39" t="s">
        <v>132</v>
      </c>
      <c r="AY4" s="38" t="s">
        <v>133</v>
      </c>
      <c r="AZ4" s="38" t="s">
        <v>134</v>
      </c>
      <c r="BA4" s="44" t="s">
        <v>135</v>
      </c>
      <c r="BB4" s="42" t="s">
        <v>136</v>
      </c>
      <c r="BC4" s="36" t="s">
        <v>137</v>
      </c>
      <c r="BD4" s="38" t="s">
        <v>138</v>
      </c>
      <c r="BE4" s="38" t="s">
        <v>139</v>
      </c>
      <c r="BF4" s="41" t="s">
        <v>140</v>
      </c>
      <c r="BG4" s="39" t="s">
        <v>89</v>
      </c>
      <c r="BH4" s="38" t="s">
        <v>90</v>
      </c>
      <c r="BI4" s="38" t="s">
        <v>91</v>
      </c>
      <c r="BJ4" s="41" t="s">
        <v>92</v>
      </c>
      <c r="BK4" s="39" t="s">
        <v>93</v>
      </c>
      <c r="BL4" s="38" t="s">
        <v>94</v>
      </c>
      <c r="BM4" s="38" t="s">
        <v>95</v>
      </c>
      <c r="BN4" s="38" t="s">
        <v>96</v>
      </c>
      <c r="BO4" s="41" t="s">
        <v>97</v>
      </c>
      <c r="BP4" s="39" t="s">
        <v>98</v>
      </c>
      <c r="BQ4" s="38" t="s">
        <v>99</v>
      </c>
      <c r="BR4" s="38" t="s">
        <v>100</v>
      </c>
      <c r="BS4" s="38" t="s">
        <v>101</v>
      </c>
      <c r="BT4" s="39" t="s">
        <v>102</v>
      </c>
      <c r="BU4" s="38" t="s">
        <v>103</v>
      </c>
      <c r="BV4" s="38" t="s">
        <v>104</v>
      </c>
      <c r="BW4" s="42" t="s">
        <v>105</v>
      </c>
      <c r="BX4" s="45" t="s">
        <v>106</v>
      </c>
      <c r="BY4" s="38" t="s">
        <v>107</v>
      </c>
      <c r="BZ4" s="38" t="s">
        <v>108</v>
      </c>
      <c r="CA4" s="38" t="s">
        <v>109</v>
      </c>
      <c r="CB4" s="38" t="s">
        <v>110</v>
      </c>
      <c r="CC4" s="39" t="s">
        <v>111</v>
      </c>
      <c r="CD4" s="38" t="s">
        <v>112</v>
      </c>
      <c r="CE4" s="38" t="s">
        <v>113</v>
      </c>
      <c r="CF4" s="41" t="s">
        <v>114</v>
      </c>
      <c r="CG4" s="39" t="s">
        <v>115</v>
      </c>
      <c r="CH4" s="38" t="s">
        <v>116</v>
      </c>
      <c r="CI4" s="38" t="s">
        <v>117</v>
      </c>
      <c r="CJ4" s="41" t="s">
        <v>118</v>
      </c>
      <c r="CK4" s="39" t="s">
        <v>119</v>
      </c>
      <c r="CL4" s="38" t="s">
        <v>120</v>
      </c>
      <c r="CM4" s="38" t="s">
        <v>121</v>
      </c>
      <c r="CN4" s="41" t="s">
        <v>122</v>
      </c>
      <c r="CO4" s="39" t="s">
        <v>123</v>
      </c>
      <c r="CP4" s="38" t="s">
        <v>124</v>
      </c>
      <c r="CQ4" s="38" t="s">
        <v>125</v>
      </c>
      <c r="CR4" s="38" t="s">
        <v>126</v>
      </c>
      <c r="CS4" s="41" t="s">
        <v>127</v>
      </c>
      <c r="CT4" s="39" t="s">
        <v>128</v>
      </c>
      <c r="CU4" s="38" t="s">
        <v>129</v>
      </c>
      <c r="CV4" s="38" t="s">
        <v>130</v>
      </c>
      <c r="CW4" s="41" t="s">
        <v>131</v>
      </c>
      <c r="CX4" s="39" t="s">
        <v>132</v>
      </c>
      <c r="CY4" s="38" t="s">
        <v>133</v>
      </c>
      <c r="CZ4" s="38" t="s">
        <v>134</v>
      </c>
      <c r="DA4" s="38" t="s">
        <v>135</v>
      </c>
      <c r="DB4" s="38" t="s">
        <v>136</v>
      </c>
      <c r="DC4" s="39" t="s">
        <v>137</v>
      </c>
      <c r="DD4" s="38" t="s">
        <v>138</v>
      </c>
      <c r="DE4" s="38" t="s">
        <v>139</v>
      </c>
      <c r="DF4" s="41" t="s">
        <v>140</v>
      </c>
      <c r="DG4" s="6"/>
      <c r="DH4" s="11"/>
    </row>
    <row x14ac:dyDescent="0.25" r="5" customHeight="1" ht="24">
      <c r="A5" s="6"/>
      <c r="B5" s="6"/>
      <c r="C5" s="6"/>
      <c r="D5" s="6"/>
      <c r="E5" s="6"/>
      <c r="F5" s="20"/>
      <c r="G5" s="46">
        <f>'[2]Budget 21-22  (2)'!BG4+7</f>
        <v>25569.041666666668</v>
      </c>
      <c r="H5" s="47">
        <f>G5+7</f>
        <v>25569.041666666668</v>
      </c>
      <c r="I5" s="47">
        <f>H5+7</f>
        <v>25569.041666666668</v>
      </c>
      <c r="J5" s="47">
        <f>I5+7</f>
        <v>25569.041666666668</v>
      </c>
      <c r="K5" s="48">
        <f>J5+7</f>
        <v>25569.041666666668</v>
      </c>
      <c r="L5" s="49">
        <f>K5+7</f>
        <v>25569.041666666668</v>
      </c>
      <c r="M5" s="50">
        <f>L5+7</f>
        <v>25569.041666666668</v>
      </c>
      <c r="N5" s="50">
        <f>M5+7</f>
        <v>25569.041666666668</v>
      </c>
      <c r="O5" s="51">
        <f>N5+7</f>
        <v>25569.041666666668</v>
      </c>
      <c r="P5" s="52">
        <f>O5+7</f>
        <v>25569.041666666668</v>
      </c>
      <c r="Q5" s="53">
        <f>P5+7</f>
        <v>25569.041666666668</v>
      </c>
      <c r="R5" s="53">
        <f>Q5+7</f>
        <v>25569.041666666668</v>
      </c>
      <c r="S5" s="53">
        <f>R5+7</f>
        <v>25569.041666666668</v>
      </c>
      <c r="T5" s="54">
        <f>S5+7</f>
        <v>25569.041666666668</v>
      </c>
      <c r="U5" s="50">
        <f>T5+7</f>
        <v>25569.041666666668</v>
      </c>
      <c r="V5" s="50">
        <f>U5+7</f>
        <v>25569.041666666668</v>
      </c>
      <c r="W5" s="55">
        <f>V5+7</f>
        <v>25569.041666666668</v>
      </c>
      <c r="X5" s="56">
        <f>W5+7</f>
        <v>25569.041666666668</v>
      </c>
      <c r="Y5" s="53">
        <f>X5+7</f>
        <v>25569.041666666668</v>
      </c>
      <c r="Z5" s="53">
        <f>Y5+7</f>
        <v>25569.041666666668</v>
      </c>
      <c r="AA5" s="53">
        <f>Z5+7</f>
        <v>25569.041666666668</v>
      </c>
      <c r="AB5" s="53">
        <f>AA5+7</f>
        <v>25569.041666666668</v>
      </c>
      <c r="AC5" s="54">
        <f>AB5+7</f>
        <v>25569.041666666668</v>
      </c>
      <c r="AD5" s="50">
        <f>AC5+7</f>
        <v>25569.041666666668</v>
      </c>
      <c r="AE5" s="50">
        <f>AD5+7</f>
        <v>25569.041666666668</v>
      </c>
      <c r="AF5" s="51">
        <f>AE5+7</f>
        <v>25569.041666666668</v>
      </c>
      <c r="AG5" s="56">
        <f>AF5+7</f>
        <v>25569.041666666668</v>
      </c>
      <c r="AH5" s="53">
        <f>AG5+7</f>
        <v>25569.041666666668</v>
      </c>
      <c r="AI5" s="53">
        <f>AH5+7</f>
        <v>25569.041666666668</v>
      </c>
      <c r="AJ5" s="57">
        <f>AI5+7</f>
        <v>25569.041666666668</v>
      </c>
      <c r="AK5" s="54">
        <f>AJ5+7</f>
        <v>25569.041666666668</v>
      </c>
      <c r="AL5" s="49">
        <f>AK5+7</f>
        <v>25569.041666666668</v>
      </c>
      <c r="AM5" s="49">
        <f>AL5+7</f>
        <v>25569.041666666668</v>
      </c>
      <c r="AN5" s="51">
        <f>AM5+7</f>
        <v>25569.041666666668</v>
      </c>
      <c r="AO5" s="56">
        <f>AN5+7</f>
        <v>25569.041666666668</v>
      </c>
      <c r="AP5" s="53">
        <f>AO5+7</f>
        <v>25569.041666666668</v>
      </c>
      <c r="AQ5" s="53">
        <f>AP5+7</f>
        <v>25569.041666666668</v>
      </c>
      <c r="AR5" s="52">
        <f>AQ5+7</f>
        <v>25569.041666666668</v>
      </c>
      <c r="AS5" s="57">
        <f>AR5+7</f>
        <v>25569.041666666668</v>
      </c>
      <c r="AT5" s="54">
        <f>AS5+7</f>
        <v>25569.041666666668</v>
      </c>
      <c r="AU5" s="50">
        <f>AT5+7</f>
        <v>25569.041666666668</v>
      </c>
      <c r="AV5" s="50">
        <f>AU5+7</f>
        <v>25569.041666666668</v>
      </c>
      <c r="AW5" s="58">
        <f>AV5+7</f>
        <v>25569.041666666668</v>
      </c>
      <c r="AX5" s="54">
        <f>AW5+7</f>
        <v>25569.041666666668</v>
      </c>
      <c r="AY5" s="50">
        <f>AX5+7</f>
        <v>25569.041666666668</v>
      </c>
      <c r="AZ5" s="50">
        <f>AY5+7</f>
        <v>25569.041666666668</v>
      </c>
      <c r="BA5" s="59">
        <f>AZ5+7</f>
        <v>25569.041666666668</v>
      </c>
      <c r="BB5" s="55">
        <f>BA5+7</f>
        <v>25569.041666666668</v>
      </c>
      <c r="BC5" s="60">
        <f>BB5+7</f>
        <v>25569.041666666668</v>
      </c>
      <c r="BD5" s="53">
        <f>BC5+7</f>
        <v>25569.041666666668</v>
      </c>
      <c r="BE5" s="53">
        <f>BD5+7</f>
        <v>25569.041666666668</v>
      </c>
      <c r="BF5" s="57">
        <f>BE5+7</f>
        <v>25569.041666666668</v>
      </c>
      <c r="BG5" s="48">
        <v>45537</v>
      </c>
      <c r="BH5" s="47">
        <f>BG5+7</f>
        <v>25569.041666666668</v>
      </c>
      <c r="BI5" s="47">
        <f>BH5+7</f>
        <v>25569.041666666668</v>
      </c>
      <c r="BJ5" s="51">
        <f>BI5+7</f>
        <v>25569.041666666668</v>
      </c>
      <c r="BK5" s="48">
        <f>BJ5+7</f>
        <v>25569.041666666668</v>
      </c>
      <c r="BL5" s="50">
        <f>BK5+7</f>
        <v>25569.041666666668</v>
      </c>
      <c r="BM5" s="50">
        <f>BL5+7</f>
        <v>25569.041666666668</v>
      </c>
      <c r="BN5" s="50">
        <f>BM5+7</f>
        <v>25569.041666666668</v>
      </c>
      <c r="BO5" s="51">
        <f>BN5+7</f>
        <v>25569.041666666668</v>
      </c>
      <c r="BP5" s="54">
        <f>BO5+7</f>
        <v>25569.041666666668</v>
      </c>
      <c r="BQ5" s="50">
        <f>BP5+7</f>
        <v>25569.041666666668</v>
      </c>
      <c r="BR5" s="50">
        <f>BQ5+7</f>
        <v>25569.041666666668</v>
      </c>
      <c r="BS5" s="50">
        <f>BR5+7</f>
        <v>25569.041666666668</v>
      </c>
      <c r="BT5" s="54">
        <f>BS5+7</f>
        <v>25569.041666666668</v>
      </c>
      <c r="BU5" s="50">
        <f>BT5+7</f>
        <v>25569.041666666668</v>
      </c>
      <c r="BV5" s="50">
        <f>BU5+7</f>
        <v>25569.041666666668</v>
      </c>
      <c r="BW5" s="55">
        <f>BV5+7</f>
        <v>25569.041666666668</v>
      </c>
      <c r="BX5" s="61">
        <f>BW5+6</f>
        <v>25569.041666666668</v>
      </c>
      <c r="BY5" s="50">
        <f>BX5+7</f>
        <v>25569.041666666668</v>
      </c>
      <c r="BZ5" s="50">
        <f>BY5+7</f>
        <v>25569.041666666668</v>
      </c>
      <c r="CA5" s="50">
        <f>BZ5+7</f>
        <v>25569.041666666668</v>
      </c>
      <c r="CB5" s="50">
        <f>CA5+7</f>
        <v>25569.041666666668</v>
      </c>
      <c r="CC5" s="54">
        <f>CB5+7</f>
        <v>25569.041666666668</v>
      </c>
      <c r="CD5" s="50">
        <f>CC5+7-1</f>
        <v>25569.041666666668</v>
      </c>
      <c r="CE5" s="50">
        <f>CD5+7</f>
        <v>25569.041666666668</v>
      </c>
      <c r="CF5" s="51">
        <f>CE5+7</f>
        <v>25569.041666666668</v>
      </c>
      <c r="CG5" s="56">
        <f>CF5+7</f>
        <v>25569.041666666668</v>
      </c>
      <c r="CH5" s="53">
        <f>CG5+7</f>
        <v>25569.041666666668</v>
      </c>
      <c r="CI5" s="53">
        <f>CH5+7</f>
        <v>25569.041666666668</v>
      </c>
      <c r="CJ5" s="57">
        <f>CI5+7</f>
        <v>25569.041666666668</v>
      </c>
      <c r="CK5" s="54">
        <f>CJ5+7</f>
        <v>25569.041666666668</v>
      </c>
      <c r="CL5" s="53">
        <f>CK5+7</f>
        <v>25569.041666666668</v>
      </c>
      <c r="CM5" s="53">
        <f>CL5+7</f>
        <v>25569.041666666668</v>
      </c>
      <c r="CN5" s="51">
        <f>CM5+7</f>
        <v>25569.041666666668</v>
      </c>
      <c r="CO5" s="54">
        <f>CN5+7</f>
        <v>25569.041666666668</v>
      </c>
      <c r="CP5" s="50">
        <f>CO5+7</f>
        <v>25569.041666666668</v>
      </c>
      <c r="CQ5" s="50">
        <f>CP5+7</f>
        <v>25569.041666666668</v>
      </c>
      <c r="CR5" s="50">
        <f>CQ5+7</f>
        <v>25569.041666666668</v>
      </c>
      <c r="CS5" s="51">
        <f>CR5+7</f>
        <v>25569.041666666668</v>
      </c>
      <c r="CT5" s="54">
        <f>CS5+7</f>
        <v>25569.041666666668</v>
      </c>
      <c r="CU5" s="50">
        <f>CT5+7</f>
        <v>25569.041666666668</v>
      </c>
      <c r="CV5" s="50">
        <f>CU5+7</f>
        <v>25569.041666666668</v>
      </c>
      <c r="CW5" s="57">
        <f>CV5+7</f>
        <v>25569.041666666668</v>
      </c>
      <c r="CX5" s="54">
        <f>CW5+7</f>
        <v>25569.041666666668</v>
      </c>
      <c r="CY5" s="50">
        <f>CX5+7</f>
        <v>25569.041666666668</v>
      </c>
      <c r="CZ5" s="50">
        <f>CY5+7</f>
        <v>25569.041666666668</v>
      </c>
      <c r="DA5" s="50">
        <f>CZ5+7</f>
        <v>25569.041666666668</v>
      </c>
      <c r="DB5" s="50">
        <f>DA5+7</f>
        <v>25569.041666666668</v>
      </c>
      <c r="DC5" s="54">
        <f>DB5+7</f>
        <v>25569.041666666668</v>
      </c>
      <c r="DD5" s="50">
        <f>DC5+7</f>
        <v>25569.041666666668</v>
      </c>
      <c r="DE5" s="50">
        <f>DD5+7</f>
        <v>25569.041666666668</v>
      </c>
      <c r="DF5" s="51">
        <f>DE5+7</f>
        <v>25569.041666666668</v>
      </c>
      <c r="DG5" s="6"/>
      <c r="DH5" s="11"/>
    </row>
    <row x14ac:dyDescent="0.25" r="6" customHeight="1" ht="18.75">
      <c r="A6" s="6"/>
      <c r="B6" s="6"/>
      <c r="C6" s="62"/>
      <c r="D6" s="63"/>
      <c r="E6" s="62"/>
      <c r="F6" s="64"/>
      <c r="G6" s="28"/>
      <c r="H6" s="6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7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6"/>
      <c r="DH6" s="11"/>
    </row>
    <row x14ac:dyDescent="0.25" r="7" customHeight="1" ht="15">
      <c r="A7" s="6"/>
      <c r="B7" s="6"/>
      <c r="C7" s="63"/>
      <c r="D7" s="63"/>
      <c r="E7" s="68" t="s">
        <v>141</v>
      </c>
      <c r="F7" s="69"/>
      <c r="G7" s="70">
        <v>21</v>
      </c>
      <c r="H7" s="71">
        <v>21</v>
      </c>
      <c r="I7" s="72">
        <v>19.4</v>
      </c>
      <c r="J7" s="73">
        <v>19.4</v>
      </c>
      <c r="K7" s="72">
        <v>19.4</v>
      </c>
      <c r="L7" s="72">
        <v>19.4</v>
      </c>
      <c r="M7" s="72">
        <v>19.4</v>
      </c>
      <c r="N7" s="72">
        <v>19.4</v>
      </c>
      <c r="O7" s="73">
        <v>19.4</v>
      </c>
      <c r="P7" s="72">
        <v>19.4</v>
      </c>
      <c r="Q7" s="72">
        <v>19.4</v>
      </c>
      <c r="R7" s="72">
        <v>19.4</v>
      </c>
      <c r="S7" s="72">
        <v>19.4</v>
      </c>
      <c r="T7" s="74">
        <v>19.4</v>
      </c>
      <c r="U7" s="72">
        <v>19.4</v>
      </c>
      <c r="V7" s="72">
        <v>19.4</v>
      </c>
      <c r="W7" s="75"/>
      <c r="X7" s="72">
        <v>19.4</v>
      </c>
      <c r="Y7" s="72">
        <v>19.4</v>
      </c>
      <c r="Z7" s="72">
        <v>19.4</v>
      </c>
      <c r="AA7" s="72">
        <v>19.4</v>
      </c>
      <c r="AB7" s="76" t="s">
        <v>142</v>
      </c>
      <c r="AC7" s="72">
        <v>19.4</v>
      </c>
      <c r="AD7" s="72">
        <v>19.4</v>
      </c>
      <c r="AE7" s="72">
        <v>19.4</v>
      </c>
      <c r="AF7" s="73">
        <v>19.4</v>
      </c>
      <c r="AG7" s="74">
        <v>19.4</v>
      </c>
      <c r="AH7" s="77" t="s">
        <v>143</v>
      </c>
      <c r="AI7" s="72">
        <v>19.4</v>
      </c>
      <c r="AJ7" s="73">
        <v>19.4</v>
      </c>
      <c r="AK7" s="78">
        <v>19.4</v>
      </c>
      <c r="AL7" s="78">
        <v>19.4</v>
      </c>
      <c r="AM7" s="78">
        <v>19.4</v>
      </c>
      <c r="AN7" s="78">
        <v>19.4</v>
      </c>
      <c r="AO7" s="79">
        <v>19.4</v>
      </c>
      <c r="AP7" s="78">
        <v>19.4</v>
      </c>
      <c r="AQ7" s="78">
        <v>19.4</v>
      </c>
      <c r="AR7" s="78">
        <v>19.4</v>
      </c>
      <c r="AS7" s="78">
        <v>19.4</v>
      </c>
      <c r="AT7" s="79">
        <v>19.4</v>
      </c>
      <c r="AU7" s="78">
        <v>19.4</v>
      </c>
      <c r="AV7" s="78">
        <v>19.4</v>
      </c>
      <c r="AW7" s="80">
        <v>19.4</v>
      </c>
      <c r="AX7" s="78">
        <v>19.4</v>
      </c>
      <c r="AY7" s="78">
        <v>19.4</v>
      </c>
      <c r="AZ7" s="78">
        <v>19.4</v>
      </c>
      <c r="BA7" s="78">
        <v>19.4</v>
      </c>
      <c r="BB7" s="81">
        <v>19.4</v>
      </c>
      <c r="BC7" s="72">
        <v>19.4</v>
      </c>
      <c r="BD7" s="72">
        <v>19.4</v>
      </c>
      <c r="BE7" s="72">
        <v>19.4</v>
      </c>
      <c r="BF7" s="73">
        <v>19.4</v>
      </c>
      <c r="BG7" s="82">
        <v>19.4</v>
      </c>
      <c r="BH7" s="83">
        <v>19.4</v>
      </c>
      <c r="BI7" s="83">
        <v>19.4</v>
      </c>
      <c r="BJ7" s="84">
        <v>19.4</v>
      </c>
      <c r="BK7" s="85">
        <v>19.4</v>
      </c>
      <c r="BL7" s="85">
        <v>19.4</v>
      </c>
      <c r="BM7" s="85">
        <v>19.4</v>
      </c>
      <c r="BN7" s="85">
        <v>19.4</v>
      </c>
      <c r="BO7" s="86">
        <v>19.4</v>
      </c>
      <c r="BP7" s="82">
        <v>19.4</v>
      </c>
      <c r="BQ7" s="83">
        <v>19.4</v>
      </c>
      <c r="BR7" s="83">
        <v>19.4</v>
      </c>
      <c r="BS7" s="84">
        <v>19.4</v>
      </c>
      <c r="BT7" s="82">
        <v>19.4</v>
      </c>
      <c r="BU7" s="83">
        <v>19.4</v>
      </c>
      <c r="BV7" s="83">
        <v>19.4</v>
      </c>
      <c r="BW7" s="87"/>
      <c r="BX7" s="85">
        <v>19.4</v>
      </c>
      <c r="BY7" s="85">
        <v>19.4</v>
      </c>
      <c r="BZ7" s="85">
        <v>19.4</v>
      </c>
      <c r="CA7" s="85">
        <v>19.4</v>
      </c>
      <c r="CB7" s="88">
        <v>19.4</v>
      </c>
      <c r="CC7" s="82">
        <v>19.4</v>
      </c>
      <c r="CD7" s="83">
        <v>19.4</v>
      </c>
      <c r="CE7" s="83">
        <v>19.4</v>
      </c>
      <c r="CF7" s="84">
        <v>19.4</v>
      </c>
      <c r="CG7" s="82">
        <v>19.4</v>
      </c>
      <c r="CH7" s="83">
        <v>19.4</v>
      </c>
      <c r="CI7" s="83">
        <v>19.4</v>
      </c>
      <c r="CJ7" s="84">
        <v>19.4</v>
      </c>
      <c r="CK7" s="82">
        <v>19.4</v>
      </c>
      <c r="CL7" s="83">
        <v>19.4</v>
      </c>
      <c r="CM7" s="83">
        <v>19.4</v>
      </c>
      <c r="CN7" s="84">
        <v>19.4</v>
      </c>
      <c r="CO7" s="85">
        <v>19.4</v>
      </c>
      <c r="CP7" s="85">
        <v>19.4</v>
      </c>
      <c r="CQ7" s="85">
        <v>19.4</v>
      </c>
      <c r="CR7" s="85">
        <v>19.4</v>
      </c>
      <c r="CS7" s="86">
        <v>19.4</v>
      </c>
      <c r="CT7" s="82">
        <v>19.4</v>
      </c>
      <c r="CU7" s="83">
        <v>19.4</v>
      </c>
      <c r="CV7" s="83">
        <v>19.4</v>
      </c>
      <c r="CW7" s="84">
        <v>19.4</v>
      </c>
      <c r="CX7" s="85">
        <v>19.4</v>
      </c>
      <c r="CY7" s="85">
        <v>19.4</v>
      </c>
      <c r="CZ7" s="85">
        <v>19.4</v>
      </c>
      <c r="DA7" s="85">
        <v>19.4</v>
      </c>
      <c r="DB7" s="89"/>
      <c r="DC7" s="82">
        <v>19.4</v>
      </c>
      <c r="DD7" s="83">
        <v>19.4</v>
      </c>
      <c r="DE7" s="83">
        <v>19.4</v>
      </c>
      <c r="DF7" s="84">
        <v>19.4</v>
      </c>
      <c r="DG7" s="6"/>
      <c r="DH7" s="11"/>
    </row>
    <row x14ac:dyDescent="0.25" r="8" customHeight="1" ht="18.75">
      <c r="A8" s="6"/>
      <c r="B8" s="6"/>
      <c r="C8" s="63"/>
      <c r="D8" s="63"/>
      <c r="E8" s="90"/>
      <c r="F8" s="69"/>
      <c r="G8" s="91">
        <v>21</v>
      </c>
      <c r="H8" s="92">
        <v>21</v>
      </c>
      <c r="I8" s="93">
        <v>19.4</v>
      </c>
      <c r="J8" s="94">
        <v>19.4</v>
      </c>
      <c r="K8" s="93">
        <v>19.4</v>
      </c>
      <c r="L8" s="93">
        <v>19.4</v>
      </c>
      <c r="M8" s="93">
        <v>19.4</v>
      </c>
      <c r="N8" s="93">
        <v>19.4</v>
      </c>
      <c r="O8" s="94">
        <v>19.4</v>
      </c>
      <c r="P8" s="93">
        <v>19.4</v>
      </c>
      <c r="Q8" s="93">
        <v>19.4</v>
      </c>
      <c r="R8" s="93">
        <v>19.4</v>
      </c>
      <c r="S8" s="93">
        <v>19.4</v>
      </c>
      <c r="T8" s="95">
        <v>19.4</v>
      </c>
      <c r="U8" s="93">
        <v>19.4</v>
      </c>
      <c r="V8" s="93">
        <v>19.4</v>
      </c>
      <c r="W8" s="96"/>
      <c r="X8" s="93">
        <v>19.4</v>
      </c>
      <c r="Y8" s="93">
        <v>19.4</v>
      </c>
      <c r="Z8" s="93">
        <v>19.4</v>
      </c>
      <c r="AA8" s="93">
        <v>19.4</v>
      </c>
      <c r="AB8" s="97" t="s">
        <v>142</v>
      </c>
      <c r="AC8" s="93">
        <v>19.4</v>
      </c>
      <c r="AD8" s="93">
        <v>19.4</v>
      </c>
      <c r="AE8" s="93">
        <v>19.4</v>
      </c>
      <c r="AF8" s="94">
        <v>19.4</v>
      </c>
      <c r="AG8" s="95">
        <v>19.4</v>
      </c>
      <c r="AH8" s="98"/>
      <c r="AI8" s="93">
        <v>19.4</v>
      </c>
      <c r="AJ8" s="94">
        <v>19.4</v>
      </c>
      <c r="AK8" s="99">
        <v>19.4</v>
      </c>
      <c r="AL8" s="99">
        <v>19.4</v>
      </c>
      <c r="AM8" s="99">
        <v>19.4</v>
      </c>
      <c r="AN8" s="99">
        <v>19.4</v>
      </c>
      <c r="AO8" s="100">
        <v>19.4</v>
      </c>
      <c r="AP8" s="99">
        <v>19.4</v>
      </c>
      <c r="AQ8" s="99">
        <v>19.4</v>
      </c>
      <c r="AR8" s="99">
        <v>19.4</v>
      </c>
      <c r="AS8" s="99">
        <v>19.4</v>
      </c>
      <c r="AT8" s="100">
        <v>19.4</v>
      </c>
      <c r="AU8" s="99">
        <v>19.4</v>
      </c>
      <c r="AV8" s="99">
        <v>19.4</v>
      </c>
      <c r="AW8" s="101">
        <v>19.4</v>
      </c>
      <c r="AX8" s="99">
        <v>19.4</v>
      </c>
      <c r="AY8" s="99">
        <v>19.4</v>
      </c>
      <c r="AZ8" s="99">
        <v>19.4</v>
      </c>
      <c r="BA8" s="99">
        <v>19.4</v>
      </c>
      <c r="BB8" s="102">
        <v>19.4</v>
      </c>
      <c r="BC8" s="93">
        <v>19.4</v>
      </c>
      <c r="BD8" s="93">
        <v>19.4</v>
      </c>
      <c r="BE8" s="93">
        <v>19.4</v>
      </c>
      <c r="BF8" s="94">
        <v>19.4</v>
      </c>
      <c r="BG8" s="103">
        <v>19.4</v>
      </c>
      <c r="BH8" s="104">
        <v>19.4</v>
      </c>
      <c r="BI8" s="104">
        <v>19.4</v>
      </c>
      <c r="BJ8" s="105">
        <v>19.4</v>
      </c>
      <c r="BK8" s="106">
        <v>19.4</v>
      </c>
      <c r="BL8" s="106">
        <v>19.4</v>
      </c>
      <c r="BM8" s="106">
        <v>19.4</v>
      </c>
      <c r="BN8" s="106">
        <v>19.4</v>
      </c>
      <c r="BO8" s="107">
        <v>19.4</v>
      </c>
      <c r="BP8" s="103">
        <v>19.4</v>
      </c>
      <c r="BQ8" s="104">
        <v>19.4</v>
      </c>
      <c r="BR8" s="104">
        <v>19.4</v>
      </c>
      <c r="BS8" s="105">
        <v>19.4</v>
      </c>
      <c r="BT8" s="103">
        <v>19.4</v>
      </c>
      <c r="BU8" s="104">
        <v>19.4</v>
      </c>
      <c r="BV8" s="104">
        <v>19.4</v>
      </c>
      <c r="BW8" s="108"/>
      <c r="BX8" s="106">
        <v>19.4</v>
      </c>
      <c r="BY8" s="106">
        <v>19.4</v>
      </c>
      <c r="BZ8" s="106">
        <v>19.4</v>
      </c>
      <c r="CA8" s="106">
        <v>19.4</v>
      </c>
      <c r="CB8" s="109">
        <v>19.4</v>
      </c>
      <c r="CC8" s="103">
        <v>19.4</v>
      </c>
      <c r="CD8" s="104">
        <v>19.4</v>
      </c>
      <c r="CE8" s="104">
        <v>19.4</v>
      </c>
      <c r="CF8" s="105">
        <v>19.4</v>
      </c>
      <c r="CG8" s="103">
        <v>19.4</v>
      </c>
      <c r="CH8" s="104">
        <v>19.4</v>
      </c>
      <c r="CI8" s="104">
        <v>19.4</v>
      </c>
      <c r="CJ8" s="105">
        <v>19.4</v>
      </c>
      <c r="CK8" s="103">
        <v>19.4</v>
      </c>
      <c r="CL8" s="104">
        <v>19.4</v>
      </c>
      <c r="CM8" s="104">
        <v>19.4</v>
      </c>
      <c r="CN8" s="105">
        <v>19.4</v>
      </c>
      <c r="CO8" s="106">
        <v>19.4</v>
      </c>
      <c r="CP8" s="106">
        <v>19.4</v>
      </c>
      <c r="CQ8" s="106">
        <v>19.4</v>
      </c>
      <c r="CR8" s="106">
        <v>19.4</v>
      </c>
      <c r="CS8" s="107">
        <v>19.4</v>
      </c>
      <c r="CT8" s="103">
        <v>19.4</v>
      </c>
      <c r="CU8" s="104">
        <v>19.4</v>
      </c>
      <c r="CV8" s="104">
        <v>19.4</v>
      </c>
      <c r="CW8" s="105">
        <v>19.4</v>
      </c>
      <c r="CX8" s="106">
        <v>19.4</v>
      </c>
      <c r="CY8" s="106">
        <v>19.4</v>
      </c>
      <c r="CZ8" s="106">
        <v>19.4</v>
      </c>
      <c r="DA8" s="106">
        <v>19.4</v>
      </c>
      <c r="DB8" s="110"/>
      <c r="DC8" s="103">
        <v>19.4</v>
      </c>
      <c r="DD8" s="104">
        <v>19.4</v>
      </c>
      <c r="DE8" s="104">
        <v>19.4</v>
      </c>
      <c r="DF8" s="105">
        <v>19.4</v>
      </c>
      <c r="DG8" s="6"/>
      <c r="DH8" s="11"/>
    </row>
    <row x14ac:dyDescent="0.25" r="9" customHeight="1" ht="18.75">
      <c r="A9" s="6"/>
      <c r="B9" s="6"/>
      <c r="C9" s="63"/>
      <c r="D9" s="63"/>
      <c r="E9" s="90"/>
      <c r="F9" s="69"/>
      <c r="G9" s="91">
        <v>21</v>
      </c>
      <c r="H9" s="111">
        <v>21</v>
      </c>
      <c r="I9" s="99">
        <v>19.4</v>
      </c>
      <c r="J9" s="101">
        <v>19.4</v>
      </c>
      <c r="K9" s="99">
        <v>19.4</v>
      </c>
      <c r="L9" s="112"/>
      <c r="M9" s="99">
        <v>19.4</v>
      </c>
      <c r="N9" s="99">
        <v>19.4</v>
      </c>
      <c r="O9" s="101">
        <v>19.4</v>
      </c>
      <c r="P9" s="99">
        <v>19.4</v>
      </c>
      <c r="Q9" s="99">
        <v>19.4</v>
      </c>
      <c r="R9" s="99">
        <v>19.4</v>
      </c>
      <c r="S9" s="99">
        <v>19.4</v>
      </c>
      <c r="T9" s="100">
        <v>19.4</v>
      </c>
      <c r="U9" s="93">
        <v>19.4</v>
      </c>
      <c r="V9" s="93">
        <v>19.4</v>
      </c>
      <c r="W9" s="96"/>
      <c r="X9" s="93">
        <v>19.4</v>
      </c>
      <c r="Y9" s="93">
        <v>19.4</v>
      </c>
      <c r="Z9" s="93">
        <v>19.4</v>
      </c>
      <c r="AA9" s="93">
        <v>19.4</v>
      </c>
      <c r="AB9" s="97" t="s">
        <v>142</v>
      </c>
      <c r="AC9" s="93">
        <v>19.4</v>
      </c>
      <c r="AD9" s="93">
        <v>19.4</v>
      </c>
      <c r="AE9" s="93">
        <v>19.4</v>
      </c>
      <c r="AF9" s="94">
        <v>19.4</v>
      </c>
      <c r="AG9" s="95">
        <v>19.4</v>
      </c>
      <c r="AH9" s="98"/>
      <c r="AI9" s="93">
        <v>19.4</v>
      </c>
      <c r="AJ9" s="94">
        <v>19.4</v>
      </c>
      <c r="AK9" s="99">
        <v>19.4</v>
      </c>
      <c r="AL9" s="99">
        <v>19.4</v>
      </c>
      <c r="AM9" s="99">
        <v>19.4</v>
      </c>
      <c r="AN9" s="99">
        <v>19.4</v>
      </c>
      <c r="AO9" s="100">
        <v>19.4</v>
      </c>
      <c r="AP9" s="99">
        <v>19.4</v>
      </c>
      <c r="AQ9" s="99">
        <v>19.4</v>
      </c>
      <c r="AR9" s="99">
        <v>19.4</v>
      </c>
      <c r="AS9" s="99">
        <v>19.4</v>
      </c>
      <c r="AT9" s="100">
        <v>19.4</v>
      </c>
      <c r="AU9" s="99">
        <v>19.4</v>
      </c>
      <c r="AV9" s="99">
        <v>19.4</v>
      </c>
      <c r="AW9" s="101">
        <v>19.4</v>
      </c>
      <c r="AX9" s="99">
        <v>19.4</v>
      </c>
      <c r="AY9" s="99">
        <v>19.4</v>
      </c>
      <c r="AZ9" s="99">
        <v>19.4</v>
      </c>
      <c r="BA9" s="99">
        <v>19.4</v>
      </c>
      <c r="BB9" s="102">
        <v>19.4</v>
      </c>
      <c r="BC9" s="93">
        <v>19.4</v>
      </c>
      <c r="BD9" s="93">
        <v>19.4</v>
      </c>
      <c r="BE9" s="93">
        <v>19.4</v>
      </c>
      <c r="BF9" s="94">
        <v>19.4</v>
      </c>
      <c r="BG9" s="103">
        <v>19.4</v>
      </c>
      <c r="BH9" s="104">
        <v>19.4</v>
      </c>
      <c r="BI9" s="104">
        <v>19.4</v>
      </c>
      <c r="BJ9" s="105">
        <v>19.4</v>
      </c>
      <c r="BK9" s="106">
        <v>19.4</v>
      </c>
      <c r="BL9" s="106">
        <v>19.4</v>
      </c>
      <c r="BM9" s="106">
        <v>19.4</v>
      </c>
      <c r="BN9" s="106">
        <v>19.4</v>
      </c>
      <c r="BO9" s="107">
        <v>19.4</v>
      </c>
      <c r="BP9" s="103">
        <v>19.4</v>
      </c>
      <c r="BQ9" s="104">
        <v>19.4</v>
      </c>
      <c r="BR9" s="104">
        <v>19.4</v>
      </c>
      <c r="BS9" s="105">
        <v>19.4</v>
      </c>
      <c r="BT9" s="103">
        <v>19.4</v>
      </c>
      <c r="BU9" s="104">
        <v>19.4</v>
      </c>
      <c r="BV9" s="104">
        <v>19.4</v>
      </c>
      <c r="BW9" s="108"/>
      <c r="BX9" s="106">
        <v>19.4</v>
      </c>
      <c r="BY9" s="106">
        <v>19.4</v>
      </c>
      <c r="BZ9" s="106">
        <v>19.4</v>
      </c>
      <c r="CA9" s="106">
        <v>19.4</v>
      </c>
      <c r="CB9" s="109">
        <v>19.4</v>
      </c>
      <c r="CC9" s="103">
        <v>19.4</v>
      </c>
      <c r="CD9" s="104">
        <v>19.4</v>
      </c>
      <c r="CE9" s="104">
        <v>19.4</v>
      </c>
      <c r="CF9" s="105">
        <v>19.4</v>
      </c>
      <c r="CG9" s="103">
        <v>19.4</v>
      </c>
      <c r="CH9" s="104">
        <v>19.4</v>
      </c>
      <c r="CI9" s="104">
        <v>19.4</v>
      </c>
      <c r="CJ9" s="105">
        <v>19.4</v>
      </c>
      <c r="CK9" s="103">
        <v>19.4</v>
      </c>
      <c r="CL9" s="104">
        <v>19.4</v>
      </c>
      <c r="CM9" s="104">
        <v>19.4</v>
      </c>
      <c r="CN9" s="105">
        <v>19.4</v>
      </c>
      <c r="CO9" s="106">
        <v>19.4</v>
      </c>
      <c r="CP9" s="106">
        <v>19.4</v>
      </c>
      <c r="CQ9" s="106">
        <v>19.4</v>
      </c>
      <c r="CR9" s="106">
        <v>19.4</v>
      </c>
      <c r="CS9" s="107">
        <v>19.4</v>
      </c>
      <c r="CT9" s="103">
        <v>19.4</v>
      </c>
      <c r="CU9" s="104">
        <v>19.4</v>
      </c>
      <c r="CV9" s="104">
        <v>19.4</v>
      </c>
      <c r="CW9" s="105">
        <v>19.4</v>
      </c>
      <c r="CX9" s="106">
        <v>19.4</v>
      </c>
      <c r="CY9" s="106">
        <v>19.4</v>
      </c>
      <c r="CZ9" s="106">
        <v>19.4</v>
      </c>
      <c r="DA9" s="106">
        <v>19.4</v>
      </c>
      <c r="DB9" s="110"/>
      <c r="DC9" s="103">
        <v>19.4</v>
      </c>
      <c r="DD9" s="104">
        <v>19.4</v>
      </c>
      <c r="DE9" s="104">
        <v>19.4</v>
      </c>
      <c r="DF9" s="105">
        <v>19.4</v>
      </c>
      <c r="DG9" s="6"/>
      <c r="DH9" s="21">
        <f>8419-7798</f>
      </c>
    </row>
    <row x14ac:dyDescent="0.25" r="10" customHeight="1" ht="18.75">
      <c r="A10" s="6"/>
      <c r="B10" s="6"/>
      <c r="C10" s="63"/>
      <c r="D10" s="63"/>
      <c r="E10" s="90"/>
      <c r="F10" s="69"/>
      <c r="G10" s="91">
        <v>21</v>
      </c>
      <c r="H10" s="111">
        <v>21</v>
      </c>
      <c r="I10" s="99">
        <v>19.4</v>
      </c>
      <c r="J10" s="101">
        <v>19.4</v>
      </c>
      <c r="K10" s="99">
        <v>19.4</v>
      </c>
      <c r="L10" s="112"/>
      <c r="M10" s="99">
        <v>19.4</v>
      </c>
      <c r="N10" s="99">
        <v>19.4</v>
      </c>
      <c r="O10" s="101">
        <v>19.4</v>
      </c>
      <c r="P10" s="99">
        <v>19.4</v>
      </c>
      <c r="Q10" s="99">
        <v>19.4</v>
      </c>
      <c r="R10" s="113"/>
      <c r="S10" s="99">
        <v>19.4</v>
      </c>
      <c r="T10" s="100">
        <v>19.4</v>
      </c>
      <c r="U10" s="93">
        <v>19.4</v>
      </c>
      <c r="V10" s="93">
        <v>19.4</v>
      </c>
      <c r="W10" s="96"/>
      <c r="X10" s="93">
        <v>19.4</v>
      </c>
      <c r="Y10" s="93">
        <v>19.4</v>
      </c>
      <c r="Z10" s="93">
        <v>19.4</v>
      </c>
      <c r="AA10" s="93">
        <v>19.4</v>
      </c>
      <c r="AB10" s="97" t="s">
        <v>142</v>
      </c>
      <c r="AC10" s="93">
        <v>19.4</v>
      </c>
      <c r="AD10" s="93">
        <v>19.4</v>
      </c>
      <c r="AE10" s="93">
        <v>19.4</v>
      </c>
      <c r="AF10" s="94">
        <v>19.4</v>
      </c>
      <c r="AG10" s="95">
        <v>19.4</v>
      </c>
      <c r="AH10" s="98"/>
      <c r="AI10" s="93">
        <v>19.4</v>
      </c>
      <c r="AJ10" s="94">
        <v>19.4</v>
      </c>
      <c r="AK10" s="99">
        <v>19.4</v>
      </c>
      <c r="AL10" s="99">
        <v>19.4</v>
      </c>
      <c r="AM10" s="99">
        <v>19.4</v>
      </c>
      <c r="AN10" s="99">
        <v>19.4</v>
      </c>
      <c r="AO10" s="100">
        <v>19.4</v>
      </c>
      <c r="AP10" s="99">
        <v>19.4</v>
      </c>
      <c r="AQ10" s="99">
        <v>19.4</v>
      </c>
      <c r="AR10" s="99">
        <v>19.4</v>
      </c>
      <c r="AS10" s="99">
        <v>19.4</v>
      </c>
      <c r="AT10" s="100">
        <v>19.4</v>
      </c>
      <c r="AU10" s="99">
        <v>19.4</v>
      </c>
      <c r="AV10" s="99">
        <v>19.4</v>
      </c>
      <c r="AW10" s="101">
        <v>19.4</v>
      </c>
      <c r="AX10" s="99">
        <v>19.4</v>
      </c>
      <c r="AY10" s="99">
        <v>19.4</v>
      </c>
      <c r="AZ10" s="99">
        <v>19.4</v>
      </c>
      <c r="BA10" s="99">
        <v>19.4</v>
      </c>
      <c r="BB10" s="102">
        <v>19.4</v>
      </c>
      <c r="BC10" s="93">
        <v>19.4</v>
      </c>
      <c r="BD10" s="93">
        <v>19.4</v>
      </c>
      <c r="BE10" s="93">
        <v>19.4</v>
      </c>
      <c r="BF10" s="94">
        <v>19.4</v>
      </c>
      <c r="BG10" s="103">
        <v>19.4</v>
      </c>
      <c r="BH10" s="104">
        <v>19.4</v>
      </c>
      <c r="BI10" s="104">
        <v>19.4</v>
      </c>
      <c r="BJ10" s="105">
        <v>19.4</v>
      </c>
      <c r="BK10" s="106">
        <v>19.4</v>
      </c>
      <c r="BL10" s="106">
        <v>19.4</v>
      </c>
      <c r="BM10" s="106">
        <v>19.4</v>
      </c>
      <c r="BN10" s="106">
        <v>19.4</v>
      </c>
      <c r="BO10" s="107">
        <v>19.4</v>
      </c>
      <c r="BP10" s="103">
        <v>19.4</v>
      </c>
      <c r="BQ10" s="104">
        <v>19.4</v>
      </c>
      <c r="BR10" s="104">
        <v>19.4</v>
      </c>
      <c r="BS10" s="105">
        <v>19.4</v>
      </c>
      <c r="BT10" s="103">
        <v>19.4</v>
      </c>
      <c r="BU10" s="104">
        <v>19.4</v>
      </c>
      <c r="BV10" s="104">
        <v>19.4</v>
      </c>
      <c r="BW10" s="108"/>
      <c r="BX10" s="106">
        <v>19.4</v>
      </c>
      <c r="BY10" s="106">
        <v>19.4</v>
      </c>
      <c r="BZ10" s="106">
        <v>19.4</v>
      </c>
      <c r="CA10" s="106">
        <v>19.4</v>
      </c>
      <c r="CB10" s="109">
        <v>19.4</v>
      </c>
      <c r="CC10" s="103">
        <v>19.4</v>
      </c>
      <c r="CD10" s="104">
        <v>19.4</v>
      </c>
      <c r="CE10" s="104">
        <v>19.4</v>
      </c>
      <c r="CF10" s="105">
        <v>19.4</v>
      </c>
      <c r="CG10" s="103">
        <v>19.4</v>
      </c>
      <c r="CH10" s="104">
        <v>19.4</v>
      </c>
      <c r="CI10" s="104">
        <v>19.4</v>
      </c>
      <c r="CJ10" s="105">
        <v>19.4</v>
      </c>
      <c r="CK10" s="103">
        <v>19.4</v>
      </c>
      <c r="CL10" s="104">
        <v>19.4</v>
      </c>
      <c r="CM10" s="104">
        <v>19.4</v>
      </c>
      <c r="CN10" s="105">
        <v>19.4</v>
      </c>
      <c r="CO10" s="106">
        <v>19.4</v>
      </c>
      <c r="CP10" s="106">
        <v>19.4</v>
      </c>
      <c r="CQ10" s="106">
        <v>19.4</v>
      </c>
      <c r="CR10" s="106">
        <v>19.4</v>
      </c>
      <c r="CS10" s="107">
        <v>19.4</v>
      </c>
      <c r="CT10" s="103">
        <v>19.4</v>
      </c>
      <c r="CU10" s="104">
        <v>19.4</v>
      </c>
      <c r="CV10" s="104">
        <v>19.4</v>
      </c>
      <c r="CW10" s="105">
        <v>19.4</v>
      </c>
      <c r="CX10" s="106">
        <v>19.4</v>
      </c>
      <c r="CY10" s="106">
        <v>19.4</v>
      </c>
      <c r="CZ10" s="106">
        <v>19.4</v>
      </c>
      <c r="DA10" s="106">
        <v>19.4</v>
      </c>
      <c r="DB10" s="110"/>
      <c r="DC10" s="103">
        <v>19.4</v>
      </c>
      <c r="DD10" s="104">
        <v>19.4</v>
      </c>
      <c r="DE10" s="104">
        <v>19.4</v>
      </c>
      <c r="DF10" s="105">
        <v>19.4</v>
      </c>
      <c r="DG10" s="6"/>
      <c r="DH10" s="11"/>
    </row>
    <row x14ac:dyDescent="0.25" r="11" customHeight="1" ht="18.75">
      <c r="A11" s="6"/>
      <c r="B11" s="6"/>
      <c r="C11" s="63"/>
      <c r="D11" s="63"/>
      <c r="E11" s="90"/>
      <c r="F11" s="69"/>
      <c r="G11" s="91">
        <v>21</v>
      </c>
      <c r="H11" s="111">
        <v>21</v>
      </c>
      <c r="I11" s="99">
        <v>19.4</v>
      </c>
      <c r="J11" s="101">
        <v>19.4</v>
      </c>
      <c r="K11" s="99">
        <v>19.4</v>
      </c>
      <c r="L11" s="112"/>
      <c r="M11" s="99">
        <v>19.4</v>
      </c>
      <c r="N11" s="112"/>
      <c r="O11" s="101">
        <v>19.4</v>
      </c>
      <c r="P11" s="99">
        <v>19.4</v>
      </c>
      <c r="Q11" s="99">
        <v>19.4</v>
      </c>
      <c r="R11" s="113"/>
      <c r="S11" s="99">
        <v>19.4</v>
      </c>
      <c r="T11" s="100">
        <v>19.4</v>
      </c>
      <c r="U11" s="93">
        <v>19.4</v>
      </c>
      <c r="V11" s="93">
        <v>19.4</v>
      </c>
      <c r="W11" s="96"/>
      <c r="X11" s="93">
        <v>19.4</v>
      </c>
      <c r="Y11" s="93">
        <v>19.4</v>
      </c>
      <c r="Z11" s="93">
        <v>19.4</v>
      </c>
      <c r="AA11" s="93">
        <v>19.4</v>
      </c>
      <c r="AB11" s="97" t="s">
        <v>142</v>
      </c>
      <c r="AC11" s="93">
        <v>19.4</v>
      </c>
      <c r="AD11" s="93">
        <v>19.4</v>
      </c>
      <c r="AE11" s="93">
        <v>19.4</v>
      </c>
      <c r="AF11" s="94">
        <v>19.4</v>
      </c>
      <c r="AG11" s="95">
        <v>19.4</v>
      </c>
      <c r="AH11" s="98"/>
      <c r="AI11" s="93">
        <v>19.4</v>
      </c>
      <c r="AJ11" s="94">
        <v>19.4</v>
      </c>
      <c r="AK11" s="99">
        <v>19.4</v>
      </c>
      <c r="AL11" s="99">
        <v>19.4</v>
      </c>
      <c r="AM11" s="99">
        <v>19.4</v>
      </c>
      <c r="AN11" s="99">
        <v>19.4</v>
      </c>
      <c r="AO11" s="100">
        <v>19.4</v>
      </c>
      <c r="AP11" s="99">
        <v>19.4</v>
      </c>
      <c r="AQ11" s="99">
        <v>19.4</v>
      </c>
      <c r="AR11" s="99">
        <v>19.4</v>
      </c>
      <c r="AS11" s="99">
        <v>19.4</v>
      </c>
      <c r="AT11" s="100">
        <v>19.4</v>
      </c>
      <c r="AU11" s="99">
        <v>19.4</v>
      </c>
      <c r="AV11" s="99">
        <v>19.4</v>
      </c>
      <c r="AW11" s="101">
        <v>19.4</v>
      </c>
      <c r="AX11" s="99">
        <v>19.4</v>
      </c>
      <c r="AY11" s="99">
        <v>19.4</v>
      </c>
      <c r="AZ11" s="99">
        <v>19.4</v>
      </c>
      <c r="BA11" s="99">
        <v>19.4</v>
      </c>
      <c r="BB11" s="102">
        <v>19.4</v>
      </c>
      <c r="BC11" s="93">
        <v>19.4</v>
      </c>
      <c r="BD11" s="93">
        <v>19.4</v>
      </c>
      <c r="BE11" s="93">
        <v>19.4</v>
      </c>
      <c r="BF11" s="94">
        <v>19.4</v>
      </c>
      <c r="BG11" s="103">
        <v>19.4</v>
      </c>
      <c r="BH11" s="104">
        <v>19.4</v>
      </c>
      <c r="BI11" s="104">
        <v>19.4</v>
      </c>
      <c r="BJ11" s="105">
        <v>19.4</v>
      </c>
      <c r="BK11" s="106">
        <v>19.4</v>
      </c>
      <c r="BL11" s="106">
        <v>19.4</v>
      </c>
      <c r="BM11" s="106">
        <v>19.4</v>
      </c>
      <c r="BN11" s="106">
        <v>19.4</v>
      </c>
      <c r="BO11" s="107">
        <v>19.4</v>
      </c>
      <c r="BP11" s="103">
        <v>19.4</v>
      </c>
      <c r="BQ11" s="104">
        <v>19.4</v>
      </c>
      <c r="BR11" s="104">
        <v>19.4</v>
      </c>
      <c r="BS11" s="105">
        <v>19.4</v>
      </c>
      <c r="BT11" s="103">
        <v>19.4</v>
      </c>
      <c r="BU11" s="104">
        <v>19.4</v>
      </c>
      <c r="BV11" s="104">
        <v>19.4</v>
      </c>
      <c r="BW11" s="108"/>
      <c r="BX11" s="106">
        <v>19.4</v>
      </c>
      <c r="BY11" s="106">
        <v>19.4</v>
      </c>
      <c r="BZ11" s="106">
        <v>19.4</v>
      </c>
      <c r="CA11" s="106">
        <v>19.4</v>
      </c>
      <c r="CB11" s="109">
        <v>19.4</v>
      </c>
      <c r="CC11" s="103">
        <v>19.4</v>
      </c>
      <c r="CD11" s="104">
        <v>19.4</v>
      </c>
      <c r="CE11" s="104">
        <v>19.4</v>
      </c>
      <c r="CF11" s="105">
        <v>19.4</v>
      </c>
      <c r="CG11" s="103">
        <v>19.4</v>
      </c>
      <c r="CH11" s="104">
        <v>19.4</v>
      </c>
      <c r="CI11" s="104">
        <v>19.4</v>
      </c>
      <c r="CJ11" s="105">
        <v>19.4</v>
      </c>
      <c r="CK11" s="103">
        <v>19.4</v>
      </c>
      <c r="CL11" s="104">
        <v>19.4</v>
      </c>
      <c r="CM11" s="104">
        <v>19.4</v>
      </c>
      <c r="CN11" s="105">
        <v>19.4</v>
      </c>
      <c r="CO11" s="106">
        <v>19.4</v>
      </c>
      <c r="CP11" s="106">
        <v>19.4</v>
      </c>
      <c r="CQ11" s="106">
        <v>19.4</v>
      </c>
      <c r="CR11" s="106">
        <v>19.4</v>
      </c>
      <c r="CS11" s="107">
        <v>19.4</v>
      </c>
      <c r="CT11" s="103">
        <v>19.4</v>
      </c>
      <c r="CU11" s="104">
        <v>19.4</v>
      </c>
      <c r="CV11" s="104">
        <v>19.4</v>
      </c>
      <c r="CW11" s="105">
        <v>19.4</v>
      </c>
      <c r="CX11" s="106">
        <v>19.4</v>
      </c>
      <c r="CY11" s="106">
        <v>19.4</v>
      </c>
      <c r="CZ11" s="106">
        <v>19.4</v>
      </c>
      <c r="DA11" s="106">
        <v>19.4</v>
      </c>
      <c r="DB11" s="110"/>
      <c r="DC11" s="103">
        <v>19.4</v>
      </c>
      <c r="DD11" s="104">
        <v>19.4</v>
      </c>
      <c r="DE11" s="104">
        <v>19.4</v>
      </c>
      <c r="DF11" s="105">
        <v>19.4</v>
      </c>
      <c r="DG11" s="6"/>
      <c r="DH11" s="21">
        <f>+DH9/19.4</f>
      </c>
    </row>
    <row x14ac:dyDescent="0.25" r="12" customHeight="1" ht="18.75">
      <c r="A12" s="6"/>
      <c r="B12" s="6"/>
      <c r="C12" s="63"/>
      <c r="D12" s="63"/>
      <c r="E12" s="90"/>
      <c r="F12" s="69"/>
      <c r="G12" s="91">
        <v>21</v>
      </c>
      <c r="H12" s="111">
        <v>21</v>
      </c>
      <c r="I12" s="99">
        <v>19.4</v>
      </c>
      <c r="J12" s="101">
        <v>19.4</v>
      </c>
      <c r="K12" s="99">
        <v>19.4</v>
      </c>
      <c r="L12" s="112"/>
      <c r="M12" s="99">
        <v>19.4</v>
      </c>
      <c r="N12" s="112"/>
      <c r="O12" s="101">
        <v>19.4</v>
      </c>
      <c r="P12" s="99">
        <v>19.4</v>
      </c>
      <c r="Q12" s="99">
        <v>19.4</v>
      </c>
      <c r="R12" s="113"/>
      <c r="S12" s="99">
        <v>19.4</v>
      </c>
      <c r="T12" s="100">
        <v>19.4</v>
      </c>
      <c r="U12" s="93">
        <v>19.4</v>
      </c>
      <c r="V12" s="93">
        <v>19.4</v>
      </c>
      <c r="W12" s="96"/>
      <c r="X12" s="93">
        <v>19.4</v>
      </c>
      <c r="Y12" s="93">
        <v>19.4</v>
      </c>
      <c r="Z12" s="93">
        <v>19.4</v>
      </c>
      <c r="AA12" s="114"/>
      <c r="AB12" s="97" t="s">
        <v>142</v>
      </c>
      <c r="AC12" s="93">
        <v>19.4</v>
      </c>
      <c r="AD12" s="93">
        <v>19.4</v>
      </c>
      <c r="AE12" s="93">
        <v>19.4</v>
      </c>
      <c r="AF12" s="94">
        <v>19.4</v>
      </c>
      <c r="AG12" s="95">
        <v>19.4</v>
      </c>
      <c r="AH12" s="98"/>
      <c r="AI12" s="93">
        <v>19.4</v>
      </c>
      <c r="AJ12" s="94">
        <v>19.4</v>
      </c>
      <c r="AK12" s="99">
        <v>19.4</v>
      </c>
      <c r="AL12" s="115">
        <v>19.4</v>
      </c>
      <c r="AM12" s="99">
        <v>19.4</v>
      </c>
      <c r="AN12" s="99">
        <v>19.4</v>
      </c>
      <c r="AO12" s="100">
        <v>19.4</v>
      </c>
      <c r="AP12" s="99">
        <v>19.4</v>
      </c>
      <c r="AQ12" s="99">
        <v>19.4</v>
      </c>
      <c r="AR12" s="99">
        <v>19.4</v>
      </c>
      <c r="AS12" s="115">
        <v>19.4</v>
      </c>
      <c r="AT12" s="100">
        <v>19.4</v>
      </c>
      <c r="AU12" s="99">
        <v>19.4</v>
      </c>
      <c r="AV12" s="99">
        <v>19.4</v>
      </c>
      <c r="AW12" s="101">
        <v>19.4</v>
      </c>
      <c r="AX12" s="99">
        <v>19.4</v>
      </c>
      <c r="AY12" s="99">
        <v>19.4</v>
      </c>
      <c r="AZ12" s="99">
        <v>19.4</v>
      </c>
      <c r="BA12" s="99">
        <v>19.4</v>
      </c>
      <c r="BB12" s="102">
        <v>19.4</v>
      </c>
      <c r="BC12" s="93">
        <v>19.4</v>
      </c>
      <c r="BD12" s="93">
        <v>19.4</v>
      </c>
      <c r="BE12" s="93">
        <v>19.4</v>
      </c>
      <c r="BF12" s="94">
        <v>19.4</v>
      </c>
      <c r="BG12" s="103">
        <v>19.4</v>
      </c>
      <c r="BH12" s="104">
        <v>19.4</v>
      </c>
      <c r="BI12" s="104">
        <v>19.4</v>
      </c>
      <c r="BJ12" s="105">
        <v>19.4</v>
      </c>
      <c r="BK12" s="106">
        <v>19.4</v>
      </c>
      <c r="BL12" s="106">
        <v>19.4</v>
      </c>
      <c r="BM12" s="106">
        <v>19.4</v>
      </c>
      <c r="BN12" s="106">
        <v>19.4</v>
      </c>
      <c r="BO12" s="107">
        <v>19.4</v>
      </c>
      <c r="BP12" s="103">
        <v>19.4</v>
      </c>
      <c r="BQ12" s="104">
        <v>19.4</v>
      </c>
      <c r="BR12" s="104">
        <v>19.4</v>
      </c>
      <c r="BS12" s="105">
        <v>19.4</v>
      </c>
      <c r="BT12" s="103">
        <v>19.4</v>
      </c>
      <c r="BU12" s="104">
        <v>19.4</v>
      </c>
      <c r="BV12" s="104">
        <v>19.4</v>
      </c>
      <c r="BW12" s="108"/>
      <c r="BX12" s="106">
        <v>19.4</v>
      </c>
      <c r="BY12" s="106">
        <v>19.4</v>
      </c>
      <c r="BZ12" s="106">
        <v>19.4</v>
      </c>
      <c r="CA12" s="106">
        <v>19.4</v>
      </c>
      <c r="CB12" s="109">
        <v>19.4</v>
      </c>
      <c r="CC12" s="103">
        <v>19.4</v>
      </c>
      <c r="CD12" s="104">
        <v>19.4</v>
      </c>
      <c r="CE12" s="104">
        <v>19.4</v>
      </c>
      <c r="CF12" s="105">
        <v>19.4</v>
      </c>
      <c r="CG12" s="103">
        <v>19.4</v>
      </c>
      <c r="CH12" s="104">
        <v>19.4</v>
      </c>
      <c r="CI12" s="104">
        <v>19.4</v>
      </c>
      <c r="CJ12" s="105">
        <v>19.4</v>
      </c>
      <c r="CK12" s="103">
        <v>19.4</v>
      </c>
      <c r="CL12" s="104">
        <v>19.4</v>
      </c>
      <c r="CM12" s="104">
        <v>19.4</v>
      </c>
      <c r="CN12" s="105">
        <v>19.4</v>
      </c>
      <c r="CO12" s="106">
        <v>19.4</v>
      </c>
      <c r="CP12" s="106">
        <v>19.4</v>
      </c>
      <c r="CQ12" s="106">
        <v>19.4</v>
      </c>
      <c r="CR12" s="106">
        <v>19.4</v>
      </c>
      <c r="CS12" s="107">
        <v>19.4</v>
      </c>
      <c r="CT12" s="103">
        <v>19.4</v>
      </c>
      <c r="CU12" s="104">
        <v>19.4</v>
      </c>
      <c r="CV12" s="104">
        <v>19.4</v>
      </c>
      <c r="CW12" s="105">
        <v>19.4</v>
      </c>
      <c r="CX12" s="106">
        <v>19.4</v>
      </c>
      <c r="CY12" s="106">
        <v>19.4</v>
      </c>
      <c r="CZ12" s="106">
        <v>19.4</v>
      </c>
      <c r="DA12" s="106">
        <v>19.4</v>
      </c>
      <c r="DB12" s="110"/>
      <c r="DC12" s="103">
        <v>19.4</v>
      </c>
      <c r="DD12" s="104">
        <v>19.4</v>
      </c>
      <c r="DE12" s="104">
        <v>19.4</v>
      </c>
      <c r="DF12" s="105">
        <v>19.4</v>
      </c>
      <c r="DG12" s="6"/>
      <c r="DH12" s="11"/>
    </row>
    <row x14ac:dyDescent="0.25" r="13" customHeight="1" ht="18.75">
      <c r="A13" s="6"/>
      <c r="B13" s="6"/>
      <c r="C13" s="63"/>
      <c r="D13" s="63"/>
      <c r="E13" s="90"/>
      <c r="F13" s="69"/>
      <c r="G13" s="91">
        <v>21</v>
      </c>
      <c r="H13" s="111">
        <v>21</v>
      </c>
      <c r="I13" s="99">
        <v>19.4</v>
      </c>
      <c r="J13" s="101">
        <v>19.4</v>
      </c>
      <c r="K13" s="99">
        <v>19.4</v>
      </c>
      <c r="L13" s="112"/>
      <c r="M13" s="99">
        <v>19.4</v>
      </c>
      <c r="N13" s="112"/>
      <c r="O13" s="116"/>
      <c r="P13" s="99">
        <v>19.4</v>
      </c>
      <c r="Q13" s="117">
        <v>19.4</v>
      </c>
      <c r="R13" s="113"/>
      <c r="S13" s="99">
        <v>19.4</v>
      </c>
      <c r="T13" s="100">
        <v>19.4</v>
      </c>
      <c r="U13" s="93">
        <v>19.4</v>
      </c>
      <c r="V13" s="93">
        <v>19.4</v>
      </c>
      <c r="W13" s="96"/>
      <c r="X13" s="93">
        <v>19.4</v>
      </c>
      <c r="Y13" s="93">
        <v>19.4</v>
      </c>
      <c r="Z13" s="93">
        <v>19.4</v>
      </c>
      <c r="AA13" s="114"/>
      <c r="AB13" s="97" t="s">
        <v>142</v>
      </c>
      <c r="AC13" s="93">
        <v>19.4</v>
      </c>
      <c r="AD13" s="93">
        <v>19.4</v>
      </c>
      <c r="AE13" s="93">
        <v>19.4</v>
      </c>
      <c r="AF13" s="94">
        <v>19.4</v>
      </c>
      <c r="AG13" s="95">
        <v>19.4</v>
      </c>
      <c r="AH13" s="114"/>
      <c r="AI13" s="93">
        <v>19.4</v>
      </c>
      <c r="AJ13" s="94">
        <v>19.4</v>
      </c>
      <c r="AK13" s="99">
        <v>19.4</v>
      </c>
      <c r="AL13" s="115">
        <v>19.4</v>
      </c>
      <c r="AM13" s="99">
        <v>19.4</v>
      </c>
      <c r="AN13" s="99">
        <v>19.4</v>
      </c>
      <c r="AO13" s="118">
        <v>19.4</v>
      </c>
      <c r="AP13" s="99">
        <v>19.4</v>
      </c>
      <c r="AQ13" s="99">
        <v>19.4</v>
      </c>
      <c r="AR13" s="99">
        <v>19.4</v>
      </c>
      <c r="AS13" s="115">
        <v>19.4</v>
      </c>
      <c r="AT13" s="100">
        <v>19.4</v>
      </c>
      <c r="AU13" s="99">
        <v>19.4</v>
      </c>
      <c r="AV13" s="99">
        <v>19.4</v>
      </c>
      <c r="AW13" s="101">
        <v>19.4</v>
      </c>
      <c r="AX13" s="99">
        <v>19.4</v>
      </c>
      <c r="AY13" s="99">
        <v>19.4</v>
      </c>
      <c r="AZ13" s="99">
        <v>19.4</v>
      </c>
      <c r="BA13" s="99">
        <v>19.4</v>
      </c>
      <c r="BB13" s="102">
        <v>19.4</v>
      </c>
      <c r="BC13" s="93">
        <v>19.4</v>
      </c>
      <c r="BD13" s="93">
        <v>19.4</v>
      </c>
      <c r="BE13" s="93">
        <v>19.4</v>
      </c>
      <c r="BF13" s="119"/>
      <c r="BG13" s="120"/>
      <c r="BH13" s="121"/>
      <c r="BI13" s="121"/>
      <c r="BJ13" s="105">
        <v>19.4</v>
      </c>
      <c r="BK13" s="106">
        <v>19.4</v>
      </c>
      <c r="BL13" s="106">
        <v>19.4</v>
      </c>
      <c r="BM13" s="121"/>
      <c r="BN13" s="121"/>
      <c r="BO13" s="107">
        <v>19.4</v>
      </c>
      <c r="BP13" s="103">
        <v>19.4</v>
      </c>
      <c r="BQ13" s="104">
        <v>19.4</v>
      </c>
      <c r="BR13" s="104">
        <v>19.4</v>
      </c>
      <c r="BS13" s="105">
        <v>19.4</v>
      </c>
      <c r="BT13" s="103">
        <v>19.4</v>
      </c>
      <c r="BU13" s="104">
        <v>19.4</v>
      </c>
      <c r="BV13" s="104">
        <v>19.4</v>
      </c>
      <c r="BW13" s="108"/>
      <c r="BX13" s="106">
        <v>19.4</v>
      </c>
      <c r="BY13" s="106">
        <v>19.4</v>
      </c>
      <c r="BZ13" s="106">
        <v>19.4</v>
      </c>
      <c r="CA13" s="106">
        <v>19.4</v>
      </c>
      <c r="CB13" s="109">
        <v>19.4</v>
      </c>
      <c r="CC13" s="103">
        <v>19.4</v>
      </c>
      <c r="CD13" s="104">
        <v>19.4</v>
      </c>
      <c r="CE13" s="104">
        <v>19.4</v>
      </c>
      <c r="CF13" s="105">
        <v>19.4</v>
      </c>
      <c r="CG13" s="103">
        <v>19.4</v>
      </c>
      <c r="CH13" s="104">
        <v>19.4</v>
      </c>
      <c r="CI13" s="104">
        <v>19.4</v>
      </c>
      <c r="CJ13" s="105">
        <v>19.4</v>
      </c>
      <c r="CK13" s="103">
        <v>19.4</v>
      </c>
      <c r="CL13" s="104">
        <v>19.4</v>
      </c>
      <c r="CM13" s="104">
        <v>19.4</v>
      </c>
      <c r="CN13" s="105">
        <v>19.4</v>
      </c>
      <c r="CO13" s="106">
        <v>19.4</v>
      </c>
      <c r="CP13" s="106">
        <v>19.4</v>
      </c>
      <c r="CQ13" s="106">
        <v>19.4</v>
      </c>
      <c r="CR13" s="106">
        <v>19.4</v>
      </c>
      <c r="CS13" s="107">
        <v>19.4</v>
      </c>
      <c r="CT13" s="103">
        <v>19.4</v>
      </c>
      <c r="CU13" s="104">
        <v>19.4</v>
      </c>
      <c r="CV13" s="104">
        <v>19.4</v>
      </c>
      <c r="CW13" s="105">
        <v>19.4</v>
      </c>
      <c r="CX13" s="106">
        <v>19.4</v>
      </c>
      <c r="CY13" s="106">
        <v>19.4</v>
      </c>
      <c r="CZ13" s="106">
        <v>19.4</v>
      </c>
      <c r="DA13" s="106">
        <v>19.4</v>
      </c>
      <c r="DB13" s="110"/>
      <c r="DC13" s="103">
        <v>19.4</v>
      </c>
      <c r="DD13" s="104">
        <v>19.4</v>
      </c>
      <c r="DE13" s="104">
        <v>19.4</v>
      </c>
      <c r="DF13" s="105">
        <v>19.4</v>
      </c>
      <c r="DG13" s="6"/>
      <c r="DH13" s="11"/>
    </row>
    <row x14ac:dyDescent="0.25" r="14" customHeight="1" ht="18.75">
      <c r="A14" s="6"/>
      <c r="B14" s="6"/>
      <c r="C14" s="63"/>
      <c r="D14" s="63"/>
      <c r="E14" s="90"/>
      <c r="F14" s="69"/>
      <c r="G14" s="91">
        <v>21</v>
      </c>
      <c r="H14" s="111">
        <v>21</v>
      </c>
      <c r="I14" s="99">
        <v>19.4</v>
      </c>
      <c r="J14" s="101">
        <v>19.4</v>
      </c>
      <c r="K14" s="99">
        <v>19.4</v>
      </c>
      <c r="L14" s="112"/>
      <c r="M14" s="99">
        <v>19.4</v>
      </c>
      <c r="N14" s="112"/>
      <c r="O14" s="116"/>
      <c r="P14" s="99">
        <v>19.4</v>
      </c>
      <c r="Q14" s="117">
        <v>19.4</v>
      </c>
      <c r="R14" s="113"/>
      <c r="S14" s="115">
        <v>19.4</v>
      </c>
      <c r="T14" s="100">
        <v>19.4</v>
      </c>
      <c r="U14" s="93">
        <v>19.4</v>
      </c>
      <c r="V14" s="93">
        <v>19.4</v>
      </c>
      <c r="W14" s="122"/>
      <c r="X14" s="93">
        <v>19.4</v>
      </c>
      <c r="Y14" s="93">
        <v>19.4</v>
      </c>
      <c r="Z14" s="93">
        <v>19.4</v>
      </c>
      <c r="AA14" s="114" t="s">
        <v>142</v>
      </c>
      <c r="AB14" s="97" t="s">
        <v>142</v>
      </c>
      <c r="AC14" s="93">
        <v>19.4</v>
      </c>
      <c r="AD14" s="93">
        <v>19.4</v>
      </c>
      <c r="AE14" s="93">
        <v>19.4</v>
      </c>
      <c r="AF14" s="94">
        <v>19.4</v>
      </c>
      <c r="AG14" s="123"/>
      <c r="AH14" s="114"/>
      <c r="AI14" s="114"/>
      <c r="AJ14" s="124">
        <v>19.4</v>
      </c>
      <c r="AK14" s="99">
        <v>19.4</v>
      </c>
      <c r="AL14" s="115">
        <v>19.4</v>
      </c>
      <c r="AM14" s="99">
        <v>19.4</v>
      </c>
      <c r="AN14" s="99">
        <v>19.4</v>
      </c>
      <c r="AO14" s="118">
        <v>19.4</v>
      </c>
      <c r="AP14" s="99">
        <v>19.4</v>
      </c>
      <c r="AQ14" s="115">
        <v>19.4</v>
      </c>
      <c r="AR14" s="115">
        <v>19.4</v>
      </c>
      <c r="AS14" s="115">
        <v>19.4</v>
      </c>
      <c r="AT14" s="100">
        <v>19.4</v>
      </c>
      <c r="AU14" s="99">
        <v>19.4</v>
      </c>
      <c r="AV14" s="99">
        <v>19.4</v>
      </c>
      <c r="AW14" s="101">
        <v>19.4</v>
      </c>
      <c r="AX14" s="99">
        <v>19.4</v>
      </c>
      <c r="AY14" s="99">
        <v>19.4</v>
      </c>
      <c r="AZ14" s="99">
        <v>19.4</v>
      </c>
      <c r="BA14" s="112"/>
      <c r="BB14" s="102">
        <v>19.4</v>
      </c>
      <c r="BC14" s="93">
        <v>19.4</v>
      </c>
      <c r="BD14" s="93">
        <v>19.4</v>
      </c>
      <c r="BE14" s="93">
        <v>19.4</v>
      </c>
      <c r="BF14" s="119"/>
      <c r="BG14" s="120"/>
      <c r="BH14" s="121"/>
      <c r="BI14" s="121"/>
      <c r="BJ14" s="125"/>
      <c r="BK14" s="121"/>
      <c r="BL14" s="121"/>
      <c r="BM14" s="121"/>
      <c r="BN14" s="121"/>
      <c r="BO14" s="107">
        <v>19.4</v>
      </c>
      <c r="BP14" s="103">
        <v>19.4</v>
      </c>
      <c r="BQ14" s="104">
        <v>19.4</v>
      </c>
      <c r="BR14" s="104">
        <v>19.4</v>
      </c>
      <c r="BS14" s="105">
        <v>19.4</v>
      </c>
      <c r="BT14" s="103">
        <v>19.4</v>
      </c>
      <c r="BU14" s="104">
        <v>19.4</v>
      </c>
      <c r="BV14" s="104">
        <v>19.4</v>
      </c>
      <c r="BW14" s="108"/>
      <c r="BX14" s="106">
        <v>19.4</v>
      </c>
      <c r="BY14" s="106">
        <v>19.4</v>
      </c>
      <c r="BZ14" s="121"/>
      <c r="CA14" s="121"/>
      <c r="CB14" s="109">
        <v>19.4</v>
      </c>
      <c r="CC14" s="103">
        <v>19.4</v>
      </c>
      <c r="CD14" s="104">
        <v>19.4</v>
      </c>
      <c r="CE14" s="104">
        <v>19.4</v>
      </c>
      <c r="CF14" s="105">
        <v>19.4</v>
      </c>
      <c r="CG14" s="103">
        <v>19.4</v>
      </c>
      <c r="CH14" s="104">
        <v>19.4</v>
      </c>
      <c r="CI14" s="104">
        <v>19.4</v>
      </c>
      <c r="CJ14" s="105">
        <v>19.4</v>
      </c>
      <c r="CK14" s="103">
        <v>19.4</v>
      </c>
      <c r="CL14" s="104">
        <v>19.4</v>
      </c>
      <c r="CM14" s="104">
        <v>19.4</v>
      </c>
      <c r="CN14" s="105">
        <v>19.4</v>
      </c>
      <c r="CO14" s="106">
        <v>19.4</v>
      </c>
      <c r="CP14" s="106">
        <v>19.4</v>
      </c>
      <c r="CQ14" s="106">
        <v>19.4</v>
      </c>
      <c r="CR14" s="106">
        <v>19.4</v>
      </c>
      <c r="CS14" s="107">
        <v>19.4</v>
      </c>
      <c r="CT14" s="103">
        <v>19.4</v>
      </c>
      <c r="CU14" s="104">
        <v>19.4</v>
      </c>
      <c r="CV14" s="104">
        <v>19.4</v>
      </c>
      <c r="CW14" s="105">
        <v>19.4</v>
      </c>
      <c r="CX14" s="106">
        <v>19.4</v>
      </c>
      <c r="CY14" s="106">
        <v>19.4</v>
      </c>
      <c r="CZ14" s="106">
        <v>19.4</v>
      </c>
      <c r="DA14" s="106">
        <v>19.4</v>
      </c>
      <c r="DB14" s="110"/>
      <c r="DC14" s="103">
        <v>19.4</v>
      </c>
      <c r="DD14" s="104">
        <v>19.4</v>
      </c>
      <c r="DE14" s="104">
        <v>19.4</v>
      </c>
      <c r="DF14" s="105">
        <v>19.4</v>
      </c>
      <c r="DG14" s="6"/>
      <c r="DH14" s="11"/>
    </row>
    <row x14ac:dyDescent="0.25" r="15" customHeight="1" ht="18.75">
      <c r="A15" s="6"/>
      <c r="B15" s="6"/>
      <c r="C15" s="63"/>
      <c r="D15" s="63"/>
      <c r="E15" s="90"/>
      <c r="F15" s="69"/>
      <c r="G15" s="126">
        <v>21</v>
      </c>
      <c r="H15" s="111">
        <v>21</v>
      </c>
      <c r="I15" s="112"/>
      <c r="J15" s="127"/>
      <c r="K15" s="99">
        <v>19.4</v>
      </c>
      <c r="L15" s="112"/>
      <c r="M15" s="99">
        <v>19.4</v>
      </c>
      <c r="N15" s="112"/>
      <c r="O15" s="128"/>
      <c r="P15" s="112"/>
      <c r="Q15" s="117">
        <v>19.4</v>
      </c>
      <c r="R15" s="113"/>
      <c r="S15" s="115">
        <v>19.4</v>
      </c>
      <c r="T15" s="100">
        <v>19.4</v>
      </c>
      <c r="U15" s="93">
        <v>19.4</v>
      </c>
      <c r="V15" s="93">
        <v>19.4</v>
      </c>
      <c r="W15" s="129" t="s">
        <v>142</v>
      </c>
      <c r="X15" s="99">
        <v>19.4</v>
      </c>
      <c r="Y15" s="99">
        <v>19.4</v>
      </c>
      <c r="Z15" s="99">
        <v>19.4</v>
      </c>
      <c r="AA15" s="114" t="s">
        <v>142</v>
      </c>
      <c r="AB15" s="97" t="s">
        <v>142</v>
      </c>
      <c r="AC15" s="93">
        <v>19.4</v>
      </c>
      <c r="AD15" s="93">
        <v>19.4</v>
      </c>
      <c r="AE15" s="93">
        <v>19.4</v>
      </c>
      <c r="AF15" s="94">
        <v>19.4</v>
      </c>
      <c r="AG15" s="123"/>
      <c r="AH15" s="114"/>
      <c r="AI15" s="98"/>
      <c r="AJ15" s="124">
        <v>19.4</v>
      </c>
      <c r="AK15" s="99">
        <v>19.4</v>
      </c>
      <c r="AL15" s="115">
        <v>19.4</v>
      </c>
      <c r="AM15" s="115">
        <v>19.4</v>
      </c>
      <c r="AN15" s="99">
        <v>19.4</v>
      </c>
      <c r="AO15" s="118">
        <v>19.4</v>
      </c>
      <c r="AP15" s="99">
        <v>19.4</v>
      </c>
      <c r="AQ15" s="115">
        <v>19.4</v>
      </c>
      <c r="AR15" s="115">
        <v>19.4</v>
      </c>
      <c r="AS15" s="115">
        <v>19.4</v>
      </c>
      <c r="AT15" s="130"/>
      <c r="AU15" s="131"/>
      <c r="AV15" s="131"/>
      <c r="AW15" s="132"/>
      <c r="AX15" s="99">
        <v>19.4</v>
      </c>
      <c r="AY15" s="133" t="s">
        <v>142</v>
      </c>
      <c r="AZ15" s="133" t="s">
        <v>142</v>
      </c>
      <c r="BA15" s="133" t="s">
        <v>142</v>
      </c>
      <c r="BB15" s="102">
        <v>19.4</v>
      </c>
      <c r="BC15" s="93">
        <v>19.4</v>
      </c>
      <c r="BD15" s="93">
        <v>19.4</v>
      </c>
      <c r="BE15" s="93">
        <v>19.4</v>
      </c>
      <c r="BF15" s="119"/>
      <c r="BG15" s="130"/>
      <c r="BH15" s="131"/>
      <c r="BI15" s="131"/>
      <c r="BJ15" s="132"/>
      <c r="BK15" s="134"/>
      <c r="BL15" s="134"/>
      <c r="BM15" s="134"/>
      <c r="BN15" s="135"/>
      <c r="BO15" s="136"/>
      <c r="BP15" s="137">
        <v>19.4</v>
      </c>
      <c r="BQ15" s="138">
        <v>19.4</v>
      </c>
      <c r="BR15" s="138">
        <v>19.4</v>
      </c>
      <c r="BS15" s="132"/>
      <c r="BT15" s="139">
        <v>19.4</v>
      </c>
      <c r="BU15" s="140">
        <v>19.4</v>
      </c>
      <c r="BV15" s="140">
        <v>19.4</v>
      </c>
      <c r="BW15" s="132"/>
      <c r="BX15" s="134"/>
      <c r="BY15" s="134"/>
      <c r="BZ15" s="134"/>
      <c r="CA15" s="135"/>
      <c r="CB15" s="110"/>
      <c r="CC15" s="139">
        <v>19.4</v>
      </c>
      <c r="CD15" s="140">
        <v>19.4</v>
      </c>
      <c r="CE15" s="131"/>
      <c r="CF15" s="132"/>
      <c r="CG15" s="130"/>
      <c r="CH15" s="131"/>
      <c r="CI15" s="131"/>
      <c r="CJ15" s="132"/>
      <c r="CK15" s="130"/>
      <c r="CL15" s="131"/>
      <c r="CM15" s="131"/>
      <c r="CN15" s="132"/>
      <c r="CO15" s="138">
        <v>19.4</v>
      </c>
      <c r="CP15" s="138">
        <v>19.4</v>
      </c>
      <c r="CQ15" s="138">
        <v>19.4</v>
      </c>
      <c r="CR15" s="138">
        <v>19.4</v>
      </c>
      <c r="CS15" s="125"/>
      <c r="CT15" s="141">
        <v>19.4</v>
      </c>
      <c r="CU15" s="142">
        <v>19.4</v>
      </c>
      <c r="CV15" s="142">
        <v>19.4</v>
      </c>
      <c r="CW15" s="143">
        <v>19.4</v>
      </c>
      <c r="CX15" s="134"/>
      <c r="CY15" s="134"/>
      <c r="CZ15" s="134"/>
      <c r="DA15" s="135"/>
      <c r="DB15" s="110"/>
      <c r="DC15" s="130"/>
      <c r="DD15" s="131"/>
      <c r="DE15" s="131"/>
      <c r="DF15" s="132"/>
      <c r="DG15" s="6"/>
      <c r="DH15" s="11"/>
    </row>
    <row x14ac:dyDescent="0.25" r="16" customHeight="1" ht="18.75">
      <c r="A16" s="6"/>
      <c r="B16" s="6"/>
      <c r="C16" s="63"/>
      <c r="D16" s="63"/>
      <c r="E16" s="90"/>
      <c r="F16" s="69"/>
      <c r="G16" s="126">
        <v>21</v>
      </c>
      <c r="H16" s="144"/>
      <c r="I16" s="112"/>
      <c r="J16" s="127"/>
      <c r="K16" s="99">
        <v>19.4</v>
      </c>
      <c r="L16" s="112"/>
      <c r="M16" s="112"/>
      <c r="N16" s="112"/>
      <c r="O16" s="128"/>
      <c r="P16" s="112"/>
      <c r="Q16" s="117">
        <v>19.4</v>
      </c>
      <c r="R16" s="113"/>
      <c r="S16" s="115">
        <v>19.4</v>
      </c>
      <c r="T16" s="100">
        <v>19.4</v>
      </c>
      <c r="U16" s="93">
        <v>19.4</v>
      </c>
      <c r="V16" s="93">
        <v>19.4</v>
      </c>
      <c r="W16" s="129" t="s">
        <v>142</v>
      </c>
      <c r="X16" s="145">
        <v>19.4</v>
      </c>
      <c r="Y16" s="145">
        <v>19.4</v>
      </c>
      <c r="Z16" s="145">
        <v>19.4</v>
      </c>
      <c r="AA16" s="146" t="s">
        <v>142</v>
      </c>
      <c r="AB16" s="97" t="s">
        <v>142</v>
      </c>
      <c r="AC16" s="99">
        <v>19.4</v>
      </c>
      <c r="AD16" s="99">
        <v>19.4</v>
      </c>
      <c r="AE16" s="147" t="s">
        <v>142</v>
      </c>
      <c r="AF16" s="127" t="s">
        <v>142</v>
      </c>
      <c r="AG16" s="148"/>
      <c r="AH16" s="112"/>
      <c r="AI16" s="98"/>
      <c r="AJ16" s="124">
        <v>19.4</v>
      </c>
      <c r="AK16" s="99">
        <v>19.4</v>
      </c>
      <c r="AL16" s="115">
        <v>19.4</v>
      </c>
      <c r="AM16" s="115">
        <v>19.4</v>
      </c>
      <c r="AN16" s="115">
        <v>19.4</v>
      </c>
      <c r="AO16" s="149">
        <v>19.4</v>
      </c>
      <c r="AP16" s="115">
        <v>19.4</v>
      </c>
      <c r="AQ16" s="115">
        <v>19.4</v>
      </c>
      <c r="AR16" s="115">
        <v>19.4</v>
      </c>
      <c r="AS16" s="150">
        <v>19.4</v>
      </c>
      <c r="AT16" s="130"/>
      <c r="AU16" s="131"/>
      <c r="AV16" s="131"/>
      <c r="AW16" s="132"/>
      <c r="AX16" s="99">
        <v>19.4</v>
      </c>
      <c r="AY16" s="133" t="s">
        <v>142</v>
      </c>
      <c r="AZ16" s="133" t="s">
        <v>142</v>
      </c>
      <c r="BA16" s="133" t="s">
        <v>142</v>
      </c>
      <c r="BB16" s="102">
        <v>19.4</v>
      </c>
      <c r="BC16" s="93">
        <v>19.4</v>
      </c>
      <c r="BD16" s="93">
        <v>19.4</v>
      </c>
      <c r="BE16" s="93">
        <v>19.4</v>
      </c>
      <c r="BF16" s="119"/>
      <c r="BG16" s="130"/>
      <c r="BH16" s="131"/>
      <c r="BI16" s="131"/>
      <c r="BJ16" s="132"/>
      <c r="BK16" s="151"/>
      <c r="BL16" s="151"/>
      <c r="BM16" s="151"/>
      <c r="BN16" s="152"/>
      <c r="BO16" s="110"/>
      <c r="BP16" s="130"/>
      <c r="BQ16" s="131"/>
      <c r="BR16" s="131"/>
      <c r="BS16" s="132"/>
      <c r="BT16" s="139">
        <v>19.4</v>
      </c>
      <c r="BU16" s="140">
        <v>19.4</v>
      </c>
      <c r="BV16" s="140">
        <v>19.4</v>
      </c>
      <c r="BW16" s="132"/>
      <c r="BX16" s="151"/>
      <c r="BY16" s="151"/>
      <c r="BZ16" s="151"/>
      <c r="CA16" s="152"/>
      <c r="CB16" s="110"/>
      <c r="CC16" s="130"/>
      <c r="CD16" s="131"/>
      <c r="CE16" s="131"/>
      <c r="CF16" s="132"/>
      <c r="CG16" s="130"/>
      <c r="CH16" s="131"/>
      <c r="CI16" s="131"/>
      <c r="CJ16" s="132"/>
      <c r="CK16" s="130"/>
      <c r="CL16" s="131"/>
      <c r="CM16" s="131"/>
      <c r="CN16" s="132"/>
      <c r="CO16" s="153">
        <v>19.4</v>
      </c>
      <c r="CP16" s="153">
        <v>19.4</v>
      </c>
      <c r="CQ16" s="153">
        <v>19.4</v>
      </c>
      <c r="CR16" s="153">
        <v>19.4</v>
      </c>
      <c r="CS16" s="125"/>
      <c r="CT16" s="141">
        <v>19.4</v>
      </c>
      <c r="CU16" s="142">
        <v>19.4</v>
      </c>
      <c r="CV16" s="142">
        <v>19.4</v>
      </c>
      <c r="CW16" s="143">
        <v>19.4</v>
      </c>
      <c r="CX16" s="151"/>
      <c r="CY16" s="151"/>
      <c r="CZ16" s="151"/>
      <c r="DA16" s="152"/>
      <c r="DB16" s="110"/>
      <c r="DC16" s="130"/>
      <c r="DD16" s="131"/>
      <c r="DE16" s="131"/>
      <c r="DF16" s="132"/>
      <c r="DG16" s="6"/>
      <c r="DH16" s="11"/>
    </row>
    <row x14ac:dyDescent="0.25" r="17" customHeight="1" ht="18.75">
      <c r="A17" s="6"/>
      <c r="B17" s="6"/>
      <c r="C17" s="63"/>
      <c r="D17" s="63"/>
      <c r="E17" s="90"/>
      <c r="F17" s="69"/>
      <c r="G17" s="126">
        <v>21</v>
      </c>
      <c r="H17" s="154"/>
      <c r="I17" s="155"/>
      <c r="J17" s="156"/>
      <c r="K17" s="99">
        <v>19.4</v>
      </c>
      <c r="L17" s="155"/>
      <c r="M17" s="155"/>
      <c r="N17" s="155"/>
      <c r="O17" s="157"/>
      <c r="P17" s="155"/>
      <c r="Q17" s="117">
        <v>19.4</v>
      </c>
      <c r="R17" s="155"/>
      <c r="S17" s="112"/>
      <c r="T17" s="100">
        <v>19.4</v>
      </c>
      <c r="U17" s="93">
        <v>19.4</v>
      </c>
      <c r="V17" s="158">
        <v>19.4</v>
      </c>
      <c r="W17" s="156"/>
      <c r="X17" s="145">
        <v>19.4</v>
      </c>
      <c r="Y17" s="145">
        <v>19.4</v>
      </c>
      <c r="Z17" s="145">
        <v>19.4</v>
      </c>
      <c r="AA17" s="159"/>
      <c r="AB17" s="160"/>
      <c r="AC17" s="159"/>
      <c r="AD17" s="161"/>
      <c r="AE17" s="155"/>
      <c r="AF17" s="162"/>
      <c r="AG17" s="163"/>
      <c r="AH17" s="164"/>
      <c r="AI17" s="98"/>
      <c r="AJ17" s="124">
        <v>19.4</v>
      </c>
      <c r="AK17" s="115">
        <v>19.4</v>
      </c>
      <c r="AL17" s="164"/>
      <c r="AM17" s="115">
        <v>19.4</v>
      </c>
      <c r="AN17" s="115">
        <v>19.4</v>
      </c>
      <c r="AO17" s="149">
        <v>19.4</v>
      </c>
      <c r="AP17" s="115">
        <v>19.4</v>
      </c>
      <c r="AQ17" s="115">
        <v>19.4</v>
      </c>
      <c r="AR17" s="115">
        <v>19.4</v>
      </c>
      <c r="AS17" s="150">
        <v>19.4</v>
      </c>
      <c r="AT17" s="130"/>
      <c r="AU17" s="131"/>
      <c r="AV17" s="131"/>
      <c r="AW17" s="132"/>
      <c r="AX17" s="99">
        <v>19.4</v>
      </c>
      <c r="AY17" s="133"/>
      <c r="AZ17" s="133"/>
      <c r="BA17" s="133"/>
      <c r="BB17" s="102">
        <v>19.4</v>
      </c>
      <c r="BC17" s="93">
        <v>19.4</v>
      </c>
      <c r="BD17" s="93">
        <v>19.4</v>
      </c>
      <c r="BE17" s="93">
        <v>19.4</v>
      </c>
      <c r="BF17" s="119"/>
      <c r="BG17" s="130"/>
      <c r="BH17" s="131"/>
      <c r="BI17" s="131"/>
      <c r="BJ17" s="132"/>
      <c r="BK17" s="165"/>
      <c r="BL17" s="165"/>
      <c r="BM17" s="165"/>
      <c r="BN17" s="159"/>
      <c r="BO17" s="160"/>
      <c r="BP17" s="130"/>
      <c r="BQ17" s="131"/>
      <c r="BR17" s="131"/>
      <c r="BS17" s="132"/>
      <c r="BT17" s="139">
        <v>19.4</v>
      </c>
      <c r="BU17" s="140">
        <v>19.4</v>
      </c>
      <c r="BV17" s="140">
        <v>19.4</v>
      </c>
      <c r="BW17" s="132"/>
      <c r="BX17" s="165"/>
      <c r="BY17" s="165"/>
      <c r="BZ17" s="165"/>
      <c r="CA17" s="159"/>
      <c r="CB17" s="160"/>
      <c r="CC17" s="130"/>
      <c r="CD17" s="131"/>
      <c r="CE17" s="131"/>
      <c r="CF17" s="132"/>
      <c r="CG17" s="130"/>
      <c r="CH17" s="131"/>
      <c r="CI17" s="131"/>
      <c r="CJ17" s="132"/>
      <c r="CK17" s="130"/>
      <c r="CL17" s="131"/>
      <c r="CM17" s="131"/>
      <c r="CN17" s="132"/>
      <c r="CO17" s="165"/>
      <c r="CP17" s="165"/>
      <c r="CQ17" s="165"/>
      <c r="CR17" s="159"/>
      <c r="CS17" s="160"/>
      <c r="CT17" s="139">
        <v>19.4</v>
      </c>
      <c r="CU17" s="140">
        <v>19.4</v>
      </c>
      <c r="CV17" s="140">
        <v>19.4</v>
      </c>
      <c r="CW17" s="166">
        <v>19.4</v>
      </c>
      <c r="CX17" s="165"/>
      <c r="CY17" s="165"/>
      <c r="CZ17" s="165"/>
      <c r="DA17" s="159"/>
      <c r="DB17" s="160"/>
      <c r="DC17" s="130"/>
      <c r="DD17" s="131"/>
      <c r="DE17" s="131"/>
      <c r="DF17" s="132"/>
      <c r="DG17" s="6"/>
      <c r="DH17" s="11"/>
    </row>
    <row x14ac:dyDescent="0.25" r="18" customHeight="1" ht="18.75">
      <c r="A18" s="6"/>
      <c r="B18" s="6"/>
      <c r="C18" s="63"/>
      <c r="D18" s="63"/>
      <c r="E18" s="90"/>
      <c r="F18" s="69"/>
      <c r="G18" s="167"/>
      <c r="H18" s="168"/>
      <c r="I18" s="155"/>
      <c r="J18" s="156"/>
      <c r="K18" s="155"/>
      <c r="L18" s="155"/>
      <c r="M18" s="155"/>
      <c r="N18" s="155"/>
      <c r="O18" s="157"/>
      <c r="P18" s="155"/>
      <c r="Q18" s="117">
        <v>19.4</v>
      </c>
      <c r="R18" s="131"/>
      <c r="S18" s="112"/>
      <c r="T18" s="100">
        <v>19.4</v>
      </c>
      <c r="U18" s="93">
        <v>19.4</v>
      </c>
      <c r="V18" s="158">
        <v>19.4</v>
      </c>
      <c r="W18" s="132"/>
      <c r="X18" s="145">
        <v>19.4</v>
      </c>
      <c r="Y18" s="145">
        <v>19.4</v>
      </c>
      <c r="Z18" s="145">
        <v>19.4</v>
      </c>
      <c r="AA18" s="159"/>
      <c r="AB18" s="160"/>
      <c r="AC18" s="155"/>
      <c r="AD18" s="161"/>
      <c r="AE18" s="155"/>
      <c r="AF18" s="156"/>
      <c r="AG18" s="163"/>
      <c r="AH18" s="164"/>
      <c r="AI18" s="98"/>
      <c r="AJ18" s="124">
        <v>19.4</v>
      </c>
      <c r="AK18" s="115">
        <v>19.4</v>
      </c>
      <c r="AL18" s="164"/>
      <c r="AM18" s="115">
        <v>19.4</v>
      </c>
      <c r="AN18" s="115">
        <v>19.4</v>
      </c>
      <c r="AO18" s="163"/>
      <c r="AP18" s="150">
        <v>19.4</v>
      </c>
      <c r="AQ18" s="150">
        <v>19.4</v>
      </c>
      <c r="AR18" s="150">
        <v>19.4</v>
      </c>
      <c r="AS18" s="164"/>
      <c r="AT18" s="130"/>
      <c r="AU18" s="131"/>
      <c r="AV18" s="131"/>
      <c r="AW18" s="132"/>
      <c r="AX18" s="169"/>
      <c r="AY18" s="133"/>
      <c r="AZ18" s="133"/>
      <c r="BA18" s="133"/>
      <c r="BB18" s="102">
        <v>19.4</v>
      </c>
      <c r="BC18" s="93">
        <v>19.4</v>
      </c>
      <c r="BD18" s="93">
        <v>19.4</v>
      </c>
      <c r="BE18" s="93">
        <v>19.4</v>
      </c>
      <c r="BF18" s="119"/>
      <c r="BG18" s="130"/>
      <c r="BH18" s="131"/>
      <c r="BI18" s="131"/>
      <c r="BJ18" s="132"/>
      <c r="BK18" s="165"/>
      <c r="BL18" s="165"/>
      <c r="BM18" s="165"/>
      <c r="BN18" s="159"/>
      <c r="BO18" s="160"/>
      <c r="BP18" s="130"/>
      <c r="BQ18" s="131"/>
      <c r="BR18" s="131"/>
      <c r="BS18" s="132"/>
      <c r="BT18" s="130"/>
      <c r="BU18" s="131"/>
      <c r="BV18" s="131"/>
      <c r="BW18" s="132"/>
      <c r="BX18" s="165"/>
      <c r="BY18" s="165"/>
      <c r="BZ18" s="165"/>
      <c r="CA18" s="159"/>
      <c r="CB18" s="160"/>
      <c r="CC18" s="130"/>
      <c r="CD18" s="131"/>
      <c r="CE18" s="131"/>
      <c r="CF18" s="132"/>
      <c r="CG18" s="130"/>
      <c r="CH18" s="131"/>
      <c r="CI18" s="131"/>
      <c r="CJ18" s="132"/>
      <c r="CK18" s="130"/>
      <c r="CL18" s="131"/>
      <c r="CM18" s="131"/>
      <c r="CN18" s="132"/>
      <c r="CO18" s="165"/>
      <c r="CP18" s="165"/>
      <c r="CQ18" s="165"/>
      <c r="CR18" s="159"/>
      <c r="CS18" s="160"/>
      <c r="CT18" s="139">
        <v>19.4</v>
      </c>
      <c r="CU18" s="140">
        <v>19.4</v>
      </c>
      <c r="CV18" s="140">
        <v>19.4</v>
      </c>
      <c r="CW18" s="166">
        <v>19.4</v>
      </c>
      <c r="CX18" s="165"/>
      <c r="CY18" s="165"/>
      <c r="CZ18" s="165"/>
      <c r="DA18" s="159"/>
      <c r="DB18" s="160"/>
      <c r="DC18" s="130"/>
      <c r="DD18" s="131"/>
      <c r="DE18" s="131"/>
      <c r="DF18" s="132"/>
      <c r="DG18" s="6"/>
      <c r="DH18" s="11"/>
    </row>
    <row x14ac:dyDescent="0.25" r="19" customHeight="1" ht="18.75">
      <c r="A19" s="6"/>
      <c r="B19" s="6"/>
      <c r="C19" s="63"/>
      <c r="D19" s="63"/>
      <c r="E19" s="90"/>
      <c r="F19" s="69"/>
      <c r="G19" s="167"/>
      <c r="H19" s="168"/>
      <c r="I19" s="155"/>
      <c r="J19" s="156"/>
      <c r="K19" s="155"/>
      <c r="L19" s="155"/>
      <c r="M19" s="155"/>
      <c r="N19" s="155"/>
      <c r="O19" s="157"/>
      <c r="P19" s="155"/>
      <c r="Q19" s="117">
        <v>19.4</v>
      </c>
      <c r="R19" s="131"/>
      <c r="S19" s="112"/>
      <c r="T19" s="100">
        <v>19.4</v>
      </c>
      <c r="U19" s="99">
        <v>19.4</v>
      </c>
      <c r="V19" s="155"/>
      <c r="W19" s="156"/>
      <c r="X19" s="145">
        <v>19.4</v>
      </c>
      <c r="Y19" s="145">
        <v>19.4</v>
      </c>
      <c r="Z19" s="145">
        <v>19.4</v>
      </c>
      <c r="AA19" s="155"/>
      <c r="AB19" s="160"/>
      <c r="AC19" s="155"/>
      <c r="AD19" s="155"/>
      <c r="AE19" s="155"/>
      <c r="AF19" s="156"/>
      <c r="AG19" s="163"/>
      <c r="AH19" s="164"/>
      <c r="AI19" s="98"/>
      <c r="AJ19" s="124">
        <v>19.4</v>
      </c>
      <c r="AK19" s="115">
        <v>19.4</v>
      </c>
      <c r="AL19" s="164"/>
      <c r="AM19" s="164"/>
      <c r="AN19" s="122"/>
      <c r="AO19" s="163"/>
      <c r="AP19" s="150">
        <v>19.4</v>
      </c>
      <c r="AQ19" s="150">
        <v>19.4</v>
      </c>
      <c r="AR19" s="150">
        <v>19.4</v>
      </c>
      <c r="AS19" s="164"/>
      <c r="AT19" s="130"/>
      <c r="AU19" s="131"/>
      <c r="AV19" s="131"/>
      <c r="AW19" s="132"/>
      <c r="AX19" s="169"/>
      <c r="AY19" s="133"/>
      <c r="AZ19" s="133"/>
      <c r="BA19" s="133"/>
      <c r="BB19" s="102">
        <v>19.4</v>
      </c>
      <c r="BC19" s="170">
        <v>19.4</v>
      </c>
      <c r="BD19" s="170">
        <v>19.4</v>
      </c>
      <c r="BE19" s="170">
        <v>19.4</v>
      </c>
      <c r="BF19" s="171"/>
      <c r="BG19" s="130"/>
      <c r="BH19" s="131"/>
      <c r="BI19" s="131"/>
      <c r="BJ19" s="132"/>
      <c r="BK19" s="165"/>
      <c r="BL19" s="165"/>
      <c r="BM19" s="165"/>
      <c r="BN19" s="155"/>
      <c r="BO19" s="160"/>
      <c r="BP19" s="130"/>
      <c r="BQ19" s="131"/>
      <c r="BR19" s="131"/>
      <c r="BS19" s="132"/>
      <c r="BT19" s="130"/>
      <c r="BU19" s="131"/>
      <c r="BV19" s="131"/>
      <c r="BW19" s="132"/>
      <c r="BX19" s="165"/>
      <c r="BY19" s="165"/>
      <c r="BZ19" s="165"/>
      <c r="CA19" s="155"/>
      <c r="CB19" s="160"/>
      <c r="CC19" s="130"/>
      <c r="CD19" s="131"/>
      <c r="CE19" s="131"/>
      <c r="CF19" s="132"/>
      <c r="CG19" s="130"/>
      <c r="CH19" s="131"/>
      <c r="CI19" s="131"/>
      <c r="CJ19" s="132"/>
      <c r="CK19" s="130"/>
      <c r="CL19" s="131"/>
      <c r="CM19" s="131"/>
      <c r="CN19" s="132"/>
      <c r="CO19" s="165"/>
      <c r="CP19" s="165"/>
      <c r="CQ19" s="165"/>
      <c r="CR19" s="155"/>
      <c r="CS19" s="160"/>
      <c r="CT19" s="139">
        <v>19.4</v>
      </c>
      <c r="CU19" s="140">
        <v>19.4</v>
      </c>
      <c r="CV19" s="140">
        <v>19.4</v>
      </c>
      <c r="CW19" s="166">
        <v>19.4</v>
      </c>
      <c r="CX19" s="165"/>
      <c r="CY19" s="165"/>
      <c r="CZ19" s="165"/>
      <c r="DA19" s="155"/>
      <c r="DB19" s="160"/>
      <c r="DC19" s="130"/>
      <c r="DD19" s="131"/>
      <c r="DE19" s="131"/>
      <c r="DF19" s="132"/>
      <c r="DG19" s="6"/>
      <c r="DH19" s="11"/>
    </row>
    <row x14ac:dyDescent="0.25" r="20" customHeight="1" ht="18.75">
      <c r="A20" s="6"/>
      <c r="B20" s="6"/>
      <c r="C20" s="63"/>
      <c r="D20" s="63"/>
      <c r="E20" s="90"/>
      <c r="F20" s="69"/>
      <c r="G20" s="167"/>
      <c r="H20" s="168"/>
      <c r="I20" s="155"/>
      <c r="J20" s="156"/>
      <c r="K20" s="161"/>
      <c r="L20" s="155"/>
      <c r="M20" s="155"/>
      <c r="N20" s="155"/>
      <c r="O20" s="157"/>
      <c r="P20" s="155"/>
      <c r="Q20" s="164"/>
      <c r="R20" s="131"/>
      <c r="S20" s="155"/>
      <c r="T20" s="100">
        <v>19.4</v>
      </c>
      <c r="U20" s="158">
        <v>19.4</v>
      </c>
      <c r="V20" s="155"/>
      <c r="W20" s="156"/>
      <c r="X20" s="145">
        <v>19.4</v>
      </c>
      <c r="Y20" s="165"/>
      <c r="Z20" s="165"/>
      <c r="AA20" s="155"/>
      <c r="AB20" s="160"/>
      <c r="AC20" s="155"/>
      <c r="AD20" s="155"/>
      <c r="AE20" s="155"/>
      <c r="AF20" s="156"/>
      <c r="AG20" s="163"/>
      <c r="AH20" s="164"/>
      <c r="AI20" s="98"/>
      <c r="AJ20" s="172">
        <v>19.4</v>
      </c>
      <c r="AK20" s="115">
        <v>19.4</v>
      </c>
      <c r="AL20" s="164"/>
      <c r="AM20" s="164"/>
      <c r="AN20" s="122"/>
      <c r="AO20" s="163"/>
      <c r="AP20" s="164"/>
      <c r="AQ20" s="164"/>
      <c r="AR20" s="164"/>
      <c r="AS20" s="164"/>
      <c r="AT20" s="130"/>
      <c r="AU20" s="131"/>
      <c r="AV20" s="131"/>
      <c r="AW20" s="132"/>
      <c r="AX20" s="169"/>
      <c r="AY20" s="133"/>
      <c r="AZ20" s="133"/>
      <c r="BA20" s="133"/>
      <c r="BB20" s="102">
        <v>19.4</v>
      </c>
      <c r="BC20" s="173">
        <v>19.4</v>
      </c>
      <c r="BD20" s="140">
        <v>19.4</v>
      </c>
      <c r="BE20" s="140">
        <v>19.4</v>
      </c>
      <c r="BF20" s="174"/>
      <c r="BG20" s="130"/>
      <c r="BH20" s="131"/>
      <c r="BI20" s="131"/>
      <c r="BJ20" s="132"/>
      <c r="BK20" s="165"/>
      <c r="BL20" s="165"/>
      <c r="BM20" s="165"/>
      <c r="BN20" s="155"/>
      <c r="BO20" s="160"/>
      <c r="BP20" s="130"/>
      <c r="BQ20" s="131"/>
      <c r="BR20" s="131"/>
      <c r="BS20" s="132"/>
      <c r="BT20" s="130"/>
      <c r="BU20" s="131"/>
      <c r="BV20" s="131"/>
      <c r="BW20" s="132"/>
      <c r="BX20" s="165"/>
      <c r="BY20" s="165"/>
      <c r="BZ20" s="165"/>
      <c r="CA20" s="155"/>
      <c r="CB20" s="160"/>
      <c r="CC20" s="130"/>
      <c r="CD20" s="131"/>
      <c r="CE20" s="131"/>
      <c r="CF20" s="132"/>
      <c r="CG20" s="130"/>
      <c r="CH20" s="131"/>
      <c r="CI20" s="131"/>
      <c r="CJ20" s="132"/>
      <c r="CK20" s="130"/>
      <c r="CL20" s="131"/>
      <c r="CM20" s="131"/>
      <c r="CN20" s="132"/>
      <c r="CO20" s="165"/>
      <c r="CP20" s="165"/>
      <c r="CQ20" s="165"/>
      <c r="CR20" s="155"/>
      <c r="CS20" s="160"/>
      <c r="CT20" s="139">
        <v>19.4</v>
      </c>
      <c r="CU20" s="131"/>
      <c r="CV20" s="131"/>
      <c r="CW20" s="132"/>
      <c r="CX20" s="165"/>
      <c r="CY20" s="165"/>
      <c r="CZ20" s="165"/>
      <c r="DA20" s="155"/>
      <c r="DB20" s="160"/>
      <c r="DC20" s="130"/>
      <c r="DD20" s="131"/>
      <c r="DE20" s="131"/>
      <c r="DF20" s="132"/>
      <c r="DG20" s="6"/>
      <c r="DH20" s="11"/>
    </row>
    <row x14ac:dyDescent="0.25" r="21" customHeight="1" ht="18.75">
      <c r="A21" s="6"/>
      <c r="B21" s="6"/>
      <c r="C21" s="63"/>
      <c r="D21" s="63"/>
      <c r="E21" s="90"/>
      <c r="F21" s="69"/>
      <c r="G21" s="175"/>
      <c r="H21" s="176"/>
      <c r="I21" s="177"/>
      <c r="J21" s="156"/>
      <c r="K21" s="155"/>
      <c r="L21" s="155"/>
      <c r="M21" s="177"/>
      <c r="N21" s="177"/>
      <c r="O21" s="157"/>
      <c r="P21" s="155"/>
      <c r="Q21" s="164"/>
      <c r="R21" s="131"/>
      <c r="S21" s="177"/>
      <c r="T21" s="175"/>
      <c r="U21" s="158">
        <v>19.4</v>
      </c>
      <c r="V21" s="177"/>
      <c r="W21" s="178"/>
      <c r="X21" s="177"/>
      <c r="Y21" s="177"/>
      <c r="Z21" s="177"/>
      <c r="AA21" s="177"/>
      <c r="AB21" s="178"/>
      <c r="AC21" s="177"/>
      <c r="AD21" s="177"/>
      <c r="AE21" s="177"/>
      <c r="AF21" s="156"/>
      <c r="AG21" s="163"/>
      <c r="AH21" s="114"/>
      <c r="AI21" s="114"/>
      <c r="AJ21" s="172">
        <v>19.4</v>
      </c>
      <c r="AK21" s="114"/>
      <c r="AL21" s="164"/>
      <c r="AM21" s="164"/>
      <c r="AN21" s="122"/>
      <c r="AO21" s="163"/>
      <c r="AP21" s="164"/>
      <c r="AQ21" s="164"/>
      <c r="AR21" s="164"/>
      <c r="AS21" s="164"/>
      <c r="AT21" s="130"/>
      <c r="AU21" s="131"/>
      <c r="AV21" s="131"/>
      <c r="AW21" s="132"/>
      <c r="AX21" s="169"/>
      <c r="AY21" s="133"/>
      <c r="AZ21" s="133"/>
      <c r="BA21" s="133"/>
      <c r="BB21" s="102">
        <v>19.4</v>
      </c>
      <c r="BC21" s="173">
        <v>19.4</v>
      </c>
      <c r="BD21" s="140">
        <v>19.4</v>
      </c>
      <c r="BE21" s="140">
        <v>19.4</v>
      </c>
      <c r="BF21" s="174"/>
      <c r="BG21" s="130"/>
      <c r="BH21" s="131"/>
      <c r="BI21" s="131"/>
      <c r="BJ21" s="132"/>
      <c r="BK21" s="177"/>
      <c r="BL21" s="177"/>
      <c r="BM21" s="177"/>
      <c r="BN21" s="177"/>
      <c r="BO21" s="178"/>
      <c r="BP21" s="130"/>
      <c r="BQ21" s="131"/>
      <c r="BR21" s="131"/>
      <c r="BS21" s="132"/>
      <c r="BT21" s="130"/>
      <c r="BU21" s="131"/>
      <c r="BV21" s="131"/>
      <c r="BW21" s="132"/>
      <c r="BX21" s="177"/>
      <c r="BY21" s="177"/>
      <c r="BZ21" s="177"/>
      <c r="CA21" s="177"/>
      <c r="CB21" s="178"/>
      <c r="CC21" s="130"/>
      <c r="CD21" s="131"/>
      <c r="CE21" s="131"/>
      <c r="CF21" s="132"/>
      <c r="CG21" s="130"/>
      <c r="CH21" s="131"/>
      <c r="CI21" s="131"/>
      <c r="CJ21" s="132"/>
      <c r="CK21" s="130"/>
      <c r="CL21" s="131"/>
      <c r="CM21" s="131"/>
      <c r="CN21" s="132"/>
      <c r="CO21" s="177"/>
      <c r="CP21" s="177"/>
      <c r="CQ21" s="177"/>
      <c r="CR21" s="177"/>
      <c r="CS21" s="178"/>
      <c r="CT21" s="130"/>
      <c r="CU21" s="131"/>
      <c r="CV21" s="131"/>
      <c r="CW21" s="132"/>
      <c r="CX21" s="177"/>
      <c r="CY21" s="177"/>
      <c r="CZ21" s="177"/>
      <c r="DA21" s="177"/>
      <c r="DB21" s="178"/>
      <c r="DC21" s="130"/>
      <c r="DD21" s="131"/>
      <c r="DE21" s="131"/>
      <c r="DF21" s="132"/>
      <c r="DG21" s="6"/>
      <c r="DH21" s="11"/>
    </row>
    <row x14ac:dyDescent="0.25" r="22" customHeight="1" ht="18.75">
      <c r="A22" s="6"/>
      <c r="B22" s="6"/>
      <c r="C22" s="63"/>
      <c r="D22" s="63"/>
      <c r="E22" s="90"/>
      <c r="F22" s="69"/>
      <c r="G22" s="175"/>
      <c r="H22" s="176"/>
      <c r="I22" s="177"/>
      <c r="J22" s="156"/>
      <c r="K22" s="155"/>
      <c r="L22" s="155"/>
      <c r="M22" s="177"/>
      <c r="N22" s="177"/>
      <c r="O22" s="179"/>
      <c r="P22" s="167"/>
      <c r="Q22" s="177"/>
      <c r="R22" s="131"/>
      <c r="S22" s="177"/>
      <c r="T22" s="175"/>
      <c r="U22" s="158">
        <v>19.4</v>
      </c>
      <c r="V22" s="177"/>
      <c r="W22" s="178"/>
      <c r="X22" s="177"/>
      <c r="Y22" s="177"/>
      <c r="Z22" s="177"/>
      <c r="AA22" s="177"/>
      <c r="AB22" s="178"/>
      <c r="AC22" s="177"/>
      <c r="AD22" s="177"/>
      <c r="AE22" s="177"/>
      <c r="AF22" s="156"/>
      <c r="AG22" s="163"/>
      <c r="AH22" s="114"/>
      <c r="AI22" s="114"/>
      <c r="AJ22" s="172">
        <v>19.4</v>
      </c>
      <c r="AK22" s="114"/>
      <c r="AL22" s="164"/>
      <c r="AM22" s="164"/>
      <c r="AN22" s="122"/>
      <c r="AO22" s="163"/>
      <c r="AP22" s="164"/>
      <c r="AQ22" s="164"/>
      <c r="AR22" s="164"/>
      <c r="AS22" s="164"/>
      <c r="AT22" s="130"/>
      <c r="AU22" s="131"/>
      <c r="AV22" s="131"/>
      <c r="AW22" s="132"/>
      <c r="AX22" s="169"/>
      <c r="AY22" s="133"/>
      <c r="AZ22" s="133"/>
      <c r="BA22" s="133"/>
      <c r="BB22" s="102">
        <v>19.4</v>
      </c>
      <c r="BC22" s="173">
        <v>19.4</v>
      </c>
      <c r="BD22" s="140">
        <v>19.4</v>
      </c>
      <c r="BE22" s="140">
        <v>19.4</v>
      </c>
      <c r="BF22" s="174"/>
      <c r="BG22" s="130"/>
      <c r="BH22" s="131"/>
      <c r="BI22" s="131"/>
      <c r="BJ22" s="132"/>
      <c r="BK22" s="177"/>
      <c r="BL22" s="177"/>
      <c r="BM22" s="177"/>
      <c r="BN22" s="177"/>
      <c r="BO22" s="178"/>
      <c r="BP22" s="130"/>
      <c r="BQ22" s="131"/>
      <c r="BR22" s="131"/>
      <c r="BS22" s="132"/>
      <c r="BT22" s="130"/>
      <c r="BU22" s="131"/>
      <c r="BV22" s="131"/>
      <c r="BW22" s="132"/>
      <c r="BX22" s="177"/>
      <c r="BY22" s="177"/>
      <c r="BZ22" s="177"/>
      <c r="CA22" s="177"/>
      <c r="CB22" s="178"/>
      <c r="CC22" s="130"/>
      <c r="CD22" s="131"/>
      <c r="CE22" s="131"/>
      <c r="CF22" s="132"/>
      <c r="CG22" s="130"/>
      <c r="CH22" s="131"/>
      <c r="CI22" s="131"/>
      <c r="CJ22" s="132"/>
      <c r="CK22" s="130"/>
      <c r="CL22" s="131"/>
      <c r="CM22" s="131"/>
      <c r="CN22" s="132"/>
      <c r="CO22" s="177"/>
      <c r="CP22" s="177"/>
      <c r="CQ22" s="177"/>
      <c r="CR22" s="177"/>
      <c r="CS22" s="178"/>
      <c r="CT22" s="130"/>
      <c r="CU22" s="131"/>
      <c r="CV22" s="131"/>
      <c r="CW22" s="132"/>
      <c r="CX22" s="177"/>
      <c r="CY22" s="177"/>
      <c r="CZ22" s="177"/>
      <c r="DA22" s="177"/>
      <c r="DB22" s="178"/>
      <c r="DC22" s="130"/>
      <c r="DD22" s="131"/>
      <c r="DE22" s="131"/>
      <c r="DF22" s="132"/>
      <c r="DG22" s="6"/>
      <c r="DH22" s="11"/>
    </row>
    <row x14ac:dyDescent="0.25" r="23" customHeight="1" ht="18.75">
      <c r="A23" s="6"/>
      <c r="B23" s="6"/>
      <c r="C23" s="63"/>
      <c r="D23" s="63"/>
      <c r="E23" s="90"/>
      <c r="F23" s="69"/>
      <c r="G23" s="175"/>
      <c r="H23" s="176"/>
      <c r="I23" s="177"/>
      <c r="J23" s="156"/>
      <c r="K23" s="155"/>
      <c r="L23" s="155"/>
      <c r="M23" s="177"/>
      <c r="N23" s="177"/>
      <c r="O23" s="161"/>
      <c r="P23" s="167"/>
      <c r="Q23" s="177"/>
      <c r="R23" s="131"/>
      <c r="S23" s="177"/>
      <c r="T23" s="175"/>
      <c r="U23" s="158">
        <v>19.4</v>
      </c>
      <c r="V23" s="177"/>
      <c r="W23" s="178"/>
      <c r="X23" s="177"/>
      <c r="Y23" s="177"/>
      <c r="Z23" s="177"/>
      <c r="AA23" s="177"/>
      <c r="AB23" s="178"/>
      <c r="AC23" s="177"/>
      <c r="AD23" s="177"/>
      <c r="AE23" s="177"/>
      <c r="AF23" s="178"/>
      <c r="AG23" s="130"/>
      <c r="AH23" s="114"/>
      <c r="AI23" s="114"/>
      <c r="AJ23" s="172">
        <v>19.4</v>
      </c>
      <c r="AK23" s="114"/>
      <c r="AL23" s="164"/>
      <c r="AM23" s="164"/>
      <c r="AN23" s="164"/>
      <c r="AO23" s="163"/>
      <c r="AP23" s="164"/>
      <c r="AQ23" s="164"/>
      <c r="AR23" s="164"/>
      <c r="AS23" s="164"/>
      <c r="AT23" s="130"/>
      <c r="AU23" s="131"/>
      <c r="AV23" s="131"/>
      <c r="AW23" s="132"/>
      <c r="AX23" s="169"/>
      <c r="AY23" s="133"/>
      <c r="AZ23" s="133"/>
      <c r="BA23" s="133"/>
      <c r="BB23" s="102">
        <v>19.4</v>
      </c>
      <c r="BC23" s="173">
        <v>19.4</v>
      </c>
      <c r="BD23" s="140">
        <v>19.4</v>
      </c>
      <c r="BE23" s="140">
        <v>19.4</v>
      </c>
      <c r="BF23" s="174"/>
      <c r="BG23" s="130"/>
      <c r="BH23" s="131"/>
      <c r="BI23" s="131"/>
      <c r="BJ23" s="132"/>
      <c r="BK23" s="177"/>
      <c r="BL23" s="177"/>
      <c r="BM23" s="177"/>
      <c r="BN23" s="177"/>
      <c r="BO23" s="178"/>
      <c r="BP23" s="130"/>
      <c r="BQ23" s="131"/>
      <c r="BR23" s="131"/>
      <c r="BS23" s="132"/>
      <c r="BT23" s="130"/>
      <c r="BU23" s="131"/>
      <c r="BV23" s="131"/>
      <c r="BW23" s="132"/>
      <c r="BX23" s="177"/>
      <c r="BY23" s="177"/>
      <c r="BZ23" s="177"/>
      <c r="CA23" s="177"/>
      <c r="CB23" s="178"/>
      <c r="CC23" s="130"/>
      <c r="CD23" s="131"/>
      <c r="CE23" s="131"/>
      <c r="CF23" s="132"/>
      <c r="CG23" s="130"/>
      <c r="CH23" s="131"/>
      <c r="CI23" s="131"/>
      <c r="CJ23" s="132"/>
      <c r="CK23" s="130"/>
      <c r="CL23" s="131"/>
      <c r="CM23" s="131"/>
      <c r="CN23" s="132"/>
      <c r="CO23" s="177"/>
      <c r="CP23" s="177"/>
      <c r="CQ23" s="177"/>
      <c r="CR23" s="177"/>
      <c r="CS23" s="178"/>
      <c r="CT23" s="130"/>
      <c r="CU23" s="131"/>
      <c r="CV23" s="131"/>
      <c r="CW23" s="132"/>
      <c r="CX23" s="177"/>
      <c r="CY23" s="177"/>
      <c r="CZ23" s="177"/>
      <c r="DA23" s="177"/>
      <c r="DB23" s="178"/>
      <c r="DC23" s="130"/>
      <c r="DD23" s="131"/>
      <c r="DE23" s="131"/>
      <c r="DF23" s="132"/>
      <c r="DG23" s="6"/>
      <c r="DH23" s="11"/>
    </row>
    <row x14ac:dyDescent="0.25" r="24" customHeight="1" ht="18.75">
      <c r="A24" s="6"/>
      <c r="B24" s="6"/>
      <c r="C24" s="63"/>
      <c r="D24" s="63"/>
      <c r="E24" s="90"/>
      <c r="F24" s="69"/>
      <c r="G24" s="175"/>
      <c r="H24" s="176"/>
      <c r="I24" s="177"/>
      <c r="J24" s="156"/>
      <c r="K24" s="155"/>
      <c r="L24" s="155"/>
      <c r="M24" s="177"/>
      <c r="N24" s="177"/>
      <c r="O24" s="161"/>
      <c r="P24" s="167"/>
      <c r="Q24" s="177"/>
      <c r="R24" s="131"/>
      <c r="S24" s="177"/>
      <c r="T24" s="175"/>
      <c r="U24" s="158">
        <v>19.4</v>
      </c>
      <c r="V24" s="177"/>
      <c r="W24" s="178"/>
      <c r="X24" s="177"/>
      <c r="Y24" s="177"/>
      <c r="Z24" s="177"/>
      <c r="AA24" s="177"/>
      <c r="AB24" s="178"/>
      <c r="AC24" s="177"/>
      <c r="AD24" s="177"/>
      <c r="AE24" s="177"/>
      <c r="AF24" s="178"/>
      <c r="AG24" s="130"/>
      <c r="AH24" s="114"/>
      <c r="AI24" s="114"/>
      <c r="AJ24" s="172">
        <v>19.4</v>
      </c>
      <c r="AK24" s="114"/>
      <c r="AL24" s="164"/>
      <c r="AM24" s="164"/>
      <c r="AN24" s="164"/>
      <c r="AO24" s="163"/>
      <c r="AP24" s="164"/>
      <c r="AQ24" s="164"/>
      <c r="AR24" s="164"/>
      <c r="AS24" s="164"/>
      <c r="AT24" s="130"/>
      <c r="AU24" s="131"/>
      <c r="AV24" s="131"/>
      <c r="AW24" s="132"/>
      <c r="AX24" s="169"/>
      <c r="AY24" s="133"/>
      <c r="AZ24" s="133"/>
      <c r="BA24" s="133"/>
      <c r="BB24" s="102">
        <v>19.4</v>
      </c>
      <c r="BC24" s="173">
        <v>19.4</v>
      </c>
      <c r="BD24" s="140">
        <v>19.4</v>
      </c>
      <c r="BE24" s="140">
        <v>19.4</v>
      </c>
      <c r="BF24" s="174"/>
      <c r="BG24" s="130"/>
      <c r="BH24" s="131"/>
      <c r="BI24" s="131"/>
      <c r="BJ24" s="132"/>
      <c r="BK24" s="177"/>
      <c r="BL24" s="177"/>
      <c r="BM24" s="177"/>
      <c r="BN24" s="177"/>
      <c r="BO24" s="178"/>
      <c r="BP24" s="130"/>
      <c r="BQ24" s="131"/>
      <c r="BR24" s="131"/>
      <c r="BS24" s="132"/>
      <c r="BT24" s="130"/>
      <c r="BU24" s="131"/>
      <c r="BV24" s="131"/>
      <c r="BW24" s="132"/>
      <c r="BX24" s="177"/>
      <c r="BY24" s="177"/>
      <c r="BZ24" s="177"/>
      <c r="CA24" s="177"/>
      <c r="CB24" s="178"/>
      <c r="CC24" s="130"/>
      <c r="CD24" s="131"/>
      <c r="CE24" s="131"/>
      <c r="CF24" s="132"/>
      <c r="CG24" s="130"/>
      <c r="CH24" s="131"/>
      <c r="CI24" s="131"/>
      <c r="CJ24" s="132"/>
      <c r="CK24" s="130"/>
      <c r="CL24" s="131"/>
      <c r="CM24" s="131"/>
      <c r="CN24" s="132"/>
      <c r="CO24" s="177"/>
      <c r="CP24" s="177"/>
      <c r="CQ24" s="177"/>
      <c r="CR24" s="177"/>
      <c r="CS24" s="178"/>
      <c r="CT24" s="130"/>
      <c r="CU24" s="131"/>
      <c r="CV24" s="131"/>
      <c r="CW24" s="132"/>
      <c r="CX24" s="177"/>
      <c r="CY24" s="177"/>
      <c r="CZ24" s="177"/>
      <c r="DA24" s="177"/>
      <c r="DB24" s="178"/>
      <c r="DC24" s="130"/>
      <c r="DD24" s="131"/>
      <c r="DE24" s="131"/>
      <c r="DF24" s="132"/>
      <c r="DG24" s="6"/>
      <c r="DH24" s="11"/>
    </row>
    <row x14ac:dyDescent="0.25" r="25" customHeight="1" ht="18.75">
      <c r="A25" s="6"/>
      <c r="B25" s="6"/>
      <c r="C25" s="63"/>
      <c r="D25" s="63"/>
      <c r="E25" s="90"/>
      <c r="F25" s="69"/>
      <c r="G25" s="175"/>
      <c r="H25" s="176"/>
      <c r="I25" s="177"/>
      <c r="J25" s="156"/>
      <c r="K25" s="155"/>
      <c r="L25" s="155"/>
      <c r="M25" s="177"/>
      <c r="N25" s="177"/>
      <c r="O25" s="161"/>
      <c r="P25" s="167"/>
      <c r="Q25" s="177"/>
      <c r="R25" s="131"/>
      <c r="S25" s="177"/>
      <c r="T25" s="175"/>
      <c r="U25" s="177"/>
      <c r="V25" s="177"/>
      <c r="W25" s="178"/>
      <c r="X25" s="177"/>
      <c r="Y25" s="177"/>
      <c r="Z25" s="177"/>
      <c r="AA25" s="177"/>
      <c r="AB25" s="178"/>
      <c r="AC25" s="177"/>
      <c r="AD25" s="177"/>
      <c r="AE25" s="177"/>
      <c r="AF25" s="178"/>
      <c r="AG25" s="130"/>
      <c r="AH25" s="114"/>
      <c r="AI25" s="114"/>
      <c r="AJ25" s="172">
        <v>19.4</v>
      </c>
      <c r="AK25" s="114"/>
      <c r="AL25" s="164"/>
      <c r="AM25" s="164"/>
      <c r="AN25" s="164"/>
      <c r="AO25" s="163"/>
      <c r="AP25" s="164"/>
      <c r="AQ25" s="164"/>
      <c r="AR25" s="164"/>
      <c r="AS25" s="164"/>
      <c r="AT25" s="130"/>
      <c r="AU25" s="131"/>
      <c r="AV25" s="131"/>
      <c r="AW25" s="132"/>
      <c r="AX25" s="169"/>
      <c r="AY25" s="133"/>
      <c r="AZ25" s="133"/>
      <c r="BA25" s="133"/>
      <c r="BB25" s="102">
        <v>19.4</v>
      </c>
      <c r="BC25" s="173">
        <v>19.4</v>
      </c>
      <c r="BD25" s="140">
        <v>19.4</v>
      </c>
      <c r="BE25" s="140">
        <v>19.4</v>
      </c>
      <c r="BF25" s="174"/>
      <c r="BG25" s="130"/>
      <c r="BH25" s="131"/>
      <c r="BI25" s="131"/>
      <c r="BJ25" s="132"/>
      <c r="BK25" s="177"/>
      <c r="BL25" s="177"/>
      <c r="BM25" s="177"/>
      <c r="BN25" s="177"/>
      <c r="BO25" s="178"/>
      <c r="BP25" s="130"/>
      <c r="BQ25" s="131"/>
      <c r="BR25" s="131"/>
      <c r="BS25" s="132"/>
      <c r="BT25" s="130"/>
      <c r="BU25" s="131"/>
      <c r="BV25" s="131"/>
      <c r="BW25" s="132"/>
      <c r="BX25" s="177"/>
      <c r="BY25" s="177"/>
      <c r="BZ25" s="177"/>
      <c r="CA25" s="177"/>
      <c r="CB25" s="178"/>
      <c r="CC25" s="130"/>
      <c r="CD25" s="131"/>
      <c r="CE25" s="131"/>
      <c r="CF25" s="132"/>
      <c r="CG25" s="130"/>
      <c r="CH25" s="131"/>
      <c r="CI25" s="131"/>
      <c r="CJ25" s="132"/>
      <c r="CK25" s="130"/>
      <c r="CL25" s="131"/>
      <c r="CM25" s="131"/>
      <c r="CN25" s="132"/>
      <c r="CO25" s="177"/>
      <c r="CP25" s="177"/>
      <c r="CQ25" s="177"/>
      <c r="CR25" s="177"/>
      <c r="CS25" s="178"/>
      <c r="CT25" s="130"/>
      <c r="CU25" s="131"/>
      <c r="CV25" s="131"/>
      <c r="CW25" s="132"/>
      <c r="CX25" s="177"/>
      <c r="CY25" s="177"/>
      <c r="CZ25" s="177"/>
      <c r="DA25" s="177"/>
      <c r="DB25" s="178"/>
      <c r="DC25" s="130"/>
      <c r="DD25" s="131"/>
      <c r="DE25" s="131"/>
      <c r="DF25" s="132"/>
      <c r="DG25" s="6"/>
      <c r="DH25" s="11"/>
    </row>
    <row x14ac:dyDescent="0.25" r="26" customHeight="1" ht="18.75">
      <c r="A26" s="6"/>
      <c r="B26" s="6"/>
      <c r="C26" s="63"/>
      <c r="D26" s="63"/>
      <c r="E26" s="90"/>
      <c r="F26" s="69"/>
      <c r="G26" s="175"/>
      <c r="H26" s="176"/>
      <c r="I26" s="177"/>
      <c r="J26" s="156"/>
      <c r="K26" s="155"/>
      <c r="L26" s="155"/>
      <c r="M26" s="177"/>
      <c r="N26" s="177"/>
      <c r="O26" s="161"/>
      <c r="P26" s="167"/>
      <c r="Q26" s="177"/>
      <c r="R26" s="131"/>
      <c r="S26" s="177"/>
      <c r="T26" s="175"/>
      <c r="U26" s="177"/>
      <c r="V26" s="177"/>
      <c r="W26" s="178"/>
      <c r="X26" s="177"/>
      <c r="Y26" s="177"/>
      <c r="Z26" s="177"/>
      <c r="AA26" s="177"/>
      <c r="AB26" s="178"/>
      <c r="AC26" s="177"/>
      <c r="AD26" s="177"/>
      <c r="AE26" s="177"/>
      <c r="AF26" s="178"/>
      <c r="AG26" s="130"/>
      <c r="AH26" s="114"/>
      <c r="AI26" s="114"/>
      <c r="AJ26" s="122"/>
      <c r="AK26" s="114"/>
      <c r="AL26" s="164"/>
      <c r="AM26" s="164"/>
      <c r="AN26" s="164"/>
      <c r="AO26" s="163"/>
      <c r="AP26" s="164"/>
      <c r="AQ26" s="164"/>
      <c r="AR26" s="164"/>
      <c r="AS26" s="164"/>
      <c r="AT26" s="130"/>
      <c r="AU26" s="131"/>
      <c r="AV26" s="131"/>
      <c r="AW26" s="132"/>
      <c r="AX26" s="169"/>
      <c r="AY26" s="133"/>
      <c r="AZ26" s="133"/>
      <c r="BA26" s="133"/>
      <c r="BB26" s="102">
        <v>19.4</v>
      </c>
      <c r="BC26" s="140">
        <v>19.4</v>
      </c>
      <c r="BD26" s="140">
        <v>19.4</v>
      </c>
      <c r="BE26" s="140">
        <v>19.4</v>
      </c>
      <c r="BF26" s="174"/>
      <c r="BG26" s="130"/>
      <c r="BH26" s="131"/>
      <c r="BI26" s="131"/>
      <c r="BJ26" s="132"/>
      <c r="BK26" s="177"/>
      <c r="BL26" s="177"/>
      <c r="BM26" s="177"/>
      <c r="BN26" s="177"/>
      <c r="BO26" s="178"/>
      <c r="BP26" s="130"/>
      <c r="BQ26" s="131"/>
      <c r="BR26" s="131"/>
      <c r="BS26" s="132"/>
      <c r="BT26" s="130"/>
      <c r="BU26" s="131"/>
      <c r="BV26" s="131"/>
      <c r="BW26" s="132"/>
      <c r="BX26" s="177"/>
      <c r="BY26" s="177"/>
      <c r="BZ26" s="177"/>
      <c r="CA26" s="177"/>
      <c r="CB26" s="178"/>
      <c r="CC26" s="130"/>
      <c r="CD26" s="131"/>
      <c r="CE26" s="131"/>
      <c r="CF26" s="132"/>
      <c r="CG26" s="130"/>
      <c r="CH26" s="131"/>
      <c r="CI26" s="131"/>
      <c r="CJ26" s="132"/>
      <c r="CK26" s="130"/>
      <c r="CL26" s="131"/>
      <c r="CM26" s="131"/>
      <c r="CN26" s="132"/>
      <c r="CO26" s="177"/>
      <c r="CP26" s="177"/>
      <c r="CQ26" s="177"/>
      <c r="CR26" s="177"/>
      <c r="CS26" s="178"/>
      <c r="CT26" s="130"/>
      <c r="CU26" s="131"/>
      <c r="CV26" s="131"/>
      <c r="CW26" s="132"/>
      <c r="CX26" s="177"/>
      <c r="CY26" s="177"/>
      <c r="CZ26" s="177"/>
      <c r="DA26" s="177"/>
      <c r="DB26" s="178"/>
      <c r="DC26" s="130"/>
      <c r="DD26" s="131"/>
      <c r="DE26" s="131"/>
      <c r="DF26" s="132"/>
      <c r="DG26" s="6"/>
      <c r="DH26" s="11"/>
    </row>
    <row x14ac:dyDescent="0.25" r="27" customHeight="1" ht="18.75">
      <c r="A27" s="180"/>
      <c r="B27" s="6"/>
      <c r="C27" s="63"/>
      <c r="D27" s="63"/>
      <c r="E27" s="181"/>
      <c r="F27" s="69"/>
      <c r="G27" s="175"/>
      <c r="H27" s="176"/>
      <c r="I27" s="177"/>
      <c r="J27" s="156"/>
      <c r="K27" s="155"/>
      <c r="L27" s="155"/>
      <c r="M27" s="177"/>
      <c r="N27" s="177"/>
      <c r="O27" s="161"/>
      <c r="P27" s="167"/>
      <c r="Q27" s="177"/>
      <c r="R27" s="131"/>
      <c r="S27" s="177"/>
      <c r="T27" s="175"/>
      <c r="U27" s="177"/>
      <c r="V27" s="177"/>
      <c r="W27" s="178"/>
      <c r="X27" s="177"/>
      <c r="Y27" s="177"/>
      <c r="Z27" s="177"/>
      <c r="AA27" s="177"/>
      <c r="AB27" s="178"/>
      <c r="AC27" s="177"/>
      <c r="AD27" s="177"/>
      <c r="AE27" s="177"/>
      <c r="AF27" s="178"/>
      <c r="AG27" s="130"/>
      <c r="AH27" s="114"/>
      <c r="AI27" s="114"/>
      <c r="AJ27" s="122"/>
      <c r="AK27" s="114"/>
      <c r="AL27" s="164"/>
      <c r="AM27" s="164"/>
      <c r="AN27" s="164"/>
      <c r="AO27" s="163"/>
      <c r="AP27" s="164"/>
      <c r="AQ27" s="164"/>
      <c r="AR27" s="164"/>
      <c r="AS27" s="164"/>
      <c r="AT27" s="130"/>
      <c r="AU27" s="131"/>
      <c r="AV27" s="131"/>
      <c r="AW27" s="132"/>
      <c r="AX27" s="169"/>
      <c r="AY27" s="133"/>
      <c r="AZ27" s="133"/>
      <c r="BA27" s="133"/>
      <c r="BB27" s="182"/>
      <c r="BC27" s="140">
        <v>19.4</v>
      </c>
      <c r="BD27" s="140">
        <v>19.4</v>
      </c>
      <c r="BE27" s="140">
        <v>19.4</v>
      </c>
      <c r="BF27" s="174"/>
      <c r="BG27" s="130"/>
      <c r="BH27" s="131"/>
      <c r="BI27" s="131"/>
      <c r="BJ27" s="132"/>
      <c r="BK27" s="177"/>
      <c r="BL27" s="177"/>
      <c r="BM27" s="177"/>
      <c r="BN27" s="177"/>
      <c r="BO27" s="178"/>
      <c r="BP27" s="130"/>
      <c r="BQ27" s="131"/>
      <c r="BR27" s="131"/>
      <c r="BS27" s="132"/>
      <c r="BT27" s="130"/>
      <c r="BU27" s="131"/>
      <c r="BV27" s="131"/>
      <c r="BW27" s="132"/>
      <c r="BX27" s="177"/>
      <c r="BY27" s="177"/>
      <c r="BZ27" s="177"/>
      <c r="CA27" s="177"/>
      <c r="CB27" s="178"/>
      <c r="CC27" s="130"/>
      <c r="CD27" s="131"/>
      <c r="CE27" s="131"/>
      <c r="CF27" s="132"/>
      <c r="CG27" s="130"/>
      <c r="CH27" s="131"/>
      <c r="CI27" s="131"/>
      <c r="CJ27" s="132"/>
      <c r="CK27" s="130"/>
      <c r="CL27" s="131"/>
      <c r="CM27" s="131"/>
      <c r="CN27" s="132"/>
      <c r="CO27" s="177"/>
      <c r="CP27" s="177"/>
      <c r="CQ27" s="177"/>
      <c r="CR27" s="177"/>
      <c r="CS27" s="178"/>
      <c r="CT27" s="130"/>
      <c r="CU27" s="131"/>
      <c r="CV27" s="131"/>
      <c r="CW27" s="132"/>
      <c r="CX27" s="177"/>
      <c r="CY27" s="177"/>
      <c r="CZ27" s="177"/>
      <c r="DA27" s="177"/>
      <c r="DB27" s="178"/>
      <c r="DC27" s="130"/>
      <c r="DD27" s="131"/>
      <c r="DE27" s="131"/>
      <c r="DF27" s="132"/>
      <c r="DG27" s="6"/>
      <c r="DH27" s="11"/>
    </row>
    <row x14ac:dyDescent="0.25" r="28" customHeight="1" ht="18.75">
      <c r="A28" s="6"/>
      <c r="B28" s="6"/>
      <c r="C28" s="63"/>
      <c r="D28" s="63"/>
      <c r="E28" s="90"/>
      <c r="F28" s="69"/>
      <c r="G28" s="175"/>
      <c r="H28" s="176"/>
      <c r="I28" s="177"/>
      <c r="J28" s="156"/>
      <c r="K28" s="155"/>
      <c r="L28" s="155"/>
      <c r="M28" s="177"/>
      <c r="N28" s="177"/>
      <c r="O28" s="161"/>
      <c r="P28" s="167"/>
      <c r="Q28" s="177"/>
      <c r="R28" s="177"/>
      <c r="S28" s="177"/>
      <c r="T28" s="175"/>
      <c r="U28" s="177"/>
      <c r="V28" s="177"/>
      <c r="W28" s="178"/>
      <c r="X28" s="177"/>
      <c r="Y28" s="177"/>
      <c r="Z28" s="177"/>
      <c r="AA28" s="177"/>
      <c r="AB28" s="178"/>
      <c r="AC28" s="177"/>
      <c r="AD28" s="177"/>
      <c r="AE28" s="177"/>
      <c r="AF28" s="178"/>
      <c r="AG28" s="130"/>
      <c r="AH28" s="114"/>
      <c r="AI28" s="114"/>
      <c r="AJ28" s="122"/>
      <c r="AK28" s="114"/>
      <c r="AL28" s="131"/>
      <c r="AM28" s="131"/>
      <c r="AN28" s="131"/>
      <c r="AO28" s="130"/>
      <c r="AP28" s="131"/>
      <c r="AQ28" s="131"/>
      <c r="AR28" s="131"/>
      <c r="AS28" s="131"/>
      <c r="AT28" s="130"/>
      <c r="AU28" s="131"/>
      <c r="AV28" s="131"/>
      <c r="AW28" s="132"/>
      <c r="AX28" s="169"/>
      <c r="AY28" s="133"/>
      <c r="AZ28" s="133"/>
      <c r="BA28" s="133"/>
      <c r="BB28" s="182"/>
      <c r="BC28" s="140">
        <v>19.4</v>
      </c>
      <c r="BD28" s="140">
        <v>19.4</v>
      </c>
      <c r="BE28" s="140">
        <v>19.4</v>
      </c>
      <c r="BF28" s="174"/>
      <c r="BG28" s="130"/>
      <c r="BH28" s="131"/>
      <c r="BI28" s="131"/>
      <c r="BJ28" s="132"/>
      <c r="BK28" s="177"/>
      <c r="BL28" s="177"/>
      <c r="BM28" s="177"/>
      <c r="BN28" s="177"/>
      <c r="BO28" s="178"/>
      <c r="BP28" s="130"/>
      <c r="BQ28" s="131"/>
      <c r="BR28" s="131"/>
      <c r="BS28" s="132"/>
      <c r="BT28" s="130"/>
      <c r="BU28" s="131"/>
      <c r="BV28" s="131"/>
      <c r="BW28" s="132"/>
      <c r="BX28" s="177"/>
      <c r="BY28" s="177"/>
      <c r="BZ28" s="177"/>
      <c r="CA28" s="177"/>
      <c r="CB28" s="178"/>
      <c r="CC28" s="130"/>
      <c r="CD28" s="131"/>
      <c r="CE28" s="131"/>
      <c r="CF28" s="132"/>
      <c r="CG28" s="130"/>
      <c r="CH28" s="131"/>
      <c r="CI28" s="131"/>
      <c r="CJ28" s="132"/>
      <c r="CK28" s="130"/>
      <c r="CL28" s="131"/>
      <c r="CM28" s="131"/>
      <c r="CN28" s="132"/>
      <c r="CO28" s="177"/>
      <c r="CP28" s="177"/>
      <c r="CQ28" s="177"/>
      <c r="CR28" s="177"/>
      <c r="CS28" s="178"/>
      <c r="CT28" s="130"/>
      <c r="CU28" s="131"/>
      <c r="CV28" s="131"/>
      <c r="CW28" s="132"/>
      <c r="CX28" s="177"/>
      <c r="CY28" s="177"/>
      <c r="CZ28" s="177"/>
      <c r="DA28" s="177"/>
      <c r="DB28" s="178"/>
      <c r="DC28" s="130"/>
      <c r="DD28" s="131"/>
      <c r="DE28" s="131"/>
      <c r="DF28" s="132"/>
      <c r="DG28" s="6"/>
      <c r="DH28" s="11"/>
    </row>
    <row x14ac:dyDescent="0.25" r="29" customHeight="1" ht="18.75">
      <c r="A29" s="6"/>
      <c r="B29" s="6"/>
      <c r="C29" s="63"/>
      <c r="D29" s="63"/>
      <c r="E29" s="90"/>
      <c r="F29" s="69"/>
      <c r="G29" s="175"/>
      <c r="H29" s="176"/>
      <c r="I29" s="177"/>
      <c r="J29" s="156"/>
      <c r="K29" s="155"/>
      <c r="L29" s="155"/>
      <c r="M29" s="177"/>
      <c r="N29" s="177"/>
      <c r="O29" s="161"/>
      <c r="P29" s="167"/>
      <c r="Q29" s="177"/>
      <c r="R29" s="177"/>
      <c r="S29" s="177"/>
      <c r="T29" s="175"/>
      <c r="U29" s="177"/>
      <c r="V29" s="177"/>
      <c r="W29" s="178"/>
      <c r="X29" s="177"/>
      <c r="Y29" s="177"/>
      <c r="Z29" s="177"/>
      <c r="AA29" s="177"/>
      <c r="AB29" s="178"/>
      <c r="AC29" s="177"/>
      <c r="AD29" s="177"/>
      <c r="AE29" s="177"/>
      <c r="AF29" s="178"/>
      <c r="AG29" s="130"/>
      <c r="AH29" s="114"/>
      <c r="AI29" s="114"/>
      <c r="AJ29" s="122"/>
      <c r="AK29" s="114"/>
      <c r="AL29" s="131"/>
      <c r="AM29" s="131"/>
      <c r="AN29" s="131"/>
      <c r="AO29" s="130"/>
      <c r="AP29" s="131"/>
      <c r="AQ29" s="131"/>
      <c r="AR29" s="131"/>
      <c r="AS29" s="131"/>
      <c r="AT29" s="130"/>
      <c r="AU29" s="131"/>
      <c r="AV29" s="131"/>
      <c r="AW29" s="132"/>
      <c r="AX29" s="169"/>
      <c r="AY29" s="133"/>
      <c r="AZ29" s="133"/>
      <c r="BA29" s="133"/>
      <c r="BB29" s="182"/>
      <c r="BC29" s="131"/>
      <c r="BD29" s="131"/>
      <c r="BE29" s="164"/>
      <c r="BF29" s="174"/>
      <c r="BG29" s="130"/>
      <c r="BH29" s="131"/>
      <c r="BI29" s="131"/>
      <c r="BJ29" s="132"/>
      <c r="BK29" s="177"/>
      <c r="BL29" s="177"/>
      <c r="BM29" s="177"/>
      <c r="BN29" s="177"/>
      <c r="BO29" s="178"/>
      <c r="BP29" s="130"/>
      <c r="BQ29" s="131"/>
      <c r="BR29" s="131"/>
      <c r="BS29" s="132"/>
      <c r="BT29" s="130"/>
      <c r="BU29" s="131"/>
      <c r="BV29" s="131"/>
      <c r="BW29" s="132"/>
      <c r="BX29" s="177"/>
      <c r="BY29" s="177"/>
      <c r="BZ29" s="177"/>
      <c r="CA29" s="177"/>
      <c r="CB29" s="178"/>
      <c r="CC29" s="130"/>
      <c r="CD29" s="131"/>
      <c r="CE29" s="131"/>
      <c r="CF29" s="132"/>
      <c r="CG29" s="130"/>
      <c r="CH29" s="131"/>
      <c r="CI29" s="131"/>
      <c r="CJ29" s="132"/>
      <c r="CK29" s="130"/>
      <c r="CL29" s="131"/>
      <c r="CM29" s="131"/>
      <c r="CN29" s="132"/>
      <c r="CO29" s="177"/>
      <c r="CP29" s="177"/>
      <c r="CQ29" s="177"/>
      <c r="CR29" s="177"/>
      <c r="CS29" s="178"/>
      <c r="CT29" s="130"/>
      <c r="CU29" s="131"/>
      <c r="CV29" s="131"/>
      <c r="CW29" s="132"/>
      <c r="CX29" s="177"/>
      <c r="CY29" s="177"/>
      <c r="CZ29" s="177"/>
      <c r="DA29" s="177"/>
      <c r="DB29" s="178"/>
      <c r="DC29" s="130"/>
      <c r="DD29" s="131"/>
      <c r="DE29" s="131"/>
      <c r="DF29" s="132"/>
      <c r="DG29" s="6"/>
      <c r="DH29" s="11"/>
    </row>
    <row x14ac:dyDescent="0.25" r="30" customHeight="1" ht="18.75">
      <c r="A30" s="6"/>
      <c r="B30" s="6"/>
      <c r="C30" s="63"/>
      <c r="D30" s="63"/>
      <c r="E30" s="90"/>
      <c r="F30" s="69"/>
      <c r="G30" s="175"/>
      <c r="H30" s="176"/>
      <c r="I30" s="177"/>
      <c r="J30" s="156"/>
      <c r="K30" s="155"/>
      <c r="L30" s="155"/>
      <c r="M30" s="177"/>
      <c r="N30" s="177"/>
      <c r="O30" s="161"/>
      <c r="P30" s="167"/>
      <c r="Q30" s="177"/>
      <c r="R30" s="177"/>
      <c r="S30" s="177"/>
      <c r="T30" s="175"/>
      <c r="U30" s="177"/>
      <c r="V30" s="177"/>
      <c r="W30" s="178"/>
      <c r="X30" s="177"/>
      <c r="Y30" s="177"/>
      <c r="Z30" s="177"/>
      <c r="AA30" s="177"/>
      <c r="AB30" s="178"/>
      <c r="AC30" s="177"/>
      <c r="AD30" s="177"/>
      <c r="AE30" s="177"/>
      <c r="AF30" s="178"/>
      <c r="AG30" s="130"/>
      <c r="AH30" s="112"/>
      <c r="AI30" s="112"/>
      <c r="AJ30" s="127"/>
      <c r="AK30" s="147"/>
      <c r="AL30" s="131"/>
      <c r="AM30" s="131"/>
      <c r="AN30" s="131"/>
      <c r="AO30" s="130"/>
      <c r="AP30" s="131"/>
      <c r="AQ30" s="131"/>
      <c r="AR30" s="131"/>
      <c r="AS30" s="131"/>
      <c r="AT30" s="130"/>
      <c r="AU30" s="131"/>
      <c r="AV30" s="131"/>
      <c r="AW30" s="132"/>
      <c r="AX30" s="169"/>
      <c r="AY30" s="133"/>
      <c r="AZ30" s="133"/>
      <c r="BA30" s="133"/>
      <c r="BB30" s="182"/>
      <c r="BC30" s="131"/>
      <c r="BD30" s="131"/>
      <c r="BE30" s="164"/>
      <c r="BF30" s="174"/>
      <c r="BG30" s="130"/>
      <c r="BH30" s="131"/>
      <c r="BI30" s="131"/>
      <c r="BJ30" s="132"/>
      <c r="BK30" s="177"/>
      <c r="BL30" s="177"/>
      <c r="BM30" s="177"/>
      <c r="BN30" s="177"/>
      <c r="BO30" s="178"/>
      <c r="BP30" s="130"/>
      <c r="BQ30" s="131"/>
      <c r="BR30" s="131"/>
      <c r="BS30" s="132"/>
      <c r="BT30" s="130"/>
      <c r="BU30" s="131"/>
      <c r="BV30" s="131"/>
      <c r="BW30" s="132"/>
      <c r="BX30" s="177"/>
      <c r="BY30" s="177"/>
      <c r="BZ30" s="177"/>
      <c r="CA30" s="177"/>
      <c r="CB30" s="178"/>
      <c r="CC30" s="130"/>
      <c r="CD30" s="131"/>
      <c r="CE30" s="131"/>
      <c r="CF30" s="132"/>
      <c r="CG30" s="130"/>
      <c r="CH30" s="131"/>
      <c r="CI30" s="131"/>
      <c r="CJ30" s="132"/>
      <c r="CK30" s="130"/>
      <c r="CL30" s="131"/>
      <c r="CM30" s="131"/>
      <c r="CN30" s="132"/>
      <c r="CO30" s="177"/>
      <c r="CP30" s="177"/>
      <c r="CQ30" s="177"/>
      <c r="CR30" s="177"/>
      <c r="CS30" s="178"/>
      <c r="CT30" s="130"/>
      <c r="CU30" s="131"/>
      <c r="CV30" s="131"/>
      <c r="CW30" s="132"/>
      <c r="CX30" s="177"/>
      <c r="CY30" s="177"/>
      <c r="CZ30" s="177"/>
      <c r="DA30" s="177"/>
      <c r="DB30" s="178"/>
      <c r="DC30" s="130"/>
      <c r="DD30" s="131"/>
      <c r="DE30" s="131"/>
      <c r="DF30" s="132"/>
      <c r="DG30" s="6"/>
      <c r="DH30" s="11"/>
    </row>
    <row x14ac:dyDescent="0.25" r="31" customHeight="1" ht="18.75">
      <c r="A31" s="6"/>
      <c r="B31" s="6"/>
      <c r="C31" s="63"/>
      <c r="D31" s="63"/>
      <c r="E31" s="183"/>
      <c r="F31" s="69"/>
      <c r="G31" s="184"/>
      <c r="H31" s="185"/>
      <c r="I31" s="186"/>
      <c r="J31" s="187"/>
      <c r="K31" s="186"/>
      <c r="L31" s="186"/>
      <c r="M31" s="186"/>
      <c r="N31" s="186"/>
      <c r="O31" s="188"/>
      <c r="P31" s="189"/>
      <c r="Q31" s="186"/>
      <c r="R31" s="186"/>
      <c r="S31" s="186"/>
      <c r="T31" s="184"/>
      <c r="U31" s="186"/>
      <c r="V31" s="186"/>
      <c r="W31" s="187"/>
      <c r="X31" s="186"/>
      <c r="Y31" s="186"/>
      <c r="Z31" s="186"/>
      <c r="AA31" s="186"/>
      <c r="AB31" s="187"/>
      <c r="AC31" s="186"/>
      <c r="AD31" s="186"/>
      <c r="AE31" s="186"/>
      <c r="AF31" s="187"/>
      <c r="AG31" s="190"/>
      <c r="AH31" s="191"/>
      <c r="AI31" s="191"/>
      <c r="AJ31" s="192"/>
      <c r="AK31" s="191"/>
      <c r="AL31" s="191"/>
      <c r="AM31" s="191"/>
      <c r="AN31" s="191"/>
      <c r="AO31" s="190"/>
      <c r="AP31" s="191"/>
      <c r="AQ31" s="191"/>
      <c r="AR31" s="191"/>
      <c r="AS31" s="191"/>
      <c r="AT31" s="193"/>
      <c r="AU31" s="191"/>
      <c r="AV31" s="191"/>
      <c r="AW31" s="192"/>
      <c r="AX31" s="169"/>
      <c r="AY31" s="133"/>
      <c r="AZ31" s="133"/>
      <c r="BA31" s="133"/>
      <c r="BB31" s="182"/>
      <c r="BC31" s="191"/>
      <c r="BD31" s="191"/>
      <c r="BE31" s="191"/>
      <c r="BF31" s="192"/>
      <c r="BG31" s="193"/>
      <c r="BH31" s="191"/>
      <c r="BI31" s="191"/>
      <c r="BJ31" s="192"/>
      <c r="BK31" s="186"/>
      <c r="BL31" s="186"/>
      <c r="BM31" s="186"/>
      <c r="BN31" s="186"/>
      <c r="BO31" s="187"/>
      <c r="BP31" s="193"/>
      <c r="BQ31" s="191"/>
      <c r="BR31" s="191"/>
      <c r="BS31" s="192"/>
      <c r="BT31" s="193"/>
      <c r="BU31" s="191"/>
      <c r="BV31" s="191"/>
      <c r="BW31" s="192"/>
      <c r="BX31" s="186"/>
      <c r="BY31" s="186"/>
      <c r="BZ31" s="186"/>
      <c r="CA31" s="186"/>
      <c r="CB31" s="187"/>
      <c r="CC31" s="193"/>
      <c r="CD31" s="191"/>
      <c r="CE31" s="191"/>
      <c r="CF31" s="192"/>
      <c r="CG31" s="193"/>
      <c r="CH31" s="191"/>
      <c r="CI31" s="191"/>
      <c r="CJ31" s="192"/>
      <c r="CK31" s="193"/>
      <c r="CL31" s="191"/>
      <c r="CM31" s="191"/>
      <c r="CN31" s="192"/>
      <c r="CO31" s="186"/>
      <c r="CP31" s="186"/>
      <c r="CQ31" s="186"/>
      <c r="CR31" s="186"/>
      <c r="CS31" s="187"/>
      <c r="CT31" s="193"/>
      <c r="CU31" s="191"/>
      <c r="CV31" s="191"/>
      <c r="CW31" s="192"/>
      <c r="CX31" s="186"/>
      <c r="CY31" s="186"/>
      <c r="CZ31" s="186"/>
      <c r="DA31" s="186"/>
      <c r="DB31" s="187"/>
      <c r="DC31" s="193"/>
      <c r="DD31" s="191"/>
      <c r="DE31" s="191"/>
      <c r="DF31" s="192"/>
      <c r="DG31" s="6"/>
      <c r="DH31" s="11"/>
    </row>
    <row x14ac:dyDescent="0.25" r="32" customHeight="1" ht="28.5">
      <c r="A32" s="6"/>
      <c r="B32" s="6"/>
      <c r="C32" s="6"/>
      <c r="D32" s="63"/>
      <c r="E32" s="194" t="s">
        <v>144</v>
      </c>
      <c r="F32" s="195"/>
      <c r="G32" s="196">
        <f>COUNT(G7:G31)</f>
      </c>
      <c r="H32" s="197">
        <f>COUNT(H7:H31)</f>
      </c>
      <c r="I32" s="197">
        <f>COUNT(I7:I31)</f>
      </c>
      <c r="J32" s="198">
        <f>COUNT(J7:J31)</f>
      </c>
      <c r="K32" s="199">
        <f>COUNT(K7:K31)</f>
      </c>
      <c r="L32" s="200">
        <f>COUNT(L7:L31)</f>
      </c>
      <c r="M32" s="200">
        <f>COUNT(M7:M31)</f>
      </c>
      <c r="N32" s="200">
        <f>COUNT(N7:N31)</f>
      </c>
      <c r="O32" s="201">
        <f>COUNT(O7:O31)</f>
      </c>
      <c r="P32" s="196">
        <f>COUNT(P7:P31)</f>
      </c>
      <c r="Q32" s="197">
        <f>COUNT(Q7:Q31)</f>
      </c>
      <c r="R32" s="197">
        <f>COUNT(R7:R31)</f>
      </c>
      <c r="S32" s="198">
        <f>COUNT(S7:S31)</f>
      </c>
      <c r="T32" s="26">
        <f>COUNT(T7:T31)</f>
      </c>
      <c r="U32" s="28">
        <f>COUNT(U7:U31)</f>
      </c>
      <c r="V32" s="28">
        <f>COUNT(V7:V31)</f>
      </c>
      <c r="W32" s="29">
        <f>COUNT(W7:W31)</f>
      </c>
      <c r="X32" s="202">
        <f>COUNT(X7:X31)</f>
      </c>
      <c r="Y32" s="66">
        <f>COUNT(Y7:Y31)</f>
      </c>
      <c r="Z32" s="66">
        <f>COUNT(Z7:Z31)</f>
      </c>
      <c r="AA32" s="66">
        <f>COUNT(AA7:AA31)</f>
      </c>
      <c r="AB32" s="203">
        <f>COUNT(AB7:AB31)</f>
      </c>
      <c r="AC32" s="196">
        <f>COUNT(AC7:AC31)</f>
      </c>
      <c r="AD32" s="197">
        <f>COUNT(AD7:AD31)</f>
      </c>
      <c r="AE32" s="197">
        <f>COUNT(AE7:AE31)</f>
      </c>
      <c r="AF32" s="198">
        <f>COUNT(AF7:AF31)</f>
      </c>
      <c r="AG32" s="196">
        <f>COUNT(AG7:AG31)</f>
      </c>
      <c r="AH32" s="197">
        <f>COUNT(AH7:AH31)</f>
      </c>
      <c r="AI32" s="197">
        <f>COUNT(AI7:AI31)</f>
      </c>
      <c r="AJ32" s="198">
        <f>COUNT(AJ7:AJ31)</f>
      </c>
      <c r="AK32" s="26">
        <f>COUNT(AK7:AK31)</f>
      </c>
      <c r="AL32" s="28">
        <f>COUNT(AL7:AL31)</f>
      </c>
      <c r="AM32" s="28">
        <f>COUNT(AM7:AM31)</f>
      </c>
      <c r="AN32" s="29">
        <f>COUNT(AN7:AN31)</f>
      </c>
      <c r="AO32" s="199">
        <f>COUNT(AO7:AO31)</f>
      </c>
      <c r="AP32" s="200">
        <f>COUNT(AP7:AP31)</f>
      </c>
      <c r="AQ32" s="200">
        <f>COUNT(AQ7:AQ31)</f>
      </c>
      <c r="AR32" s="200">
        <f>COUNT(AR7:AR31)</f>
      </c>
      <c r="AS32" s="201">
        <f>COUNT(AS7:AS31)</f>
      </c>
      <c r="AT32" s="197">
        <f>COUNT(AT7:AT31)</f>
      </c>
      <c r="AU32" s="197">
        <f>COUNT(AU7:AU31)</f>
      </c>
      <c r="AV32" s="197">
        <f>COUNT(AV7:AV31)</f>
      </c>
      <c r="AW32" s="197">
        <f>COUNT(AW7:AW31)</f>
      </c>
      <c r="AX32" s="199">
        <f>COUNT(AX7:AX31)</f>
      </c>
      <c r="AY32" s="200">
        <f>COUNT(AY7:AY31)</f>
      </c>
      <c r="AZ32" s="200">
        <f>COUNT(AZ7:AZ31)</f>
      </c>
      <c r="BA32" s="200">
        <f>COUNT(BA7:BA31)</f>
      </c>
      <c r="BB32" s="201">
        <f>COUNT(BB7:BB31)</f>
      </c>
      <c r="BC32" s="197">
        <f>COUNT(BC7:BC31)</f>
      </c>
      <c r="BD32" s="197">
        <f>COUNT(BD7:BD31)</f>
      </c>
      <c r="BE32" s="197">
        <f>COUNT(BE7:BE31)</f>
      </c>
      <c r="BF32" s="198">
        <f>COUNT(BF7:BF31)</f>
      </c>
      <c r="BG32" s="197">
        <f>COUNT(BG7:BG31)</f>
      </c>
      <c r="BH32" s="197">
        <f>COUNT(BH7:BH31)</f>
      </c>
      <c r="BI32" s="197">
        <f>COUNT(BI7:BI31)</f>
      </c>
      <c r="BJ32" s="197">
        <f>COUNT(BJ7:BJ31)</f>
      </c>
      <c r="BK32" s="202">
        <f>COUNT(BK7:BK31)</f>
      </c>
      <c r="BL32" s="66">
        <f>COUNT(BL7:BL31)</f>
      </c>
      <c r="BM32" s="66">
        <f>COUNT(BM7:BM31)</f>
      </c>
      <c r="BN32" s="66">
        <f>COUNT(BN7:BN31)</f>
      </c>
      <c r="BO32" s="203">
        <f>COUNT(BO7:BO31)</f>
      </c>
      <c r="BP32" s="197">
        <f>COUNT(BP7:BP31)</f>
      </c>
      <c r="BQ32" s="197">
        <f>COUNT(BQ7:BQ31)</f>
      </c>
      <c r="BR32" s="197">
        <f>COUNT(BR7:BR31)</f>
      </c>
      <c r="BS32" s="197">
        <f>COUNT(BS7:BS31)</f>
      </c>
      <c r="BT32" s="197">
        <f>COUNT(BT7:BT31)</f>
      </c>
      <c r="BU32" s="197">
        <f>COUNT(BU7:BU31)</f>
      </c>
      <c r="BV32" s="197">
        <f>COUNT(BV7:BV31)</f>
      </c>
      <c r="BW32" s="197">
        <f>COUNT(BW7:BW31)</f>
      </c>
      <c r="BX32" s="202">
        <f>COUNT(BX7:BX31)</f>
      </c>
      <c r="BY32" s="66">
        <f>COUNT(BY7:BY31)</f>
      </c>
      <c r="BZ32" s="66">
        <f>COUNT(BZ7:BZ31)</f>
      </c>
      <c r="CA32" s="66">
        <f>COUNT(CA7:CA31)</f>
      </c>
      <c r="CB32" s="203">
        <f>COUNT(CB7:CB31)</f>
      </c>
      <c r="CC32" s="197">
        <f>COUNT(CC7:CC31)</f>
      </c>
      <c r="CD32" s="197">
        <f>COUNT(CD7:CD31)</f>
      </c>
      <c r="CE32" s="197">
        <f>COUNT(CE7:CE31)</f>
      </c>
      <c r="CF32" s="197">
        <f>COUNT(CF7:CF31)</f>
      </c>
      <c r="CG32" s="197">
        <f>COUNT(CG7:CG31)</f>
      </c>
      <c r="CH32" s="197">
        <f>COUNT(CH7:CH31)</f>
      </c>
      <c r="CI32" s="197">
        <f>COUNT(CI7:CI31)</f>
      </c>
      <c r="CJ32" s="197">
        <f>COUNT(CJ7:CJ31)</f>
      </c>
      <c r="CK32" s="197">
        <f>COUNT(CK7:CK31)</f>
      </c>
      <c r="CL32" s="197">
        <f>COUNT(CL7:CL31)</f>
      </c>
      <c r="CM32" s="197">
        <f>COUNT(CM7:CM31)</f>
      </c>
      <c r="CN32" s="197">
        <f>COUNT(CN7:CN31)</f>
      </c>
      <c r="CO32" s="202">
        <f>COUNT(CO7:CO31)</f>
      </c>
      <c r="CP32" s="66">
        <f>COUNT(CP7:CP31)</f>
      </c>
      <c r="CQ32" s="66">
        <f>COUNT(CQ7:CQ31)</f>
      </c>
      <c r="CR32" s="66">
        <f>COUNT(CR7:CR31)</f>
      </c>
      <c r="CS32" s="203">
        <f>COUNT(CS7:CS31)</f>
      </c>
      <c r="CT32" s="197">
        <f>COUNT(CT7:CT31)</f>
      </c>
      <c r="CU32" s="197">
        <f>COUNT(CU7:CU31)</f>
      </c>
      <c r="CV32" s="197">
        <f>COUNT(CV7:CV31)</f>
      </c>
      <c r="CW32" s="197">
        <f>COUNT(CW7:CW31)</f>
      </c>
      <c r="CX32" s="202">
        <f>COUNT(CX7:CX31)</f>
      </c>
      <c r="CY32" s="66">
        <f>COUNT(CY7:CY31)</f>
      </c>
      <c r="CZ32" s="66">
        <f>COUNT(CZ7:CZ31)</f>
      </c>
      <c r="DA32" s="66">
        <f>COUNT(DA7:DA31)</f>
      </c>
      <c r="DB32" s="203">
        <f>COUNT(DB7:DB31)</f>
      </c>
      <c r="DC32" s="197">
        <f>COUNT(DC7:DC31)</f>
      </c>
      <c r="DD32" s="197">
        <f>COUNT(DD7:DD31)</f>
      </c>
      <c r="DE32" s="197">
        <f>COUNT(DE7:DE31)</f>
      </c>
      <c r="DF32" s="197">
        <f>COUNT(DF7:DF31)</f>
      </c>
      <c r="DG32" s="6"/>
      <c r="DH32" s="11"/>
    </row>
    <row x14ac:dyDescent="0.25" r="33" customHeight="1" ht="18.75" hidden="1">
      <c r="A33" s="6"/>
      <c r="B33" s="6"/>
      <c r="C33" s="6"/>
      <c r="D33" s="63"/>
      <c r="E33" s="181" t="s">
        <v>145</v>
      </c>
      <c r="F33" s="20"/>
      <c r="G33" s="204">
        <v>388</v>
      </c>
      <c r="H33" s="205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6"/>
      <c r="DH33" s="11"/>
    </row>
    <row x14ac:dyDescent="0.25" r="34" customHeight="1" ht="18.75" hidden="1">
      <c r="A34" s="6"/>
      <c r="B34" s="6"/>
      <c r="C34" s="6"/>
      <c r="D34" s="6"/>
      <c r="E34" s="181" t="s">
        <v>146</v>
      </c>
      <c r="F34" s="207">
        <f>'[2]Budget 22-23 '!BF76</f>
      </c>
      <c r="G34" s="208">
        <f>F34-#REF!+G33</f>
      </c>
      <c r="H34" s="209">
        <f>G34-#REF!+H33</f>
      </c>
      <c r="I34" s="208">
        <f>H34-#REF!+I33</f>
      </c>
      <c r="J34" s="208">
        <f>I34-#REF!+J33</f>
      </c>
      <c r="K34" s="208">
        <f>J34-#REF!+K33</f>
      </c>
      <c r="L34" s="208">
        <f>K34-#REF!+L33</f>
      </c>
      <c r="M34" s="208">
        <f>L34-#REF!+M33</f>
      </c>
      <c r="N34" s="208">
        <f>M34-#REF!+N33</f>
      </c>
      <c r="O34" s="208">
        <f>N34-#REF!+O33</f>
      </c>
      <c r="P34" s="208">
        <f>O34-#REF!+P33</f>
      </c>
      <c r="Q34" s="208">
        <f>P34-#REF!+Q33</f>
      </c>
      <c r="R34" s="208">
        <f>Q34-#REF!+R33</f>
      </c>
      <c r="S34" s="208">
        <f>R34-#REF!+S33</f>
      </c>
      <c r="T34" s="208">
        <f>S34-#REF!+T33</f>
      </c>
      <c r="U34" s="208">
        <f>T34-#REF!+U33</f>
      </c>
      <c r="V34" s="208">
        <f>U34-#REF!+V33</f>
      </c>
      <c r="W34" s="208">
        <f>V34-#REF!+W33</f>
      </c>
      <c r="X34" s="208">
        <f>W34-#REF!+X33</f>
      </c>
      <c r="Y34" s="208">
        <f>X34-#REF!+Y33</f>
      </c>
      <c r="Z34" s="208">
        <f>Y34-#REF!+Z33</f>
      </c>
      <c r="AA34" s="208">
        <f>Z34-#REF!+AA33</f>
      </c>
      <c r="AB34" s="208">
        <f>AA34-#REF!+AB33</f>
      </c>
      <c r="AC34" s="208">
        <f>AB34-#REF!+AC33</f>
      </c>
      <c r="AD34" s="208">
        <f>AC34-#REF!+AD33</f>
      </c>
      <c r="AE34" s="208">
        <f>AD34-#REF!+AE33</f>
      </c>
      <c r="AF34" s="208">
        <f>AE34-#REF!+AF33</f>
      </c>
      <c r="AG34" s="208">
        <f>AF34-#REF!+AG33</f>
      </c>
      <c r="AH34" s="208">
        <f>AG34-#REF!+AH33</f>
      </c>
      <c r="AI34" s="208">
        <f>AH34-#REF!+AI33</f>
      </c>
      <c r="AJ34" s="208">
        <f>AI34-#REF!+AJ33</f>
      </c>
      <c r="AK34" s="208">
        <f>AJ34-#REF!+AK33</f>
      </c>
      <c r="AL34" s="208">
        <f>AK34-#REF!+AL33</f>
      </c>
      <c r="AM34" s="208">
        <f>AL34-#REF!+AM33</f>
      </c>
      <c r="AN34" s="208">
        <f>AM34-#REF!+AN33</f>
      </c>
      <c r="AO34" s="208">
        <f>AN34-#REF!+AO33</f>
      </c>
      <c r="AP34" s="208">
        <f>AO34-#REF!+AP33</f>
      </c>
      <c r="AQ34" s="208">
        <f>AP34-#REF!+AQ33</f>
      </c>
      <c r="AR34" s="208">
        <f>AQ34-#REF!+AR33</f>
      </c>
      <c r="AS34" s="208">
        <f>AR34-#REF!+AS33</f>
      </c>
      <c r="AT34" s="208">
        <f>AS34-#REF!+AT33</f>
      </c>
      <c r="AU34" s="208">
        <f>AT34-#REF!+AU33</f>
      </c>
      <c r="AV34" s="208">
        <f>AU34-#REF!+AV33</f>
      </c>
      <c r="AW34" s="208">
        <f>AV34-#REF!+AW33</f>
      </c>
      <c r="AX34" s="208">
        <f>AW34-#REF!+AX33</f>
      </c>
      <c r="AY34" s="208">
        <f>AX34-#REF!+AY33</f>
      </c>
      <c r="AZ34" s="208">
        <f>AY34-#REF!+AZ33</f>
      </c>
      <c r="BA34" s="208">
        <f>AZ34-#REF!+BA33</f>
      </c>
      <c r="BB34" s="208">
        <f>BA34-#REF!+BB33</f>
      </c>
      <c r="BC34" s="208">
        <f>BB34-#REF!+BC33</f>
      </c>
      <c r="BD34" s="208">
        <f>BC34-#REF!+BD33</f>
      </c>
      <c r="BE34" s="208">
        <f>BD34-#REF!+BE33</f>
      </c>
      <c r="BF34" s="208">
        <f>BE34-#REF!+BF33</f>
      </c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6"/>
      <c r="DH34" s="11"/>
    </row>
    <row x14ac:dyDescent="0.25" r="35" customHeight="1" ht="18.75" hidden="1">
      <c r="A35" s="6"/>
      <c r="B35" s="6"/>
      <c r="C35" s="6"/>
      <c r="D35" s="6"/>
      <c r="E35" s="181" t="s">
        <v>147</v>
      </c>
      <c r="F35" s="210"/>
      <c r="G35" s="211"/>
      <c r="H35" s="211">
        <v>11</v>
      </c>
      <c r="I35" s="212">
        <v>2</v>
      </c>
      <c r="J35" s="213">
        <v>-1</v>
      </c>
      <c r="K35" s="213"/>
      <c r="L35" s="213">
        <v>4</v>
      </c>
      <c r="M35" s="213">
        <v>9</v>
      </c>
      <c r="N35" s="213">
        <v>-10</v>
      </c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6"/>
      <c r="DH35" s="11"/>
    </row>
    <row x14ac:dyDescent="0.25" r="36" customHeight="1" ht="18.75" hidden="1">
      <c r="A36" s="6"/>
      <c r="B36" s="6"/>
      <c r="C36" s="6"/>
      <c r="D36" s="6"/>
      <c r="E36" s="181" t="s">
        <v>148</v>
      </c>
      <c r="F36" s="207">
        <f>'[2]Budget 22-23 '!BF78</f>
      </c>
      <c r="G36" s="213">
        <f>F36+#REF!+G35-G33</f>
      </c>
      <c r="H36" s="211">
        <f>G36+#REF!+H35-H33</f>
      </c>
      <c r="I36" s="213">
        <f>H36+#REF!+I35-I33</f>
      </c>
      <c r="J36" s="213">
        <f>I36+#REF!+J35-J33</f>
      </c>
      <c r="K36" s="213">
        <f>J36+#REF!+K35-K33</f>
      </c>
      <c r="L36" s="213">
        <f>K36+#REF!+L35-L33</f>
      </c>
      <c r="M36" s="213">
        <f>L36+#REF!+M35-M33</f>
      </c>
      <c r="N36" s="213">
        <f>M36+#REF!+N35-N33</f>
      </c>
      <c r="O36" s="213">
        <f>N36+#REF!+O35-O33</f>
      </c>
      <c r="P36" s="213">
        <f>O36+#REF!+P35-P33</f>
      </c>
      <c r="Q36" s="213">
        <f>P36+#REF!+Q35-Q33</f>
      </c>
      <c r="R36" s="213">
        <f>Q36+#REF!+R35-R33</f>
      </c>
      <c r="S36" s="213">
        <f>R36+#REF!+S35-S33</f>
      </c>
      <c r="T36" s="213">
        <f>S36+#REF!+T35-T33</f>
      </c>
      <c r="U36" s="213">
        <f>T36+#REF!+U35-U33</f>
      </c>
      <c r="V36" s="213">
        <f>U36+#REF!+V35-V33</f>
      </c>
      <c r="W36" s="213">
        <f>V36+#REF!+W35-W33</f>
      </c>
      <c r="X36" s="213">
        <f>W36+#REF!+X35-X33</f>
      </c>
      <c r="Y36" s="213">
        <f>X36+#REF!+Y35-Y33</f>
      </c>
      <c r="Z36" s="213">
        <f>Y36+#REF!+Z35-Z33</f>
      </c>
      <c r="AA36" s="213">
        <f>Z36+#REF!+AA35-AA33</f>
      </c>
      <c r="AB36" s="213">
        <f>AA36+#REF!+AB35-AB33</f>
      </c>
      <c r="AC36" s="213">
        <f>AB36+#REF!+AC35-AC33</f>
      </c>
      <c r="AD36" s="213">
        <f>AC36+#REF!+AD35-AD33</f>
      </c>
      <c r="AE36" s="213">
        <f>AD36+#REF!+AE35-AE33</f>
      </c>
      <c r="AF36" s="213">
        <f>AE36+#REF!+AF35-AF33</f>
      </c>
      <c r="AG36" s="213">
        <f>AF36+#REF!+AG35-AG33</f>
      </c>
      <c r="AH36" s="213">
        <f>AG36+#REF!+AH35-AH33</f>
      </c>
      <c r="AI36" s="213">
        <f>AH36+#REF!+AI35-AI33</f>
      </c>
      <c r="AJ36" s="213">
        <f>AI36+#REF!+AJ35-AJ33</f>
      </c>
      <c r="AK36" s="213">
        <f>AJ36+#REF!+AK35-AK33</f>
      </c>
      <c r="AL36" s="213">
        <f>AK36+#REF!+AL35-AL33</f>
      </c>
      <c r="AM36" s="213">
        <f>AL36+#REF!+AM35-AM33</f>
      </c>
      <c r="AN36" s="213">
        <f>AM36+#REF!+AN35-AN33</f>
      </c>
      <c r="AO36" s="213">
        <f>AN36+#REF!+AO35-AO33</f>
      </c>
      <c r="AP36" s="213">
        <f>AO36+#REF!+AP35-AP33</f>
      </c>
      <c r="AQ36" s="213">
        <f>AP36+#REF!+AQ35-AQ33</f>
      </c>
      <c r="AR36" s="213">
        <f>AQ36+#REF!+AR35-AR33</f>
      </c>
      <c r="AS36" s="213">
        <f>AR36+#REF!+AS35-AS33</f>
      </c>
      <c r="AT36" s="213">
        <f>AS36+#REF!+AT35-AT33</f>
      </c>
      <c r="AU36" s="213">
        <f>AT36+#REF!+AU35-AU33</f>
      </c>
      <c r="AV36" s="213">
        <f>AU36+#REF!+AV35-AV33</f>
      </c>
      <c r="AW36" s="213">
        <f>AV36+#REF!+AW35-AW33</f>
      </c>
      <c r="AX36" s="213">
        <f>AW36+#REF!+AX35-AX33</f>
      </c>
      <c r="AY36" s="213">
        <f>AX36+#REF!+AY35-AY33</f>
      </c>
      <c r="AZ36" s="213">
        <f>AY36+#REF!+AZ35-AZ33</f>
      </c>
      <c r="BA36" s="213">
        <f>AZ36+#REF!+BA35-BA33</f>
      </c>
      <c r="BB36" s="213">
        <f>BA36+#REF!+BB35-BB33</f>
      </c>
      <c r="BC36" s="213">
        <f>BB36+#REF!+BC35-BC33</f>
      </c>
      <c r="BD36" s="213">
        <f>BC36+#REF!+BD35-BD33</f>
      </c>
      <c r="BE36" s="213">
        <f>BD36+#REF!+BE35-BE33</f>
      </c>
      <c r="BF36" s="213">
        <f>BE36+#REF!+BF35-BF33</f>
      </c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6"/>
      <c r="DH36" s="11"/>
    </row>
    <row x14ac:dyDescent="0.25" r="37" customHeight="1" ht="18.75" hidden="1">
      <c r="A37" s="6"/>
      <c r="B37" s="6"/>
      <c r="C37" s="6"/>
      <c r="D37" s="6"/>
      <c r="E37" s="181"/>
      <c r="F37" s="210"/>
      <c r="G37" s="214"/>
      <c r="H37" s="214"/>
      <c r="I37" s="214"/>
      <c r="J37" s="214"/>
      <c r="K37" s="214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6"/>
      <c r="AD37" s="216"/>
      <c r="AE37" s="216"/>
      <c r="AF37" s="216"/>
      <c r="AG37" s="216"/>
      <c r="AH37" s="214"/>
      <c r="AI37" s="214"/>
      <c r="AJ37" s="214"/>
      <c r="AK37" s="211"/>
      <c r="AL37" s="211"/>
      <c r="AM37" s="214"/>
      <c r="AN37" s="214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6"/>
      <c r="DH37" s="11"/>
    </row>
    <row x14ac:dyDescent="0.25" r="38" customHeight="1" ht="18.75" hidden="1">
      <c r="A38" s="6"/>
      <c r="B38" s="6"/>
      <c r="C38" s="6"/>
      <c r="D38" s="6"/>
      <c r="E38" s="217" t="s">
        <v>149</v>
      </c>
      <c r="F38" s="20"/>
      <c r="G38" s="213">
        <f>#REF!-#REF!</f>
      </c>
      <c r="H38" s="211"/>
      <c r="I38" s="213">
        <f>#REF!-#REF!</f>
      </c>
      <c r="J38" s="213">
        <f>#REF!-#REF!</f>
      </c>
      <c r="K38" s="213">
        <f>#REF!-#REF!</f>
      </c>
      <c r="L38" s="213">
        <f>#REF!-#REF!</f>
      </c>
      <c r="M38" s="213">
        <f>#REF!-#REF!</f>
      </c>
      <c r="N38" s="213">
        <f>#REF!-#REF!</f>
      </c>
      <c r="O38" s="213">
        <f>#REF!-#REF!</f>
      </c>
      <c r="P38" s="213">
        <f>#REF!-#REF!</f>
      </c>
      <c r="Q38" s="213">
        <f>#REF!-#REF!</f>
      </c>
      <c r="R38" s="213">
        <f>#REF!-#REF!</f>
      </c>
      <c r="S38" s="213">
        <f>#REF!-#REF!</f>
      </c>
      <c r="T38" s="213">
        <f>#REF!-#REF!</f>
      </c>
      <c r="U38" s="213">
        <f>#REF!-#REF!</f>
      </c>
      <c r="V38" s="213">
        <f>#REF!-#REF!</f>
      </c>
      <c r="W38" s="213">
        <f>#REF!-#REF!</f>
      </c>
      <c r="X38" s="213">
        <f>#REF!-#REF!</f>
      </c>
      <c r="Y38" s="218">
        <f>#REF!-#REF!</f>
      </c>
      <c r="Z38" s="218">
        <f>#REF!-#REF!</f>
      </c>
      <c r="AA38" s="218">
        <f>#REF!-#REF!</f>
      </c>
      <c r="AB38" s="218">
        <f>#REF!-#REF!</f>
      </c>
      <c r="AC38" s="218">
        <f>#REF!-#REF!</f>
      </c>
      <c r="AD38" s="218">
        <f>#REF!-#REF!</f>
      </c>
      <c r="AE38" s="218">
        <f>#REF!-#REF!</f>
      </c>
      <c r="AF38" s="218">
        <f>#REF!-#REF!</f>
      </c>
      <c r="AG38" s="219">
        <f>#REF!-#REF!</f>
      </c>
      <c r="AH38" s="219">
        <f>#REF!-#REF!</f>
      </c>
      <c r="AI38" s="219">
        <f>#REF!-#REF!</f>
      </c>
      <c r="AJ38" s="219">
        <f>#REF!-#REF!</f>
      </c>
      <c r="AK38" s="219">
        <f>#REF!-#REF!</f>
      </c>
      <c r="AL38" s="219">
        <f>#REF!-#REF!</f>
      </c>
      <c r="AM38" s="219">
        <f>#REF!-#REF!</f>
      </c>
      <c r="AN38" s="219">
        <f>#REF!-#REF!</f>
      </c>
      <c r="AO38" s="219">
        <f>#REF!-#REF!</f>
      </c>
      <c r="AP38" s="219">
        <f>#REF!-#REF!</f>
      </c>
      <c r="AQ38" s="219">
        <f>#REF!-#REF!</f>
      </c>
      <c r="AR38" s="219">
        <f>#REF!-#REF!</f>
      </c>
      <c r="AS38" s="219">
        <f>#REF!-#REF!</f>
      </c>
      <c r="AT38" s="219">
        <f>#REF!-#REF!</f>
      </c>
      <c r="AU38" s="219">
        <f>#REF!-#REF!</f>
      </c>
      <c r="AV38" s="219">
        <f>#REF!-#REF!</f>
      </c>
      <c r="AW38" s="219">
        <f>#REF!-#REF!</f>
      </c>
      <c r="AX38" s="219">
        <f>#REF!-#REF!</f>
      </c>
      <c r="AY38" s="219">
        <f>#REF!-#REF!</f>
      </c>
      <c r="AZ38" s="219">
        <f>#REF!-#REF!</f>
      </c>
      <c r="BA38" s="219">
        <f>#REF!-#REF!</f>
      </c>
      <c r="BB38" s="219">
        <f>#REF!-#REF!</f>
      </c>
      <c r="BC38" s="219">
        <f>#REF!-#REF!</f>
      </c>
      <c r="BD38" s="219">
        <f>#REF!-#REF!</f>
      </c>
      <c r="BE38" s="219">
        <f>#REF!-#REF!</f>
      </c>
      <c r="BF38" s="219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6"/>
      <c r="DH38" s="11"/>
    </row>
    <row x14ac:dyDescent="0.25" r="39" customHeight="1" ht="18.75" hidden="1">
      <c r="A39" s="6"/>
      <c r="B39" s="6"/>
      <c r="C39" s="6"/>
      <c r="D39" s="6"/>
      <c r="E39" s="220" t="s">
        <v>150</v>
      </c>
      <c r="F39" s="221"/>
      <c r="G39" s="222"/>
      <c r="H39" s="223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4"/>
      <c r="Z39" s="224"/>
      <c r="AA39" s="224"/>
      <c r="AB39" s="224"/>
      <c r="AC39" s="225">
        <f>AC38/21</f>
      </c>
      <c r="AD39" s="225">
        <f>AD38/21</f>
      </c>
      <c r="AE39" s="225">
        <f>AE38/21</f>
      </c>
      <c r="AF39" s="225">
        <f>AF38/21</f>
      </c>
      <c r="AG39" s="225">
        <f>AG38/21</f>
      </c>
      <c r="AH39" s="225">
        <f>AH38/21</f>
      </c>
      <c r="AI39" s="225">
        <f>AI38/21</f>
      </c>
      <c r="AJ39" s="225">
        <f>AJ38/21</f>
      </c>
      <c r="AK39" s="225">
        <f>AK38/21</f>
      </c>
      <c r="AL39" s="225">
        <f>AL38/21</f>
      </c>
      <c r="AM39" s="225">
        <f>AM38/21</f>
      </c>
      <c r="AN39" s="225">
        <f>AN38/21</f>
      </c>
      <c r="AO39" s="225">
        <f>AO38/21</f>
      </c>
      <c r="AP39" s="225">
        <f>AP38/21</f>
      </c>
      <c r="AQ39" s="225">
        <f>AQ38/21</f>
      </c>
      <c r="AR39" s="225">
        <f>AR38/21</f>
      </c>
      <c r="AS39" s="225">
        <f>AS38/21</f>
      </c>
      <c r="AT39" s="225">
        <f>AT38/21</f>
      </c>
      <c r="AU39" s="225">
        <f>AU38/21</f>
      </c>
      <c r="AV39" s="225">
        <f>AV38/21</f>
      </c>
      <c r="AW39" s="225">
        <f>AW38/21</f>
      </c>
      <c r="AX39" s="225">
        <f>AX38/21</f>
      </c>
      <c r="AY39" s="225">
        <f>AY38/21</f>
      </c>
      <c r="AZ39" s="225">
        <f>AZ38/21</f>
      </c>
      <c r="BA39" s="225">
        <f>BA38/21</f>
      </c>
      <c r="BB39" s="225">
        <f>BB38/21</f>
      </c>
      <c r="BC39" s="225">
        <f>BC38/21</f>
      </c>
      <c r="BD39" s="225">
        <f>BD38/21</f>
      </c>
      <c r="BE39" s="225">
        <f>BE38/21</f>
      </c>
      <c r="BF39" s="226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6"/>
      <c r="DH39" s="11"/>
    </row>
    <row x14ac:dyDescent="0.25" r="40" customHeight="1" ht="18.75" hidden="1">
      <c r="A40" s="6"/>
      <c r="B40" s="6"/>
      <c r="C40" s="6"/>
      <c r="D40" s="6"/>
      <c r="E40" s="181" t="s">
        <v>151</v>
      </c>
      <c r="F40" s="20"/>
      <c r="G40" s="227"/>
      <c r="H40" s="228"/>
      <c r="I40" s="229">
        <f>SUM(I38:L38)</f>
      </c>
      <c r="J40" s="230"/>
      <c r="K40" s="230"/>
      <c r="L40" s="231"/>
      <c r="M40" s="229">
        <f>SUM(M38:P38)</f>
      </c>
      <c r="N40" s="230"/>
      <c r="O40" s="230"/>
      <c r="P40" s="231"/>
      <c r="Q40" s="229">
        <f>SUM(Q38:T38)</f>
      </c>
      <c r="R40" s="230"/>
      <c r="S40" s="230"/>
      <c r="T40" s="231"/>
      <c r="U40" s="229">
        <f>SUM(U38:X38)</f>
      </c>
      <c r="V40" s="230"/>
      <c r="W40" s="230"/>
      <c r="X40" s="231"/>
      <c r="Y40" s="229">
        <f>SUM(Y38:AB38)</f>
      </c>
      <c r="Z40" s="230"/>
      <c r="AA40" s="230"/>
      <c r="AB40" s="231"/>
      <c r="AC40" s="229">
        <f>SUM(AC38:AF38)</f>
      </c>
      <c r="AD40" s="230"/>
      <c r="AE40" s="230"/>
      <c r="AF40" s="231"/>
      <c r="AG40" s="229">
        <f>SUM(AG38:AK38)</f>
      </c>
      <c r="AH40" s="230"/>
      <c r="AI40" s="230"/>
      <c r="AJ40" s="230"/>
      <c r="AK40" s="231"/>
      <c r="AL40" s="229">
        <f>SUM(AL38:AO38)</f>
      </c>
      <c r="AM40" s="230"/>
      <c r="AN40" s="230"/>
      <c r="AO40" s="231"/>
      <c r="AP40" s="229">
        <f>SUM(AP38:AS38)</f>
      </c>
      <c r="AQ40" s="230"/>
      <c r="AR40" s="230"/>
      <c r="AS40" s="231"/>
      <c r="AT40" s="229">
        <f>SUM(AT38:AX38)</f>
      </c>
      <c r="AU40" s="230"/>
      <c r="AV40" s="230"/>
      <c r="AW40" s="230"/>
      <c r="AX40" s="231"/>
      <c r="AY40" s="229">
        <f>SUM(AY38:BB38)</f>
      </c>
      <c r="AZ40" s="230"/>
      <c r="BA40" s="230"/>
      <c r="BB40" s="231"/>
      <c r="BC40" s="229">
        <f>SUM(BC38:BF38)</f>
      </c>
      <c r="BD40" s="230"/>
      <c r="BE40" s="230"/>
      <c r="BF40" s="230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6"/>
      <c r="DH40" s="11"/>
    </row>
    <row x14ac:dyDescent="0.25" r="41" customHeight="1" ht="18.75" hidden="1">
      <c r="A41" s="6"/>
      <c r="B41" s="6"/>
      <c r="C41" s="6"/>
      <c r="D41" s="6"/>
      <c r="E41" s="232" t="s">
        <v>152</v>
      </c>
      <c r="F41" s="20"/>
      <c r="G41" s="233"/>
      <c r="H41" s="234"/>
      <c r="I41" s="233"/>
      <c r="J41" s="233"/>
      <c r="K41" s="233"/>
      <c r="L41" s="233"/>
      <c r="M41" s="233"/>
      <c r="N41" s="233"/>
      <c r="O41" s="233"/>
      <c r="P41" s="233"/>
      <c r="Q41" s="233"/>
      <c r="R41" s="233"/>
      <c r="S41" s="233"/>
      <c r="T41" s="233"/>
      <c r="U41" s="233"/>
      <c r="V41" s="233"/>
      <c r="W41" s="233"/>
      <c r="X41" s="235"/>
      <c r="Y41" s="236">
        <f>SUM(Y40:BF40)</f>
      </c>
      <c r="Z41" s="237"/>
      <c r="AA41" s="237"/>
      <c r="AB41" s="237"/>
      <c r="AC41" s="237"/>
      <c r="AD41" s="237"/>
      <c r="AE41" s="237"/>
      <c r="AF41" s="237"/>
      <c r="AG41" s="237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  <c r="AS41" s="237"/>
      <c r="AT41" s="237"/>
      <c r="AU41" s="237"/>
      <c r="AV41" s="237"/>
      <c r="AW41" s="237"/>
      <c r="AX41" s="237"/>
      <c r="AY41" s="237"/>
      <c r="AZ41" s="237"/>
      <c r="BA41" s="237"/>
      <c r="BB41" s="237"/>
      <c r="BC41" s="237"/>
      <c r="BD41" s="237"/>
      <c r="BE41" s="237"/>
      <c r="BF41" s="237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6"/>
      <c r="DH41" s="11"/>
    </row>
    <row x14ac:dyDescent="0.25" r="42" customHeight="1" ht="18.75">
      <c r="A42" s="6"/>
      <c r="B42" s="6"/>
      <c r="C42" s="6"/>
      <c r="D42" s="6"/>
      <c r="E42" s="6"/>
      <c r="F42" s="20"/>
      <c r="G42" s="11"/>
      <c r="H42" s="20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6"/>
      <c r="DH42" s="11"/>
    </row>
    <row x14ac:dyDescent="0.25" r="43" customHeight="1" ht="18.75">
      <c r="A43" s="6"/>
      <c r="B43" s="6"/>
      <c r="C43" s="6"/>
      <c r="D43" s="6"/>
      <c r="E43" s="6"/>
      <c r="F43" s="64" t="s">
        <v>153</v>
      </c>
      <c r="G43" s="11"/>
      <c r="H43" s="20"/>
      <c r="I43" s="238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6"/>
      <c r="DH43" s="11"/>
    </row>
    <row x14ac:dyDescent="0.25" r="44" customHeight="1" ht="15" customFormat="1" s="239">
      <c r="A44" s="240"/>
      <c r="B44" s="240"/>
      <c r="C44" s="240"/>
      <c r="D44" s="240"/>
      <c r="E44" s="240"/>
      <c r="F44" s="241"/>
      <c r="G44" s="242"/>
      <c r="H44" s="241"/>
      <c r="I44" s="242"/>
      <c r="J44" s="238" t="s">
        <v>153</v>
      </c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2"/>
      <c r="AH44" s="242"/>
      <c r="AI44" s="242"/>
      <c r="AJ44" s="242"/>
      <c r="AK44" s="242"/>
      <c r="AL44" s="242"/>
      <c r="AM44" s="242"/>
      <c r="AN44" s="242"/>
      <c r="AO44" s="242"/>
      <c r="AP44" s="242"/>
      <c r="AQ44" s="242"/>
      <c r="AR44" s="242"/>
      <c r="AS44" s="242"/>
      <c r="AT44" s="242"/>
      <c r="AU44" s="242"/>
      <c r="AV44" s="242"/>
      <c r="AW44" s="242"/>
      <c r="AX44" s="242"/>
      <c r="AY44" s="242"/>
      <c r="AZ44" s="242"/>
      <c r="BA44" s="242"/>
      <c r="BB44" s="242"/>
      <c r="BC44" s="242"/>
      <c r="BD44" s="242"/>
      <c r="BE44" s="242"/>
      <c r="BF44" s="242"/>
      <c r="BG44" s="242"/>
      <c r="BH44" s="242"/>
      <c r="BI44" s="242"/>
      <c r="BJ44" s="242"/>
      <c r="BK44" s="242"/>
      <c r="BL44" s="242"/>
      <c r="BM44" s="242"/>
      <c r="BN44" s="242"/>
      <c r="BO44" s="242"/>
      <c r="BP44" s="242"/>
      <c r="BQ44" s="242"/>
      <c r="BR44" s="242"/>
      <c r="BS44" s="242"/>
      <c r="BT44" s="242"/>
      <c r="BU44" s="242"/>
      <c r="BV44" s="242"/>
      <c r="BW44" s="242"/>
      <c r="BX44" s="242"/>
      <c r="BY44" s="242"/>
      <c r="BZ44" s="242"/>
      <c r="CA44" s="242"/>
      <c r="CB44" s="242"/>
      <c r="CC44" s="242"/>
      <c r="CD44" s="242"/>
      <c r="CE44" s="242"/>
      <c r="CF44" s="242"/>
      <c r="CG44" s="242"/>
      <c r="CH44" s="242"/>
      <c r="CI44" s="242"/>
      <c r="CJ44" s="242"/>
      <c r="CK44" s="242"/>
      <c r="CL44" s="242"/>
      <c r="CM44" s="242"/>
      <c r="CN44" s="242"/>
      <c r="CO44" s="242"/>
      <c r="CP44" s="242"/>
      <c r="CQ44" s="242"/>
      <c r="CR44" s="242"/>
      <c r="CS44" s="242"/>
      <c r="CT44" s="242"/>
      <c r="CU44" s="242"/>
      <c r="CV44" s="242"/>
      <c r="CW44" s="242"/>
      <c r="CX44" s="242"/>
      <c r="CY44" s="242"/>
      <c r="CZ44" s="242"/>
      <c r="DA44" s="242"/>
      <c r="DB44" s="242"/>
      <c r="DC44" s="242"/>
      <c r="DD44" s="242"/>
      <c r="DE44" s="242"/>
      <c r="DF44" s="242"/>
      <c r="DG44" s="240"/>
      <c r="DH44" s="242"/>
    </row>
    <row x14ac:dyDescent="0.25" r="45" customHeight="1" ht="15" customFormat="1" s="239">
      <c r="A45" s="240"/>
      <c r="B45" s="240"/>
      <c r="C45" s="240"/>
      <c r="D45" s="240"/>
      <c r="E45" s="240"/>
      <c r="F45" s="241"/>
      <c r="G45" s="242"/>
      <c r="H45" s="241"/>
      <c r="I45" s="242"/>
      <c r="J45" s="238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2"/>
      <c r="AB45" s="242"/>
      <c r="AC45" s="242"/>
      <c r="AD45" s="242"/>
      <c r="AE45" s="242"/>
      <c r="AF45" s="242"/>
      <c r="AG45" s="242"/>
      <c r="AH45" s="242"/>
      <c r="AI45" s="242"/>
      <c r="AJ45" s="242"/>
      <c r="AK45" s="242"/>
      <c r="AL45" s="242"/>
      <c r="AM45" s="242"/>
      <c r="AN45" s="242"/>
      <c r="AO45" s="242"/>
      <c r="AP45" s="242"/>
      <c r="AQ45" s="242"/>
      <c r="AR45" s="242"/>
      <c r="AS45" s="242"/>
      <c r="AT45" s="242"/>
      <c r="AU45" s="242"/>
      <c r="AV45" s="242"/>
      <c r="AW45" s="242"/>
      <c r="AX45" s="242"/>
      <c r="AY45" s="242"/>
      <c r="AZ45" s="242"/>
      <c r="BA45" s="242"/>
      <c r="BB45" s="242"/>
      <c r="BC45" s="242"/>
      <c r="BD45" s="242"/>
      <c r="BE45" s="242"/>
      <c r="BF45" s="242"/>
      <c r="BG45" s="242"/>
      <c r="BH45" s="242"/>
      <c r="BI45" s="242"/>
      <c r="BJ45" s="242"/>
      <c r="BK45" s="242"/>
      <c r="BL45" s="242"/>
      <c r="BM45" s="242"/>
      <c r="BN45" s="242"/>
      <c r="BO45" s="242"/>
      <c r="BP45" s="242"/>
      <c r="BQ45" s="242"/>
      <c r="BR45" s="242"/>
      <c r="BS45" s="242"/>
      <c r="BT45" s="242"/>
      <c r="BU45" s="242"/>
      <c r="BV45" s="242"/>
      <c r="BW45" s="242"/>
      <c r="BX45" s="242"/>
      <c r="BY45" s="242"/>
      <c r="BZ45" s="242"/>
      <c r="CA45" s="242"/>
      <c r="CB45" s="242"/>
      <c r="CC45" s="242"/>
      <c r="CD45" s="242"/>
      <c r="CE45" s="242"/>
      <c r="CF45" s="242"/>
      <c r="CG45" s="242"/>
      <c r="CH45" s="242"/>
      <c r="CI45" s="242"/>
      <c r="CJ45" s="242"/>
      <c r="CK45" s="242"/>
      <c r="CL45" s="242"/>
      <c r="CM45" s="242"/>
      <c r="CN45" s="242"/>
      <c r="CO45" s="242"/>
      <c r="CP45" s="242"/>
      <c r="CQ45" s="242"/>
      <c r="CR45" s="242"/>
      <c r="CS45" s="242"/>
      <c r="CT45" s="242"/>
      <c r="CU45" s="242"/>
      <c r="CV45" s="242"/>
      <c r="CW45" s="242"/>
      <c r="CX45" s="242"/>
      <c r="CY45" s="242"/>
      <c r="CZ45" s="242"/>
      <c r="DA45" s="242"/>
      <c r="DB45" s="242"/>
      <c r="DC45" s="242"/>
      <c r="DD45" s="242"/>
      <c r="DE45" s="242"/>
      <c r="DF45" s="242"/>
      <c r="DG45" s="240"/>
      <c r="DH45" s="242"/>
    </row>
    <row x14ac:dyDescent="0.25" r="46" customHeight="1" ht="15" customFormat="1" s="239">
      <c r="A46" s="240"/>
      <c r="B46" s="240"/>
      <c r="C46" s="240"/>
      <c r="D46" s="240"/>
      <c r="E46" s="240"/>
      <c r="F46" s="241"/>
      <c r="G46" s="242"/>
      <c r="H46" s="241"/>
      <c r="I46" s="242"/>
      <c r="J46" s="238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2"/>
      <c r="AC46" s="242"/>
      <c r="AD46" s="242"/>
      <c r="AE46" s="242"/>
      <c r="AF46" s="242"/>
      <c r="AG46" s="242"/>
      <c r="AH46" s="242"/>
      <c r="AI46" s="242"/>
      <c r="AJ46" s="242"/>
      <c r="AK46" s="242"/>
      <c r="AL46" s="242"/>
      <c r="AM46" s="242"/>
      <c r="AN46" s="242"/>
      <c r="AO46" s="242"/>
      <c r="AP46" s="242"/>
      <c r="AQ46" s="242"/>
      <c r="AR46" s="242"/>
      <c r="AS46" s="242"/>
      <c r="AT46" s="242"/>
      <c r="AU46" s="242"/>
      <c r="AV46" s="242"/>
      <c r="AW46" s="242"/>
      <c r="AX46" s="242"/>
      <c r="AY46" s="242"/>
      <c r="AZ46" s="242"/>
      <c r="BA46" s="242"/>
      <c r="BB46" s="242"/>
      <c r="BC46" s="242"/>
      <c r="BD46" s="242"/>
      <c r="BE46" s="242"/>
      <c r="BF46" s="242"/>
      <c r="BG46" s="242"/>
      <c r="BH46" s="242"/>
      <c r="BI46" s="242"/>
      <c r="BJ46" s="242"/>
      <c r="BK46" s="242"/>
      <c r="BL46" s="242"/>
      <c r="BM46" s="242"/>
      <c r="BN46" s="242"/>
      <c r="BO46" s="242"/>
      <c r="BP46" s="242"/>
      <c r="BQ46" s="242"/>
      <c r="BR46" s="242"/>
      <c r="BS46" s="242"/>
      <c r="BT46" s="242"/>
      <c r="BU46" s="242"/>
      <c r="BV46" s="242"/>
      <c r="BW46" s="242"/>
      <c r="BX46" s="242"/>
      <c r="BY46" s="242"/>
      <c r="BZ46" s="242"/>
      <c r="CA46" s="242"/>
      <c r="CB46" s="242"/>
      <c r="CC46" s="242"/>
      <c r="CD46" s="242"/>
      <c r="CE46" s="242"/>
      <c r="CF46" s="242"/>
      <c r="CG46" s="242"/>
      <c r="CH46" s="242"/>
      <c r="CI46" s="242"/>
      <c r="CJ46" s="242"/>
      <c r="CK46" s="242"/>
      <c r="CL46" s="242"/>
      <c r="CM46" s="242"/>
      <c r="CN46" s="242"/>
      <c r="CO46" s="242"/>
      <c r="CP46" s="242"/>
      <c r="CQ46" s="242"/>
      <c r="CR46" s="242"/>
      <c r="CS46" s="242"/>
      <c r="CT46" s="242"/>
      <c r="CU46" s="242"/>
      <c r="CV46" s="242"/>
      <c r="CW46" s="242"/>
      <c r="CX46" s="242"/>
      <c r="CY46" s="242"/>
      <c r="CZ46" s="242"/>
      <c r="DA46" s="242"/>
      <c r="DB46" s="242"/>
      <c r="DC46" s="242"/>
      <c r="DD46" s="242"/>
      <c r="DE46" s="242"/>
      <c r="DF46" s="242"/>
      <c r="DG46" s="240"/>
      <c r="DH46" s="242"/>
    </row>
    <row x14ac:dyDescent="0.25" r="47" customHeight="1" ht="15" customFormat="1" s="239">
      <c r="A47" s="240"/>
      <c r="B47" s="240"/>
      <c r="C47" s="240"/>
      <c r="D47" s="240"/>
      <c r="E47" s="240"/>
      <c r="F47" s="241"/>
      <c r="G47" s="242"/>
      <c r="H47" s="241"/>
      <c r="I47" s="242"/>
      <c r="J47" s="238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2"/>
      <c r="AB47" s="242"/>
      <c r="AC47" s="242"/>
      <c r="AD47" s="242"/>
      <c r="AE47" s="242"/>
      <c r="AF47" s="242"/>
      <c r="AG47" s="242"/>
      <c r="AH47" s="242"/>
      <c r="AI47" s="242"/>
      <c r="AJ47" s="242"/>
      <c r="AK47" s="242"/>
      <c r="AL47" s="242"/>
      <c r="AM47" s="242"/>
      <c r="AN47" s="242"/>
      <c r="AO47" s="242"/>
      <c r="AP47" s="242"/>
      <c r="AQ47" s="242"/>
      <c r="AR47" s="242"/>
      <c r="AS47" s="242"/>
      <c r="AT47" s="242"/>
      <c r="AU47" s="242"/>
      <c r="AV47" s="242"/>
      <c r="AW47" s="242"/>
      <c r="AX47" s="242"/>
      <c r="AY47" s="242"/>
      <c r="AZ47" s="242"/>
      <c r="BA47" s="242"/>
      <c r="BB47" s="242"/>
      <c r="BC47" s="242"/>
      <c r="BD47" s="242"/>
      <c r="BE47" s="242"/>
      <c r="BF47" s="242"/>
      <c r="BG47" s="242"/>
      <c r="BH47" s="242"/>
      <c r="BI47" s="242"/>
      <c r="BJ47" s="242"/>
      <c r="BK47" s="242"/>
      <c r="BL47" s="242"/>
      <c r="BM47" s="242"/>
      <c r="BN47" s="242"/>
      <c r="BO47" s="242"/>
      <c r="BP47" s="242"/>
      <c r="BQ47" s="242"/>
      <c r="BR47" s="242"/>
      <c r="BS47" s="242"/>
      <c r="BT47" s="242"/>
      <c r="BU47" s="242"/>
      <c r="BV47" s="242"/>
      <c r="BW47" s="242"/>
      <c r="BX47" s="242"/>
      <c r="BY47" s="242"/>
      <c r="BZ47" s="242"/>
      <c r="CA47" s="242"/>
      <c r="CB47" s="242"/>
      <c r="CC47" s="242"/>
      <c r="CD47" s="242"/>
      <c r="CE47" s="242"/>
      <c r="CF47" s="242"/>
      <c r="CG47" s="242"/>
      <c r="CH47" s="242"/>
      <c r="CI47" s="242"/>
      <c r="CJ47" s="242"/>
      <c r="CK47" s="242"/>
      <c r="CL47" s="242"/>
      <c r="CM47" s="242"/>
      <c r="CN47" s="242"/>
      <c r="CO47" s="242"/>
      <c r="CP47" s="242"/>
      <c r="CQ47" s="242"/>
      <c r="CR47" s="242"/>
      <c r="CS47" s="242"/>
      <c r="CT47" s="242"/>
      <c r="CU47" s="242"/>
      <c r="CV47" s="242"/>
      <c r="CW47" s="242"/>
      <c r="CX47" s="242"/>
      <c r="CY47" s="242"/>
      <c r="CZ47" s="242"/>
      <c r="DA47" s="242"/>
      <c r="DB47" s="242"/>
      <c r="DC47" s="242"/>
      <c r="DD47" s="242"/>
      <c r="DE47" s="242"/>
      <c r="DF47" s="242"/>
      <c r="DG47" s="240"/>
      <c r="DH47" s="242"/>
    </row>
    <row x14ac:dyDescent="0.25" r="48" customHeight="1" ht="15" customFormat="1" s="239">
      <c r="A48" s="240"/>
      <c r="B48" s="240"/>
      <c r="C48" s="240"/>
      <c r="D48" s="240"/>
      <c r="E48" s="240"/>
      <c r="F48" s="241"/>
      <c r="G48" s="242"/>
      <c r="H48" s="241"/>
      <c r="I48" s="242"/>
      <c r="J48" s="238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2"/>
      <c r="AB48" s="242"/>
      <c r="AC48" s="242"/>
      <c r="AD48" s="242"/>
      <c r="AE48" s="242"/>
      <c r="AF48" s="242"/>
      <c r="AG48" s="242"/>
      <c r="AH48" s="242"/>
      <c r="AI48" s="242"/>
      <c r="AJ48" s="242"/>
      <c r="AK48" s="242"/>
      <c r="AL48" s="242"/>
      <c r="AM48" s="242"/>
      <c r="AN48" s="242"/>
      <c r="AO48" s="242"/>
      <c r="AP48" s="242"/>
      <c r="AQ48" s="242"/>
      <c r="AR48" s="242"/>
      <c r="AS48" s="242"/>
      <c r="AT48" s="242"/>
      <c r="AU48" s="242"/>
      <c r="AV48" s="242"/>
      <c r="AW48" s="242"/>
      <c r="AX48" s="242"/>
      <c r="AY48" s="242"/>
      <c r="AZ48" s="242"/>
      <c r="BA48" s="242"/>
      <c r="BB48" s="242"/>
      <c r="BC48" s="242"/>
      <c r="BD48" s="242"/>
      <c r="BE48" s="242"/>
      <c r="BF48" s="242"/>
      <c r="BG48" s="242"/>
      <c r="BH48" s="242"/>
      <c r="BI48" s="242"/>
      <c r="BJ48" s="242"/>
      <c r="BK48" s="242"/>
      <c r="BL48" s="242"/>
      <c r="BM48" s="242"/>
      <c r="BN48" s="242"/>
      <c r="BO48" s="242"/>
      <c r="BP48" s="242"/>
      <c r="BQ48" s="242"/>
      <c r="BR48" s="242"/>
      <c r="BS48" s="242"/>
      <c r="BT48" s="242"/>
      <c r="BU48" s="242"/>
      <c r="BV48" s="242"/>
      <c r="BW48" s="242"/>
      <c r="BX48" s="242"/>
      <c r="BY48" s="242"/>
      <c r="BZ48" s="242"/>
      <c r="CA48" s="242"/>
      <c r="CB48" s="242"/>
      <c r="CC48" s="242"/>
      <c r="CD48" s="242"/>
      <c r="CE48" s="242"/>
      <c r="CF48" s="242"/>
      <c r="CG48" s="242"/>
      <c r="CH48" s="242"/>
      <c r="CI48" s="242"/>
      <c r="CJ48" s="242"/>
      <c r="CK48" s="242"/>
      <c r="CL48" s="242"/>
      <c r="CM48" s="242"/>
      <c r="CN48" s="242"/>
      <c r="CO48" s="242"/>
      <c r="CP48" s="242"/>
      <c r="CQ48" s="242"/>
      <c r="CR48" s="242"/>
      <c r="CS48" s="242"/>
      <c r="CT48" s="242"/>
      <c r="CU48" s="242"/>
      <c r="CV48" s="242"/>
      <c r="CW48" s="242"/>
      <c r="CX48" s="242"/>
      <c r="CY48" s="242"/>
      <c r="CZ48" s="242"/>
      <c r="DA48" s="242"/>
      <c r="DB48" s="242"/>
      <c r="DC48" s="242"/>
      <c r="DD48" s="242"/>
      <c r="DE48" s="242"/>
      <c r="DF48" s="242"/>
      <c r="DG48" s="240"/>
      <c r="DH48" s="242"/>
    </row>
    <row x14ac:dyDescent="0.25" r="49" customHeight="1" ht="15">
      <c r="A49" s="6"/>
      <c r="B49" s="6"/>
      <c r="C49" s="6"/>
      <c r="D49" s="6"/>
      <c r="E49" s="6"/>
      <c r="F49" s="20"/>
      <c r="G49" s="11"/>
      <c r="H49" s="20"/>
      <c r="I49" s="11"/>
      <c r="J49" s="238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243" t="s">
        <v>154</v>
      </c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6"/>
      <c r="DH49" s="11"/>
    </row>
    <row x14ac:dyDescent="0.25" r="50" customHeight="1" ht="15" customFormat="1" s="239">
      <c r="A50" s="240"/>
      <c r="B50" s="240"/>
      <c r="C50" s="240"/>
      <c r="D50" s="240"/>
      <c r="E50" s="240"/>
      <c r="F50" s="241"/>
      <c r="G50" s="242"/>
      <c r="H50" s="241"/>
      <c r="I50" s="242"/>
      <c r="J50" s="238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  <c r="BJ50" s="242"/>
      <c r="BK50" s="242"/>
      <c r="BL50" s="242"/>
      <c r="BM50" s="242"/>
      <c r="BN50" s="242"/>
      <c r="BO50" s="242"/>
      <c r="BP50" s="242"/>
      <c r="BQ50" s="242"/>
      <c r="BR50" s="242"/>
      <c r="BS50" s="242"/>
      <c r="BT50" s="242"/>
      <c r="BU50" s="242"/>
      <c r="BV50" s="242"/>
      <c r="BW50" s="242"/>
      <c r="BX50" s="242"/>
      <c r="BY50" s="242"/>
      <c r="BZ50" s="242"/>
      <c r="CA50" s="242"/>
      <c r="CB50" s="242"/>
      <c r="CC50" s="242"/>
      <c r="CD50" s="242"/>
      <c r="CE50" s="242"/>
      <c r="CF50" s="242"/>
      <c r="CG50" s="242"/>
      <c r="CH50" s="242"/>
      <c r="CI50" s="242"/>
      <c r="CJ50" s="242"/>
      <c r="CK50" s="242"/>
      <c r="CL50" s="242"/>
      <c r="CM50" s="242"/>
      <c r="CN50" s="242"/>
      <c r="CO50" s="242"/>
      <c r="CP50" s="242"/>
      <c r="CQ50" s="242"/>
      <c r="CR50" s="242"/>
      <c r="CS50" s="242"/>
      <c r="CT50" s="242"/>
      <c r="CU50" s="242"/>
      <c r="CV50" s="242"/>
      <c r="CW50" s="242"/>
      <c r="CX50" s="242"/>
      <c r="CY50" s="242"/>
      <c r="CZ50" s="242"/>
      <c r="DA50" s="242"/>
      <c r="DB50" s="242"/>
      <c r="DC50" s="242"/>
      <c r="DD50" s="242"/>
      <c r="DE50" s="242"/>
      <c r="DF50" s="242"/>
      <c r="DG50" s="240"/>
      <c r="DH50" s="242"/>
    </row>
    <row x14ac:dyDescent="0.25" r="51" customHeight="1" ht="15" customFormat="1" s="239">
      <c r="A51" s="240"/>
      <c r="B51" s="240"/>
      <c r="C51" s="240"/>
      <c r="D51" s="240"/>
      <c r="E51" s="240"/>
      <c r="F51" s="241"/>
      <c r="G51" s="242"/>
      <c r="H51" s="241"/>
      <c r="I51" s="242"/>
      <c r="J51" s="238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  <c r="BJ51" s="242"/>
      <c r="BK51" s="242"/>
      <c r="BL51" s="242"/>
      <c r="BM51" s="242"/>
      <c r="BN51" s="242"/>
      <c r="BO51" s="242"/>
      <c r="BP51" s="242"/>
      <c r="BQ51" s="242"/>
      <c r="BR51" s="242"/>
      <c r="BS51" s="242"/>
      <c r="BT51" s="242"/>
      <c r="BU51" s="242"/>
      <c r="BV51" s="242"/>
      <c r="BW51" s="242"/>
      <c r="BX51" s="242"/>
      <c r="BY51" s="242"/>
      <c r="BZ51" s="242"/>
      <c r="CA51" s="242"/>
      <c r="CB51" s="242"/>
      <c r="CC51" s="242"/>
      <c r="CD51" s="242"/>
      <c r="CE51" s="242"/>
      <c r="CF51" s="242"/>
      <c r="CG51" s="242"/>
      <c r="CH51" s="242"/>
      <c r="CI51" s="242"/>
      <c r="CJ51" s="242"/>
      <c r="CK51" s="242"/>
      <c r="CL51" s="242"/>
      <c r="CM51" s="242"/>
      <c r="CN51" s="242"/>
      <c r="CO51" s="242"/>
      <c r="CP51" s="242"/>
      <c r="CQ51" s="242"/>
      <c r="CR51" s="242"/>
      <c r="CS51" s="242"/>
      <c r="CT51" s="242"/>
      <c r="CU51" s="242"/>
      <c r="CV51" s="242"/>
      <c r="CW51" s="242"/>
      <c r="CX51" s="242"/>
      <c r="CY51" s="242"/>
      <c r="CZ51" s="242"/>
      <c r="DA51" s="242"/>
      <c r="DB51" s="242"/>
      <c r="DC51" s="242"/>
      <c r="DD51" s="242"/>
      <c r="DE51" s="242"/>
      <c r="DF51" s="242"/>
      <c r="DG51" s="240"/>
      <c r="DH51" s="242"/>
    </row>
    <row x14ac:dyDescent="0.25" r="52" customHeight="1" ht="15" customFormat="1" s="239">
      <c r="A52" s="240"/>
      <c r="B52" s="240"/>
      <c r="C52" s="240"/>
      <c r="D52" s="240"/>
      <c r="E52" s="240"/>
      <c r="F52" s="241"/>
      <c r="G52" s="242"/>
      <c r="H52" s="241"/>
      <c r="I52" s="242"/>
      <c r="J52" s="238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  <c r="BJ52" s="242"/>
      <c r="BK52" s="242"/>
      <c r="BL52" s="242"/>
      <c r="BM52" s="242"/>
      <c r="BN52" s="242"/>
      <c r="BO52" s="242"/>
      <c r="BP52" s="242"/>
      <c r="BQ52" s="242"/>
      <c r="BR52" s="242"/>
      <c r="BS52" s="242"/>
      <c r="BT52" s="242"/>
      <c r="BU52" s="242"/>
      <c r="BV52" s="242"/>
      <c r="BW52" s="242"/>
      <c r="BX52" s="242"/>
      <c r="BY52" s="242"/>
      <c r="BZ52" s="242"/>
      <c r="CA52" s="242"/>
      <c r="CB52" s="242"/>
      <c r="CC52" s="242"/>
      <c r="CD52" s="242"/>
      <c r="CE52" s="242"/>
      <c r="CF52" s="242"/>
      <c r="CG52" s="242"/>
      <c r="CH52" s="242"/>
      <c r="CI52" s="242"/>
      <c r="CJ52" s="242"/>
      <c r="CK52" s="242"/>
      <c r="CL52" s="242"/>
      <c r="CM52" s="242"/>
      <c r="CN52" s="242"/>
      <c r="CO52" s="242"/>
      <c r="CP52" s="242"/>
      <c r="CQ52" s="242"/>
      <c r="CR52" s="242"/>
      <c r="CS52" s="242"/>
      <c r="CT52" s="242"/>
      <c r="CU52" s="242"/>
      <c r="CV52" s="242"/>
      <c r="CW52" s="242"/>
      <c r="CX52" s="242"/>
      <c r="CY52" s="242"/>
      <c r="CZ52" s="242"/>
      <c r="DA52" s="242"/>
      <c r="DB52" s="242"/>
      <c r="DC52" s="242"/>
      <c r="DD52" s="242"/>
      <c r="DE52" s="242"/>
      <c r="DF52" s="242"/>
      <c r="DG52" s="240"/>
      <c r="DH52" s="242"/>
    </row>
    <row x14ac:dyDescent="0.25" r="53" customHeight="1" ht="15" customFormat="1" s="239">
      <c r="A53" s="240"/>
      <c r="B53" s="240"/>
      <c r="C53" s="240"/>
      <c r="D53" s="240"/>
      <c r="E53" s="240"/>
      <c r="F53" s="241"/>
      <c r="G53" s="242"/>
      <c r="H53" s="241"/>
      <c r="I53" s="242"/>
      <c r="J53" s="238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  <c r="BJ53" s="242"/>
      <c r="BK53" s="242"/>
      <c r="BL53" s="242"/>
      <c r="BM53" s="242"/>
      <c r="BN53" s="242"/>
      <c r="BO53" s="242"/>
      <c r="BP53" s="242"/>
      <c r="BQ53" s="242"/>
      <c r="BR53" s="242"/>
      <c r="BS53" s="242"/>
      <c r="BT53" s="242"/>
      <c r="BU53" s="242"/>
      <c r="BV53" s="242"/>
      <c r="BW53" s="242"/>
      <c r="BX53" s="242"/>
      <c r="BY53" s="242"/>
      <c r="BZ53" s="242"/>
      <c r="CA53" s="242"/>
      <c r="CB53" s="242"/>
      <c r="CC53" s="242"/>
      <c r="CD53" s="242"/>
      <c r="CE53" s="242"/>
      <c r="CF53" s="242"/>
      <c r="CG53" s="242"/>
      <c r="CH53" s="242"/>
      <c r="CI53" s="242"/>
      <c r="CJ53" s="242"/>
      <c r="CK53" s="242"/>
      <c r="CL53" s="242"/>
      <c r="CM53" s="242"/>
      <c r="CN53" s="242"/>
      <c r="CO53" s="242"/>
      <c r="CP53" s="242"/>
      <c r="CQ53" s="242"/>
      <c r="CR53" s="242"/>
      <c r="CS53" s="242"/>
      <c r="CT53" s="242"/>
      <c r="CU53" s="242"/>
      <c r="CV53" s="242"/>
      <c r="CW53" s="242"/>
      <c r="CX53" s="242"/>
      <c r="CY53" s="242"/>
      <c r="CZ53" s="242"/>
      <c r="DA53" s="242"/>
      <c r="DB53" s="242"/>
      <c r="DC53" s="242"/>
      <c r="DD53" s="242"/>
      <c r="DE53" s="242"/>
      <c r="DF53" s="242"/>
      <c r="DG53" s="240"/>
      <c r="DH53" s="242"/>
    </row>
    <row x14ac:dyDescent="0.25" r="54" customHeight="1" ht="15" customFormat="1" s="239">
      <c r="A54" s="240"/>
      <c r="B54" s="240"/>
      <c r="C54" s="240"/>
      <c r="D54" s="240"/>
      <c r="E54" s="240"/>
      <c r="F54" s="241"/>
      <c r="G54" s="242"/>
      <c r="H54" s="241"/>
      <c r="I54" s="242"/>
      <c r="J54" s="238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  <c r="BJ54" s="242"/>
      <c r="BK54" s="242"/>
      <c r="BL54" s="242"/>
      <c r="BM54" s="242"/>
      <c r="BN54" s="242"/>
      <c r="BO54" s="242"/>
      <c r="BP54" s="242"/>
      <c r="BQ54" s="242"/>
      <c r="BR54" s="242"/>
      <c r="BS54" s="242"/>
      <c r="BT54" s="242"/>
      <c r="BU54" s="242"/>
      <c r="BV54" s="242"/>
      <c r="BW54" s="242"/>
      <c r="BX54" s="242"/>
      <c r="BY54" s="242"/>
      <c r="BZ54" s="242"/>
      <c r="CA54" s="242"/>
      <c r="CB54" s="242"/>
      <c r="CC54" s="242"/>
      <c r="CD54" s="242"/>
      <c r="CE54" s="242"/>
      <c r="CF54" s="242"/>
      <c r="CG54" s="242"/>
      <c r="CH54" s="242"/>
      <c r="CI54" s="242"/>
      <c r="CJ54" s="242"/>
      <c r="CK54" s="242"/>
      <c r="CL54" s="242"/>
      <c r="CM54" s="242"/>
      <c r="CN54" s="242"/>
      <c r="CO54" s="242"/>
      <c r="CP54" s="242"/>
      <c r="CQ54" s="242"/>
      <c r="CR54" s="242"/>
      <c r="CS54" s="242"/>
      <c r="CT54" s="242"/>
      <c r="CU54" s="242"/>
      <c r="CV54" s="242"/>
      <c r="CW54" s="242"/>
      <c r="CX54" s="242"/>
      <c r="CY54" s="242"/>
      <c r="CZ54" s="242"/>
      <c r="DA54" s="242"/>
      <c r="DB54" s="242"/>
      <c r="DC54" s="242"/>
      <c r="DD54" s="242"/>
      <c r="DE54" s="242"/>
      <c r="DF54" s="242"/>
      <c r="DG54" s="240"/>
      <c r="DH54" s="242"/>
    </row>
    <row x14ac:dyDescent="0.25" r="55" customHeight="1" ht="15" customFormat="1" s="239">
      <c r="A55" s="240"/>
      <c r="B55" s="240"/>
      <c r="C55" s="240"/>
      <c r="D55" s="240"/>
      <c r="E55" s="240"/>
      <c r="F55" s="241"/>
      <c r="G55" s="242"/>
      <c r="H55" s="241"/>
      <c r="I55" s="242"/>
      <c r="J55" s="238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  <c r="AB55" s="242"/>
      <c r="AC55" s="242"/>
      <c r="AD55" s="242"/>
      <c r="AE55" s="242"/>
      <c r="AF55" s="242"/>
      <c r="AG55" s="242"/>
      <c r="AH55" s="242"/>
      <c r="AI55" s="242"/>
      <c r="AJ55" s="242"/>
      <c r="AK55" s="242"/>
      <c r="AL55" s="242"/>
      <c r="AM55" s="242"/>
      <c r="AN55" s="242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  <c r="BD55" s="242"/>
      <c r="BE55" s="242"/>
      <c r="BF55" s="242"/>
      <c r="BG55" s="242"/>
      <c r="BH55" s="242"/>
      <c r="BI55" s="242"/>
      <c r="BJ55" s="242"/>
      <c r="BK55" s="242"/>
      <c r="BL55" s="242"/>
      <c r="BM55" s="242"/>
      <c r="BN55" s="242"/>
      <c r="BO55" s="242"/>
      <c r="BP55" s="242"/>
      <c r="BQ55" s="242"/>
      <c r="BR55" s="242"/>
      <c r="BS55" s="242"/>
      <c r="BT55" s="242"/>
      <c r="BU55" s="242"/>
      <c r="BV55" s="242"/>
      <c r="BW55" s="242"/>
      <c r="BX55" s="242"/>
      <c r="BY55" s="242"/>
      <c r="BZ55" s="242"/>
      <c r="CA55" s="242"/>
      <c r="CB55" s="242"/>
      <c r="CC55" s="242"/>
      <c r="CD55" s="242"/>
      <c r="CE55" s="242"/>
      <c r="CF55" s="242"/>
      <c r="CG55" s="242"/>
      <c r="CH55" s="242"/>
      <c r="CI55" s="242"/>
      <c r="CJ55" s="242"/>
      <c r="CK55" s="242"/>
      <c r="CL55" s="242"/>
      <c r="CM55" s="242"/>
      <c r="CN55" s="242"/>
      <c r="CO55" s="242"/>
      <c r="CP55" s="242"/>
      <c r="CQ55" s="242"/>
      <c r="CR55" s="242"/>
      <c r="CS55" s="242"/>
      <c r="CT55" s="242"/>
      <c r="CU55" s="242"/>
      <c r="CV55" s="242"/>
      <c r="CW55" s="242"/>
      <c r="CX55" s="242"/>
      <c r="CY55" s="242"/>
      <c r="CZ55" s="242"/>
      <c r="DA55" s="242"/>
      <c r="DB55" s="242"/>
      <c r="DC55" s="242"/>
      <c r="DD55" s="242"/>
      <c r="DE55" s="242"/>
      <c r="DF55" s="242"/>
      <c r="DG55" s="240"/>
      <c r="DH55" s="242"/>
    </row>
    <row x14ac:dyDescent="0.25" r="56" customHeight="1" ht="15" customFormat="1" s="239">
      <c r="A56" s="240"/>
      <c r="B56" s="240"/>
      <c r="C56" s="240"/>
      <c r="D56" s="240"/>
      <c r="E56" s="240"/>
      <c r="F56" s="241"/>
      <c r="G56" s="242"/>
      <c r="H56" s="241"/>
      <c r="I56" s="242"/>
      <c r="J56" s="238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  <c r="AJ56" s="242"/>
      <c r="AK56" s="242"/>
      <c r="AL56" s="242"/>
      <c r="AM56" s="242"/>
      <c r="AN56" s="242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  <c r="BD56" s="242"/>
      <c r="BE56" s="242"/>
      <c r="BF56" s="242"/>
      <c r="BG56" s="242"/>
      <c r="BH56" s="242"/>
      <c r="BI56" s="242"/>
      <c r="BJ56" s="242"/>
      <c r="BK56" s="242"/>
      <c r="BL56" s="242"/>
      <c r="BM56" s="242"/>
      <c r="BN56" s="242"/>
      <c r="BO56" s="242"/>
      <c r="BP56" s="242"/>
      <c r="BQ56" s="242"/>
      <c r="BR56" s="242"/>
      <c r="BS56" s="242"/>
      <c r="BT56" s="242"/>
      <c r="BU56" s="242"/>
      <c r="BV56" s="242"/>
      <c r="BW56" s="242"/>
      <c r="BX56" s="242"/>
      <c r="BY56" s="242"/>
      <c r="BZ56" s="242"/>
      <c r="CA56" s="242"/>
      <c r="CB56" s="242"/>
      <c r="CC56" s="242"/>
      <c r="CD56" s="242"/>
      <c r="CE56" s="242"/>
      <c r="CF56" s="242"/>
      <c r="CG56" s="242"/>
      <c r="CH56" s="242"/>
      <c r="CI56" s="242"/>
      <c r="CJ56" s="242"/>
      <c r="CK56" s="242"/>
      <c r="CL56" s="242"/>
      <c r="CM56" s="242"/>
      <c r="CN56" s="242"/>
      <c r="CO56" s="242"/>
      <c r="CP56" s="242"/>
      <c r="CQ56" s="242"/>
      <c r="CR56" s="242"/>
      <c r="CS56" s="242"/>
      <c r="CT56" s="242"/>
      <c r="CU56" s="242"/>
      <c r="CV56" s="242"/>
      <c r="CW56" s="242"/>
      <c r="CX56" s="242"/>
      <c r="CY56" s="242"/>
      <c r="CZ56" s="242"/>
      <c r="DA56" s="242"/>
      <c r="DB56" s="242"/>
      <c r="DC56" s="242"/>
      <c r="DD56" s="242"/>
      <c r="DE56" s="242"/>
      <c r="DF56" s="242"/>
      <c r="DG56" s="240"/>
      <c r="DH56" s="242"/>
    </row>
    <row x14ac:dyDescent="0.25" r="57" customHeight="1" ht="15" customFormat="1" s="239">
      <c r="A57" s="240"/>
      <c r="B57" s="240"/>
      <c r="C57" s="240"/>
      <c r="D57" s="240"/>
      <c r="E57" s="240"/>
      <c r="F57" s="241"/>
      <c r="G57" s="242"/>
      <c r="H57" s="241"/>
      <c r="I57" s="242"/>
      <c r="J57" s="238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2"/>
      <c r="AB57" s="242"/>
      <c r="AC57" s="242"/>
      <c r="AD57" s="242"/>
      <c r="AE57" s="242"/>
      <c r="AF57" s="242"/>
      <c r="AG57" s="242"/>
      <c r="AH57" s="242"/>
      <c r="AI57" s="242"/>
      <c r="AJ57" s="242"/>
      <c r="AK57" s="242"/>
      <c r="AL57" s="242"/>
      <c r="AM57" s="242"/>
      <c r="AN57" s="242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  <c r="BD57" s="242"/>
      <c r="BE57" s="242"/>
      <c r="BF57" s="242"/>
      <c r="BG57" s="242"/>
      <c r="BH57" s="242"/>
      <c r="BI57" s="242"/>
      <c r="BJ57" s="242"/>
      <c r="BK57" s="242"/>
      <c r="BL57" s="242"/>
      <c r="BM57" s="242"/>
      <c r="BN57" s="242"/>
      <c r="BO57" s="242"/>
      <c r="BP57" s="242"/>
      <c r="BQ57" s="242"/>
      <c r="BR57" s="242"/>
      <c r="BS57" s="242"/>
      <c r="BT57" s="242"/>
      <c r="BU57" s="242"/>
      <c r="BV57" s="242"/>
      <c r="BW57" s="242"/>
      <c r="BX57" s="242"/>
      <c r="BY57" s="242"/>
      <c r="BZ57" s="242"/>
      <c r="CA57" s="242"/>
      <c r="CB57" s="242"/>
      <c r="CC57" s="242"/>
      <c r="CD57" s="242"/>
      <c r="CE57" s="242"/>
      <c r="CF57" s="242"/>
      <c r="CG57" s="242"/>
      <c r="CH57" s="242"/>
      <c r="CI57" s="242"/>
      <c r="CJ57" s="242"/>
      <c r="CK57" s="242"/>
      <c r="CL57" s="242"/>
      <c r="CM57" s="242"/>
      <c r="CN57" s="242"/>
      <c r="CO57" s="242"/>
      <c r="CP57" s="242"/>
      <c r="CQ57" s="242"/>
      <c r="CR57" s="242"/>
      <c r="CS57" s="242"/>
      <c r="CT57" s="242"/>
      <c r="CU57" s="242"/>
      <c r="CV57" s="242"/>
      <c r="CW57" s="242"/>
      <c r="CX57" s="242"/>
      <c r="CY57" s="242"/>
      <c r="CZ57" s="242"/>
      <c r="DA57" s="242"/>
      <c r="DB57" s="242"/>
      <c r="DC57" s="242"/>
      <c r="DD57" s="242"/>
      <c r="DE57" s="242"/>
      <c r="DF57" s="242"/>
      <c r="DG57" s="240"/>
      <c r="DH57" s="242"/>
    </row>
    <row x14ac:dyDescent="0.25" r="58" customHeight="1" ht="15" customFormat="1" s="239">
      <c r="A58" s="240"/>
      <c r="B58" s="240"/>
      <c r="C58" s="240"/>
      <c r="D58" s="240"/>
      <c r="E58" s="240"/>
      <c r="F58" s="241"/>
      <c r="G58" s="242"/>
      <c r="H58" s="241"/>
      <c r="I58" s="242"/>
      <c r="J58" s="238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2"/>
      <c r="AB58" s="242"/>
      <c r="AC58" s="242"/>
      <c r="AD58" s="242"/>
      <c r="AE58" s="242"/>
      <c r="AF58" s="242"/>
      <c r="AG58" s="242"/>
      <c r="AH58" s="242"/>
      <c r="AI58" s="242"/>
      <c r="AJ58" s="242"/>
      <c r="AK58" s="242"/>
      <c r="AL58" s="242"/>
      <c r="AM58" s="242"/>
      <c r="AN58" s="242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  <c r="BD58" s="242"/>
      <c r="BE58" s="242"/>
      <c r="BF58" s="242"/>
      <c r="BG58" s="242"/>
      <c r="BH58" s="242"/>
      <c r="BI58" s="242"/>
      <c r="BJ58" s="242"/>
      <c r="BK58" s="242"/>
      <c r="BL58" s="242"/>
      <c r="BM58" s="242"/>
      <c r="BN58" s="242"/>
      <c r="BO58" s="242"/>
      <c r="BP58" s="242"/>
      <c r="BQ58" s="242"/>
      <c r="BR58" s="242"/>
      <c r="BS58" s="242"/>
      <c r="BT58" s="242"/>
      <c r="BU58" s="242"/>
      <c r="BV58" s="242"/>
      <c r="BW58" s="242"/>
      <c r="BX58" s="242"/>
      <c r="BY58" s="242"/>
      <c r="BZ58" s="242"/>
      <c r="CA58" s="242"/>
      <c r="CB58" s="242"/>
      <c r="CC58" s="242"/>
      <c r="CD58" s="242"/>
      <c r="CE58" s="242"/>
      <c r="CF58" s="242"/>
      <c r="CG58" s="242"/>
      <c r="CH58" s="242"/>
      <c r="CI58" s="242"/>
      <c r="CJ58" s="242"/>
      <c r="CK58" s="242"/>
      <c r="CL58" s="242"/>
      <c r="CM58" s="242"/>
      <c r="CN58" s="242"/>
      <c r="CO58" s="242"/>
      <c r="CP58" s="242"/>
      <c r="CQ58" s="242"/>
      <c r="CR58" s="242"/>
      <c r="CS58" s="242"/>
      <c r="CT58" s="242"/>
      <c r="CU58" s="242"/>
      <c r="CV58" s="242"/>
      <c r="CW58" s="242"/>
      <c r="CX58" s="242"/>
      <c r="CY58" s="242"/>
      <c r="CZ58" s="242"/>
      <c r="DA58" s="242"/>
      <c r="DB58" s="242"/>
      <c r="DC58" s="242"/>
      <c r="DD58" s="242"/>
      <c r="DE58" s="242"/>
      <c r="DF58" s="242"/>
      <c r="DG58" s="240"/>
      <c r="DH58" s="242"/>
    </row>
    <row x14ac:dyDescent="0.25" r="59" customHeight="1" ht="15" customFormat="1" s="239">
      <c r="A59" s="240"/>
      <c r="B59" s="240"/>
      <c r="C59" s="240"/>
      <c r="D59" s="240"/>
      <c r="E59" s="240"/>
      <c r="F59" s="241"/>
      <c r="G59" s="242"/>
      <c r="H59" s="241"/>
      <c r="I59" s="242"/>
      <c r="J59" s="238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242"/>
      <c r="AK59" s="242"/>
      <c r="AL59" s="242"/>
      <c r="AM59" s="242"/>
      <c r="AN59" s="242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  <c r="BD59" s="242"/>
      <c r="BE59" s="242"/>
      <c r="BF59" s="242"/>
      <c r="BG59" s="242"/>
      <c r="BH59" s="242"/>
      <c r="BI59" s="242"/>
      <c r="BJ59" s="242"/>
      <c r="BK59" s="242"/>
      <c r="BL59" s="242"/>
      <c r="BM59" s="242"/>
      <c r="BN59" s="242"/>
      <c r="BO59" s="242"/>
      <c r="BP59" s="242"/>
      <c r="BQ59" s="242"/>
      <c r="BR59" s="242"/>
      <c r="BS59" s="242"/>
      <c r="BT59" s="242"/>
      <c r="BU59" s="242"/>
      <c r="BV59" s="242"/>
      <c r="BW59" s="242"/>
      <c r="BX59" s="242"/>
      <c r="BY59" s="242"/>
      <c r="BZ59" s="242"/>
      <c r="CA59" s="242"/>
      <c r="CB59" s="242"/>
      <c r="CC59" s="242"/>
      <c r="CD59" s="242"/>
      <c r="CE59" s="242"/>
      <c r="CF59" s="242"/>
      <c r="CG59" s="242"/>
      <c r="CH59" s="242"/>
      <c r="CI59" s="242"/>
      <c r="CJ59" s="242"/>
      <c r="CK59" s="242"/>
      <c r="CL59" s="242"/>
      <c r="CM59" s="242"/>
      <c r="CN59" s="242"/>
      <c r="CO59" s="242"/>
      <c r="CP59" s="242"/>
      <c r="CQ59" s="242"/>
      <c r="CR59" s="242"/>
      <c r="CS59" s="242"/>
      <c r="CT59" s="242"/>
      <c r="CU59" s="242"/>
      <c r="CV59" s="242"/>
      <c r="CW59" s="242"/>
      <c r="CX59" s="242"/>
      <c r="CY59" s="242"/>
      <c r="CZ59" s="242"/>
      <c r="DA59" s="242"/>
      <c r="DB59" s="242"/>
      <c r="DC59" s="242"/>
      <c r="DD59" s="242"/>
      <c r="DE59" s="242"/>
      <c r="DF59" s="242"/>
      <c r="DG59" s="240"/>
      <c r="DH59" s="242"/>
    </row>
    <row x14ac:dyDescent="0.25" r="60" customHeight="1" ht="15" customFormat="1" s="239">
      <c r="A60" s="240"/>
      <c r="B60" s="240"/>
      <c r="C60" s="240"/>
      <c r="D60" s="240"/>
      <c r="E60" s="240"/>
      <c r="F60" s="241"/>
      <c r="G60" s="242"/>
      <c r="H60" s="241"/>
      <c r="I60" s="242"/>
      <c r="J60" s="238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2"/>
      <c r="AB60" s="242"/>
      <c r="AC60" s="242"/>
      <c r="AD60" s="242"/>
      <c r="AE60" s="242"/>
      <c r="AF60" s="242"/>
      <c r="AG60" s="242"/>
      <c r="AH60" s="242"/>
      <c r="AI60" s="242"/>
      <c r="AJ60" s="242"/>
      <c r="AK60" s="242"/>
      <c r="AL60" s="242"/>
      <c r="AM60" s="242"/>
      <c r="AN60" s="242"/>
      <c r="AO60" s="242"/>
      <c r="AP60" s="242"/>
      <c r="AQ60" s="242"/>
      <c r="AR60" s="242"/>
      <c r="AS60" s="242"/>
      <c r="AT60" s="242"/>
      <c r="AU60" s="242"/>
      <c r="AV60" s="242"/>
      <c r="AW60" s="242"/>
      <c r="AX60" s="242"/>
      <c r="AY60" s="242"/>
      <c r="AZ60" s="242"/>
      <c r="BA60" s="242"/>
      <c r="BB60" s="242"/>
      <c r="BC60" s="242"/>
      <c r="BD60" s="242"/>
      <c r="BE60" s="242"/>
      <c r="BF60" s="242"/>
      <c r="BG60" s="242"/>
      <c r="BH60" s="242"/>
      <c r="BI60" s="242"/>
      <c r="BJ60" s="242"/>
      <c r="BK60" s="242"/>
      <c r="BL60" s="242"/>
      <c r="BM60" s="242"/>
      <c r="BN60" s="242"/>
      <c r="BO60" s="242"/>
      <c r="BP60" s="242"/>
      <c r="BQ60" s="242"/>
      <c r="BR60" s="242"/>
      <c r="BS60" s="242"/>
      <c r="BT60" s="242"/>
      <c r="BU60" s="242"/>
      <c r="BV60" s="242"/>
      <c r="BW60" s="242"/>
      <c r="BX60" s="242"/>
      <c r="BY60" s="242"/>
      <c r="BZ60" s="242"/>
      <c r="CA60" s="242"/>
      <c r="CB60" s="242"/>
      <c r="CC60" s="242"/>
      <c r="CD60" s="242"/>
      <c r="CE60" s="242"/>
      <c r="CF60" s="242"/>
      <c r="CG60" s="242"/>
      <c r="CH60" s="242"/>
      <c r="CI60" s="242"/>
      <c r="CJ60" s="242"/>
      <c r="CK60" s="242"/>
      <c r="CL60" s="242"/>
      <c r="CM60" s="242"/>
      <c r="CN60" s="242"/>
      <c r="CO60" s="242"/>
      <c r="CP60" s="242"/>
      <c r="CQ60" s="242"/>
      <c r="CR60" s="242"/>
      <c r="CS60" s="242"/>
      <c r="CT60" s="242"/>
      <c r="CU60" s="242"/>
      <c r="CV60" s="242"/>
      <c r="CW60" s="242"/>
      <c r="CX60" s="242"/>
      <c r="CY60" s="242"/>
      <c r="CZ60" s="242"/>
      <c r="DA60" s="242"/>
      <c r="DB60" s="242"/>
      <c r="DC60" s="242"/>
      <c r="DD60" s="242"/>
      <c r="DE60" s="242"/>
      <c r="DF60" s="242"/>
      <c r="DG60" s="240"/>
      <c r="DH60" s="242"/>
    </row>
    <row x14ac:dyDescent="0.25" r="61" customHeight="1" ht="15" customFormat="1" s="239">
      <c r="A61" s="240"/>
      <c r="B61" s="240"/>
      <c r="C61" s="240"/>
      <c r="D61" s="240"/>
      <c r="E61" s="240"/>
      <c r="F61" s="241"/>
      <c r="G61" s="242"/>
      <c r="H61" s="241"/>
      <c r="I61" s="242"/>
      <c r="J61" s="238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2"/>
      <c r="AB61" s="242"/>
      <c r="AC61" s="242"/>
      <c r="AD61" s="242"/>
      <c r="AE61" s="242"/>
      <c r="AF61" s="242"/>
      <c r="AG61" s="242"/>
      <c r="AH61" s="242"/>
      <c r="AI61" s="242"/>
      <c r="AJ61" s="242"/>
      <c r="AK61" s="242"/>
      <c r="AL61" s="242"/>
      <c r="AM61" s="242"/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  <c r="BD61" s="242"/>
      <c r="BE61" s="242"/>
      <c r="BF61" s="242"/>
      <c r="BG61" s="242"/>
      <c r="BH61" s="242"/>
      <c r="BI61" s="242"/>
      <c r="BJ61" s="242"/>
      <c r="BK61" s="242"/>
      <c r="BL61" s="242"/>
      <c r="BM61" s="242"/>
      <c r="BN61" s="242"/>
      <c r="BO61" s="242"/>
      <c r="BP61" s="242"/>
      <c r="BQ61" s="242"/>
      <c r="BR61" s="242"/>
      <c r="BS61" s="242"/>
      <c r="BT61" s="242"/>
      <c r="BU61" s="242"/>
      <c r="BV61" s="242"/>
      <c r="BW61" s="242"/>
      <c r="BX61" s="242"/>
      <c r="BY61" s="242"/>
      <c r="BZ61" s="242"/>
      <c r="CA61" s="242"/>
      <c r="CB61" s="242"/>
      <c r="CC61" s="242"/>
      <c r="CD61" s="242"/>
      <c r="CE61" s="242"/>
      <c r="CF61" s="242"/>
      <c r="CG61" s="242"/>
      <c r="CH61" s="242"/>
      <c r="CI61" s="242"/>
      <c r="CJ61" s="242"/>
      <c r="CK61" s="242"/>
      <c r="CL61" s="242"/>
      <c r="CM61" s="242"/>
      <c r="CN61" s="242"/>
      <c r="CO61" s="242"/>
      <c r="CP61" s="242"/>
      <c r="CQ61" s="242"/>
      <c r="CR61" s="242"/>
      <c r="CS61" s="242"/>
      <c r="CT61" s="242"/>
      <c r="CU61" s="242"/>
      <c r="CV61" s="242"/>
      <c r="CW61" s="242"/>
      <c r="CX61" s="242"/>
      <c r="CY61" s="242"/>
      <c r="CZ61" s="242"/>
      <c r="DA61" s="242"/>
      <c r="DB61" s="242"/>
      <c r="DC61" s="242"/>
      <c r="DD61" s="242"/>
      <c r="DE61" s="242"/>
      <c r="DF61" s="242"/>
      <c r="DG61" s="240"/>
      <c r="DH61" s="242"/>
    </row>
    <row x14ac:dyDescent="0.25" r="62" customHeight="1" ht="15" customFormat="1" s="239">
      <c r="A62" s="240"/>
      <c r="B62" s="240"/>
      <c r="C62" s="240"/>
      <c r="D62" s="240"/>
      <c r="E62" s="240"/>
      <c r="F62" s="241"/>
      <c r="G62" s="242"/>
      <c r="H62" s="241"/>
      <c r="I62" s="242"/>
      <c r="J62" s="238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2"/>
      <c r="AB62" s="242"/>
      <c r="AC62" s="242"/>
      <c r="AD62" s="242"/>
      <c r="AE62" s="242"/>
      <c r="AF62" s="242"/>
      <c r="AG62" s="242"/>
      <c r="AH62" s="242"/>
      <c r="AI62" s="242"/>
      <c r="AJ62" s="242"/>
      <c r="AK62" s="242"/>
      <c r="AL62" s="242"/>
      <c r="AM62" s="242"/>
      <c r="AN62" s="242"/>
      <c r="AO62" s="242"/>
      <c r="AP62" s="242"/>
      <c r="AQ62" s="242"/>
      <c r="AR62" s="242"/>
      <c r="AS62" s="242"/>
      <c r="AT62" s="242"/>
      <c r="AU62" s="242"/>
      <c r="AV62" s="242"/>
      <c r="AW62" s="242"/>
      <c r="AX62" s="242"/>
      <c r="AY62" s="242"/>
      <c r="AZ62" s="242"/>
      <c r="BA62" s="242"/>
      <c r="BB62" s="242"/>
      <c r="BC62" s="242"/>
      <c r="BD62" s="242"/>
      <c r="BE62" s="242"/>
      <c r="BF62" s="242"/>
      <c r="BG62" s="242"/>
      <c r="BH62" s="242"/>
      <c r="BI62" s="242"/>
      <c r="BJ62" s="242"/>
      <c r="BK62" s="242"/>
      <c r="BL62" s="242"/>
      <c r="BM62" s="242"/>
      <c r="BN62" s="242"/>
      <c r="BO62" s="242"/>
      <c r="BP62" s="242"/>
      <c r="BQ62" s="242"/>
      <c r="BR62" s="242"/>
      <c r="BS62" s="242"/>
      <c r="BT62" s="242"/>
      <c r="BU62" s="242"/>
      <c r="BV62" s="242"/>
      <c r="BW62" s="242"/>
      <c r="BX62" s="242"/>
      <c r="BY62" s="242"/>
      <c r="BZ62" s="242"/>
      <c r="CA62" s="242"/>
      <c r="CB62" s="242"/>
      <c r="CC62" s="242"/>
      <c r="CD62" s="242"/>
      <c r="CE62" s="242"/>
      <c r="CF62" s="242"/>
      <c r="CG62" s="242"/>
      <c r="CH62" s="242"/>
      <c r="CI62" s="242"/>
      <c r="CJ62" s="242"/>
      <c r="CK62" s="242"/>
      <c r="CL62" s="242"/>
      <c r="CM62" s="242"/>
      <c r="CN62" s="242"/>
      <c r="CO62" s="242"/>
      <c r="CP62" s="242"/>
      <c r="CQ62" s="242"/>
      <c r="CR62" s="242"/>
      <c r="CS62" s="242"/>
      <c r="CT62" s="242"/>
      <c r="CU62" s="242"/>
      <c r="CV62" s="242"/>
      <c r="CW62" s="242"/>
      <c r="CX62" s="242"/>
      <c r="CY62" s="242"/>
      <c r="CZ62" s="242"/>
      <c r="DA62" s="242"/>
      <c r="DB62" s="242"/>
      <c r="DC62" s="242"/>
      <c r="DD62" s="242"/>
      <c r="DE62" s="242"/>
      <c r="DF62" s="242"/>
      <c r="DG62" s="240"/>
      <c r="DH62" s="242"/>
    </row>
    <row x14ac:dyDescent="0.25" r="63" customHeight="1" ht="15" customFormat="1" s="239">
      <c r="A63" s="240"/>
      <c r="B63" s="240"/>
      <c r="C63" s="240"/>
      <c r="D63" s="240"/>
      <c r="E63" s="240"/>
      <c r="F63" s="241"/>
      <c r="G63" s="242"/>
      <c r="H63" s="241"/>
      <c r="I63" s="242"/>
      <c r="J63" s="238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2"/>
      <c r="AB63" s="242"/>
      <c r="AC63" s="242"/>
      <c r="AD63" s="242"/>
      <c r="AE63" s="242"/>
      <c r="AF63" s="242"/>
      <c r="AG63" s="242"/>
      <c r="AH63" s="242"/>
      <c r="AI63" s="242"/>
      <c r="AJ63" s="242"/>
      <c r="AK63" s="242"/>
      <c r="AL63" s="242"/>
      <c r="AM63" s="242"/>
      <c r="AN63" s="242"/>
      <c r="AO63" s="242"/>
      <c r="AP63" s="242"/>
      <c r="AQ63" s="242"/>
      <c r="AR63" s="242"/>
      <c r="AS63" s="242"/>
      <c r="AT63" s="242"/>
      <c r="AU63" s="242"/>
      <c r="AV63" s="242"/>
      <c r="AW63" s="242"/>
      <c r="AX63" s="242"/>
      <c r="AY63" s="242"/>
      <c r="AZ63" s="242"/>
      <c r="BA63" s="242"/>
      <c r="BB63" s="242"/>
      <c r="BC63" s="242"/>
      <c r="BD63" s="242"/>
      <c r="BE63" s="242"/>
      <c r="BF63" s="242"/>
      <c r="BG63" s="242"/>
      <c r="BH63" s="242"/>
      <c r="BI63" s="242"/>
      <c r="BJ63" s="242"/>
      <c r="BK63" s="242"/>
      <c r="BL63" s="242"/>
      <c r="BM63" s="242"/>
      <c r="BN63" s="242"/>
      <c r="BO63" s="242"/>
      <c r="BP63" s="242"/>
      <c r="BQ63" s="242"/>
      <c r="BR63" s="242"/>
      <c r="BS63" s="242"/>
      <c r="BT63" s="242"/>
      <c r="BU63" s="242"/>
      <c r="BV63" s="242"/>
      <c r="BW63" s="242"/>
      <c r="BX63" s="242"/>
      <c r="BY63" s="242"/>
      <c r="BZ63" s="242"/>
      <c r="CA63" s="242"/>
      <c r="CB63" s="242"/>
      <c r="CC63" s="242"/>
      <c r="CD63" s="242"/>
      <c r="CE63" s="242"/>
      <c r="CF63" s="242"/>
      <c r="CG63" s="242"/>
      <c r="CH63" s="242"/>
      <c r="CI63" s="242"/>
      <c r="CJ63" s="242"/>
      <c r="CK63" s="242"/>
      <c r="CL63" s="242"/>
      <c r="CM63" s="242"/>
      <c r="CN63" s="242"/>
      <c r="CO63" s="242"/>
      <c r="CP63" s="242"/>
      <c r="CQ63" s="242"/>
      <c r="CR63" s="242"/>
      <c r="CS63" s="242"/>
      <c r="CT63" s="242"/>
      <c r="CU63" s="242"/>
      <c r="CV63" s="242"/>
      <c r="CW63" s="242"/>
      <c r="CX63" s="242"/>
      <c r="CY63" s="242"/>
      <c r="CZ63" s="242"/>
      <c r="DA63" s="242"/>
      <c r="DB63" s="242"/>
      <c r="DC63" s="242"/>
      <c r="DD63" s="242"/>
      <c r="DE63" s="242"/>
      <c r="DF63" s="242"/>
      <c r="DG63" s="240"/>
      <c r="DH63" s="242"/>
    </row>
    <row x14ac:dyDescent="0.25" r="64" customHeight="1" ht="15.75" customFormat="1" s="239">
      <c r="A64" s="240"/>
      <c r="B64" s="240"/>
      <c r="C64" s="240"/>
      <c r="D64" s="240"/>
      <c r="E64" s="240"/>
      <c r="F64" s="241"/>
      <c r="G64" s="242"/>
      <c r="H64" s="241"/>
      <c r="I64" s="242"/>
      <c r="J64" s="238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2"/>
      <c r="AE64" s="242"/>
      <c r="AF64" s="242"/>
      <c r="AG64" s="242"/>
      <c r="AH64" s="242"/>
      <c r="AI64" s="242"/>
      <c r="AJ64" s="242"/>
      <c r="AK64" s="242"/>
      <c r="AL64" s="242"/>
      <c r="AM64" s="242"/>
      <c r="AN64" s="242"/>
      <c r="AO64" s="242"/>
      <c r="AP64" s="242"/>
      <c r="AQ64" s="242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2"/>
      <c r="BG64" s="242"/>
      <c r="BH64" s="242"/>
      <c r="BI64" s="242"/>
      <c r="BJ64" s="242"/>
      <c r="BK64" s="242"/>
      <c r="BL64" s="242"/>
      <c r="BM64" s="242"/>
      <c r="BN64" s="242"/>
      <c r="BO64" s="242"/>
      <c r="BP64" s="242"/>
      <c r="BQ64" s="242"/>
      <c r="BR64" s="242"/>
      <c r="BS64" s="242"/>
      <c r="BT64" s="242"/>
      <c r="BU64" s="242"/>
      <c r="BV64" s="242"/>
      <c r="BW64" s="242"/>
      <c r="BX64" s="242"/>
      <c r="BY64" s="242"/>
      <c r="BZ64" s="242"/>
      <c r="CA64" s="242"/>
      <c r="CB64" s="242"/>
      <c r="CC64" s="242"/>
      <c r="CD64" s="242"/>
      <c r="CE64" s="242"/>
      <c r="CF64" s="242"/>
      <c r="CG64" s="242"/>
      <c r="CH64" s="242"/>
      <c r="CI64" s="242"/>
      <c r="CJ64" s="242"/>
      <c r="CK64" s="242"/>
      <c r="CL64" s="242"/>
      <c r="CM64" s="242"/>
      <c r="CN64" s="242"/>
      <c r="CO64" s="242"/>
      <c r="CP64" s="242"/>
      <c r="CQ64" s="242"/>
      <c r="CR64" s="242"/>
      <c r="CS64" s="242"/>
      <c r="CT64" s="242"/>
      <c r="CU64" s="242"/>
      <c r="CV64" s="242"/>
      <c r="CW64" s="242"/>
      <c r="CX64" s="242"/>
      <c r="CY64" s="242"/>
      <c r="CZ64" s="242"/>
      <c r="DA64" s="242"/>
      <c r="DB64" s="242"/>
      <c r="DC64" s="242"/>
      <c r="DD64" s="242"/>
      <c r="DE64" s="242"/>
      <c r="DF64" s="242"/>
      <c r="DG64" s="240"/>
      <c r="DH64" s="242"/>
    </row>
    <row x14ac:dyDescent="0.25" r="65" customHeight="1" ht="18.75">
      <c r="A65" s="6"/>
      <c r="B65" s="6"/>
      <c r="C65" s="6"/>
      <c r="D65" s="6"/>
      <c r="E65" s="6"/>
      <c r="F65" s="20"/>
      <c r="G65" s="11"/>
      <c r="H65" s="20"/>
      <c r="I65" s="11"/>
      <c r="J65" s="238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243" t="s">
        <v>153</v>
      </c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6"/>
      <c r="DH65" s="11"/>
    </row>
    <row x14ac:dyDescent="0.25" r="66" customHeight="1" ht="18.75" customFormat="1" s="239">
      <c r="A66" s="240"/>
      <c r="B66" s="240"/>
      <c r="C66" s="240"/>
      <c r="D66" s="240"/>
      <c r="E66" s="240"/>
      <c r="F66" s="241"/>
      <c r="G66" s="242"/>
      <c r="H66" s="241"/>
      <c r="I66" s="242"/>
      <c r="J66" s="238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2"/>
      <c r="AB66" s="242"/>
      <c r="AC66" s="242"/>
      <c r="AD66" s="242"/>
      <c r="AE66" s="242"/>
      <c r="AF66" s="242"/>
      <c r="AG66" s="242"/>
      <c r="AH66" s="242"/>
      <c r="AI66" s="242"/>
      <c r="AJ66" s="242"/>
      <c r="AK66" s="242"/>
      <c r="AL66" s="242"/>
      <c r="AM66" s="242"/>
      <c r="AN66" s="242"/>
      <c r="AO66" s="242"/>
      <c r="AP66" s="242"/>
      <c r="AQ66" s="242"/>
      <c r="AR66" s="242"/>
      <c r="AS66" s="242"/>
      <c r="AT66" s="242"/>
      <c r="AU66" s="242"/>
      <c r="AV66" s="242"/>
      <c r="AW66" s="242"/>
      <c r="AX66" s="242"/>
      <c r="AY66" s="242"/>
      <c r="AZ66" s="242"/>
      <c r="BA66" s="242"/>
      <c r="BB66" s="242"/>
      <c r="BC66" s="242"/>
      <c r="BD66" s="242"/>
      <c r="BE66" s="242"/>
      <c r="BF66" s="242"/>
      <c r="BG66" s="242"/>
      <c r="BH66" s="242"/>
      <c r="BI66" s="242"/>
      <c r="BJ66" s="242"/>
      <c r="BK66" s="242"/>
      <c r="BL66" s="242"/>
      <c r="BM66" s="242"/>
      <c r="BN66" s="242"/>
      <c r="BO66" s="242"/>
      <c r="BP66" s="242"/>
      <c r="BQ66" s="242"/>
      <c r="BR66" s="242"/>
      <c r="BS66" s="242"/>
      <c r="BT66" s="242"/>
      <c r="BU66" s="242"/>
      <c r="BV66" s="242"/>
      <c r="BW66" s="242"/>
      <c r="BX66" s="242"/>
      <c r="BY66" s="242"/>
      <c r="BZ66" s="242"/>
      <c r="CA66" s="242"/>
      <c r="CB66" s="242"/>
      <c r="CC66" s="242"/>
      <c r="CD66" s="242"/>
      <c r="CE66" s="242"/>
      <c r="CF66" s="242"/>
      <c r="CG66" s="242"/>
      <c r="CH66" s="242"/>
      <c r="CI66" s="242"/>
      <c r="CJ66" s="242"/>
      <c r="CK66" s="242"/>
      <c r="CL66" s="242"/>
      <c r="CM66" s="242"/>
      <c r="CN66" s="242"/>
      <c r="CO66" s="242"/>
      <c r="CP66" s="242"/>
      <c r="CQ66" s="242"/>
      <c r="CR66" s="242"/>
      <c r="CS66" s="242"/>
      <c r="CT66" s="242"/>
      <c r="CU66" s="242"/>
      <c r="CV66" s="242"/>
      <c r="CW66" s="242"/>
      <c r="CX66" s="242"/>
      <c r="CY66" s="242"/>
      <c r="CZ66" s="242"/>
      <c r="DA66" s="242"/>
      <c r="DB66" s="242"/>
      <c r="DC66" s="242"/>
      <c r="DD66" s="242"/>
      <c r="DE66" s="242"/>
      <c r="DF66" s="242"/>
      <c r="DG66" s="240"/>
      <c r="DH66" s="242"/>
    </row>
    <row x14ac:dyDescent="0.25" r="67" customHeight="1" ht="18.75" customFormat="1" s="239">
      <c r="A67" s="240"/>
      <c r="B67" s="240"/>
      <c r="C67" s="240"/>
      <c r="D67" s="240"/>
      <c r="E67" s="240"/>
      <c r="F67" s="241"/>
      <c r="G67" s="242"/>
      <c r="H67" s="241"/>
      <c r="I67" s="242"/>
      <c r="J67" s="238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2"/>
      <c r="AB67" s="242"/>
      <c r="AC67" s="242"/>
      <c r="AD67" s="242"/>
      <c r="AE67" s="242"/>
      <c r="AF67" s="242"/>
      <c r="AG67" s="242"/>
      <c r="AH67" s="242"/>
      <c r="AI67" s="242"/>
      <c r="AJ67" s="242"/>
      <c r="AK67" s="242"/>
      <c r="AL67" s="242"/>
      <c r="AM67" s="242"/>
      <c r="AN67" s="242"/>
      <c r="AO67" s="242"/>
      <c r="AP67" s="242"/>
      <c r="AQ67" s="242"/>
      <c r="AR67" s="242"/>
      <c r="AS67" s="242"/>
      <c r="AT67" s="242"/>
      <c r="AU67" s="242"/>
      <c r="AV67" s="242"/>
      <c r="AW67" s="242"/>
      <c r="AX67" s="242"/>
      <c r="AY67" s="242"/>
      <c r="AZ67" s="242"/>
      <c r="BA67" s="242"/>
      <c r="BB67" s="242"/>
      <c r="BC67" s="242"/>
      <c r="BD67" s="242"/>
      <c r="BE67" s="242"/>
      <c r="BF67" s="242"/>
      <c r="BG67" s="242"/>
      <c r="BH67" s="242"/>
      <c r="BI67" s="242"/>
      <c r="BJ67" s="242"/>
      <c r="BK67" s="242"/>
      <c r="BL67" s="242"/>
      <c r="BM67" s="242"/>
      <c r="BN67" s="242"/>
      <c r="BO67" s="242"/>
      <c r="BP67" s="242"/>
      <c r="BQ67" s="242"/>
      <c r="BR67" s="242"/>
      <c r="BS67" s="242"/>
      <c r="BT67" s="242"/>
      <c r="BU67" s="242"/>
      <c r="BV67" s="242"/>
      <c r="BW67" s="242"/>
      <c r="BX67" s="242"/>
      <c r="BY67" s="242"/>
      <c r="BZ67" s="242"/>
      <c r="CA67" s="242"/>
      <c r="CB67" s="242"/>
      <c r="CC67" s="242"/>
      <c r="CD67" s="242"/>
      <c r="CE67" s="242"/>
      <c r="CF67" s="242"/>
      <c r="CG67" s="242"/>
      <c r="CH67" s="242"/>
      <c r="CI67" s="242"/>
      <c r="CJ67" s="242"/>
      <c r="CK67" s="242"/>
      <c r="CL67" s="242"/>
      <c r="CM67" s="242"/>
      <c r="CN67" s="242"/>
      <c r="CO67" s="242"/>
      <c r="CP67" s="242"/>
      <c r="CQ67" s="242"/>
      <c r="CR67" s="242"/>
      <c r="CS67" s="242"/>
      <c r="CT67" s="242"/>
      <c r="CU67" s="242"/>
      <c r="CV67" s="242"/>
      <c r="CW67" s="242"/>
      <c r="CX67" s="242"/>
      <c r="CY67" s="242"/>
      <c r="CZ67" s="242"/>
      <c r="DA67" s="242"/>
      <c r="DB67" s="242"/>
      <c r="DC67" s="242"/>
      <c r="DD67" s="242"/>
      <c r="DE67" s="242"/>
      <c r="DF67" s="242"/>
      <c r="DG67" s="240"/>
      <c r="DH67" s="242"/>
    </row>
    <row x14ac:dyDescent="0.25" r="68" customHeight="1" ht="18.75" customFormat="1" s="239">
      <c r="A68" s="240"/>
      <c r="B68" s="240"/>
      <c r="C68" s="240"/>
      <c r="D68" s="240"/>
      <c r="E68" s="240"/>
      <c r="F68" s="241"/>
      <c r="G68" s="242"/>
      <c r="H68" s="241"/>
      <c r="I68" s="242"/>
      <c r="J68" s="238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242"/>
      <c r="AJ68" s="242"/>
      <c r="AK68" s="242"/>
      <c r="AL68" s="242"/>
      <c r="AM68" s="242"/>
      <c r="AN68" s="242"/>
      <c r="AO68" s="242"/>
      <c r="AP68" s="242"/>
      <c r="AQ68" s="242"/>
      <c r="AR68" s="242"/>
      <c r="AS68" s="242"/>
      <c r="AT68" s="242"/>
      <c r="AU68" s="242"/>
      <c r="AV68" s="242"/>
      <c r="AW68" s="242"/>
      <c r="AX68" s="242"/>
      <c r="AY68" s="242"/>
      <c r="AZ68" s="242"/>
      <c r="BA68" s="242"/>
      <c r="BB68" s="242"/>
      <c r="BC68" s="242"/>
      <c r="BD68" s="242"/>
      <c r="BE68" s="242"/>
      <c r="BF68" s="242"/>
      <c r="BG68" s="242"/>
      <c r="BH68" s="242"/>
      <c r="BI68" s="242"/>
      <c r="BJ68" s="242"/>
      <c r="BK68" s="242"/>
      <c r="BL68" s="242"/>
      <c r="BM68" s="242"/>
      <c r="BN68" s="242"/>
      <c r="BO68" s="242"/>
      <c r="BP68" s="242"/>
      <c r="BQ68" s="242"/>
      <c r="BR68" s="242"/>
      <c r="BS68" s="242"/>
      <c r="BT68" s="242"/>
      <c r="BU68" s="242"/>
      <c r="BV68" s="242"/>
      <c r="BW68" s="242"/>
      <c r="BX68" s="242"/>
      <c r="BY68" s="242"/>
      <c r="BZ68" s="242"/>
      <c r="CA68" s="242"/>
      <c r="CB68" s="242"/>
      <c r="CC68" s="242"/>
      <c r="CD68" s="242"/>
      <c r="CE68" s="242"/>
      <c r="CF68" s="242"/>
      <c r="CG68" s="242"/>
      <c r="CH68" s="242"/>
      <c r="CI68" s="242"/>
      <c r="CJ68" s="242"/>
      <c r="CK68" s="242"/>
      <c r="CL68" s="242"/>
      <c r="CM68" s="242"/>
      <c r="CN68" s="242"/>
      <c r="CO68" s="242"/>
      <c r="CP68" s="242"/>
      <c r="CQ68" s="242"/>
      <c r="CR68" s="242"/>
      <c r="CS68" s="242"/>
      <c r="CT68" s="242"/>
      <c r="CU68" s="242"/>
      <c r="CV68" s="242"/>
      <c r="CW68" s="242"/>
      <c r="CX68" s="242"/>
      <c r="CY68" s="242"/>
      <c r="CZ68" s="242"/>
      <c r="DA68" s="242"/>
      <c r="DB68" s="242"/>
      <c r="DC68" s="242"/>
      <c r="DD68" s="242"/>
      <c r="DE68" s="242"/>
      <c r="DF68" s="242"/>
      <c r="DG68" s="240"/>
      <c r="DH68" s="242"/>
    </row>
    <row x14ac:dyDescent="0.25" r="69" customHeight="1" ht="18.75" customFormat="1" s="239">
      <c r="A69" s="240"/>
      <c r="B69" s="240"/>
      <c r="C69" s="240"/>
      <c r="D69" s="240"/>
      <c r="E69" s="240"/>
      <c r="F69" s="241"/>
      <c r="G69" s="242"/>
      <c r="H69" s="241"/>
      <c r="I69" s="242"/>
      <c r="J69" s="238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2"/>
      <c r="AB69" s="242"/>
      <c r="AC69" s="242"/>
      <c r="AD69" s="242"/>
      <c r="AE69" s="242"/>
      <c r="AF69" s="242"/>
      <c r="AG69" s="242"/>
      <c r="AH69" s="242"/>
      <c r="AI69" s="242"/>
      <c r="AJ69" s="242"/>
      <c r="AK69" s="242"/>
      <c r="AL69" s="242"/>
      <c r="AM69" s="242"/>
      <c r="AN69" s="242"/>
      <c r="AO69" s="242"/>
      <c r="AP69" s="242"/>
      <c r="AQ69" s="242"/>
      <c r="AR69" s="242"/>
      <c r="AS69" s="242"/>
      <c r="AT69" s="242"/>
      <c r="AU69" s="242"/>
      <c r="AV69" s="242"/>
      <c r="AW69" s="242"/>
      <c r="AX69" s="242"/>
      <c r="AY69" s="242"/>
      <c r="AZ69" s="242"/>
      <c r="BA69" s="242"/>
      <c r="BB69" s="242"/>
      <c r="BC69" s="242"/>
      <c r="BD69" s="242"/>
      <c r="BE69" s="242"/>
      <c r="BF69" s="242"/>
      <c r="BG69" s="242"/>
      <c r="BH69" s="242"/>
      <c r="BI69" s="242"/>
      <c r="BJ69" s="242"/>
      <c r="BK69" s="242"/>
      <c r="BL69" s="242"/>
      <c r="BM69" s="242"/>
      <c r="BN69" s="242"/>
      <c r="BO69" s="242"/>
      <c r="BP69" s="242"/>
      <c r="BQ69" s="242"/>
      <c r="BR69" s="242"/>
      <c r="BS69" s="242"/>
      <c r="BT69" s="242"/>
      <c r="BU69" s="242"/>
      <c r="BV69" s="242"/>
      <c r="BW69" s="242"/>
      <c r="BX69" s="242"/>
      <c r="BY69" s="242"/>
      <c r="BZ69" s="242"/>
      <c r="CA69" s="242"/>
      <c r="CB69" s="242"/>
      <c r="CC69" s="242"/>
      <c r="CD69" s="242"/>
      <c r="CE69" s="242"/>
      <c r="CF69" s="242"/>
      <c r="CG69" s="242"/>
      <c r="CH69" s="242"/>
      <c r="CI69" s="242"/>
      <c r="CJ69" s="242"/>
      <c r="CK69" s="242"/>
      <c r="CL69" s="242"/>
      <c r="CM69" s="242"/>
      <c r="CN69" s="242"/>
      <c r="CO69" s="242"/>
      <c r="CP69" s="242"/>
      <c r="CQ69" s="242"/>
      <c r="CR69" s="242"/>
      <c r="CS69" s="242"/>
      <c r="CT69" s="242"/>
      <c r="CU69" s="242"/>
      <c r="CV69" s="242"/>
      <c r="CW69" s="242"/>
      <c r="CX69" s="242"/>
      <c r="CY69" s="242"/>
      <c r="CZ69" s="242"/>
      <c r="DA69" s="242"/>
      <c r="DB69" s="242"/>
      <c r="DC69" s="242"/>
      <c r="DD69" s="242"/>
      <c r="DE69" s="242"/>
      <c r="DF69" s="242"/>
      <c r="DG69" s="240"/>
      <c r="DH69" s="242"/>
    </row>
    <row x14ac:dyDescent="0.25" r="70" customHeight="1" ht="18.75" customFormat="1" s="239" hidden="1">
      <c r="A70" s="240"/>
      <c r="B70" s="240"/>
      <c r="C70" s="240"/>
      <c r="D70" s="240"/>
      <c r="E70" s="240"/>
      <c r="F70" s="241"/>
      <c r="G70" s="242"/>
      <c r="H70" s="241"/>
      <c r="I70" s="242"/>
      <c r="J70" s="238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242"/>
      <c r="AQ70" s="242"/>
      <c r="AR70" s="242"/>
      <c r="AS70" s="242"/>
      <c r="AT70" s="242"/>
      <c r="AU70" s="242"/>
      <c r="AV70" s="242"/>
      <c r="AW70" s="242"/>
      <c r="AX70" s="242"/>
      <c r="AY70" s="242"/>
      <c r="AZ70" s="242"/>
      <c r="BA70" s="242"/>
      <c r="BB70" s="242"/>
      <c r="BC70" s="242"/>
      <c r="BD70" s="242"/>
      <c r="BE70" s="242"/>
      <c r="BF70" s="242"/>
      <c r="BG70" s="242"/>
      <c r="BH70" s="242"/>
      <c r="BI70" s="242"/>
      <c r="BJ70" s="242"/>
      <c r="BK70" s="242"/>
      <c r="BL70" s="242"/>
      <c r="BM70" s="242"/>
      <c r="BN70" s="242"/>
      <c r="BO70" s="242"/>
      <c r="BP70" s="242"/>
      <c r="BQ70" s="242"/>
      <c r="BR70" s="242"/>
      <c r="BS70" s="242"/>
      <c r="BT70" s="242"/>
      <c r="BU70" s="242"/>
      <c r="BV70" s="242"/>
      <c r="BW70" s="242"/>
      <c r="BX70" s="242"/>
      <c r="BY70" s="242"/>
      <c r="BZ70" s="242"/>
      <c r="CA70" s="242"/>
      <c r="CB70" s="242"/>
      <c r="CC70" s="242"/>
      <c r="CD70" s="242"/>
      <c r="CE70" s="242"/>
      <c r="CF70" s="242"/>
      <c r="CG70" s="242"/>
      <c r="CH70" s="242"/>
      <c r="CI70" s="242"/>
      <c r="CJ70" s="242"/>
      <c r="CK70" s="242"/>
      <c r="CL70" s="242"/>
      <c r="CM70" s="242"/>
      <c r="CN70" s="242"/>
      <c r="CO70" s="242"/>
      <c r="CP70" s="242"/>
      <c r="CQ70" s="242"/>
      <c r="CR70" s="242"/>
      <c r="CS70" s="242"/>
      <c r="CT70" s="242"/>
      <c r="CU70" s="242"/>
      <c r="CV70" s="242"/>
      <c r="CW70" s="242"/>
      <c r="CX70" s="242"/>
      <c r="CY70" s="242"/>
      <c r="CZ70" s="242"/>
      <c r="DA70" s="242"/>
      <c r="DB70" s="242"/>
      <c r="DC70" s="242"/>
      <c r="DD70" s="242"/>
      <c r="DE70" s="242"/>
      <c r="DF70" s="242"/>
      <c r="DG70" s="240"/>
      <c r="DH70" s="242"/>
    </row>
    <row x14ac:dyDescent="0.25" r="71" customHeight="1" ht="18.75" customFormat="1" s="239" hidden="1">
      <c r="A71" s="240"/>
      <c r="B71" s="240"/>
      <c r="C71" s="240"/>
      <c r="D71" s="240"/>
      <c r="E71" s="240"/>
      <c r="F71" s="241"/>
      <c r="G71" s="242"/>
      <c r="H71" s="241"/>
      <c r="I71" s="242"/>
      <c r="J71" s="238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242"/>
      <c r="AQ71" s="242"/>
      <c r="AR71" s="242"/>
      <c r="AS71" s="242"/>
      <c r="AT71" s="242"/>
      <c r="AU71" s="242"/>
      <c r="AV71" s="242"/>
      <c r="AW71" s="242"/>
      <c r="AX71" s="242"/>
      <c r="AY71" s="242"/>
      <c r="AZ71" s="242"/>
      <c r="BA71" s="242"/>
      <c r="BB71" s="242"/>
      <c r="BC71" s="242"/>
      <c r="BD71" s="242"/>
      <c r="BE71" s="242"/>
      <c r="BF71" s="242"/>
      <c r="BG71" s="242"/>
      <c r="BH71" s="242"/>
      <c r="BI71" s="242"/>
      <c r="BJ71" s="242"/>
      <c r="BK71" s="242"/>
      <c r="BL71" s="242"/>
      <c r="BM71" s="242"/>
      <c r="BN71" s="242"/>
      <c r="BO71" s="242"/>
      <c r="BP71" s="242"/>
      <c r="BQ71" s="242"/>
      <c r="BR71" s="242"/>
      <c r="BS71" s="242"/>
      <c r="BT71" s="242"/>
      <c r="BU71" s="242"/>
      <c r="BV71" s="242"/>
      <c r="BW71" s="242"/>
      <c r="BX71" s="242"/>
      <c r="BY71" s="242"/>
      <c r="BZ71" s="242"/>
      <c r="CA71" s="242"/>
      <c r="CB71" s="242"/>
      <c r="CC71" s="242"/>
      <c r="CD71" s="242"/>
      <c r="CE71" s="242"/>
      <c r="CF71" s="242"/>
      <c r="CG71" s="242"/>
      <c r="CH71" s="242"/>
      <c r="CI71" s="242"/>
      <c r="CJ71" s="242"/>
      <c r="CK71" s="242"/>
      <c r="CL71" s="242"/>
      <c r="CM71" s="242"/>
      <c r="CN71" s="242"/>
      <c r="CO71" s="242"/>
      <c r="CP71" s="242"/>
      <c r="CQ71" s="242"/>
      <c r="CR71" s="242"/>
      <c r="CS71" s="242"/>
      <c r="CT71" s="242"/>
      <c r="CU71" s="242"/>
      <c r="CV71" s="242"/>
      <c r="CW71" s="242"/>
      <c r="CX71" s="242"/>
      <c r="CY71" s="242"/>
      <c r="CZ71" s="242"/>
      <c r="DA71" s="242"/>
      <c r="DB71" s="242"/>
      <c r="DC71" s="242"/>
      <c r="DD71" s="242"/>
      <c r="DE71" s="242"/>
      <c r="DF71" s="242"/>
      <c r="DG71" s="240"/>
      <c r="DH71" s="242"/>
    </row>
    <row x14ac:dyDescent="0.25" r="72" customHeight="1" ht="18.75" hidden="1">
      <c r="A72" s="6"/>
      <c r="B72" s="6"/>
      <c r="C72" s="6"/>
      <c r="D72" s="6"/>
      <c r="E72" s="6"/>
      <c r="F72" s="20"/>
      <c r="G72" s="244" t="s">
        <v>155</v>
      </c>
      <c r="H72" s="245"/>
      <c r="I72" s="246" t="s">
        <v>156</v>
      </c>
      <c r="J72" s="247" t="s">
        <v>157</v>
      </c>
      <c r="K72" s="246" t="s">
        <v>158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6"/>
      <c r="DH72" s="11"/>
    </row>
    <row x14ac:dyDescent="0.25" r="73" customHeight="1" ht="18.75" hidden="1">
      <c r="A73" s="6"/>
      <c r="B73" s="6"/>
      <c r="C73" s="6"/>
      <c r="D73" s="6"/>
      <c r="E73" s="6"/>
      <c r="F73" s="20"/>
      <c r="G73" s="248"/>
      <c r="H73" s="245"/>
      <c r="I73" s="249"/>
      <c r="J73" s="250"/>
      <c r="K73" s="24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6"/>
      <c r="DH73" s="11"/>
    </row>
    <row x14ac:dyDescent="0.25" r="74" customHeight="1" ht="18.75" hidden="1">
      <c r="A74" s="6"/>
      <c r="B74" s="6"/>
      <c r="C74" s="6"/>
      <c r="D74" s="6"/>
      <c r="E74" s="6"/>
      <c r="F74" s="20"/>
      <c r="G74" s="251"/>
      <c r="H74" s="252"/>
      <c r="I74" s="253"/>
      <c r="J74" s="254"/>
      <c r="K74" s="250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6"/>
      <c r="DH74" s="11"/>
    </row>
    <row x14ac:dyDescent="0.25" r="75" customHeight="1" ht="18.75" hidden="1">
      <c r="A75" s="6"/>
      <c r="B75" s="6"/>
      <c r="C75" s="6"/>
      <c r="D75" s="6"/>
      <c r="E75" s="6"/>
      <c r="F75" s="20"/>
      <c r="G75" s="255"/>
      <c r="H75" s="256"/>
      <c r="I75" s="257"/>
      <c r="J75" s="258"/>
      <c r="K75" s="250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6"/>
      <c r="DH75" s="11"/>
    </row>
    <row x14ac:dyDescent="0.25" r="76" customHeight="1" ht="18.75" hidden="1">
      <c r="A76" s="6"/>
      <c r="B76" s="6"/>
      <c r="C76" s="6"/>
      <c r="D76" s="6"/>
      <c r="E76" s="6"/>
      <c r="F76" s="20"/>
      <c r="G76" s="259">
        <f>SUM(#REF!)</f>
      </c>
      <c r="H76" s="260"/>
      <c r="I76" s="261">
        <v>4</v>
      </c>
      <c r="J76" s="259">
        <v>80</v>
      </c>
      <c r="K76" s="262">
        <f>G76*I76*J76</f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6"/>
      <c r="DH76" s="11"/>
    </row>
    <row x14ac:dyDescent="0.25" r="77" customHeight="1" ht="18.75" hidden="1">
      <c r="A77" s="6"/>
      <c r="B77" s="6"/>
      <c r="C77" s="6"/>
      <c r="D77" s="6"/>
      <c r="E77" s="6"/>
      <c r="F77" s="20"/>
      <c r="G77" s="259">
        <f>SUM(#REF!)</f>
      </c>
      <c r="H77" s="260"/>
      <c r="I77" s="261">
        <v>4</v>
      </c>
      <c r="J77" s="259">
        <v>80</v>
      </c>
      <c r="K77" s="262">
        <f>G77*I77*J77</f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6"/>
      <c r="DH77" s="11"/>
    </row>
    <row x14ac:dyDescent="0.25" r="78" customHeight="1" ht="18.75" hidden="1">
      <c r="A78" s="6"/>
      <c r="B78" s="6"/>
      <c r="C78" s="6"/>
      <c r="D78" s="6"/>
      <c r="E78" s="6"/>
      <c r="F78" s="20"/>
      <c r="G78" s="259">
        <f>SUM(#REF!)</f>
      </c>
      <c r="H78" s="260"/>
      <c r="I78" s="261">
        <v>7</v>
      </c>
      <c r="J78" s="259">
        <v>80</v>
      </c>
      <c r="K78" s="262">
        <f>G78*I78*J78</f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6"/>
      <c r="DH78" s="11"/>
    </row>
    <row x14ac:dyDescent="0.25" r="79" customHeight="1" ht="18.75" hidden="1">
      <c r="A79" s="6"/>
      <c r="B79" s="6"/>
      <c r="C79" s="6"/>
      <c r="D79" s="6"/>
      <c r="E79" s="6"/>
      <c r="F79" s="20"/>
      <c r="G79" s="259"/>
      <c r="H79" s="260"/>
      <c r="I79" s="261"/>
      <c r="J79" s="259"/>
      <c r="K79" s="26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6"/>
      <c r="DH79" s="11"/>
    </row>
    <row x14ac:dyDescent="0.25" r="80" customHeight="1" ht="18.75" hidden="1">
      <c r="A80" s="6"/>
      <c r="B80" s="6"/>
      <c r="C80" s="6"/>
      <c r="D80" s="6"/>
      <c r="E80" s="6"/>
      <c r="F80" s="20"/>
      <c r="G80" s="259"/>
      <c r="H80" s="260"/>
      <c r="I80" s="261"/>
      <c r="J80" s="259"/>
      <c r="K80" s="262">
        <f>SUM(K76:K79)</f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6"/>
      <c r="DH80" s="11"/>
    </row>
    <row x14ac:dyDescent="0.25" r="81" customHeight="1" ht="18.75" customFormat="1" s="239" hidden="1">
      <c r="A81" s="240"/>
      <c r="B81" s="240"/>
      <c r="C81" s="240"/>
      <c r="D81" s="240"/>
      <c r="E81" s="240"/>
      <c r="F81" s="241"/>
      <c r="G81" s="242"/>
      <c r="H81" s="241"/>
      <c r="I81" s="242"/>
      <c r="J81" s="238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242"/>
      <c r="AB81" s="242"/>
      <c r="AC81" s="242"/>
      <c r="AD81" s="242"/>
      <c r="AE81" s="242"/>
      <c r="AF81" s="242"/>
      <c r="AG81" s="242"/>
      <c r="AH81" s="242"/>
      <c r="AI81" s="242"/>
      <c r="AJ81" s="242"/>
      <c r="AK81" s="242"/>
      <c r="AL81" s="242"/>
      <c r="AM81" s="242"/>
      <c r="AN81" s="242"/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  <c r="BD81" s="242"/>
      <c r="BE81" s="242"/>
      <c r="BF81" s="242"/>
      <c r="BG81" s="242"/>
      <c r="BH81" s="242"/>
      <c r="BI81" s="242"/>
      <c r="BJ81" s="242"/>
      <c r="BK81" s="242"/>
      <c r="BL81" s="242"/>
      <c r="BM81" s="242"/>
      <c r="BN81" s="242"/>
      <c r="BO81" s="242"/>
      <c r="BP81" s="242"/>
      <c r="BQ81" s="242"/>
      <c r="BR81" s="242"/>
      <c r="BS81" s="242"/>
      <c r="BT81" s="242"/>
      <c r="BU81" s="242"/>
      <c r="BV81" s="242"/>
      <c r="BW81" s="242"/>
      <c r="BX81" s="242"/>
      <c r="BY81" s="242"/>
      <c r="BZ81" s="242"/>
      <c r="CA81" s="242"/>
      <c r="CB81" s="242"/>
      <c r="CC81" s="242"/>
      <c r="CD81" s="242"/>
      <c r="CE81" s="242"/>
      <c r="CF81" s="242"/>
      <c r="CG81" s="242"/>
      <c r="CH81" s="242"/>
      <c r="CI81" s="242"/>
      <c r="CJ81" s="242"/>
      <c r="CK81" s="242"/>
      <c r="CL81" s="242"/>
      <c r="CM81" s="242"/>
      <c r="CN81" s="242"/>
      <c r="CO81" s="242"/>
      <c r="CP81" s="242"/>
      <c r="CQ81" s="242"/>
      <c r="CR81" s="242"/>
      <c r="CS81" s="242"/>
      <c r="CT81" s="242"/>
      <c r="CU81" s="242"/>
      <c r="CV81" s="242"/>
      <c r="CW81" s="242"/>
      <c r="CX81" s="242"/>
      <c r="CY81" s="242"/>
      <c r="CZ81" s="242"/>
      <c r="DA81" s="242"/>
      <c r="DB81" s="242"/>
      <c r="DC81" s="242"/>
      <c r="DD81" s="242"/>
      <c r="DE81" s="242"/>
      <c r="DF81" s="242"/>
      <c r="DG81" s="240"/>
      <c r="DH81" s="242"/>
    </row>
    <row x14ac:dyDescent="0.25" r="82" customHeight="1" ht="18.75" customFormat="1" s="239">
      <c r="A82" s="240"/>
      <c r="B82" s="240"/>
      <c r="C82" s="240"/>
      <c r="D82" s="240"/>
      <c r="E82" s="240"/>
      <c r="F82" s="241"/>
      <c r="G82" s="242"/>
      <c r="H82" s="241"/>
      <c r="I82" s="242"/>
      <c r="J82" s="238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  <c r="AA82" s="242"/>
      <c r="AB82" s="242"/>
      <c r="AC82" s="242"/>
      <c r="AD82" s="242"/>
      <c r="AE82" s="242"/>
      <c r="AF82" s="242"/>
      <c r="AG82" s="242"/>
      <c r="AH82" s="242"/>
      <c r="AI82" s="242"/>
      <c r="AJ82" s="242"/>
      <c r="AK82" s="242"/>
      <c r="AL82" s="242"/>
      <c r="AM82" s="242"/>
      <c r="AN82" s="242"/>
      <c r="AO82" s="242"/>
      <c r="AP82" s="242"/>
      <c r="AQ82" s="242"/>
      <c r="AR82" s="242"/>
      <c r="AS82" s="242"/>
      <c r="AT82" s="242"/>
      <c r="AU82" s="242"/>
      <c r="AV82" s="242"/>
      <c r="AW82" s="242"/>
      <c r="AX82" s="242"/>
      <c r="AY82" s="242"/>
      <c r="AZ82" s="242"/>
      <c r="BA82" s="242"/>
      <c r="BB82" s="242"/>
      <c r="BC82" s="242"/>
      <c r="BD82" s="242"/>
      <c r="BE82" s="242"/>
      <c r="BF82" s="242"/>
      <c r="BG82" s="242"/>
      <c r="BH82" s="242"/>
      <c r="BI82" s="242"/>
      <c r="BJ82" s="242"/>
      <c r="BK82" s="242"/>
      <c r="BL82" s="242"/>
      <c r="BM82" s="242"/>
      <c r="BN82" s="242"/>
      <c r="BO82" s="242"/>
      <c r="BP82" s="242"/>
      <c r="BQ82" s="242"/>
      <c r="BR82" s="242"/>
      <c r="BS82" s="242"/>
      <c r="BT82" s="242"/>
      <c r="BU82" s="242"/>
      <c r="BV82" s="242"/>
      <c r="BW82" s="242"/>
      <c r="BX82" s="242"/>
      <c r="BY82" s="242"/>
      <c r="BZ82" s="242"/>
      <c r="CA82" s="242"/>
      <c r="CB82" s="242"/>
      <c r="CC82" s="242"/>
      <c r="CD82" s="242"/>
      <c r="CE82" s="242"/>
      <c r="CF82" s="242"/>
      <c r="CG82" s="242"/>
      <c r="CH82" s="242"/>
      <c r="CI82" s="242"/>
      <c r="CJ82" s="242"/>
      <c r="CK82" s="242"/>
      <c r="CL82" s="242"/>
      <c r="CM82" s="242"/>
      <c r="CN82" s="242"/>
      <c r="CO82" s="242"/>
      <c r="CP82" s="242"/>
      <c r="CQ82" s="242"/>
      <c r="CR82" s="242"/>
      <c r="CS82" s="242"/>
      <c r="CT82" s="242"/>
      <c r="CU82" s="242"/>
      <c r="CV82" s="242"/>
      <c r="CW82" s="242"/>
      <c r="CX82" s="242"/>
      <c r="CY82" s="242"/>
      <c r="CZ82" s="242"/>
      <c r="DA82" s="242"/>
      <c r="DB82" s="242"/>
      <c r="DC82" s="242"/>
      <c r="DD82" s="242"/>
      <c r="DE82" s="242"/>
      <c r="DF82" s="242"/>
      <c r="DG82" s="240"/>
      <c r="DH82" s="242"/>
    </row>
    <row x14ac:dyDescent="0.25" r="83" customHeight="1" ht="18.75" customFormat="1" s="239">
      <c r="A83" s="240"/>
      <c r="B83" s="240"/>
      <c r="C83" s="240"/>
      <c r="D83" s="240"/>
      <c r="E83" s="240"/>
      <c r="F83" s="241"/>
      <c r="G83" s="242"/>
      <c r="H83" s="241"/>
      <c r="I83" s="242"/>
      <c r="J83" s="238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  <c r="AA83" s="242"/>
      <c r="AB83" s="242"/>
      <c r="AC83" s="242"/>
      <c r="AD83" s="242"/>
      <c r="AE83" s="242"/>
      <c r="AF83" s="242"/>
      <c r="AG83" s="242"/>
      <c r="AH83" s="242"/>
      <c r="AI83" s="242"/>
      <c r="AJ83" s="242"/>
      <c r="AK83" s="242"/>
      <c r="AL83" s="242"/>
      <c r="AM83" s="242"/>
      <c r="AN83" s="242"/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  <c r="BD83" s="242"/>
      <c r="BE83" s="242"/>
      <c r="BF83" s="242"/>
      <c r="BG83" s="242"/>
      <c r="BH83" s="242"/>
      <c r="BI83" s="242"/>
      <c r="BJ83" s="242"/>
      <c r="BK83" s="242"/>
      <c r="BL83" s="242"/>
      <c r="BM83" s="242"/>
      <c r="BN83" s="242"/>
      <c r="BO83" s="242"/>
      <c r="BP83" s="242"/>
      <c r="BQ83" s="242"/>
      <c r="BR83" s="242"/>
      <c r="BS83" s="242"/>
      <c r="BT83" s="242"/>
      <c r="BU83" s="242"/>
      <c r="BV83" s="242"/>
      <c r="BW83" s="242"/>
      <c r="BX83" s="242"/>
      <c r="BY83" s="242"/>
      <c r="BZ83" s="242"/>
      <c r="CA83" s="242"/>
      <c r="CB83" s="242"/>
      <c r="CC83" s="242"/>
      <c r="CD83" s="242"/>
      <c r="CE83" s="242"/>
      <c r="CF83" s="242"/>
      <c r="CG83" s="242"/>
      <c r="CH83" s="242"/>
      <c r="CI83" s="242"/>
      <c r="CJ83" s="242"/>
      <c r="CK83" s="242"/>
      <c r="CL83" s="242"/>
      <c r="CM83" s="242"/>
      <c r="CN83" s="242"/>
      <c r="CO83" s="242"/>
      <c r="CP83" s="242"/>
      <c r="CQ83" s="242"/>
      <c r="CR83" s="242"/>
      <c r="CS83" s="242"/>
      <c r="CT83" s="242"/>
      <c r="CU83" s="242"/>
      <c r="CV83" s="242"/>
      <c r="CW83" s="242"/>
      <c r="CX83" s="242"/>
      <c r="CY83" s="242"/>
      <c r="CZ83" s="242"/>
      <c r="DA83" s="242"/>
      <c r="DB83" s="242"/>
      <c r="DC83" s="242"/>
      <c r="DD83" s="242"/>
      <c r="DE83" s="242"/>
      <c r="DF83" s="242"/>
      <c r="DG83" s="240"/>
      <c r="DH83" s="242"/>
    </row>
    <row x14ac:dyDescent="0.25" r="84" customHeight="1" ht="18.75" customFormat="1" s="239">
      <c r="A84" s="240"/>
      <c r="B84" s="240"/>
      <c r="C84" s="240"/>
      <c r="D84" s="240"/>
      <c r="E84" s="240"/>
      <c r="F84" s="241"/>
      <c r="G84" s="242"/>
      <c r="H84" s="241"/>
      <c r="I84" s="242"/>
      <c r="J84" s="238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  <c r="AA84" s="242"/>
      <c r="AB84" s="242"/>
      <c r="AC84" s="242"/>
      <c r="AD84" s="242"/>
      <c r="AE84" s="242"/>
      <c r="AF84" s="242"/>
      <c r="AG84" s="242"/>
      <c r="AH84" s="242"/>
      <c r="AI84" s="242"/>
      <c r="AJ84" s="242"/>
      <c r="AK84" s="242"/>
      <c r="AL84" s="242"/>
      <c r="AM84" s="242"/>
      <c r="AN84" s="242"/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  <c r="BD84" s="242"/>
      <c r="BE84" s="242"/>
      <c r="BF84" s="242"/>
      <c r="BG84" s="242"/>
      <c r="BH84" s="242"/>
      <c r="BI84" s="242"/>
      <c r="BJ84" s="242"/>
      <c r="BK84" s="242"/>
      <c r="BL84" s="242"/>
      <c r="BM84" s="242"/>
      <c r="BN84" s="242"/>
      <c r="BO84" s="242"/>
      <c r="BP84" s="242"/>
      <c r="BQ84" s="242"/>
      <c r="BR84" s="242"/>
      <c r="BS84" s="242"/>
      <c r="BT84" s="242"/>
      <c r="BU84" s="242"/>
      <c r="BV84" s="242"/>
      <c r="BW84" s="242"/>
      <c r="BX84" s="242"/>
      <c r="BY84" s="242"/>
      <c r="BZ84" s="242"/>
      <c r="CA84" s="242"/>
      <c r="CB84" s="242"/>
      <c r="CC84" s="242"/>
      <c r="CD84" s="242"/>
      <c r="CE84" s="242"/>
      <c r="CF84" s="242"/>
      <c r="CG84" s="242"/>
      <c r="CH84" s="242"/>
      <c r="CI84" s="242"/>
      <c r="CJ84" s="242"/>
      <c r="CK84" s="242"/>
      <c r="CL84" s="242"/>
      <c r="CM84" s="242"/>
      <c r="CN84" s="242"/>
      <c r="CO84" s="242"/>
      <c r="CP84" s="242"/>
      <c r="CQ84" s="242"/>
      <c r="CR84" s="242"/>
      <c r="CS84" s="242"/>
      <c r="CT84" s="242"/>
      <c r="CU84" s="242"/>
      <c r="CV84" s="242"/>
      <c r="CW84" s="242"/>
      <c r="CX84" s="242"/>
      <c r="CY84" s="242"/>
      <c r="CZ84" s="242"/>
      <c r="DA84" s="242"/>
      <c r="DB84" s="242"/>
      <c r="DC84" s="242"/>
      <c r="DD84" s="242"/>
      <c r="DE84" s="242"/>
      <c r="DF84" s="242"/>
      <c r="DG84" s="240"/>
      <c r="DH84" s="242"/>
    </row>
    <row x14ac:dyDescent="0.25" r="85" customHeight="1" ht="18.75" customFormat="1" s="239">
      <c r="A85" s="240"/>
      <c r="B85" s="240"/>
      <c r="C85" s="240"/>
      <c r="D85" s="240"/>
      <c r="E85" s="240"/>
      <c r="F85" s="241"/>
      <c r="G85" s="242"/>
      <c r="H85" s="241"/>
      <c r="I85" s="242"/>
      <c r="J85" s="238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  <c r="AA85" s="242"/>
      <c r="AB85" s="242"/>
      <c r="AC85" s="242"/>
      <c r="AD85" s="242"/>
      <c r="AE85" s="242"/>
      <c r="AF85" s="242"/>
      <c r="AG85" s="242"/>
      <c r="AH85" s="242"/>
      <c r="AI85" s="242"/>
      <c r="AJ85" s="242"/>
      <c r="AK85" s="242"/>
      <c r="AL85" s="242"/>
      <c r="AM85" s="242"/>
      <c r="AN85" s="242"/>
      <c r="AO85" s="242"/>
      <c r="AP85" s="242"/>
      <c r="AQ85" s="242"/>
      <c r="AR85" s="242"/>
      <c r="AS85" s="242"/>
      <c r="AT85" s="242"/>
      <c r="AU85" s="242"/>
      <c r="AV85" s="242"/>
      <c r="AW85" s="242"/>
      <c r="AX85" s="242"/>
      <c r="AY85" s="242"/>
      <c r="AZ85" s="242"/>
      <c r="BA85" s="242"/>
      <c r="BB85" s="242"/>
      <c r="BC85" s="242"/>
      <c r="BD85" s="242"/>
      <c r="BE85" s="242"/>
      <c r="BF85" s="242"/>
      <c r="BG85" s="242"/>
      <c r="BH85" s="242"/>
      <c r="BI85" s="242"/>
      <c r="BJ85" s="242"/>
      <c r="BK85" s="242"/>
      <c r="BL85" s="242"/>
      <c r="BM85" s="242"/>
      <c r="BN85" s="242"/>
      <c r="BO85" s="242"/>
      <c r="BP85" s="242"/>
      <c r="BQ85" s="242"/>
      <c r="BR85" s="242"/>
      <c r="BS85" s="242"/>
      <c r="BT85" s="242"/>
      <c r="BU85" s="242"/>
      <c r="BV85" s="242"/>
      <c r="BW85" s="242"/>
      <c r="BX85" s="242"/>
      <c r="BY85" s="242"/>
      <c r="BZ85" s="242"/>
      <c r="CA85" s="242"/>
      <c r="CB85" s="242"/>
      <c r="CC85" s="242"/>
      <c r="CD85" s="242"/>
      <c r="CE85" s="242"/>
      <c r="CF85" s="242"/>
      <c r="CG85" s="242"/>
      <c r="CH85" s="242"/>
      <c r="CI85" s="242"/>
      <c r="CJ85" s="242"/>
      <c r="CK85" s="242"/>
      <c r="CL85" s="242"/>
      <c r="CM85" s="242"/>
      <c r="CN85" s="242"/>
      <c r="CO85" s="242"/>
      <c r="CP85" s="242"/>
      <c r="CQ85" s="242"/>
      <c r="CR85" s="242"/>
      <c r="CS85" s="242"/>
      <c r="CT85" s="242"/>
      <c r="CU85" s="242"/>
      <c r="CV85" s="242"/>
      <c r="CW85" s="242"/>
      <c r="CX85" s="242"/>
      <c r="CY85" s="242"/>
      <c r="CZ85" s="242"/>
      <c r="DA85" s="242"/>
      <c r="DB85" s="242"/>
      <c r="DC85" s="242"/>
      <c r="DD85" s="242"/>
      <c r="DE85" s="242"/>
      <c r="DF85" s="242"/>
      <c r="DG85" s="240"/>
      <c r="DH85" s="242"/>
    </row>
    <row x14ac:dyDescent="0.25" r="86" customHeight="1" ht="18.75" customFormat="1" s="239">
      <c r="A86" s="240"/>
      <c r="B86" s="240"/>
      <c r="C86" s="240"/>
      <c r="D86" s="240"/>
      <c r="E86" s="240"/>
      <c r="F86" s="241"/>
      <c r="G86" s="242"/>
      <c r="H86" s="241"/>
      <c r="I86" s="242"/>
      <c r="J86" s="238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  <c r="AA86" s="242"/>
      <c r="AB86" s="242"/>
      <c r="AC86" s="242"/>
      <c r="AD86" s="242"/>
      <c r="AE86" s="242"/>
      <c r="AF86" s="242"/>
      <c r="AG86" s="242"/>
      <c r="AH86" s="242"/>
      <c r="AI86" s="242"/>
      <c r="AJ86" s="242"/>
      <c r="AK86" s="242"/>
      <c r="AL86" s="242"/>
      <c r="AM86" s="242"/>
      <c r="AN86" s="242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  <c r="BD86" s="242"/>
      <c r="BE86" s="242"/>
      <c r="BF86" s="242"/>
      <c r="BG86" s="242"/>
      <c r="BH86" s="242"/>
      <c r="BI86" s="242"/>
      <c r="BJ86" s="242"/>
      <c r="BK86" s="242"/>
      <c r="BL86" s="242"/>
      <c r="BM86" s="242"/>
      <c r="BN86" s="242"/>
      <c r="BO86" s="242"/>
      <c r="BP86" s="242"/>
      <c r="BQ86" s="242"/>
      <c r="BR86" s="242"/>
      <c r="BS86" s="242"/>
      <c r="BT86" s="242"/>
      <c r="BU86" s="242"/>
      <c r="BV86" s="242"/>
      <c r="BW86" s="242"/>
      <c r="BX86" s="242"/>
      <c r="BY86" s="242"/>
      <c r="BZ86" s="242"/>
      <c r="CA86" s="242"/>
      <c r="CB86" s="242"/>
      <c r="CC86" s="242"/>
      <c r="CD86" s="242"/>
      <c r="CE86" s="242"/>
      <c r="CF86" s="242"/>
      <c r="CG86" s="242"/>
      <c r="CH86" s="242"/>
      <c r="CI86" s="242"/>
      <c r="CJ86" s="242"/>
      <c r="CK86" s="242"/>
      <c r="CL86" s="242"/>
      <c r="CM86" s="242"/>
      <c r="CN86" s="242"/>
      <c r="CO86" s="242"/>
      <c r="CP86" s="242"/>
      <c r="CQ86" s="242"/>
      <c r="CR86" s="242"/>
      <c r="CS86" s="242"/>
      <c r="CT86" s="242"/>
      <c r="CU86" s="242"/>
      <c r="CV86" s="242"/>
      <c r="CW86" s="242"/>
      <c r="CX86" s="242"/>
      <c r="CY86" s="242"/>
      <c r="CZ86" s="242"/>
      <c r="DA86" s="242"/>
      <c r="DB86" s="242"/>
      <c r="DC86" s="242"/>
      <c r="DD86" s="242"/>
      <c r="DE86" s="242"/>
      <c r="DF86" s="242"/>
      <c r="DG86" s="240"/>
      <c r="DH86" s="242"/>
    </row>
    <row x14ac:dyDescent="0.25" r="87" customHeight="1" ht="18.75" customFormat="1" s="239">
      <c r="A87" s="240"/>
      <c r="B87" s="240"/>
      <c r="C87" s="240"/>
      <c r="D87" s="240"/>
      <c r="E87" s="240"/>
      <c r="F87" s="241"/>
      <c r="G87" s="242"/>
      <c r="H87" s="241"/>
      <c r="I87" s="242"/>
      <c r="J87" s="238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  <c r="AA87" s="242"/>
      <c r="AB87" s="242"/>
      <c r="AC87" s="242"/>
      <c r="AD87" s="242"/>
      <c r="AE87" s="242"/>
      <c r="AF87" s="242"/>
      <c r="AG87" s="242"/>
      <c r="AH87" s="242"/>
      <c r="AI87" s="242"/>
      <c r="AJ87" s="242"/>
      <c r="AK87" s="242"/>
      <c r="AL87" s="242"/>
      <c r="AM87" s="242"/>
      <c r="AN87" s="242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  <c r="BD87" s="242"/>
      <c r="BE87" s="242"/>
      <c r="BF87" s="242"/>
      <c r="BG87" s="242"/>
      <c r="BH87" s="242"/>
      <c r="BI87" s="242"/>
      <c r="BJ87" s="242"/>
      <c r="BK87" s="242"/>
      <c r="BL87" s="242"/>
      <c r="BM87" s="242"/>
      <c r="BN87" s="242"/>
      <c r="BO87" s="242"/>
      <c r="BP87" s="242"/>
      <c r="BQ87" s="242"/>
      <c r="BR87" s="242"/>
      <c r="BS87" s="242"/>
      <c r="BT87" s="242"/>
      <c r="BU87" s="242"/>
      <c r="BV87" s="242"/>
      <c r="BW87" s="242"/>
      <c r="BX87" s="242"/>
      <c r="BY87" s="242"/>
      <c r="BZ87" s="242"/>
      <c r="CA87" s="242"/>
      <c r="CB87" s="242"/>
      <c r="CC87" s="242"/>
      <c r="CD87" s="242"/>
      <c r="CE87" s="242"/>
      <c r="CF87" s="242"/>
      <c r="CG87" s="242"/>
      <c r="CH87" s="242"/>
      <c r="CI87" s="242"/>
      <c r="CJ87" s="242"/>
      <c r="CK87" s="242"/>
      <c r="CL87" s="242"/>
      <c r="CM87" s="242"/>
      <c r="CN87" s="242"/>
      <c r="CO87" s="242"/>
      <c r="CP87" s="242"/>
      <c r="CQ87" s="242"/>
      <c r="CR87" s="242"/>
      <c r="CS87" s="242"/>
      <c r="CT87" s="242"/>
      <c r="CU87" s="242"/>
      <c r="CV87" s="242"/>
      <c r="CW87" s="242"/>
      <c r="CX87" s="242"/>
      <c r="CY87" s="242"/>
      <c r="CZ87" s="242"/>
      <c r="DA87" s="242"/>
      <c r="DB87" s="242"/>
      <c r="DC87" s="242"/>
      <c r="DD87" s="242"/>
      <c r="DE87" s="242"/>
      <c r="DF87" s="242"/>
      <c r="DG87" s="240"/>
      <c r="DH87" s="242"/>
    </row>
    <row x14ac:dyDescent="0.25" r="88" customHeight="1" ht="18.75" customFormat="1" s="239">
      <c r="A88" s="240"/>
      <c r="B88" s="240"/>
      <c r="C88" s="240"/>
      <c r="D88" s="240"/>
      <c r="E88" s="240"/>
      <c r="F88" s="241"/>
      <c r="G88" s="242"/>
      <c r="H88" s="241"/>
      <c r="I88" s="242"/>
      <c r="J88" s="238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2"/>
      <c r="BW88" s="242"/>
      <c r="BX88" s="242"/>
      <c r="BY88" s="242"/>
      <c r="BZ88" s="242"/>
      <c r="CA88" s="242"/>
      <c r="CB88" s="242"/>
      <c r="CC88" s="242"/>
      <c r="CD88" s="242"/>
      <c r="CE88" s="242"/>
      <c r="CF88" s="242"/>
      <c r="CG88" s="242"/>
      <c r="CH88" s="242"/>
      <c r="CI88" s="242"/>
      <c r="CJ88" s="242"/>
      <c r="CK88" s="242"/>
      <c r="CL88" s="242"/>
      <c r="CM88" s="242"/>
      <c r="CN88" s="242"/>
      <c r="CO88" s="242"/>
      <c r="CP88" s="242"/>
      <c r="CQ88" s="242"/>
      <c r="CR88" s="242"/>
      <c r="CS88" s="242"/>
      <c r="CT88" s="242"/>
      <c r="CU88" s="242"/>
      <c r="CV88" s="242"/>
      <c r="CW88" s="242"/>
      <c r="CX88" s="242"/>
      <c r="CY88" s="242"/>
      <c r="CZ88" s="242"/>
      <c r="DA88" s="242"/>
      <c r="DB88" s="242"/>
      <c r="DC88" s="242"/>
      <c r="DD88" s="242"/>
      <c r="DE88" s="242"/>
      <c r="DF88" s="242"/>
      <c r="DG88" s="240"/>
      <c r="DH88" s="242"/>
    </row>
  </sheetData>
  <mergeCells count="54">
    <mergeCell ref="AO2:AQ2"/>
    <mergeCell ref="G3:J3"/>
    <mergeCell ref="K3:O3"/>
    <mergeCell ref="P3:S3"/>
    <mergeCell ref="T3:W3"/>
    <mergeCell ref="X3:AB3"/>
    <mergeCell ref="AC3:AF3"/>
    <mergeCell ref="AG3:AJ3"/>
    <mergeCell ref="AK3:AN3"/>
    <mergeCell ref="AO3:AS3"/>
    <mergeCell ref="AT3:AW3"/>
    <mergeCell ref="AX3:BB3"/>
    <mergeCell ref="BC3:BF3"/>
    <mergeCell ref="BG3:BJ3"/>
    <mergeCell ref="BK3:BO3"/>
    <mergeCell ref="BP3:BS3"/>
    <mergeCell ref="BT3:BW3"/>
    <mergeCell ref="BX3:CB3"/>
    <mergeCell ref="CC3:CF3"/>
    <mergeCell ref="CG3:CJ3"/>
    <mergeCell ref="CK3:CN3"/>
    <mergeCell ref="CO3:CS3"/>
    <mergeCell ref="CT3:CW3"/>
    <mergeCell ref="CX3:DB3"/>
    <mergeCell ref="DC3:DF3"/>
    <mergeCell ref="C7:D7"/>
    <mergeCell ref="C8:D8"/>
    <mergeCell ref="C9:D9"/>
    <mergeCell ref="C10:D10"/>
    <mergeCell ref="C11:D11"/>
    <mergeCell ref="C12:D12"/>
    <mergeCell ref="C13:D13"/>
    <mergeCell ref="C20:D20"/>
    <mergeCell ref="C21:D21"/>
    <mergeCell ref="C31:D31"/>
    <mergeCell ref="I40:L40"/>
    <mergeCell ref="M40:P40"/>
    <mergeCell ref="Q40:T40"/>
    <mergeCell ref="U40:X40"/>
    <mergeCell ref="Y40:AB40"/>
    <mergeCell ref="AC40:AF40"/>
    <mergeCell ref="AG40:AK40"/>
    <mergeCell ref="AL40:AO40"/>
    <mergeCell ref="AP40:AS40"/>
    <mergeCell ref="AT40:AX40"/>
    <mergeCell ref="AY40:BB40"/>
    <mergeCell ref="BC40:BF40"/>
    <mergeCell ref="G41:X41"/>
    <mergeCell ref="Y41:BF41"/>
    <mergeCell ref="G72:G73"/>
    <mergeCell ref="I72:I73"/>
    <mergeCell ref="J72:J73"/>
    <mergeCell ref="K72:K73"/>
    <mergeCell ref="G74:J7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73"/>
  <sheetViews>
    <sheetView workbookViewId="0"/>
  </sheetViews>
  <sheetFormatPr defaultRowHeight="15" x14ac:dyDescent="0.25"/>
  <cols>
    <col min="1" max="1" style="8" width="9.862142857142858" customWidth="1" bestFit="1"/>
    <col min="2" max="2" style="17" width="11.005" customWidth="1" bestFit="1"/>
    <col min="3" max="3" style="8" width="13.576428571428572" customWidth="1" bestFit="1"/>
    <col min="4" max="4" style="9" width="13.576428571428572" customWidth="1" bestFit="1"/>
    <col min="5" max="5" style="18" width="9.862142857142858" customWidth="1" bestFit="1"/>
    <col min="6" max="6" style="19" width="11.005" customWidth="1" bestFit="1"/>
    <col min="7" max="7" style="18" width="13.576428571428572" customWidth="1" bestFit="1"/>
    <col min="8" max="8" style="18" width="13.576428571428572" customWidth="1" bestFit="1"/>
  </cols>
  <sheetData>
    <row x14ac:dyDescent="0.25" r="1" customHeight="1" ht="18.75">
      <c r="A1" s="3" t="s">
        <v>83</v>
      </c>
      <c r="B1" s="10"/>
      <c r="C1" s="3" t="s">
        <v>84</v>
      </c>
      <c r="D1" s="6"/>
      <c r="E1" s="3" t="s">
        <v>85</v>
      </c>
      <c r="F1" s="10"/>
      <c r="G1" s="11"/>
      <c r="H1" s="11"/>
    </row>
    <row x14ac:dyDescent="0.25" r="2" customHeight="1" ht="18.75">
      <c r="A2" s="12">
        <f>+IF(A3=0,"Empty",IF(A3&gt;A4,"Loading","Empting"))</f>
      </c>
      <c r="B2" s="13"/>
      <c r="C2" s="12">
        <f>+IF(C3=0,"Empty",IF(C3&gt;C4,"Loading","Empting"))</f>
      </c>
      <c r="D2" s="6"/>
      <c r="E2" s="11">
        <f>+IF(E3=0,"Empty",IF(E3&gt;E4,"Loading","Empting"))</f>
      </c>
      <c r="F2" s="13"/>
      <c r="G2" s="11"/>
      <c r="H2" s="11"/>
    </row>
    <row x14ac:dyDescent="0.25" r="3" customHeight="1" ht="18.75">
      <c r="A3" s="7">
        <v>484460</v>
      </c>
      <c r="B3" s="13">
        <v>45260</v>
      </c>
      <c r="C3" s="5">
        <v>0</v>
      </c>
      <c r="D3" s="6"/>
      <c r="E3" s="7">
        <v>250460</v>
      </c>
      <c r="F3" s="14">
        <v>45259</v>
      </c>
      <c r="G3" s="5">
        <f>+WEEKNUM(F3)</f>
      </c>
      <c r="H3" s="11"/>
    </row>
    <row x14ac:dyDescent="0.25" r="4" customHeight="1" ht="18.75">
      <c r="A4" s="7">
        <v>310040</v>
      </c>
      <c r="B4" s="13">
        <v>45253</v>
      </c>
      <c r="C4" s="5">
        <v>0</v>
      </c>
      <c r="D4" s="6"/>
      <c r="E4" s="5">
        <v>301340</v>
      </c>
      <c r="F4" s="14">
        <v>45257</v>
      </c>
      <c r="G4" s="5">
        <f>+WEEKNUM(F4)</f>
      </c>
      <c r="H4" s="11"/>
    </row>
    <row x14ac:dyDescent="0.25" r="5" customHeight="1" ht="18.75">
      <c r="A5" s="7">
        <v>116280</v>
      </c>
      <c r="B5" s="13">
        <v>45251</v>
      </c>
      <c r="C5" s="5">
        <v>0</v>
      </c>
      <c r="D5" s="6"/>
      <c r="E5" s="5">
        <v>324660</v>
      </c>
      <c r="F5" s="14">
        <v>45254</v>
      </c>
      <c r="G5" s="5">
        <f>+WEEKNUM(F5)</f>
      </c>
      <c r="H5" s="5">
        <f>+E5-E3</f>
      </c>
    </row>
    <row x14ac:dyDescent="0.25" r="6" customHeight="1" ht="18.75">
      <c r="A6" s="7">
        <v>116280</v>
      </c>
      <c r="B6" s="13">
        <v>45250</v>
      </c>
      <c r="C6" s="5">
        <v>57160</v>
      </c>
      <c r="D6" s="6"/>
      <c r="E6" s="5">
        <v>383600</v>
      </c>
      <c r="F6" s="14">
        <v>45253</v>
      </c>
      <c r="G6" s="5">
        <f>+WEEKNUM(F6)</f>
      </c>
      <c r="H6" s="11"/>
    </row>
    <row x14ac:dyDescent="0.25" r="7" customHeight="1" ht="18.75">
      <c r="A7" s="7">
        <v>116280</v>
      </c>
      <c r="B7" s="13">
        <v>45246</v>
      </c>
      <c r="C7" s="5">
        <v>159540</v>
      </c>
      <c r="D7" s="6"/>
      <c r="E7" s="5">
        <v>514800</v>
      </c>
      <c r="F7" s="14">
        <v>45251</v>
      </c>
      <c r="G7" s="11"/>
      <c r="H7" s="11"/>
    </row>
    <row x14ac:dyDescent="0.25" r="8" customHeight="1" ht="18.75">
      <c r="A8" s="7">
        <v>116280</v>
      </c>
      <c r="B8" s="13">
        <v>45245</v>
      </c>
      <c r="C8" s="5">
        <v>188460</v>
      </c>
      <c r="D8" s="6"/>
      <c r="E8" s="5">
        <v>518100</v>
      </c>
      <c r="F8" s="14">
        <v>45245</v>
      </c>
      <c r="G8" s="11"/>
      <c r="H8" s="11"/>
    </row>
    <row x14ac:dyDescent="0.25" r="9" customHeight="1" ht="18.75">
      <c r="A9" s="7">
        <v>0</v>
      </c>
      <c r="B9" s="13">
        <v>45244</v>
      </c>
      <c r="C9" s="5">
        <v>317920</v>
      </c>
      <c r="D9" s="6"/>
      <c r="E9" s="5">
        <v>498720</v>
      </c>
      <c r="F9" s="14">
        <v>45244</v>
      </c>
      <c r="G9" s="11"/>
      <c r="H9" s="11"/>
    </row>
    <row x14ac:dyDescent="0.25" r="10" customHeight="1" ht="18.75">
      <c r="A10" s="7">
        <v>0</v>
      </c>
      <c r="B10" s="13">
        <v>45243</v>
      </c>
      <c r="C10" s="5">
        <v>399140</v>
      </c>
      <c r="D10" s="6"/>
      <c r="E10" s="5">
        <v>440580</v>
      </c>
      <c r="F10" s="14">
        <v>45238</v>
      </c>
      <c r="G10" s="11"/>
      <c r="H10" s="11"/>
    </row>
    <row x14ac:dyDescent="0.25" r="11" customHeight="1" ht="18.75">
      <c r="A11" s="7">
        <v>34370</v>
      </c>
      <c r="B11" s="13">
        <v>45240</v>
      </c>
      <c r="C11" s="5">
        <v>476520</v>
      </c>
      <c r="D11" s="6"/>
      <c r="E11" s="5">
        <v>209800</v>
      </c>
      <c r="F11" s="14">
        <v>45230</v>
      </c>
      <c r="G11" s="11"/>
      <c r="H11" s="11"/>
    </row>
    <row x14ac:dyDescent="0.25" r="12" customHeight="1" ht="18.75">
      <c r="A12" s="7">
        <v>34370</v>
      </c>
      <c r="B12" s="13">
        <v>45239</v>
      </c>
      <c r="C12" s="5">
        <v>524500</v>
      </c>
      <c r="D12" s="6"/>
      <c r="E12" s="5">
        <v>0</v>
      </c>
      <c r="F12" s="14">
        <v>45226</v>
      </c>
      <c r="G12" s="11"/>
      <c r="H12" s="11"/>
    </row>
    <row x14ac:dyDescent="0.25" r="13" customHeight="1" ht="18.75">
      <c r="A13" s="7">
        <v>58630</v>
      </c>
      <c r="B13" s="13">
        <v>45238</v>
      </c>
      <c r="C13" s="5">
        <v>524500</v>
      </c>
      <c r="D13" s="6"/>
      <c r="E13" s="5">
        <v>42850</v>
      </c>
      <c r="F13" s="14">
        <v>45225</v>
      </c>
      <c r="G13" s="11"/>
      <c r="H13" s="11"/>
    </row>
    <row x14ac:dyDescent="0.25" r="14" customHeight="1" ht="18.75">
      <c r="A14" s="7">
        <v>117670</v>
      </c>
      <c r="B14" s="13">
        <v>45237</v>
      </c>
      <c r="C14" s="5">
        <v>524500</v>
      </c>
      <c r="D14" s="6"/>
      <c r="E14" s="5">
        <v>86460</v>
      </c>
      <c r="F14" s="14">
        <v>45224</v>
      </c>
      <c r="G14" s="11"/>
      <c r="H14" s="11"/>
    </row>
    <row x14ac:dyDescent="0.25" r="15" customHeight="1" ht="18.75">
      <c r="A15" s="7">
        <v>195870</v>
      </c>
      <c r="B15" s="13">
        <v>45236</v>
      </c>
      <c r="C15" s="5">
        <v>524500</v>
      </c>
      <c r="D15" s="6"/>
      <c r="E15" s="5">
        <v>166800</v>
      </c>
      <c r="F15" s="14">
        <v>45198</v>
      </c>
      <c r="G15" s="11"/>
      <c r="H15" s="11"/>
    </row>
    <row x14ac:dyDescent="0.25" r="16" customHeight="1" ht="18.75">
      <c r="A16" s="7">
        <v>304730</v>
      </c>
      <c r="B16" s="13">
        <v>45233</v>
      </c>
      <c r="C16" s="5">
        <v>524500</v>
      </c>
      <c r="D16" s="6"/>
      <c r="E16" s="5">
        <v>27180</v>
      </c>
      <c r="F16" s="14">
        <v>45195</v>
      </c>
      <c r="G16" s="11"/>
      <c r="H16" s="11"/>
    </row>
    <row x14ac:dyDescent="0.25" r="17" customHeight="1" ht="18.75">
      <c r="A17" s="7">
        <v>329690</v>
      </c>
      <c r="B17" s="13">
        <v>45232</v>
      </c>
      <c r="C17" s="5">
        <v>524500</v>
      </c>
      <c r="D17" s="6"/>
      <c r="E17" s="5">
        <v>0</v>
      </c>
      <c r="F17" s="14">
        <v>45189</v>
      </c>
      <c r="G17" s="11"/>
      <c r="H17" s="11"/>
    </row>
    <row x14ac:dyDescent="0.25" r="18" customHeight="1" ht="18.75">
      <c r="A18" s="7">
        <v>377970</v>
      </c>
      <c r="B18" s="13">
        <v>45230</v>
      </c>
      <c r="C18" s="5">
        <v>524500</v>
      </c>
      <c r="D18" s="6"/>
      <c r="E18" s="5">
        <v>27755</v>
      </c>
      <c r="F18" s="14">
        <v>45188</v>
      </c>
      <c r="G18" s="11"/>
      <c r="H18" s="11"/>
    </row>
    <row x14ac:dyDescent="0.25" r="19" customHeight="1" ht="18.75">
      <c r="A19" s="7">
        <v>403170</v>
      </c>
      <c r="B19" s="13">
        <v>45229</v>
      </c>
      <c r="C19" s="5">
        <v>524500</v>
      </c>
      <c r="D19" s="6"/>
      <c r="E19" s="5">
        <v>79815</v>
      </c>
      <c r="F19" s="14">
        <v>45187</v>
      </c>
      <c r="G19" s="11"/>
      <c r="H19" s="11"/>
    </row>
    <row x14ac:dyDescent="0.25" r="20" customHeight="1" ht="18.75">
      <c r="A20" s="7">
        <v>432330</v>
      </c>
      <c r="B20" s="13">
        <v>45226</v>
      </c>
      <c r="C20" s="5">
        <v>524500</v>
      </c>
      <c r="D20" s="6"/>
      <c r="E20" s="5">
        <v>108815</v>
      </c>
      <c r="F20" s="14">
        <v>45184</v>
      </c>
      <c r="G20" s="11"/>
      <c r="H20" s="11"/>
    </row>
    <row x14ac:dyDescent="0.25" r="21" customHeight="1" ht="18.75">
      <c r="A21" s="7">
        <v>497940</v>
      </c>
      <c r="B21" s="13">
        <v>45225</v>
      </c>
      <c r="C21" s="5">
        <v>524500</v>
      </c>
      <c r="D21" s="6"/>
      <c r="E21" s="5">
        <v>123100</v>
      </c>
      <c r="F21" s="14">
        <v>45182</v>
      </c>
      <c r="G21" s="11"/>
      <c r="H21" s="11"/>
    </row>
    <row x14ac:dyDescent="0.25" r="22" customHeight="1" ht="18.75">
      <c r="A22" s="7">
        <v>521360</v>
      </c>
      <c r="B22" s="13">
        <v>45216</v>
      </c>
      <c r="C22" s="5">
        <v>524500</v>
      </c>
      <c r="D22" s="6"/>
      <c r="E22" s="5">
        <v>146860</v>
      </c>
      <c r="F22" s="14">
        <v>45167</v>
      </c>
      <c r="G22" s="11"/>
      <c r="H22" s="11"/>
    </row>
    <row x14ac:dyDescent="0.25" r="23" customHeight="1" ht="18.75">
      <c r="A23" s="7">
        <v>521360</v>
      </c>
      <c r="B23" s="13">
        <v>45208</v>
      </c>
      <c r="C23" s="5">
        <v>314700</v>
      </c>
      <c r="D23" s="6"/>
      <c r="E23" s="5">
        <v>0</v>
      </c>
      <c r="F23" s="14">
        <v>45163</v>
      </c>
      <c r="G23" s="11"/>
      <c r="H23" s="11"/>
    </row>
    <row x14ac:dyDescent="0.25" r="24" customHeight="1" ht="18.75">
      <c r="A24" s="7">
        <v>521360</v>
      </c>
      <c r="B24" s="13">
        <v>45201</v>
      </c>
      <c r="C24" s="5">
        <v>104900</v>
      </c>
      <c r="D24" s="6"/>
      <c r="E24" s="5">
        <v>25095</v>
      </c>
      <c r="F24" s="14">
        <v>45162</v>
      </c>
      <c r="G24" s="11"/>
      <c r="H24" s="11"/>
    </row>
    <row x14ac:dyDescent="0.25" r="25" customHeight="1" ht="18.75">
      <c r="A25" s="7">
        <v>416460</v>
      </c>
      <c r="B25" s="13">
        <v>45195</v>
      </c>
      <c r="C25" s="5">
        <v>0</v>
      </c>
      <c r="D25" s="6"/>
      <c r="E25" s="5">
        <v>76975</v>
      </c>
      <c r="F25" s="14">
        <v>45161</v>
      </c>
      <c r="G25" s="11"/>
      <c r="H25" s="11"/>
    </row>
    <row x14ac:dyDescent="0.25" r="26" customHeight="1" ht="18.75">
      <c r="A26" s="7">
        <v>290580</v>
      </c>
      <c r="B26" s="13">
        <v>45194</v>
      </c>
      <c r="C26" s="5">
        <v>0</v>
      </c>
      <c r="D26" s="6"/>
      <c r="E26" s="5">
        <v>101575</v>
      </c>
      <c r="F26" s="14">
        <v>45160</v>
      </c>
      <c r="G26" s="11"/>
      <c r="H26" s="11"/>
    </row>
    <row x14ac:dyDescent="0.25" r="27" customHeight="1" ht="18.75">
      <c r="A27" s="7">
        <v>206660</v>
      </c>
      <c r="B27" s="13">
        <v>45191</v>
      </c>
      <c r="C27" s="5">
        <v>0</v>
      </c>
      <c r="D27" s="6"/>
      <c r="E27" s="5">
        <v>129815</v>
      </c>
      <c r="F27" s="14">
        <v>45159</v>
      </c>
      <c r="G27" s="11"/>
      <c r="H27" s="11"/>
    </row>
    <row x14ac:dyDescent="0.25" r="28" customHeight="1" ht="18.75">
      <c r="A28" s="7">
        <v>230440</v>
      </c>
      <c r="B28" s="13">
        <v>45189</v>
      </c>
      <c r="C28" s="5">
        <v>0</v>
      </c>
      <c r="D28" s="6"/>
      <c r="E28" s="5">
        <v>159575</v>
      </c>
      <c r="F28" s="14">
        <v>45156</v>
      </c>
      <c r="G28" s="11"/>
      <c r="H28" s="11"/>
    </row>
    <row x14ac:dyDescent="0.25" r="29" customHeight="1" ht="18.75">
      <c r="A29" s="7">
        <v>209800</v>
      </c>
      <c r="B29" s="13">
        <v>45187</v>
      </c>
      <c r="C29" s="5">
        <v>0</v>
      </c>
      <c r="D29" s="6"/>
      <c r="E29" s="5">
        <v>184535</v>
      </c>
      <c r="F29" s="14">
        <v>45155</v>
      </c>
      <c r="G29" s="11"/>
      <c r="H29" s="11"/>
    </row>
    <row x14ac:dyDescent="0.25" r="30" customHeight="1" ht="18.75">
      <c r="A30" s="7">
        <v>0</v>
      </c>
      <c r="B30" s="13">
        <v>45184</v>
      </c>
      <c r="C30" s="5">
        <v>0</v>
      </c>
      <c r="D30" s="6"/>
      <c r="E30" s="5">
        <v>208295</v>
      </c>
      <c r="F30" s="14">
        <v>45148</v>
      </c>
      <c r="G30" s="11"/>
      <c r="H30" s="11"/>
    </row>
    <row x14ac:dyDescent="0.25" r="31" customHeight="1" ht="18.75">
      <c r="A31" s="7">
        <v>0</v>
      </c>
      <c r="B31" s="13">
        <v>45182</v>
      </c>
      <c r="C31" s="5">
        <v>14035</v>
      </c>
      <c r="D31" s="6"/>
      <c r="E31" s="5">
        <v>264255</v>
      </c>
      <c r="F31" s="14">
        <v>45147</v>
      </c>
      <c r="G31" s="11"/>
      <c r="H31" s="11"/>
    </row>
    <row x14ac:dyDescent="0.25" r="32" customHeight="1" ht="18.75">
      <c r="A32" s="7">
        <v>0</v>
      </c>
      <c r="B32" s="13">
        <v>45181</v>
      </c>
      <c r="C32" s="5">
        <v>43755</v>
      </c>
      <c r="D32" s="6"/>
      <c r="E32" s="5">
        <v>292715</v>
      </c>
      <c r="F32" s="14">
        <v>45146</v>
      </c>
      <c r="G32" s="11"/>
      <c r="H32" s="11"/>
    </row>
    <row x14ac:dyDescent="0.25" r="33" customHeight="1" ht="18.75">
      <c r="A33" s="7">
        <v>0</v>
      </c>
      <c r="B33" s="13">
        <v>45180</v>
      </c>
      <c r="C33" s="5">
        <v>72055</v>
      </c>
      <c r="D33" s="6"/>
      <c r="E33" s="5">
        <v>351555</v>
      </c>
      <c r="F33" s="14">
        <v>45145</v>
      </c>
      <c r="G33" s="11"/>
      <c r="H33" s="11"/>
    </row>
    <row x14ac:dyDescent="0.25" r="34" customHeight="1" ht="18.75">
      <c r="A34" s="7">
        <v>0</v>
      </c>
      <c r="B34" s="13">
        <v>45177</v>
      </c>
      <c r="C34" s="5">
        <v>130495</v>
      </c>
      <c r="D34" s="6"/>
      <c r="E34" s="5">
        <v>428955</v>
      </c>
      <c r="F34" s="14">
        <v>45141</v>
      </c>
      <c r="G34" s="11"/>
      <c r="H34" s="11"/>
    </row>
    <row x14ac:dyDescent="0.25" r="35" customHeight="1" ht="18.75">
      <c r="A35" s="7">
        <v>0</v>
      </c>
      <c r="B35" s="13">
        <v>45176</v>
      </c>
      <c r="C35" s="5">
        <v>155695</v>
      </c>
      <c r="D35" s="6"/>
      <c r="E35" s="5">
        <v>452935</v>
      </c>
      <c r="F35" s="14">
        <v>45140</v>
      </c>
      <c r="G35" s="11"/>
      <c r="H35" s="11"/>
    </row>
    <row x14ac:dyDescent="0.25" r="36" customHeight="1" ht="18.75">
      <c r="A36" s="7">
        <v>0</v>
      </c>
      <c r="B36" s="13">
        <v>45175</v>
      </c>
      <c r="C36" s="5">
        <v>207415</v>
      </c>
      <c r="D36" s="6"/>
      <c r="E36" s="5">
        <v>477680</v>
      </c>
      <c r="F36" s="14">
        <v>45139</v>
      </c>
      <c r="G36" s="11"/>
      <c r="H36" s="11"/>
    </row>
    <row x14ac:dyDescent="0.25" r="37" customHeight="1" ht="18.75">
      <c r="A37" s="7">
        <v>0</v>
      </c>
      <c r="B37" s="13">
        <v>45174</v>
      </c>
      <c r="C37" s="5">
        <v>235815</v>
      </c>
      <c r="D37" s="6"/>
      <c r="E37" s="5">
        <v>524500</v>
      </c>
      <c r="F37" s="14">
        <v>45134</v>
      </c>
      <c r="G37" s="11"/>
      <c r="H37" s="11"/>
    </row>
    <row x14ac:dyDescent="0.25" r="38" customHeight="1" ht="18.75">
      <c r="A38" s="7">
        <v>0</v>
      </c>
      <c r="B38" s="13">
        <v>45168</v>
      </c>
      <c r="C38" s="5">
        <v>285415</v>
      </c>
      <c r="D38" s="6"/>
      <c r="E38" s="5">
        <v>440580</v>
      </c>
      <c r="F38" s="14">
        <v>45127</v>
      </c>
      <c r="G38" s="11"/>
      <c r="H38" s="11"/>
    </row>
    <row x14ac:dyDescent="0.25" r="39" customHeight="1" ht="18.75">
      <c r="A39" s="7">
        <v>0</v>
      </c>
      <c r="B39" s="13">
        <v>45167</v>
      </c>
      <c r="C39" s="5">
        <v>308555</v>
      </c>
      <c r="D39" s="6"/>
      <c r="E39" s="5">
        <v>230780</v>
      </c>
      <c r="F39" s="14">
        <v>45118</v>
      </c>
      <c r="G39" s="11"/>
      <c r="H39" s="11"/>
    </row>
    <row x14ac:dyDescent="0.25" r="40" customHeight="1" ht="18.75">
      <c r="A40" s="7">
        <v>0</v>
      </c>
      <c r="B40" s="13">
        <v>45166</v>
      </c>
      <c r="C40" s="5">
        <v>332535</v>
      </c>
      <c r="D40" s="6"/>
      <c r="E40" s="11"/>
      <c r="F40" s="15"/>
      <c r="G40" s="11"/>
      <c r="H40" s="11"/>
    </row>
    <row x14ac:dyDescent="0.25" r="41" customHeight="1" ht="18.75">
      <c r="A41" s="7">
        <v>0</v>
      </c>
      <c r="B41" s="13">
        <v>45163</v>
      </c>
      <c r="C41" s="5">
        <v>394280</v>
      </c>
      <c r="D41" s="6"/>
      <c r="E41" s="11"/>
      <c r="F41" s="15"/>
      <c r="G41" s="11"/>
      <c r="H41" s="11"/>
    </row>
    <row x14ac:dyDescent="0.25" r="42" customHeight="1" ht="18.75">
      <c r="A42" s="7">
        <v>0</v>
      </c>
      <c r="B42" s="13">
        <v>45162</v>
      </c>
      <c r="C42" s="5">
        <v>377640</v>
      </c>
      <c r="D42" s="6"/>
      <c r="E42" s="11"/>
      <c r="F42" s="15"/>
      <c r="G42" s="11"/>
      <c r="H42" s="11"/>
    </row>
    <row x14ac:dyDescent="0.25" r="43" customHeight="1" ht="18.75">
      <c r="A43" s="7">
        <v>0</v>
      </c>
      <c r="B43" s="13">
        <v>45147</v>
      </c>
      <c r="C43" s="5">
        <v>272740</v>
      </c>
      <c r="D43" s="6"/>
      <c r="E43" s="11"/>
      <c r="F43" s="15"/>
      <c r="G43" s="11"/>
      <c r="H43" s="11"/>
    </row>
    <row x14ac:dyDescent="0.25" r="44" customHeight="1" ht="18.75">
      <c r="A44" s="7">
        <v>0</v>
      </c>
      <c r="B44" s="13">
        <v>45141</v>
      </c>
      <c r="C44" s="5">
        <v>188820</v>
      </c>
      <c r="D44" s="6"/>
      <c r="E44" s="11"/>
      <c r="F44" s="15"/>
      <c r="G44" s="11"/>
      <c r="H44" s="11"/>
    </row>
    <row x14ac:dyDescent="0.25" r="45" customHeight="1" ht="18.75">
      <c r="A45" s="7">
        <v>0</v>
      </c>
      <c r="B45" s="13">
        <v>45140</v>
      </c>
      <c r="C45" s="5">
        <v>104900</v>
      </c>
      <c r="D45" s="6"/>
      <c r="E45" s="11"/>
      <c r="F45" s="15"/>
      <c r="G45" s="11"/>
      <c r="H45" s="11"/>
    </row>
    <row x14ac:dyDescent="0.25" r="46" customHeight="1" ht="18.75">
      <c r="A46" s="7">
        <v>33495</v>
      </c>
      <c r="B46" s="13">
        <v>45139</v>
      </c>
      <c r="C46" s="5">
        <v>104900</v>
      </c>
      <c r="D46" s="6"/>
      <c r="E46" s="11"/>
      <c r="F46" s="15"/>
      <c r="G46" s="11"/>
      <c r="H46" s="11"/>
    </row>
    <row x14ac:dyDescent="0.25" r="47" customHeight="1" ht="18.75">
      <c r="A47" s="7">
        <v>91235</v>
      </c>
      <c r="B47" s="13">
        <v>45138</v>
      </c>
      <c r="C47" s="5">
        <v>104900</v>
      </c>
      <c r="D47" s="6"/>
      <c r="E47" s="11"/>
      <c r="F47" s="15"/>
      <c r="G47" s="11"/>
      <c r="H47" s="11"/>
    </row>
    <row x14ac:dyDescent="0.25" r="48" customHeight="1" ht="18.75">
      <c r="A48" s="7">
        <v>149915</v>
      </c>
      <c r="B48" s="13">
        <v>45135</v>
      </c>
      <c r="C48" s="5">
        <v>104900</v>
      </c>
      <c r="D48" s="6"/>
      <c r="E48" s="11"/>
      <c r="F48" s="15"/>
      <c r="G48" s="11"/>
      <c r="H48" s="11"/>
    </row>
    <row x14ac:dyDescent="0.25" r="49" customHeight="1" ht="18.75">
      <c r="A49" s="7">
        <v>204615</v>
      </c>
      <c r="B49" s="13">
        <v>45134</v>
      </c>
      <c r="C49" s="5">
        <v>20980</v>
      </c>
      <c r="D49" s="6"/>
      <c r="E49" s="11"/>
      <c r="F49" s="15"/>
      <c r="G49" s="11"/>
      <c r="H49" s="11"/>
    </row>
    <row x14ac:dyDescent="0.25" r="50" customHeight="1" ht="18.75">
      <c r="A50" s="7">
        <v>229475</v>
      </c>
      <c r="B50" s="13">
        <v>45133</v>
      </c>
      <c r="C50" s="5">
        <v>0</v>
      </c>
      <c r="D50" s="6"/>
      <c r="E50" s="11"/>
      <c r="F50" s="15"/>
      <c r="G50" s="11"/>
      <c r="H50" s="11"/>
    </row>
    <row x14ac:dyDescent="0.25" r="51" customHeight="1" ht="18.75">
      <c r="A51" s="7">
        <v>257755</v>
      </c>
      <c r="B51" s="13">
        <v>45132</v>
      </c>
      <c r="C51" s="5">
        <v>0</v>
      </c>
      <c r="D51" s="6"/>
      <c r="E51" s="11"/>
      <c r="F51" s="15"/>
      <c r="G51" s="11"/>
      <c r="H51" s="11"/>
    </row>
    <row x14ac:dyDescent="0.25" r="52" customHeight="1" ht="18.75">
      <c r="A52" s="7">
        <v>355260</v>
      </c>
      <c r="B52" s="13">
        <v>45128</v>
      </c>
      <c r="C52" s="5">
        <v>33315</v>
      </c>
      <c r="D52" s="6"/>
      <c r="E52" s="11"/>
      <c r="F52" s="15"/>
      <c r="G52" s="11"/>
      <c r="H52" s="11"/>
    </row>
    <row x14ac:dyDescent="0.25" r="53" customHeight="1" ht="18.75">
      <c r="A53" s="7">
        <v>380040</v>
      </c>
      <c r="B53" s="13">
        <v>45127</v>
      </c>
      <c r="C53" s="5">
        <v>33315</v>
      </c>
      <c r="D53" s="6"/>
      <c r="E53" s="11"/>
      <c r="F53" s="15"/>
      <c r="G53" s="11"/>
      <c r="H53" s="11"/>
    </row>
    <row x14ac:dyDescent="0.25" r="54" customHeight="1" ht="18.75">
      <c r="A54" s="7">
        <v>404540</v>
      </c>
      <c r="B54" s="13">
        <v>45126</v>
      </c>
      <c r="C54" s="5">
        <v>33315</v>
      </c>
      <c r="D54" s="6"/>
      <c r="E54" s="11"/>
      <c r="F54" s="15"/>
      <c r="G54" s="11"/>
      <c r="H54" s="11"/>
    </row>
    <row x14ac:dyDescent="0.25" r="55" customHeight="1" ht="18.75">
      <c r="A55" s="7">
        <v>451280</v>
      </c>
      <c r="B55" s="13">
        <v>45125</v>
      </c>
      <c r="C55" s="5">
        <v>33315</v>
      </c>
      <c r="D55" s="6"/>
      <c r="E55" s="11"/>
      <c r="F55" s="15"/>
      <c r="G55" s="11"/>
      <c r="H55" s="11"/>
    </row>
    <row x14ac:dyDescent="0.25" r="56" customHeight="1" ht="18.75">
      <c r="A56" s="7">
        <v>500460</v>
      </c>
      <c r="B56" s="13">
        <v>45124</v>
      </c>
      <c r="C56" s="5">
        <v>33315</v>
      </c>
      <c r="D56" s="6"/>
      <c r="E56" s="11"/>
      <c r="F56" s="15"/>
      <c r="G56" s="11"/>
      <c r="H56" s="11"/>
    </row>
    <row x14ac:dyDescent="0.25" r="57" customHeight="1" ht="18.75">
      <c r="A57" s="7">
        <v>524500</v>
      </c>
      <c r="B57" s="13">
        <v>45121</v>
      </c>
      <c r="C57" s="5">
        <v>56555</v>
      </c>
      <c r="D57" s="6"/>
      <c r="E57" s="11"/>
      <c r="F57" s="15"/>
      <c r="G57" s="11"/>
      <c r="H57" s="11"/>
    </row>
    <row x14ac:dyDescent="0.25" r="58" customHeight="1" ht="18.75">
      <c r="A58" s="7">
        <v>524500</v>
      </c>
      <c r="B58" s="13">
        <v>45120</v>
      </c>
      <c r="C58" s="5">
        <v>81395</v>
      </c>
      <c r="D58" s="6"/>
      <c r="E58" s="11"/>
      <c r="F58" s="15"/>
      <c r="G58" s="11"/>
      <c r="H58" s="11"/>
    </row>
    <row x14ac:dyDescent="0.25" r="59" customHeight="1" ht="18.75">
      <c r="A59" s="7">
        <v>524500</v>
      </c>
      <c r="B59" s="13">
        <v>45114</v>
      </c>
      <c r="C59" s="5">
        <v>105715</v>
      </c>
      <c r="D59" s="6"/>
      <c r="E59" s="11"/>
      <c r="F59" s="15"/>
      <c r="G59" s="11"/>
      <c r="H59" s="11"/>
    </row>
    <row x14ac:dyDescent="0.25" r="60" customHeight="1" ht="18.75">
      <c r="A60" s="7">
        <v>524500</v>
      </c>
      <c r="B60" s="13">
        <v>45113</v>
      </c>
      <c r="C60" s="5">
        <v>130735</v>
      </c>
      <c r="D60" s="6"/>
      <c r="E60" s="11"/>
      <c r="F60" s="15"/>
      <c r="G60" s="11"/>
      <c r="H60" s="11"/>
    </row>
    <row x14ac:dyDescent="0.25" r="61" customHeight="1" ht="18.75">
      <c r="A61" s="7">
        <v>524500</v>
      </c>
      <c r="B61" s="13">
        <v>45111</v>
      </c>
      <c r="C61" s="5">
        <v>154075</v>
      </c>
      <c r="D61" s="6"/>
      <c r="E61" s="11"/>
      <c r="F61" s="15"/>
      <c r="G61" s="11"/>
      <c r="H61" s="11"/>
    </row>
    <row x14ac:dyDescent="0.25" r="62" customHeight="1" ht="18.75">
      <c r="A62" s="7">
        <v>524500</v>
      </c>
      <c r="B62" s="13">
        <v>45110</v>
      </c>
      <c r="C62" s="5">
        <v>207795</v>
      </c>
      <c r="D62" s="6"/>
      <c r="E62" s="11"/>
      <c r="F62" s="15"/>
      <c r="G62" s="11"/>
      <c r="H62" s="11"/>
    </row>
    <row x14ac:dyDescent="0.25" r="63" customHeight="1" ht="18.75">
      <c r="A63" s="7">
        <v>524500</v>
      </c>
      <c r="B63" s="13">
        <v>45104</v>
      </c>
      <c r="C63" s="5">
        <v>267235</v>
      </c>
      <c r="D63" s="6"/>
      <c r="E63" s="11"/>
      <c r="F63" s="15"/>
      <c r="G63" s="11"/>
      <c r="H63" s="11"/>
    </row>
    <row x14ac:dyDescent="0.25" r="64" customHeight="1" ht="18.75">
      <c r="A64" s="7">
        <v>524500</v>
      </c>
      <c r="B64" s="13">
        <v>45098</v>
      </c>
      <c r="C64" s="5">
        <v>324755</v>
      </c>
      <c r="D64" s="6"/>
      <c r="E64" s="11"/>
      <c r="F64" s="15"/>
      <c r="G64" s="11"/>
      <c r="H64" s="11"/>
    </row>
    <row x14ac:dyDescent="0.25" r="65" customHeight="1" ht="18.75">
      <c r="A65" s="7">
        <v>524500</v>
      </c>
      <c r="B65" s="13">
        <v>45097</v>
      </c>
      <c r="C65" s="5">
        <v>352935</v>
      </c>
      <c r="D65" s="6"/>
      <c r="E65" s="11"/>
      <c r="F65" s="15"/>
      <c r="G65" s="11"/>
      <c r="H65" s="11"/>
    </row>
    <row x14ac:dyDescent="0.25" r="66" customHeight="1" ht="18.75">
      <c r="A66" s="7">
        <v>398620</v>
      </c>
      <c r="B66" s="13">
        <v>45093</v>
      </c>
      <c r="C66" s="5">
        <v>352935</v>
      </c>
      <c r="D66" s="6"/>
      <c r="E66" s="11"/>
      <c r="F66" s="15"/>
      <c r="G66" s="11"/>
      <c r="H66" s="11"/>
    </row>
    <row x14ac:dyDescent="0.25" r="67" customHeight="1" ht="18.75">
      <c r="A67" s="7">
        <v>398620</v>
      </c>
      <c r="B67" s="13">
        <v>45092</v>
      </c>
      <c r="C67" s="5">
        <v>377735</v>
      </c>
      <c r="D67" s="6"/>
      <c r="E67" s="11"/>
      <c r="F67" s="15"/>
      <c r="G67" s="11"/>
      <c r="H67" s="11"/>
    </row>
    <row x14ac:dyDescent="0.25" r="68" customHeight="1" ht="18.75">
      <c r="A68" s="7">
        <v>398620</v>
      </c>
      <c r="B68" s="13">
        <v>45091</v>
      </c>
      <c r="C68" s="5">
        <v>401375</v>
      </c>
      <c r="D68" s="6"/>
      <c r="E68" s="11"/>
      <c r="F68" s="15"/>
      <c r="G68" s="11"/>
      <c r="H68" s="11"/>
    </row>
    <row x14ac:dyDescent="0.25" r="69" customHeight="1" ht="18.75">
      <c r="A69" s="7">
        <v>251760</v>
      </c>
      <c r="B69" s="13">
        <v>45089</v>
      </c>
      <c r="C69" s="5">
        <v>425175</v>
      </c>
      <c r="D69" s="6"/>
      <c r="E69" s="11"/>
      <c r="F69" s="15"/>
      <c r="G69" s="11"/>
      <c r="H69" s="11"/>
    </row>
    <row x14ac:dyDescent="0.25" r="70" customHeight="1" ht="18.75">
      <c r="A70" s="7">
        <v>251760</v>
      </c>
      <c r="B70" s="13">
        <v>45086</v>
      </c>
      <c r="C70" s="5">
        <v>448975</v>
      </c>
      <c r="D70" s="6"/>
      <c r="E70" s="11"/>
      <c r="F70" s="15"/>
      <c r="G70" s="11"/>
      <c r="H70" s="11"/>
    </row>
    <row x14ac:dyDescent="0.25" r="71" customHeight="1" ht="18.75">
      <c r="A71" s="7">
        <v>251760</v>
      </c>
      <c r="B71" s="13">
        <v>45085</v>
      </c>
      <c r="C71" s="5">
        <v>472835</v>
      </c>
      <c r="D71" s="6"/>
      <c r="E71" s="11"/>
      <c r="F71" s="15"/>
      <c r="G71" s="11"/>
      <c r="H71" s="11"/>
    </row>
    <row x14ac:dyDescent="0.25" r="72" customHeight="1" ht="18.75">
      <c r="A72" s="7">
        <v>251760</v>
      </c>
      <c r="B72" s="13">
        <v>45084</v>
      </c>
      <c r="C72" s="5">
        <v>494515</v>
      </c>
      <c r="D72" s="6"/>
      <c r="E72" s="11"/>
      <c r="F72" s="15"/>
      <c r="G72" s="11"/>
      <c r="H72" s="11"/>
    </row>
    <row x14ac:dyDescent="0.25" r="73" customHeight="1" ht="18.75">
      <c r="A73" s="7">
        <v>0</v>
      </c>
      <c r="B73" s="13">
        <v>45083</v>
      </c>
      <c r="C73" s="5">
        <v>518955</v>
      </c>
      <c r="D73" s="6"/>
      <c r="E73" s="11"/>
      <c r="F73" s="15"/>
      <c r="G73" s="11"/>
      <c r="H73" s="11"/>
    </row>
    <row x14ac:dyDescent="0.25" r="74" customHeight="1" ht="18.75">
      <c r="A74" s="7">
        <v>51215</v>
      </c>
      <c r="B74" s="13">
        <v>45082</v>
      </c>
      <c r="C74" s="5">
        <v>524500</v>
      </c>
      <c r="D74" s="6"/>
      <c r="E74" s="11"/>
      <c r="F74" s="15"/>
      <c r="G74" s="11"/>
      <c r="H74" s="11"/>
    </row>
    <row x14ac:dyDescent="0.25" r="75" customHeight="1" ht="18.75">
      <c r="A75" s="7">
        <v>133195</v>
      </c>
      <c r="B75" s="13">
        <v>45078</v>
      </c>
      <c r="C75" s="5">
        <v>524500</v>
      </c>
      <c r="D75" s="6"/>
      <c r="E75" s="11"/>
      <c r="F75" s="15"/>
      <c r="G75" s="11"/>
      <c r="H75" s="11"/>
    </row>
    <row x14ac:dyDescent="0.25" r="76" customHeight="1" ht="18.75">
      <c r="A76" s="7">
        <v>157595</v>
      </c>
      <c r="B76" s="13">
        <v>45077</v>
      </c>
      <c r="C76" s="5">
        <v>524500</v>
      </c>
      <c r="D76" s="6"/>
      <c r="E76" s="11"/>
      <c r="F76" s="15"/>
      <c r="G76" s="11"/>
      <c r="H76" s="11"/>
    </row>
    <row x14ac:dyDescent="0.25" r="77" customHeight="1" ht="18.75">
      <c r="A77" s="7">
        <v>157595</v>
      </c>
      <c r="B77" s="13">
        <v>45076</v>
      </c>
      <c r="C77" s="5">
        <v>482540</v>
      </c>
      <c r="D77" s="6"/>
      <c r="E77" s="11"/>
      <c r="F77" s="15"/>
      <c r="G77" s="11"/>
      <c r="H77" s="11"/>
    </row>
    <row x14ac:dyDescent="0.25" r="78" customHeight="1" ht="18.75">
      <c r="A78" s="7">
        <v>181435</v>
      </c>
      <c r="B78" s="13">
        <v>45075</v>
      </c>
      <c r="C78" s="5">
        <v>482540</v>
      </c>
      <c r="D78" s="6"/>
      <c r="E78" s="11"/>
      <c r="F78" s="15"/>
      <c r="G78" s="11"/>
      <c r="H78" s="11"/>
    </row>
    <row x14ac:dyDescent="0.25" r="79" customHeight="1" ht="18.75">
      <c r="A79" s="7">
        <v>238515</v>
      </c>
      <c r="B79" s="13">
        <v>45072</v>
      </c>
      <c r="C79" s="5">
        <v>398620</v>
      </c>
      <c r="D79" s="6"/>
      <c r="E79" s="11"/>
      <c r="F79" s="15"/>
      <c r="G79" s="11"/>
      <c r="H79" s="11"/>
    </row>
    <row x14ac:dyDescent="0.25" r="80" customHeight="1" ht="18.75">
      <c r="A80" s="7">
        <v>266695</v>
      </c>
      <c r="B80" s="13">
        <v>45071</v>
      </c>
      <c r="C80" s="5">
        <v>398620</v>
      </c>
      <c r="D80" s="6"/>
      <c r="E80" s="11"/>
      <c r="F80" s="15"/>
      <c r="G80" s="11"/>
      <c r="H80" s="11"/>
    </row>
    <row x14ac:dyDescent="0.25" r="81" customHeight="1" ht="18.75">
      <c r="A81" s="7">
        <v>315335</v>
      </c>
      <c r="B81" s="13">
        <v>45069</v>
      </c>
      <c r="C81" s="5">
        <v>398620</v>
      </c>
      <c r="D81" s="6"/>
      <c r="E81" s="11"/>
      <c r="F81" s="15"/>
      <c r="G81" s="11"/>
      <c r="H81" s="11"/>
    </row>
    <row x14ac:dyDescent="0.25" r="82" customHeight="1" ht="18.75">
      <c r="A82" s="16">
        <v>339295</v>
      </c>
      <c r="B82" s="13">
        <v>45068</v>
      </c>
      <c r="C82" s="5">
        <v>272740</v>
      </c>
      <c r="D82" s="6"/>
      <c r="E82" s="11"/>
      <c r="F82" s="15"/>
      <c r="G82" s="11"/>
      <c r="H82" s="11"/>
    </row>
    <row x14ac:dyDescent="0.25" r="83" customHeight="1" ht="18.75">
      <c r="A83" s="7">
        <v>391815</v>
      </c>
      <c r="B83" s="13">
        <v>45064</v>
      </c>
      <c r="C83" s="5">
        <v>209800</v>
      </c>
      <c r="D83" s="6"/>
      <c r="E83" s="11"/>
      <c r="F83" s="15"/>
      <c r="G83" s="11"/>
      <c r="H83" s="11"/>
    </row>
    <row x14ac:dyDescent="0.25" r="84" customHeight="1" ht="18.75">
      <c r="A84" s="7">
        <v>412835</v>
      </c>
      <c r="B84" s="13">
        <v>45062</v>
      </c>
      <c r="C84" s="5">
        <v>0</v>
      </c>
      <c r="D84" s="6"/>
      <c r="E84" s="11"/>
      <c r="F84" s="15"/>
      <c r="G84" s="11"/>
      <c r="H84" s="11"/>
    </row>
    <row x14ac:dyDescent="0.25" r="85" customHeight="1" ht="18.75">
      <c r="A85" s="7">
        <v>436535</v>
      </c>
      <c r="B85" s="13">
        <v>45058</v>
      </c>
      <c r="C85" s="5">
        <v>0</v>
      </c>
      <c r="D85" s="6"/>
      <c r="E85" s="11"/>
      <c r="F85" s="15"/>
      <c r="G85" s="11"/>
      <c r="H85" s="11"/>
    </row>
    <row x14ac:dyDescent="0.25" r="86" customHeight="1" ht="18.75">
      <c r="A86" s="7">
        <v>460495</v>
      </c>
      <c r="B86" s="13">
        <v>45057</v>
      </c>
      <c r="C86" s="5">
        <v>0</v>
      </c>
      <c r="D86" s="6"/>
      <c r="E86" s="11"/>
      <c r="F86" s="15"/>
      <c r="G86" s="11"/>
      <c r="H86" s="11"/>
    </row>
    <row x14ac:dyDescent="0.25" r="87" customHeight="1" ht="18.75">
      <c r="A87" s="7">
        <v>484675</v>
      </c>
      <c r="B87" s="13">
        <v>45055</v>
      </c>
      <c r="C87" s="5">
        <v>0</v>
      </c>
      <c r="D87" s="6"/>
      <c r="E87" s="11"/>
      <c r="F87" s="15"/>
      <c r="G87" s="11"/>
      <c r="H87" s="11"/>
    </row>
    <row x14ac:dyDescent="0.25" r="88" customHeight="1" ht="18.75">
      <c r="A88" s="7">
        <v>362715</v>
      </c>
      <c r="B88" s="13">
        <v>45051</v>
      </c>
      <c r="C88" s="5">
        <v>0</v>
      </c>
      <c r="D88" s="6"/>
      <c r="E88" s="11"/>
      <c r="F88" s="15"/>
      <c r="G88" s="11"/>
      <c r="H88" s="11"/>
    </row>
    <row x14ac:dyDescent="0.25" r="89" customHeight="1" ht="18.75">
      <c r="A89" s="7">
        <v>387475</v>
      </c>
      <c r="B89" s="13">
        <v>45049</v>
      </c>
      <c r="C89" s="5">
        <v>0</v>
      </c>
      <c r="D89" s="6"/>
      <c r="E89" s="11"/>
      <c r="F89" s="15"/>
      <c r="G89" s="11"/>
      <c r="H89" s="11"/>
    </row>
    <row x14ac:dyDescent="0.25" r="90" customHeight="1" ht="18.75">
      <c r="A90" s="7">
        <v>419600</v>
      </c>
      <c r="B90" s="13">
        <v>45048</v>
      </c>
      <c r="C90" s="5">
        <v>71095</v>
      </c>
      <c r="D90" s="6"/>
      <c r="E90" s="11"/>
      <c r="F90" s="15"/>
      <c r="G90" s="11"/>
      <c r="H90" s="11"/>
    </row>
    <row x14ac:dyDescent="0.25" r="91" customHeight="1" ht="18.75">
      <c r="A91" s="7">
        <v>419600</v>
      </c>
      <c r="B91" s="13">
        <v>45044</v>
      </c>
      <c r="C91" s="5">
        <v>95675</v>
      </c>
      <c r="D91" s="6"/>
      <c r="E91" s="11"/>
      <c r="F91" s="15"/>
      <c r="G91" s="11"/>
      <c r="H91" s="11"/>
    </row>
    <row x14ac:dyDescent="0.25" r="92" customHeight="1" ht="18.75">
      <c r="A92" s="7">
        <v>167840</v>
      </c>
      <c r="B92" s="13">
        <v>45041</v>
      </c>
      <c r="C92" s="5">
        <v>95675</v>
      </c>
      <c r="D92" s="6"/>
      <c r="E92" s="11"/>
      <c r="F92" s="15"/>
      <c r="G92" s="11"/>
      <c r="H92" s="11"/>
    </row>
    <row x14ac:dyDescent="0.25" r="93" customHeight="1" ht="18.75">
      <c r="A93" s="7">
        <v>167840</v>
      </c>
      <c r="B93" s="13">
        <v>45037</v>
      </c>
      <c r="C93" s="5">
        <v>120595</v>
      </c>
      <c r="D93" s="6"/>
      <c r="E93" s="11"/>
      <c r="F93" s="15"/>
      <c r="G93" s="11"/>
      <c r="H93" s="11"/>
    </row>
    <row x14ac:dyDescent="0.25" r="94" customHeight="1" ht="18.75">
      <c r="A94" s="7">
        <v>0</v>
      </c>
      <c r="B94" s="13">
        <v>45036</v>
      </c>
      <c r="C94" s="5">
        <v>120595</v>
      </c>
      <c r="D94" s="6"/>
      <c r="E94" s="11"/>
      <c r="F94" s="15"/>
      <c r="G94" s="11"/>
      <c r="H94" s="11"/>
    </row>
    <row x14ac:dyDescent="0.25" r="95" customHeight="1" ht="18.75">
      <c r="A95" s="7">
        <v>0</v>
      </c>
      <c r="B95" s="13">
        <v>45035</v>
      </c>
      <c r="C95" s="5">
        <v>144535</v>
      </c>
      <c r="D95" s="6"/>
      <c r="E95" s="11"/>
      <c r="F95" s="15"/>
      <c r="G95" s="11"/>
      <c r="H95" s="11"/>
    </row>
    <row x14ac:dyDescent="0.25" r="96" customHeight="1" ht="18.75">
      <c r="A96" s="7">
        <v>0</v>
      </c>
      <c r="B96" s="13">
        <v>45033</v>
      </c>
      <c r="C96" s="5">
        <v>193175</v>
      </c>
      <c r="D96" s="6"/>
      <c r="E96" s="11"/>
      <c r="F96" s="15"/>
      <c r="G96" s="11"/>
      <c r="H96" s="11"/>
    </row>
    <row x14ac:dyDescent="0.25" r="97" customHeight="1" ht="18.75">
      <c r="A97" s="7">
        <v>0</v>
      </c>
      <c r="B97" s="13">
        <v>45030</v>
      </c>
      <c r="C97" s="5">
        <v>217515</v>
      </c>
      <c r="D97" s="6"/>
      <c r="E97" s="11"/>
      <c r="F97" s="15"/>
      <c r="G97" s="11"/>
      <c r="H97" s="11"/>
    </row>
    <row x14ac:dyDescent="0.25" r="98" customHeight="1" ht="18.75">
      <c r="A98" s="7">
        <v>0</v>
      </c>
      <c r="B98" s="13">
        <v>45029</v>
      </c>
      <c r="C98" s="5">
        <v>95275</v>
      </c>
      <c r="D98" s="6"/>
      <c r="E98" s="11"/>
      <c r="F98" s="15"/>
      <c r="G98" s="11"/>
      <c r="H98" s="11"/>
    </row>
    <row x14ac:dyDescent="0.25" r="99" customHeight="1" ht="18.75">
      <c r="A99" s="7">
        <v>0</v>
      </c>
      <c r="B99" s="13">
        <v>45028</v>
      </c>
      <c r="C99" s="5">
        <v>119175</v>
      </c>
      <c r="D99" s="6"/>
      <c r="E99" s="11"/>
      <c r="F99" s="15"/>
      <c r="G99" s="11"/>
      <c r="H99" s="11"/>
    </row>
    <row x14ac:dyDescent="0.25" r="100" customHeight="1" ht="18.75">
      <c r="A100" s="7">
        <v>0</v>
      </c>
      <c r="B100" s="13">
        <v>45027</v>
      </c>
      <c r="C100" s="5">
        <v>164275</v>
      </c>
      <c r="D100" s="6"/>
      <c r="E100" s="11"/>
      <c r="F100" s="15"/>
      <c r="G100" s="11"/>
      <c r="H100" s="11"/>
    </row>
    <row x14ac:dyDescent="0.25" r="101" customHeight="1" ht="18.75">
      <c r="A101" s="7">
        <v>3975</v>
      </c>
      <c r="B101" s="13">
        <v>45023</v>
      </c>
      <c r="C101" s="5">
        <v>215400</v>
      </c>
      <c r="D101" s="6"/>
      <c r="E101" s="11"/>
      <c r="F101" s="15"/>
      <c r="G101" s="11"/>
      <c r="H101" s="11"/>
    </row>
    <row x14ac:dyDescent="0.25" r="102" customHeight="1" ht="18.75">
      <c r="A102" s="7">
        <v>3975</v>
      </c>
      <c r="B102" s="13">
        <v>45020</v>
      </c>
      <c r="C102" s="5">
        <v>215400</v>
      </c>
      <c r="D102" s="6"/>
      <c r="E102" s="11"/>
      <c r="F102" s="15"/>
      <c r="G102" s="11"/>
      <c r="H102" s="11"/>
    </row>
    <row x14ac:dyDescent="0.25" r="103" customHeight="1" ht="18.75">
      <c r="A103" s="7">
        <v>3975</v>
      </c>
      <c r="B103" s="13">
        <v>45019</v>
      </c>
      <c r="C103" s="5">
        <v>47560</v>
      </c>
      <c r="D103" s="6"/>
      <c r="E103" s="11"/>
      <c r="F103" s="15"/>
      <c r="G103" s="11"/>
      <c r="H103" s="11"/>
    </row>
    <row x14ac:dyDescent="0.25" r="104" customHeight="1" ht="18.75">
      <c r="A104" s="7">
        <v>3975</v>
      </c>
      <c r="B104" s="13">
        <v>45016</v>
      </c>
      <c r="C104" s="5">
        <v>95680</v>
      </c>
      <c r="D104" s="6"/>
      <c r="E104" s="11"/>
      <c r="F104" s="15"/>
      <c r="G104" s="11"/>
      <c r="H104" s="11"/>
    </row>
    <row x14ac:dyDescent="0.25" r="105" customHeight="1" ht="18.75">
      <c r="A105" s="7">
        <v>3975</v>
      </c>
      <c r="B105" s="13">
        <v>45014</v>
      </c>
      <c r="C105" s="5">
        <v>143260</v>
      </c>
      <c r="D105" s="6"/>
      <c r="E105" s="11"/>
      <c r="F105" s="15"/>
      <c r="G105" s="11"/>
      <c r="H105" s="11"/>
    </row>
    <row x14ac:dyDescent="0.25" r="106" customHeight="1" ht="18.75">
      <c r="A106" s="7">
        <v>3975</v>
      </c>
      <c r="B106" s="13">
        <v>45009</v>
      </c>
      <c r="C106" s="5">
        <v>167840</v>
      </c>
      <c r="D106" s="6"/>
      <c r="E106" s="11"/>
      <c r="F106" s="15"/>
      <c r="G106" s="11"/>
      <c r="H106" s="11"/>
    </row>
    <row x14ac:dyDescent="0.25" r="107" customHeight="1" ht="18.75">
      <c r="A107" s="7">
        <v>3975</v>
      </c>
      <c r="B107" s="13">
        <v>45006</v>
      </c>
      <c r="C107" s="5">
        <v>0</v>
      </c>
      <c r="D107" s="6"/>
      <c r="E107" s="11"/>
      <c r="F107" s="15"/>
      <c r="G107" s="11"/>
      <c r="H107" s="11"/>
    </row>
    <row x14ac:dyDescent="0.25" r="108" customHeight="1" ht="18.75">
      <c r="A108" s="7">
        <v>84795</v>
      </c>
      <c r="B108" s="13">
        <v>44999</v>
      </c>
      <c r="C108" s="5">
        <v>0</v>
      </c>
      <c r="D108" s="6"/>
      <c r="E108" s="11"/>
      <c r="F108" s="15"/>
      <c r="G108" s="11"/>
      <c r="H108" s="11"/>
    </row>
    <row x14ac:dyDescent="0.25" r="109" customHeight="1" ht="18.75">
      <c r="A109" s="7">
        <v>141635</v>
      </c>
      <c r="B109" s="13">
        <v>44998</v>
      </c>
      <c r="C109" s="5">
        <v>0</v>
      </c>
      <c r="D109" s="6"/>
      <c r="E109" s="11"/>
      <c r="F109" s="15"/>
      <c r="G109" s="11"/>
      <c r="H109" s="11"/>
    </row>
    <row x14ac:dyDescent="0.25" r="110" customHeight="1" ht="18.75">
      <c r="A110" s="7">
        <v>169015</v>
      </c>
      <c r="B110" s="13">
        <v>44995</v>
      </c>
      <c r="C110" s="5">
        <v>0</v>
      </c>
      <c r="D110" s="6"/>
      <c r="E110" s="11"/>
      <c r="F110" s="15"/>
      <c r="G110" s="11"/>
      <c r="H110" s="11"/>
    </row>
    <row x14ac:dyDescent="0.25" r="111" customHeight="1" ht="18.75">
      <c r="A111" s="7">
        <v>193075</v>
      </c>
      <c r="B111" s="13">
        <v>44993</v>
      </c>
      <c r="C111" s="5">
        <v>0</v>
      </c>
      <c r="D111" s="6"/>
      <c r="E111" s="11"/>
      <c r="F111" s="15"/>
      <c r="G111" s="11"/>
      <c r="H111" s="11"/>
    </row>
    <row x14ac:dyDescent="0.25" r="112" customHeight="1" ht="18.75">
      <c r="A112" s="7">
        <v>130135</v>
      </c>
      <c r="B112" s="13">
        <v>44992</v>
      </c>
      <c r="C112" s="5">
        <v>0</v>
      </c>
      <c r="D112" s="6"/>
      <c r="E112" s="11"/>
      <c r="F112" s="15"/>
      <c r="G112" s="11"/>
      <c r="H112" s="11"/>
    </row>
    <row x14ac:dyDescent="0.25" r="113" customHeight="1" ht="18.75">
      <c r="A113" s="7">
        <v>188820</v>
      </c>
      <c r="B113" s="13">
        <v>44991</v>
      </c>
      <c r="C113" s="5">
        <v>22015</v>
      </c>
      <c r="D113" s="6"/>
      <c r="E113" s="11"/>
      <c r="F113" s="15"/>
      <c r="G113" s="11"/>
      <c r="H113" s="11"/>
    </row>
    <row x14ac:dyDescent="0.25" r="114" customHeight="1" ht="18.75">
      <c r="A114" s="7">
        <v>188820</v>
      </c>
      <c r="B114" s="13">
        <v>44987</v>
      </c>
      <c r="C114" s="5">
        <v>73555</v>
      </c>
      <c r="D114" s="6"/>
      <c r="E114" s="11"/>
      <c r="F114" s="15"/>
      <c r="G114" s="11"/>
      <c r="H114" s="11"/>
    </row>
    <row x14ac:dyDescent="0.25" r="115" customHeight="1" ht="18.75">
      <c r="A115" s="7">
        <v>188820</v>
      </c>
      <c r="B115" s="13">
        <v>44986</v>
      </c>
      <c r="C115" s="5">
        <v>100275</v>
      </c>
      <c r="D115" s="6"/>
      <c r="E115" s="11"/>
      <c r="F115" s="15"/>
      <c r="G115" s="11"/>
      <c r="H115" s="11"/>
    </row>
    <row x14ac:dyDescent="0.25" r="116" customHeight="1" ht="18.75">
      <c r="A116" s="7">
        <v>188820</v>
      </c>
      <c r="B116" s="13">
        <v>44985</v>
      </c>
      <c r="C116" s="5">
        <v>124115</v>
      </c>
      <c r="D116" s="6"/>
      <c r="E116" s="11"/>
      <c r="F116" s="15"/>
      <c r="G116" s="11"/>
      <c r="H116" s="11"/>
    </row>
    <row x14ac:dyDescent="0.25" r="117" customHeight="1" ht="18.75">
      <c r="A117" s="7">
        <v>0</v>
      </c>
      <c r="B117" s="13">
        <v>44984</v>
      </c>
      <c r="C117" s="5">
        <v>183015</v>
      </c>
      <c r="D117" s="6"/>
      <c r="E117" s="11"/>
      <c r="F117" s="15"/>
      <c r="G117" s="11"/>
      <c r="H117" s="11"/>
    </row>
    <row x14ac:dyDescent="0.25" r="118" customHeight="1" ht="18.75">
      <c r="A118" s="7">
        <v>51655</v>
      </c>
      <c r="B118" s="13">
        <v>44980</v>
      </c>
      <c r="C118" s="5">
        <v>233940</v>
      </c>
      <c r="D118" s="6"/>
      <c r="E118" s="11"/>
      <c r="F118" s="15"/>
      <c r="G118" s="11"/>
      <c r="H118" s="11"/>
    </row>
    <row x14ac:dyDescent="0.25" r="119" customHeight="1" ht="18.75">
      <c r="A119" s="7">
        <v>51655</v>
      </c>
      <c r="B119" s="13">
        <v>44978</v>
      </c>
      <c r="C119" s="5">
        <v>282220</v>
      </c>
      <c r="D119" s="6"/>
      <c r="E119" s="11"/>
      <c r="F119" s="15"/>
      <c r="G119" s="11"/>
      <c r="H119" s="11"/>
    </row>
    <row x14ac:dyDescent="0.25" r="120" customHeight="1" ht="18.75">
      <c r="A120" s="7">
        <v>51655</v>
      </c>
      <c r="B120" s="13">
        <v>44974</v>
      </c>
      <c r="C120" s="5">
        <v>330960</v>
      </c>
      <c r="D120" s="6"/>
      <c r="E120" s="11"/>
      <c r="F120" s="15"/>
      <c r="G120" s="11"/>
      <c r="H120" s="11"/>
    </row>
    <row x14ac:dyDescent="0.25" r="121" customHeight="1" ht="18.75">
      <c r="A121" s="7">
        <v>51655</v>
      </c>
      <c r="B121" s="13">
        <v>44973</v>
      </c>
      <c r="C121" s="5">
        <v>377640</v>
      </c>
      <c r="D121" s="6"/>
      <c r="E121" s="11"/>
      <c r="F121" s="15"/>
      <c r="G121" s="11"/>
      <c r="H121" s="11"/>
    </row>
    <row x14ac:dyDescent="0.25" r="122" customHeight="1" ht="18.75">
      <c r="A122" s="7">
        <v>100515</v>
      </c>
      <c r="B122" s="13">
        <v>44971</v>
      </c>
      <c r="C122" s="5">
        <v>377640</v>
      </c>
      <c r="D122" s="6"/>
      <c r="E122" s="11"/>
      <c r="F122" s="15"/>
      <c r="G122" s="11"/>
      <c r="H122" s="11"/>
    </row>
    <row x14ac:dyDescent="0.25" r="123" customHeight="1" ht="18.75">
      <c r="A123" s="7">
        <v>183455</v>
      </c>
      <c r="B123" s="13">
        <v>44967</v>
      </c>
      <c r="C123" s="5">
        <v>356660</v>
      </c>
      <c r="D123" s="6"/>
      <c r="E123" s="11"/>
      <c r="F123" s="15"/>
      <c r="G123" s="11"/>
      <c r="H123" s="11"/>
    </row>
    <row x14ac:dyDescent="0.25" r="124" customHeight="1" ht="18.75">
      <c r="A124" s="7">
        <v>231735</v>
      </c>
      <c r="B124" s="13">
        <v>44966</v>
      </c>
      <c r="C124" s="5">
        <v>356660</v>
      </c>
      <c r="D124" s="6"/>
      <c r="E124" s="11"/>
      <c r="F124" s="15"/>
      <c r="G124" s="11"/>
      <c r="H124" s="11"/>
    </row>
    <row x14ac:dyDescent="0.25" r="125" customHeight="1" ht="18.75">
      <c r="A125" s="7">
        <v>256415</v>
      </c>
      <c r="B125" s="13">
        <v>44965</v>
      </c>
      <c r="C125" s="5">
        <v>356660</v>
      </c>
      <c r="D125" s="6"/>
      <c r="E125" s="11"/>
      <c r="F125" s="15"/>
      <c r="G125" s="11"/>
      <c r="H125" s="11"/>
    </row>
    <row x14ac:dyDescent="0.25" r="126" customHeight="1" ht="18.75">
      <c r="A126" s="7">
        <v>278315</v>
      </c>
      <c r="B126" s="13">
        <v>44964</v>
      </c>
      <c r="C126" s="5">
        <v>146860</v>
      </c>
      <c r="D126" s="6"/>
      <c r="E126" s="11"/>
      <c r="F126" s="15"/>
      <c r="G126" s="11"/>
      <c r="H126" s="11"/>
    </row>
    <row x14ac:dyDescent="0.25" r="127" customHeight="1" ht="18.75">
      <c r="A127" s="7">
        <v>331295</v>
      </c>
      <c r="B127" s="13">
        <v>44963</v>
      </c>
      <c r="C127" s="5">
        <v>146860</v>
      </c>
      <c r="D127" s="6"/>
      <c r="E127" s="11"/>
      <c r="F127" s="15"/>
      <c r="G127" s="11"/>
      <c r="H127" s="11"/>
    </row>
    <row x14ac:dyDescent="0.25" r="128" customHeight="1" ht="18.75">
      <c r="A128" s="7">
        <v>388835</v>
      </c>
      <c r="B128" s="13">
        <v>44960</v>
      </c>
      <c r="C128" s="5">
        <v>146860</v>
      </c>
      <c r="D128" s="6"/>
      <c r="E128" s="11"/>
      <c r="F128" s="15"/>
      <c r="G128" s="11"/>
      <c r="H128" s="11"/>
    </row>
    <row x14ac:dyDescent="0.25" r="129" customHeight="1" ht="18.75">
      <c r="A129" s="7">
        <v>412095</v>
      </c>
      <c r="B129" s="13">
        <v>44958</v>
      </c>
      <c r="C129" s="5">
        <v>146860</v>
      </c>
      <c r="D129" s="6"/>
      <c r="E129" s="11"/>
      <c r="F129" s="15"/>
      <c r="G129" s="11"/>
      <c r="H129" s="11"/>
    </row>
    <row x14ac:dyDescent="0.25" r="130" customHeight="1" ht="18.75">
      <c r="A130" s="7">
        <v>436055</v>
      </c>
      <c r="B130" s="13">
        <v>44957</v>
      </c>
      <c r="C130" s="5">
        <v>83920</v>
      </c>
      <c r="D130" s="6"/>
      <c r="E130" s="11"/>
      <c r="F130" s="15"/>
      <c r="G130" s="11"/>
      <c r="H130" s="11"/>
    </row>
    <row x14ac:dyDescent="0.25" r="131" customHeight="1" ht="18.75">
      <c r="A131" s="7">
        <v>465195</v>
      </c>
      <c r="B131" s="13">
        <v>44956</v>
      </c>
      <c r="C131" s="5">
        <v>0</v>
      </c>
      <c r="D131" s="6"/>
      <c r="E131" s="11"/>
      <c r="F131" s="15"/>
      <c r="G131" s="11"/>
      <c r="H131" s="11"/>
    </row>
    <row x14ac:dyDescent="0.25" r="132" customHeight="1" ht="18.75">
      <c r="A132" s="7">
        <v>524500</v>
      </c>
      <c r="B132" s="13">
        <v>44953</v>
      </c>
      <c r="C132" s="5">
        <v>17915</v>
      </c>
      <c r="D132" s="6"/>
      <c r="E132" s="11"/>
      <c r="F132" s="15"/>
      <c r="G132" s="11"/>
      <c r="H132" s="11"/>
    </row>
    <row x14ac:dyDescent="0.25" r="133" customHeight="1" ht="18.75">
      <c r="A133" s="7">
        <v>524500</v>
      </c>
      <c r="B133" s="13">
        <v>44952</v>
      </c>
      <c r="C133" s="5">
        <v>67595</v>
      </c>
      <c r="D133" s="6"/>
      <c r="E133" s="11"/>
      <c r="F133" s="15"/>
      <c r="G133" s="11"/>
      <c r="H133" s="11"/>
    </row>
    <row x14ac:dyDescent="0.25" r="134" customHeight="1" ht="18.75">
      <c r="A134" s="7">
        <v>398620</v>
      </c>
      <c r="B134" s="13">
        <v>44949</v>
      </c>
      <c r="C134" s="5">
        <v>91415</v>
      </c>
      <c r="D134" s="6"/>
      <c r="E134" s="11"/>
      <c r="F134" s="15"/>
      <c r="G134" s="11"/>
      <c r="H134" s="11"/>
    </row>
    <row x14ac:dyDescent="0.25" r="135" customHeight="1" ht="18.75">
      <c r="A135" s="7">
        <v>398620</v>
      </c>
      <c r="B135" s="13">
        <v>44946</v>
      </c>
      <c r="C135" s="5">
        <v>173535</v>
      </c>
      <c r="D135" s="6"/>
      <c r="E135" s="11"/>
      <c r="F135" s="15"/>
      <c r="G135" s="11"/>
      <c r="H135" s="11"/>
    </row>
    <row x14ac:dyDescent="0.25" r="136" customHeight="1" ht="18.75">
      <c r="A136" s="7">
        <v>251760</v>
      </c>
      <c r="B136" s="13">
        <v>44944</v>
      </c>
      <c r="C136" s="5">
        <v>196915</v>
      </c>
      <c r="D136" s="6"/>
      <c r="E136" s="11"/>
      <c r="F136" s="15"/>
      <c r="G136" s="11"/>
      <c r="H136" s="11"/>
    </row>
    <row x14ac:dyDescent="0.25" r="137" customHeight="1" ht="18.75">
      <c r="A137" s="7">
        <v>251760</v>
      </c>
      <c r="B137" s="13">
        <v>44943</v>
      </c>
      <c r="C137" s="5">
        <v>245315</v>
      </c>
      <c r="D137" s="6"/>
      <c r="E137" s="11"/>
      <c r="F137" s="15"/>
      <c r="G137" s="11"/>
      <c r="H137" s="11"/>
    </row>
    <row x14ac:dyDescent="0.25" r="138" customHeight="1" ht="18.75">
      <c r="A138" s="7">
        <v>209800</v>
      </c>
      <c r="B138" s="13">
        <v>44942</v>
      </c>
      <c r="C138" s="5">
        <v>330075</v>
      </c>
      <c r="D138" s="6"/>
      <c r="E138" s="11"/>
      <c r="F138" s="15"/>
      <c r="G138" s="11"/>
      <c r="H138" s="11"/>
    </row>
    <row x14ac:dyDescent="0.25" r="139" customHeight="1" ht="18.75">
      <c r="A139" s="7">
        <v>209800</v>
      </c>
      <c r="B139" s="13">
        <v>44939</v>
      </c>
      <c r="C139" s="5">
        <v>465475</v>
      </c>
      <c r="D139" s="6"/>
      <c r="E139" s="11"/>
      <c r="F139" s="15"/>
      <c r="G139" s="11"/>
      <c r="H139" s="11"/>
    </row>
    <row x14ac:dyDescent="0.25" r="140" customHeight="1" ht="18.75">
      <c r="A140" s="7">
        <v>209800</v>
      </c>
      <c r="B140" s="13">
        <v>44938</v>
      </c>
      <c r="C140" s="5">
        <v>465475</v>
      </c>
      <c r="D140" s="6"/>
      <c r="E140" s="11"/>
      <c r="F140" s="15"/>
      <c r="G140" s="11"/>
      <c r="H140" s="11"/>
    </row>
    <row x14ac:dyDescent="0.25" r="141" customHeight="1" ht="18.75">
      <c r="A141" s="7">
        <v>209800</v>
      </c>
      <c r="B141" s="13">
        <v>44937</v>
      </c>
      <c r="C141" s="5">
        <v>488895</v>
      </c>
      <c r="D141" s="6"/>
      <c r="E141" s="11"/>
      <c r="F141" s="15"/>
      <c r="G141" s="11"/>
      <c r="H141" s="11"/>
    </row>
    <row x14ac:dyDescent="0.25" r="142" customHeight="1" ht="18.75">
      <c r="A142" s="7">
        <v>0</v>
      </c>
      <c r="B142" s="13">
        <v>44935</v>
      </c>
      <c r="C142" s="5">
        <v>488895</v>
      </c>
      <c r="D142" s="6"/>
      <c r="E142" s="11"/>
      <c r="F142" s="15"/>
      <c r="G142" s="11"/>
      <c r="H142" s="11"/>
    </row>
    <row x14ac:dyDescent="0.25" r="143" customHeight="1" ht="18.75">
      <c r="A143" s="7">
        <v>95615</v>
      </c>
      <c r="B143" s="13">
        <v>44931</v>
      </c>
      <c r="C143" s="5">
        <v>503520</v>
      </c>
      <c r="D143" s="6"/>
      <c r="E143" s="11"/>
      <c r="F143" s="15"/>
      <c r="G143" s="11"/>
      <c r="H143" s="11"/>
    </row>
    <row x14ac:dyDescent="0.25" r="144" customHeight="1" ht="18.75">
      <c r="A144" s="7">
        <v>167895</v>
      </c>
      <c r="B144" s="13">
        <v>44929</v>
      </c>
      <c r="C144" s="5">
        <v>503520</v>
      </c>
      <c r="D144" s="6"/>
      <c r="E144" s="11"/>
      <c r="F144" s="15"/>
      <c r="G144" s="11"/>
      <c r="H144" s="11"/>
    </row>
    <row x14ac:dyDescent="0.25" r="145" customHeight="1" ht="18.75">
      <c r="A145" s="7">
        <v>220435</v>
      </c>
      <c r="B145" s="13">
        <v>44928</v>
      </c>
      <c r="C145" s="5">
        <v>503520</v>
      </c>
      <c r="D145" s="6"/>
      <c r="E145" s="11"/>
      <c r="F145" s="15"/>
      <c r="G145" s="11"/>
      <c r="H145" s="11"/>
    </row>
    <row x14ac:dyDescent="0.25" r="146" customHeight="1" ht="18.75">
      <c r="A146" s="7">
        <v>271855</v>
      </c>
      <c r="B146" s="13">
        <v>44916</v>
      </c>
      <c r="C146" s="5">
        <v>503520</v>
      </c>
      <c r="D146" s="6"/>
      <c r="E146" s="11"/>
      <c r="F146" s="15"/>
      <c r="G146" s="11"/>
      <c r="H146" s="11"/>
    </row>
    <row x14ac:dyDescent="0.25" r="147" customHeight="1" ht="18.75">
      <c r="A147" s="7">
        <v>271855</v>
      </c>
      <c r="B147" s="13">
        <v>44915</v>
      </c>
      <c r="C147" s="5">
        <v>398620</v>
      </c>
      <c r="D147" s="6"/>
      <c r="E147" s="11"/>
      <c r="F147" s="15"/>
      <c r="G147" s="11"/>
      <c r="H147" s="11"/>
    </row>
    <row x14ac:dyDescent="0.25" r="148" customHeight="1" ht="18.75">
      <c r="A148" s="7">
        <v>295855</v>
      </c>
      <c r="B148" s="13">
        <v>44910</v>
      </c>
      <c r="C148" s="5">
        <v>398620</v>
      </c>
      <c r="D148" s="6"/>
      <c r="E148" s="11"/>
      <c r="F148" s="15"/>
      <c r="G148" s="11"/>
      <c r="H148" s="11"/>
    </row>
    <row x14ac:dyDescent="0.25" r="149" customHeight="1" ht="18.75">
      <c r="A149" s="7">
        <v>319795</v>
      </c>
      <c r="B149" s="13">
        <v>44909</v>
      </c>
      <c r="C149" s="5">
        <v>398620</v>
      </c>
      <c r="D149" s="6"/>
      <c r="E149" s="11"/>
      <c r="F149" s="15"/>
      <c r="G149" s="11"/>
      <c r="H149" s="11"/>
    </row>
    <row x14ac:dyDescent="0.25" r="150" customHeight="1" ht="18.75">
      <c r="A150" s="7">
        <v>399615</v>
      </c>
      <c r="B150" s="13">
        <v>44907</v>
      </c>
      <c r="C150" s="5">
        <v>167840</v>
      </c>
      <c r="D150" s="6"/>
      <c r="E150" s="11"/>
      <c r="F150" s="15"/>
      <c r="G150" s="11"/>
      <c r="H150" s="11"/>
    </row>
    <row x14ac:dyDescent="0.25" r="151" customHeight="1" ht="18.75">
      <c r="A151" s="7">
        <v>424335</v>
      </c>
      <c r="B151" s="13">
        <v>44902</v>
      </c>
      <c r="C151" s="5">
        <v>167840</v>
      </c>
      <c r="D151" s="6"/>
      <c r="E151" s="11"/>
      <c r="F151" s="15"/>
      <c r="G151" s="11"/>
      <c r="H151" s="11"/>
    </row>
    <row x14ac:dyDescent="0.25" r="152" customHeight="1" ht="18.75">
      <c r="A152" s="7">
        <v>448675</v>
      </c>
      <c r="B152" s="13">
        <v>44901</v>
      </c>
      <c r="C152" s="5">
        <v>167840</v>
      </c>
      <c r="D152" s="6"/>
      <c r="E152" s="11"/>
      <c r="F152" s="15"/>
      <c r="G152" s="11"/>
      <c r="H152" s="11"/>
    </row>
    <row x14ac:dyDescent="0.25" r="153" customHeight="1" ht="18.75">
      <c r="A153" s="7">
        <v>473195</v>
      </c>
      <c r="B153" s="13">
        <v>44900</v>
      </c>
      <c r="C153" s="5">
        <v>167840</v>
      </c>
      <c r="D153" s="6"/>
      <c r="E153" s="11"/>
      <c r="F153" s="15"/>
      <c r="G153" s="11"/>
      <c r="H153" s="11"/>
    </row>
    <row x14ac:dyDescent="0.25" r="154" customHeight="1" ht="18.75">
      <c r="A154" s="7">
        <v>473195</v>
      </c>
      <c r="B154" s="13">
        <v>44897</v>
      </c>
      <c r="C154" s="5">
        <v>0</v>
      </c>
      <c r="D154" s="6"/>
      <c r="E154" s="11"/>
      <c r="F154" s="15"/>
      <c r="G154" s="11"/>
      <c r="H154" s="11"/>
    </row>
    <row x14ac:dyDescent="0.25" r="155" customHeight="1" ht="18.75">
      <c r="A155" s="7">
        <v>498155</v>
      </c>
      <c r="B155" s="13">
        <v>44895</v>
      </c>
      <c r="C155" s="5">
        <v>0</v>
      </c>
      <c r="D155" s="6"/>
      <c r="E155" s="11"/>
      <c r="F155" s="15"/>
      <c r="G155" s="11"/>
      <c r="H155" s="11"/>
    </row>
    <row x14ac:dyDescent="0.25" r="156" customHeight="1" ht="18.75">
      <c r="A156" s="7">
        <v>523015</v>
      </c>
      <c r="B156" s="13">
        <v>44893</v>
      </c>
      <c r="C156" s="5">
        <v>0</v>
      </c>
      <c r="D156" s="6"/>
      <c r="E156" s="11"/>
      <c r="F156" s="15"/>
      <c r="G156" s="11"/>
      <c r="H156" s="11"/>
    </row>
    <row x14ac:dyDescent="0.25" r="157" customHeight="1" ht="18.75">
      <c r="A157" s="7">
        <v>531500</v>
      </c>
      <c r="B157" s="13">
        <v>44890</v>
      </c>
      <c r="C157" s="5">
        <v>46295</v>
      </c>
      <c r="D157" s="6"/>
      <c r="E157" s="11"/>
      <c r="F157" s="15"/>
      <c r="G157" s="11"/>
      <c r="H157" s="11"/>
    </row>
    <row x14ac:dyDescent="0.25" r="158" customHeight="1" ht="18.75">
      <c r="A158" s="7">
        <v>367660</v>
      </c>
      <c r="B158" s="13">
        <v>44887</v>
      </c>
      <c r="C158" s="5">
        <v>46295</v>
      </c>
      <c r="D158" s="6"/>
      <c r="E158" s="11"/>
      <c r="F158" s="15"/>
      <c r="G158" s="11"/>
      <c r="H158" s="11"/>
    </row>
    <row x14ac:dyDescent="0.25" r="159" customHeight="1" ht="18.75">
      <c r="A159" s="7">
        <v>416420</v>
      </c>
      <c r="B159" s="13">
        <v>44883</v>
      </c>
      <c r="C159" s="5">
        <v>46295</v>
      </c>
      <c r="D159" s="6"/>
      <c r="E159" s="11"/>
      <c r="F159" s="15"/>
      <c r="G159" s="11"/>
      <c r="H159" s="11"/>
    </row>
    <row x14ac:dyDescent="0.25" r="160" customHeight="1" ht="18.75">
      <c r="A160" s="7">
        <v>209800</v>
      </c>
      <c r="B160" s="13">
        <v>44876</v>
      </c>
      <c r="C160" s="5">
        <v>46295</v>
      </c>
      <c r="D160" s="6"/>
      <c r="E160" s="11"/>
      <c r="F160" s="15"/>
      <c r="G160" s="11"/>
      <c r="H160" s="11"/>
    </row>
    <row x14ac:dyDescent="0.25" r="161" customHeight="1" ht="18.75">
      <c r="A161" s="7">
        <v>104900</v>
      </c>
      <c r="B161" s="13">
        <v>44875</v>
      </c>
      <c r="C161" s="5">
        <v>74055</v>
      </c>
      <c r="D161" s="6"/>
      <c r="E161" s="11"/>
      <c r="F161" s="15"/>
      <c r="G161" s="11"/>
      <c r="H161" s="11"/>
    </row>
    <row x14ac:dyDescent="0.25" r="162" customHeight="1" ht="18.75">
      <c r="A162" s="7">
        <v>0</v>
      </c>
      <c r="B162" s="13">
        <v>44874</v>
      </c>
      <c r="C162" s="5">
        <v>74055</v>
      </c>
      <c r="D162" s="6"/>
      <c r="E162" s="11"/>
      <c r="F162" s="15"/>
      <c r="G162" s="11"/>
      <c r="H162" s="11"/>
    </row>
    <row x14ac:dyDescent="0.25" r="163" customHeight="1" ht="18.75">
      <c r="A163" s="7">
        <v>0</v>
      </c>
      <c r="B163" s="13">
        <v>44873</v>
      </c>
      <c r="C163" s="5">
        <v>102035</v>
      </c>
      <c r="D163" s="6"/>
      <c r="E163" s="11"/>
      <c r="F163" s="15"/>
      <c r="G163" s="11"/>
      <c r="H163" s="11"/>
    </row>
    <row x14ac:dyDescent="0.25" r="164" customHeight="1" ht="18.75">
      <c r="A164" s="7">
        <v>0</v>
      </c>
      <c r="B164" s="13">
        <v>44872</v>
      </c>
      <c r="C164" s="5">
        <v>208155</v>
      </c>
      <c r="D164" s="6"/>
      <c r="E164" s="11"/>
      <c r="F164" s="15"/>
      <c r="G164" s="11"/>
      <c r="H164" s="11"/>
    </row>
    <row x14ac:dyDescent="0.25" r="165" customHeight="1" ht="18.75">
      <c r="A165" s="7">
        <v>0</v>
      </c>
      <c r="B165" s="13">
        <v>44869</v>
      </c>
      <c r="C165" s="5">
        <v>256775</v>
      </c>
      <c r="D165" s="6"/>
      <c r="E165" s="11"/>
      <c r="F165" s="15"/>
      <c r="G165" s="11"/>
      <c r="H165" s="11"/>
    </row>
    <row x14ac:dyDescent="0.25" r="166" customHeight="1" ht="18.75">
      <c r="A166" s="7">
        <v>0</v>
      </c>
      <c r="B166" s="13">
        <v>44868</v>
      </c>
      <c r="C166" s="5">
        <v>46975</v>
      </c>
      <c r="D166" s="6"/>
      <c r="E166" s="11"/>
      <c r="F166" s="15"/>
      <c r="G166" s="11"/>
      <c r="H166" s="11"/>
    </row>
    <row x14ac:dyDescent="0.25" r="167" customHeight="1" ht="18.75">
      <c r="A167" s="7">
        <v>0</v>
      </c>
      <c r="B167" s="13">
        <v>44867</v>
      </c>
      <c r="C167" s="5">
        <v>162815</v>
      </c>
      <c r="D167" s="6"/>
      <c r="E167" s="11"/>
      <c r="F167" s="15"/>
      <c r="G167" s="11"/>
      <c r="H167" s="11"/>
    </row>
    <row x14ac:dyDescent="0.25" r="168" customHeight="1" ht="18.75">
      <c r="A168" s="7">
        <v>0</v>
      </c>
      <c r="B168" s="13">
        <v>44865</v>
      </c>
      <c r="C168" s="5">
        <v>244255</v>
      </c>
      <c r="D168" s="6"/>
      <c r="E168" s="11"/>
      <c r="F168" s="15"/>
      <c r="G168" s="11"/>
      <c r="H168" s="11"/>
    </row>
    <row x14ac:dyDescent="0.25" r="169" customHeight="1" ht="18.75">
      <c r="A169" s="7">
        <v>0</v>
      </c>
      <c r="B169" s="13">
        <v>44861</v>
      </c>
      <c r="C169" s="5">
        <v>327355</v>
      </c>
      <c r="D169" s="6"/>
      <c r="E169" s="11"/>
      <c r="F169" s="15"/>
      <c r="G169" s="11"/>
      <c r="H169" s="11"/>
    </row>
    <row x14ac:dyDescent="0.25" r="170" customHeight="1" ht="18.75">
      <c r="A170" s="7">
        <v>0</v>
      </c>
      <c r="B170" s="13">
        <v>44860</v>
      </c>
      <c r="C170" s="5">
        <v>407015</v>
      </c>
      <c r="D170" s="6"/>
      <c r="E170" s="11"/>
      <c r="F170" s="15"/>
      <c r="G170" s="11"/>
      <c r="H170" s="11"/>
    </row>
    <row x14ac:dyDescent="0.25" r="171" customHeight="1" ht="18.75">
      <c r="A171" s="7">
        <v>0</v>
      </c>
      <c r="B171" s="13">
        <v>44858</v>
      </c>
      <c r="C171" s="5">
        <v>270695</v>
      </c>
      <c r="D171" s="6"/>
      <c r="E171" s="11"/>
      <c r="F171" s="15"/>
      <c r="G171" s="11"/>
      <c r="H171" s="11"/>
    </row>
    <row x14ac:dyDescent="0.25" r="172" customHeight="1" ht="18.75">
      <c r="A172" s="7">
        <v>0</v>
      </c>
      <c r="B172" s="13">
        <v>44855</v>
      </c>
      <c r="C172" s="5">
        <v>325475</v>
      </c>
      <c r="D172" s="6"/>
      <c r="E172" s="11"/>
      <c r="F172" s="15"/>
      <c r="G172" s="11"/>
      <c r="H172" s="11"/>
    </row>
    <row x14ac:dyDescent="0.25" r="173" customHeight="1" ht="18.75">
      <c r="A173" s="7">
        <v>0</v>
      </c>
      <c r="B173" s="13">
        <v>44854</v>
      </c>
      <c r="C173" s="5">
        <v>348935</v>
      </c>
      <c r="D173" s="6"/>
      <c r="E173" s="11"/>
      <c r="F173" s="15"/>
      <c r="G173" s="11"/>
      <c r="H173" s="11"/>
    </row>
    <row x14ac:dyDescent="0.25" r="174" customHeight="1" ht="18.75">
      <c r="A174" s="7">
        <v>6615</v>
      </c>
      <c r="B174" s="13">
        <v>44853</v>
      </c>
      <c r="C174" s="5">
        <v>397620</v>
      </c>
      <c r="D174" s="6"/>
      <c r="E174" s="11"/>
      <c r="F174" s="15"/>
      <c r="G174" s="11"/>
      <c r="H174" s="11"/>
    </row>
    <row x14ac:dyDescent="0.25" r="175" customHeight="1" ht="18.75">
      <c r="A175" s="7">
        <v>63155</v>
      </c>
      <c r="B175" s="13">
        <v>44852</v>
      </c>
      <c r="C175" s="5">
        <v>209800</v>
      </c>
      <c r="D175" s="6"/>
      <c r="E175" s="11"/>
      <c r="F175" s="15"/>
      <c r="G175" s="11"/>
      <c r="H175" s="11"/>
    </row>
    <row x14ac:dyDescent="0.25" r="176" customHeight="1" ht="18.75">
      <c r="A176" s="7">
        <v>117415</v>
      </c>
      <c r="B176" s="13">
        <v>44851</v>
      </c>
      <c r="C176" s="5">
        <v>209800</v>
      </c>
      <c r="D176" s="6"/>
      <c r="E176" s="11"/>
      <c r="F176" s="15"/>
      <c r="G176" s="11"/>
      <c r="H176" s="11"/>
    </row>
    <row x14ac:dyDescent="0.25" r="177" customHeight="1" ht="18.75">
      <c r="A177" s="7">
        <v>196095</v>
      </c>
      <c r="B177" s="13">
        <v>44848</v>
      </c>
      <c r="C177" s="5">
        <v>209800</v>
      </c>
      <c r="D177" s="6"/>
      <c r="E177" s="11"/>
      <c r="F177" s="15"/>
      <c r="G177" s="11"/>
      <c r="H177" s="11"/>
    </row>
    <row x14ac:dyDescent="0.25" r="178" customHeight="1" ht="18.75">
      <c r="A178" s="7">
        <v>254215</v>
      </c>
      <c r="B178" s="13">
        <v>44846</v>
      </c>
      <c r="C178" s="5">
        <v>209800</v>
      </c>
      <c r="D178" s="6"/>
      <c r="E178" s="11"/>
      <c r="F178" s="15"/>
      <c r="G178" s="11"/>
      <c r="H178" s="11"/>
    </row>
    <row x14ac:dyDescent="0.25" r="179" customHeight="1" ht="18.75">
      <c r="A179" s="7">
        <v>278115</v>
      </c>
      <c r="B179" s="13">
        <v>44844</v>
      </c>
      <c r="C179" s="5">
        <v>0</v>
      </c>
      <c r="D179" s="6"/>
      <c r="E179" s="11"/>
      <c r="F179" s="15"/>
      <c r="G179" s="11"/>
      <c r="H179" s="11"/>
    </row>
    <row x14ac:dyDescent="0.25" r="180" customHeight="1" ht="18.75">
      <c r="A180" s="7">
        <v>303355</v>
      </c>
      <c r="B180" s="13">
        <v>44841</v>
      </c>
      <c r="C180" s="5">
        <v>0</v>
      </c>
      <c r="D180" s="6"/>
      <c r="E180" s="11"/>
      <c r="F180" s="15"/>
      <c r="G180" s="11"/>
      <c r="H180" s="11"/>
    </row>
    <row x14ac:dyDescent="0.25" r="181" customHeight="1" ht="18.75">
      <c r="A181" s="7">
        <v>326715</v>
      </c>
      <c r="B181" s="13">
        <v>44840</v>
      </c>
      <c r="C181" s="5">
        <v>0</v>
      </c>
      <c r="D181" s="6"/>
      <c r="E181" s="11"/>
      <c r="F181" s="15"/>
      <c r="G181" s="11"/>
      <c r="H181" s="11"/>
    </row>
    <row x14ac:dyDescent="0.25" r="182" customHeight="1" ht="18.75">
      <c r="A182" s="7">
        <v>351395</v>
      </c>
      <c r="B182" s="13">
        <v>44839</v>
      </c>
      <c r="C182" s="5">
        <v>0</v>
      </c>
      <c r="D182" s="6"/>
      <c r="E182" s="11"/>
      <c r="F182" s="15"/>
      <c r="G182" s="11"/>
      <c r="H182" s="11"/>
    </row>
    <row x14ac:dyDescent="0.25" r="183" customHeight="1" ht="18.75">
      <c r="A183" s="7">
        <v>398620</v>
      </c>
      <c r="B183" s="13">
        <v>44838</v>
      </c>
      <c r="C183" s="5">
        <v>3615</v>
      </c>
      <c r="D183" s="6"/>
      <c r="E183" s="11"/>
      <c r="F183" s="15"/>
      <c r="G183" s="11"/>
      <c r="H183" s="11"/>
    </row>
    <row x14ac:dyDescent="0.25" r="184" customHeight="1" ht="18.75">
      <c r="A184" s="7">
        <v>188820</v>
      </c>
      <c r="B184" s="13">
        <v>44837</v>
      </c>
      <c r="C184" s="5">
        <v>79115</v>
      </c>
      <c r="D184" s="6"/>
      <c r="E184" s="11"/>
      <c r="F184" s="15"/>
      <c r="G184" s="11"/>
      <c r="H184" s="11"/>
    </row>
    <row x14ac:dyDescent="0.25" r="185" customHeight="1" ht="18.75">
      <c r="A185" s="7">
        <v>188820</v>
      </c>
      <c r="B185" s="13">
        <v>44833</v>
      </c>
      <c r="C185" s="5">
        <v>102895</v>
      </c>
      <c r="D185" s="6"/>
      <c r="E185" s="11"/>
      <c r="F185" s="15"/>
      <c r="G185" s="11"/>
      <c r="H185" s="11"/>
    </row>
    <row x14ac:dyDescent="0.25" r="186" customHeight="1" ht="18.75">
      <c r="A186" s="7">
        <v>188820</v>
      </c>
      <c r="B186" s="13">
        <v>44832</v>
      </c>
      <c r="C186" s="5">
        <v>127275</v>
      </c>
      <c r="D186" s="6"/>
      <c r="E186" s="11"/>
      <c r="F186" s="15"/>
      <c r="G186" s="11"/>
      <c r="H186" s="11"/>
    </row>
    <row x14ac:dyDescent="0.25" r="187" customHeight="1" ht="18.75">
      <c r="A187" s="7">
        <v>188820</v>
      </c>
      <c r="B187" s="13">
        <v>44831</v>
      </c>
      <c r="C187" s="5">
        <v>152255</v>
      </c>
      <c r="D187" s="6"/>
      <c r="E187" s="11"/>
      <c r="F187" s="15"/>
      <c r="G187" s="11"/>
      <c r="H187" s="11"/>
    </row>
    <row x14ac:dyDescent="0.25" r="188" customHeight="1" ht="18.75">
      <c r="A188" s="7">
        <v>0</v>
      </c>
      <c r="B188" s="13">
        <v>44827</v>
      </c>
      <c r="C188" s="5">
        <v>203655</v>
      </c>
      <c r="D188" s="6"/>
      <c r="E188" s="11"/>
      <c r="F188" s="15"/>
      <c r="G188" s="11"/>
      <c r="H188" s="11"/>
    </row>
    <row x14ac:dyDescent="0.25" r="189" customHeight="1" ht="18.75">
      <c r="A189" s="7">
        <v>0</v>
      </c>
      <c r="B189" s="13">
        <v>44826</v>
      </c>
      <c r="C189" s="5">
        <v>228735</v>
      </c>
      <c r="D189" s="6"/>
      <c r="E189" s="11"/>
      <c r="F189" s="15"/>
      <c r="G189" s="11"/>
      <c r="H189" s="11"/>
    </row>
    <row x14ac:dyDescent="0.25" r="190" customHeight="1" ht="18.75">
      <c r="A190" s="7">
        <v>0</v>
      </c>
      <c r="B190" s="13">
        <v>44824</v>
      </c>
      <c r="C190" s="5">
        <v>279655</v>
      </c>
      <c r="D190" s="6"/>
      <c r="E190" s="11"/>
      <c r="F190" s="15"/>
      <c r="G190" s="11"/>
      <c r="H190" s="11"/>
    </row>
    <row x14ac:dyDescent="0.25" r="191" customHeight="1" ht="18.75">
      <c r="A191" s="7">
        <v>0</v>
      </c>
      <c r="B191" s="13">
        <v>44820</v>
      </c>
      <c r="C191" s="5">
        <v>332015</v>
      </c>
      <c r="D191" s="6"/>
      <c r="E191" s="11"/>
      <c r="F191" s="15"/>
      <c r="G191" s="11"/>
      <c r="H191" s="11"/>
    </row>
    <row x14ac:dyDescent="0.25" r="192" customHeight="1" ht="18.75">
      <c r="A192" s="7">
        <v>0</v>
      </c>
      <c r="B192" s="13">
        <v>44819</v>
      </c>
      <c r="C192" s="5">
        <v>357135</v>
      </c>
      <c r="D192" s="6"/>
      <c r="E192" s="11"/>
      <c r="F192" s="15"/>
      <c r="G192" s="11"/>
      <c r="H192" s="11"/>
    </row>
    <row x14ac:dyDescent="0.25" r="193" customHeight="1" ht="18.75">
      <c r="A193" s="7">
        <v>0</v>
      </c>
      <c r="B193" s="13">
        <v>44818</v>
      </c>
      <c r="C193" s="5">
        <v>385895</v>
      </c>
      <c r="D193" s="6"/>
      <c r="E193" s="11"/>
      <c r="F193" s="15"/>
      <c r="G193" s="11"/>
      <c r="H193" s="11"/>
    </row>
    <row x14ac:dyDescent="0.25" r="194" customHeight="1" ht="18.75">
      <c r="A194" s="7">
        <v>0</v>
      </c>
      <c r="B194" s="13">
        <v>44817</v>
      </c>
      <c r="C194" s="5">
        <v>409555</v>
      </c>
      <c r="D194" s="6"/>
      <c r="E194" s="11"/>
      <c r="F194" s="15"/>
      <c r="G194" s="11"/>
      <c r="H194" s="11"/>
    </row>
    <row x14ac:dyDescent="0.25" r="195" customHeight="1" ht="18.75">
      <c r="A195" s="7">
        <v>0</v>
      </c>
      <c r="B195" s="13">
        <v>44812</v>
      </c>
      <c r="C195" s="5">
        <v>436315</v>
      </c>
      <c r="D195" s="6"/>
      <c r="E195" s="11"/>
      <c r="F195" s="15"/>
      <c r="G195" s="11"/>
      <c r="H195" s="11"/>
    </row>
    <row x14ac:dyDescent="0.25" r="196" customHeight="1" ht="18.75">
      <c r="A196" s="7">
        <v>0</v>
      </c>
      <c r="B196" s="13">
        <v>44811</v>
      </c>
      <c r="C196" s="5">
        <v>464455</v>
      </c>
      <c r="D196" s="6"/>
      <c r="E196" s="11"/>
      <c r="F196" s="15"/>
      <c r="G196" s="11"/>
      <c r="H196" s="11"/>
    </row>
    <row x14ac:dyDescent="0.25" r="197" customHeight="1" ht="18.75">
      <c r="A197" s="7">
        <v>0</v>
      </c>
      <c r="B197" s="13">
        <v>44810</v>
      </c>
      <c r="C197" s="5">
        <v>240955</v>
      </c>
      <c r="D197" s="6"/>
      <c r="E197" s="11"/>
      <c r="F197" s="15"/>
      <c r="G197" s="11"/>
      <c r="H197" s="11"/>
    </row>
    <row x14ac:dyDescent="0.25" r="198" customHeight="1" ht="18.75">
      <c r="A198" s="7">
        <v>5475</v>
      </c>
      <c r="B198" s="13">
        <v>44806</v>
      </c>
      <c r="C198" s="5">
        <v>263700</v>
      </c>
      <c r="D198" s="6"/>
      <c r="E198" s="11"/>
      <c r="F198" s="15"/>
      <c r="G198" s="11"/>
      <c r="H198" s="11"/>
    </row>
    <row x14ac:dyDescent="0.25" r="199" customHeight="1" ht="18.75">
      <c r="A199" s="7">
        <v>5475</v>
      </c>
      <c r="B199" s="13">
        <v>44805</v>
      </c>
      <c r="C199" s="5">
        <v>288000</v>
      </c>
      <c r="D199" s="6"/>
      <c r="E199" s="11"/>
      <c r="F199" s="15"/>
      <c r="G199" s="11"/>
      <c r="H199" s="11"/>
    </row>
    <row x14ac:dyDescent="0.25" r="200" customHeight="1" ht="18.75">
      <c r="A200" s="7">
        <v>5475</v>
      </c>
      <c r="B200" s="13">
        <v>44804</v>
      </c>
      <c r="C200" s="5">
        <v>246040</v>
      </c>
      <c r="D200" s="6"/>
      <c r="E200" s="11"/>
      <c r="F200" s="15"/>
      <c r="G200" s="11"/>
      <c r="H200" s="11"/>
    </row>
    <row x14ac:dyDescent="0.25" r="201" customHeight="1" ht="18.75">
      <c r="A201" s="7">
        <v>5475</v>
      </c>
      <c r="B201" s="13">
        <v>44802</v>
      </c>
      <c r="C201" s="5">
        <v>79200</v>
      </c>
      <c r="D201" s="6"/>
      <c r="E201" s="11"/>
      <c r="F201" s="15"/>
      <c r="G201" s="11"/>
      <c r="H201" s="11"/>
    </row>
    <row x14ac:dyDescent="0.25" r="202" customHeight="1" ht="18.75">
      <c r="A202" s="7">
        <v>5475</v>
      </c>
      <c r="B202" s="13">
        <v>44798</v>
      </c>
      <c r="C202" s="5">
        <v>104020</v>
      </c>
      <c r="D202" s="6"/>
      <c r="E202" s="11"/>
      <c r="F202" s="15"/>
      <c r="G202" s="11"/>
      <c r="H202" s="11"/>
    </row>
    <row x14ac:dyDescent="0.25" r="203" customHeight="1" ht="18.75">
      <c r="A203" s="7">
        <v>29195</v>
      </c>
      <c r="B203" s="13">
        <v>44796</v>
      </c>
      <c r="C203" s="5">
        <v>104020</v>
      </c>
      <c r="D203" s="6"/>
      <c r="E203" s="11"/>
      <c r="F203" s="15"/>
      <c r="G203" s="11"/>
      <c r="H203" s="11"/>
    </row>
    <row x14ac:dyDescent="0.25" r="204" customHeight="1" ht="18.75">
      <c r="A204" s="7">
        <v>52735</v>
      </c>
      <c r="B204" s="13">
        <v>44795</v>
      </c>
      <c r="C204" s="5">
        <v>104020</v>
      </c>
      <c r="D204" s="6"/>
      <c r="E204" s="11"/>
      <c r="F204" s="15"/>
      <c r="G204" s="11"/>
      <c r="H204" s="11"/>
    </row>
    <row x14ac:dyDescent="0.25" r="205" customHeight="1" ht="18.75">
      <c r="A205" s="7">
        <v>52735</v>
      </c>
      <c r="B205" s="13">
        <v>44792</v>
      </c>
      <c r="C205" s="5">
        <v>0</v>
      </c>
      <c r="D205" s="6"/>
      <c r="E205" s="11"/>
      <c r="F205" s="15"/>
      <c r="G205" s="11"/>
      <c r="H205" s="11"/>
    </row>
    <row x14ac:dyDescent="0.25" r="206" customHeight="1" ht="18.75">
      <c r="A206" s="7">
        <v>101875</v>
      </c>
      <c r="B206" s="13">
        <v>44791</v>
      </c>
      <c r="C206" s="5">
        <v>0</v>
      </c>
      <c r="D206" s="6"/>
      <c r="E206" s="11"/>
      <c r="F206" s="15"/>
      <c r="G206" s="11"/>
      <c r="H206" s="11"/>
    </row>
    <row x14ac:dyDescent="0.25" r="207" customHeight="1" ht="18.75">
      <c r="A207" s="7">
        <v>46435</v>
      </c>
      <c r="B207" s="13">
        <v>44790</v>
      </c>
      <c r="C207" s="5">
        <v>0</v>
      </c>
      <c r="D207" s="6"/>
      <c r="E207" s="11"/>
      <c r="F207" s="15"/>
      <c r="G207" s="11"/>
      <c r="H207" s="11"/>
    </row>
    <row x14ac:dyDescent="0.25" r="208" customHeight="1" ht="18.75">
      <c r="A208" s="7">
        <v>89740</v>
      </c>
      <c r="B208" s="13">
        <v>44789</v>
      </c>
      <c r="C208" s="5">
        <v>11975</v>
      </c>
      <c r="D208" s="6"/>
      <c r="E208" s="11"/>
      <c r="F208" s="15"/>
      <c r="G208" s="11"/>
      <c r="H208" s="11"/>
    </row>
    <row x14ac:dyDescent="0.25" r="209" customHeight="1" ht="18.75">
      <c r="A209" s="7">
        <v>89740</v>
      </c>
      <c r="B209" s="13">
        <v>44785</v>
      </c>
      <c r="C209" s="5">
        <v>39775</v>
      </c>
      <c r="D209" s="6"/>
      <c r="E209" s="11"/>
      <c r="F209" s="15"/>
      <c r="G209" s="11"/>
      <c r="H209" s="11"/>
    </row>
    <row x14ac:dyDescent="0.25" r="210" customHeight="1" ht="18.75">
      <c r="A210" s="7">
        <v>114240</v>
      </c>
      <c r="B210" s="13">
        <v>44783</v>
      </c>
      <c r="C210" s="5">
        <v>39775</v>
      </c>
      <c r="D210" s="6"/>
      <c r="E210" s="11"/>
      <c r="F210" s="15"/>
      <c r="G210" s="11"/>
      <c r="H210" s="11"/>
    </row>
    <row x14ac:dyDescent="0.25" r="211" customHeight="1" ht="18.75">
      <c r="A211" s="7">
        <v>139040</v>
      </c>
      <c r="B211" s="13">
        <v>44782</v>
      </c>
      <c r="C211" s="5">
        <v>39775</v>
      </c>
      <c r="D211" s="6"/>
      <c r="E211" s="11"/>
      <c r="F211" s="15"/>
      <c r="G211" s="11"/>
      <c r="H211" s="11"/>
    </row>
    <row x14ac:dyDescent="0.25" r="212" customHeight="1" ht="18.75">
      <c r="A212" s="7">
        <v>164080</v>
      </c>
      <c r="B212" s="13">
        <v>44778</v>
      </c>
      <c r="C212" s="5">
        <v>39775</v>
      </c>
      <c r="D212" s="6"/>
      <c r="E212" s="11"/>
      <c r="F212" s="15"/>
      <c r="G212" s="11"/>
      <c r="H212" s="11"/>
    </row>
    <row x14ac:dyDescent="0.25" r="213" customHeight="1" ht="18.75">
      <c r="A213" s="7">
        <v>59180</v>
      </c>
      <c r="B213" s="13">
        <v>44777</v>
      </c>
      <c r="C213" s="5">
        <v>39775</v>
      </c>
      <c r="D213" s="6"/>
      <c r="E213" s="11"/>
      <c r="F213" s="15"/>
      <c r="G213" s="11"/>
      <c r="H213" s="11"/>
    </row>
    <row x14ac:dyDescent="0.25" r="214" customHeight="1" ht="18.75">
      <c r="A214" s="7">
        <v>83920</v>
      </c>
      <c r="B214" s="13">
        <v>44775</v>
      </c>
      <c r="C214" s="5">
        <v>142935</v>
      </c>
      <c r="D214" s="6"/>
      <c r="E214" s="11"/>
      <c r="F214" s="15"/>
      <c r="G214" s="11"/>
      <c r="H214" s="11"/>
    </row>
    <row x14ac:dyDescent="0.25" r="215" customHeight="1" ht="18.75">
      <c r="A215" s="7">
        <v>83920</v>
      </c>
      <c r="B215" s="13">
        <v>44771</v>
      </c>
      <c r="C215" s="5">
        <v>219515</v>
      </c>
      <c r="D215" s="6"/>
      <c r="E215" s="11"/>
      <c r="F215" s="15"/>
      <c r="G215" s="11"/>
      <c r="H215" s="11"/>
    </row>
    <row x14ac:dyDescent="0.25" r="216" customHeight="1" ht="18.75">
      <c r="A216" s="7">
        <v>83920</v>
      </c>
      <c r="B216" s="13">
        <v>44769</v>
      </c>
      <c r="C216" s="5">
        <v>291655</v>
      </c>
      <c r="D216" s="6"/>
      <c r="E216" s="11"/>
      <c r="F216" s="15"/>
      <c r="G216" s="11"/>
      <c r="H216" s="11"/>
    </row>
    <row x14ac:dyDescent="0.25" r="217" customHeight="1" ht="18.75">
      <c r="A217" s="7">
        <v>83920</v>
      </c>
      <c r="B217" s="13">
        <v>44768</v>
      </c>
      <c r="C217" s="5">
        <v>344055</v>
      </c>
      <c r="D217" s="6"/>
      <c r="E217" s="11"/>
      <c r="F217" s="15"/>
      <c r="G217" s="11"/>
      <c r="H217" s="11"/>
    </row>
    <row x14ac:dyDescent="0.25" r="218" customHeight="1" ht="18.75">
      <c r="A218" s="7">
        <v>83920</v>
      </c>
      <c r="B218" s="13">
        <v>44767</v>
      </c>
      <c r="C218" s="5">
        <v>398415</v>
      </c>
      <c r="D218" s="6"/>
      <c r="E218" s="11"/>
      <c r="F218" s="15"/>
      <c r="G218" s="11"/>
      <c r="H218" s="11"/>
    </row>
    <row x14ac:dyDescent="0.25" r="219" customHeight="1" ht="18.75">
      <c r="A219" s="7">
        <v>83920</v>
      </c>
      <c r="B219" s="13">
        <v>44764</v>
      </c>
      <c r="C219" s="5">
        <v>457055</v>
      </c>
      <c r="D219" s="6"/>
      <c r="E219" s="11"/>
      <c r="F219" s="15"/>
      <c r="G219" s="11"/>
      <c r="H219" s="11"/>
    </row>
    <row x14ac:dyDescent="0.25" r="220" customHeight="1" ht="18.75">
      <c r="A220" s="7">
        <v>83920</v>
      </c>
      <c r="B220" s="13">
        <v>44760</v>
      </c>
      <c r="C220" s="5">
        <v>505675</v>
      </c>
      <c r="D220" s="6"/>
      <c r="E220" s="11"/>
      <c r="F220" s="15"/>
      <c r="G220" s="11"/>
      <c r="H220" s="11"/>
    </row>
    <row x14ac:dyDescent="0.25" r="221" customHeight="1" ht="18.75">
      <c r="A221" s="7">
        <v>0</v>
      </c>
      <c r="B221" s="13">
        <v>44755</v>
      </c>
      <c r="C221" s="5">
        <v>505675</v>
      </c>
      <c r="D221" s="6"/>
      <c r="E221" s="11"/>
      <c r="F221" s="15"/>
      <c r="G221" s="11"/>
      <c r="H221" s="11"/>
    </row>
    <row x14ac:dyDescent="0.25" r="222" customHeight="1" ht="18.75">
      <c r="A222" s="7">
        <v>62215</v>
      </c>
      <c r="B222" s="13">
        <v>44754</v>
      </c>
      <c r="C222" s="5">
        <v>524440</v>
      </c>
      <c r="D222" s="6"/>
      <c r="E222" s="11"/>
      <c r="F222" s="15"/>
      <c r="G222" s="11"/>
      <c r="H222" s="11"/>
    </row>
    <row x14ac:dyDescent="0.25" r="223" customHeight="1" ht="18.75">
      <c r="A223" s="7">
        <v>118435</v>
      </c>
      <c r="B223" s="13">
        <v>44750</v>
      </c>
      <c r="C223" s="5">
        <v>440520</v>
      </c>
      <c r="D223" s="6"/>
      <c r="E223" s="11"/>
      <c r="F223" s="15"/>
      <c r="G223" s="11"/>
      <c r="H223" s="11"/>
    </row>
    <row x14ac:dyDescent="0.25" r="224" customHeight="1" ht="18.75">
      <c r="A224" s="7">
        <v>142535</v>
      </c>
      <c r="B224" s="13">
        <v>44747</v>
      </c>
      <c r="C224" s="5">
        <v>440520</v>
      </c>
      <c r="D224" s="6"/>
      <c r="E224" s="11"/>
      <c r="F224" s="15"/>
      <c r="G224" s="11"/>
      <c r="H224" s="11"/>
    </row>
    <row x14ac:dyDescent="0.25" r="225" customHeight="1" ht="18.75">
      <c r="A225" s="7">
        <v>170455</v>
      </c>
      <c r="B225" s="13">
        <v>44746</v>
      </c>
      <c r="C225" s="5">
        <v>440520</v>
      </c>
      <c r="D225" s="6"/>
      <c r="E225" s="11"/>
      <c r="F225" s="15"/>
      <c r="G225" s="11"/>
      <c r="H225" s="11"/>
    </row>
    <row x14ac:dyDescent="0.25" r="226" customHeight="1" ht="18.75">
      <c r="A226" s="7">
        <v>225515</v>
      </c>
      <c r="B226" s="13">
        <v>44743</v>
      </c>
      <c r="C226" s="5">
        <v>440520</v>
      </c>
      <c r="D226" s="6"/>
      <c r="E226" s="11"/>
      <c r="F226" s="15"/>
      <c r="G226" s="11"/>
      <c r="H226" s="11"/>
    </row>
    <row x14ac:dyDescent="0.25" r="227" customHeight="1" ht="18.75">
      <c r="A227" s="7">
        <v>250155</v>
      </c>
      <c r="B227" s="13">
        <v>44741</v>
      </c>
      <c r="C227" s="5">
        <v>440520</v>
      </c>
      <c r="D227" s="6"/>
      <c r="E227" s="11"/>
      <c r="F227" s="15"/>
      <c r="G227" s="11"/>
      <c r="H227" s="11"/>
    </row>
    <row x14ac:dyDescent="0.25" r="228" customHeight="1" ht="18.75">
      <c r="A228" s="7">
        <v>273895</v>
      </c>
      <c r="B228" s="13">
        <v>44739</v>
      </c>
      <c r="C228" s="5">
        <v>314640</v>
      </c>
      <c r="D228" s="6"/>
      <c r="E228" s="11"/>
      <c r="F228" s="15"/>
      <c r="G228" s="11"/>
      <c r="H228" s="11"/>
    </row>
    <row x14ac:dyDescent="0.25" r="229" customHeight="1" ht="18.75">
      <c r="A229" s="7">
        <v>298135</v>
      </c>
      <c r="B229" s="13">
        <v>44733</v>
      </c>
      <c r="C229" s="5">
        <v>314640</v>
      </c>
      <c r="D229" s="6"/>
      <c r="E229" s="11"/>
      <c r="F229" s="15"/>
      <c r="G229" s="11"/>
      <c r="H229" s="11"/>
    </row>
    <row x14ac:dyDescent="0.25" r="230" customHeight="1" ht="18.75">
      <c r="A230" s="7">
        <v>325175</v>
      </c>
      <c r="B230" s="13">
        <v>44732</v>
      </c>
      <c r="C230" s="5">
        <v>188820</v>
      </c>
      <c r="D230" s="6"/>
      <c r="E230" s="11"/>
      <c r="F230" s="15"/>
      <c r="G230" s="11"/>
      <c r="H230" s="11"/>
    </row>
    <row x14ac:dyDescent="0.25" r="231" customHeight="1" ht="18.75">
      <c r="A231" s="7">
        <v>349235</v>
      </c>
      <c r="B231" s="13">
        <v>44725</v>
      </c>
      <c r="C231" s="5">
        <v>188820</v>
      </c>
      <c r="D231" s="6"/>
      <c r="E231" s="11"/>
      <c r="F231" s="15"/>
      <c r="G231" s="11"/>
      <c r="H231" s="11"/>
    </row>
    <row x14ac:dyDescent="0.25" r="232" customHeight="1" ht="18.75">
      <c r="A232" s="7">
        <v>373055</v>
      </c>
      <c r="B232" s="13">
        <v>44720</v>
      </c>
      <c r="C232" s="5">
        <v>188820</v>
      </c>
      <c r="D232" s="6"/>
      <c r="E232" s="11"/>
      <c r="F232" s="15"/>
      <c r="G232" s="11"/>
      <c r="H232" s="11"/>
    </row>
    <row x14ac:dyDescent="0.25" r="233" customHeight="1" ht="18.75">
      <c r="A233" s="7">
        <v>424595</v>
      </c>
      <c r="B233" s="13">
        <v>44718</v>
      </c>
      <c r="C233" s="5">
        <v>188820</v>
      </c>
      <c r="D233" s="6"/>
      <c r="E233" s="11"/>
      <c r="F233" s="15"/>
      <c r="G233" s="11"/>
      <c r="H233" s="11"/>
    </row>
    <row x14ac:dyDescent="0.25" r="234" customHeight="1" ht="18.75">
      <c r="A234" s="7">
        <v>482015</v>
      </c>
      <c r="B234" s="13">
        <v>44715</v>
      </c>
      <c r="C234" s="5">
        <v>188820</v>
      </c>
      <c r="D234" s="6"/>
      <c r="E234" s="11"/>
      <c r="F234" s="15"/>
      <c r="G234" s="11"/>
      <c r="H234" s="11"/>
    </row>
    <row x14ac:dyDescent="0.25" r="235" customHeight="1" ht="18.75">
      <c r="A235" s="7">
        <v>506595</v>
      </c>
      <c r="B235" s="13">
        <v>44713</v>
      </c>
      <c r="C235" s="5">
        <v>188820</v>
      </c>
      <c r="D235" s="6"/>
      <c r="E235" s="11"/>
      <c r="F235" s="15"/>
      <c r="G235" s="11"/>
      <c r="H235" s="11"/>
    </row>
    <row x14ac:dyDescent="0.25" r="236" customHeight="1" ht="18.75">
      <c r="A236" s="7">
        <v>506595</v>
      </c>
      <c r="B236" s="13">
        <v>44712</v>
      </c>
      <c r="C236" s="5">
        <v>146860</v>
      </c>
      <c r="D236" s="6"/>
      <c r="E236" s="11"/>
      <c r="F236" s="15"/>
      <c r="G236" s="11"/>
      <c r="H236" s="11"/>
    </row>
    <row x14ac:dyDescent="0.25" r="237" customHeight="1" ht="18.75">
      <c r="A237" s="7">
        <v>506595</v>
      </c>
      <c r="B237" s="13">
        <v>44711</v>
      </c>
      <c r="C237" s="5">
        <v>0</v>
      </c>
      <c r="D237" s="6"/>
      <c r="E237" s="11"/>
      <c r="F237" s="15"/>
      <c r="G237" s="11"/>
      <c r="H237" s="11"/>
    </row>
    <row x14ac:dyDescent="0.25" r="238" customHeight="1" ht="18.75">
      <c r="A238" s="7">
        <v>524500</v>
      </c>
      <c r="B238" s="13">
        <v>44708</v>
      </c>
      <c r="C238" s="5">
        <v>9895</v>
      </c>
      <c r="D238" s="6"/>
      <c r="E238" s="11"/>
      <c r="F238" s="15"/>
      <c r="G238" s="11"/>
      <c r="H238" s="11"/>
    </row>
    <row x14ac:dyDescent="0.25" r="239" customHeight="1" ht="18.75">
      <c r="A239" s="7">
        <v>524500</v>
      </c>
      <c r="B239" s="13">
        <v>44706</v>
      </c>
      <c r="C239" s="5">
        <v>58455</v>
      </c>
      <c r="D239" s="6"/>
      <c r="E239" s="11"/>
      <c r="F239" s="15"/>
      <c r="G239" s="11"/>
      <c r="H239" s="11"/>
    </row>
    <row x14ac:dyDescent="0.25" r="240" customHeight="1" ht="18.75">
      <c r="A240" s="7">
        <v>482540</v>
      </c>
      <c r="B240" s="13">
        <v>44701</v>
      </c>
      <c r="C240" s="5">
        <v>58455</v>
      </c>
      <c r="D240" s="6"/>
      <c r="E240" s="11"/>
      <c r="F240" s="15"/>
      <c r="G240" s="11"/>
      <c r="H240" s="11"/>
    </row>
    <row x14ac:dyDescent="0.25" r="241" customHeight="1" ht="18.75">
      <c r="A241" s="7">
        <v>482540</v>
      </c>
      <c r="B241" s="13">
        <v>44697</v>
      </c>
      <c r="C241" s="5">
        <v>82195</v>
      </c>
      <c r="D241" s="6"/>
      <c r="E241" s="11"/>
      <c r="F241" s="15"/>
      <c r="G241" s="11"/>
      <c r="H241" s="11"/>
    </row>
    <row x14ac:dyDescent="0.25" r="242" customHeight="1" ht="18.75">
      <c r="A242" s="7">
        <v>314700</v>
      </c>
      <c r="B242" s="13">
        <v>44694</v>
      </c>
      <c r="C242" s="5">
        <v>139255</v>
      </c>
      <c r="D242" s="6"/>
      <c r="E242" s="11"/>
      <c r="F242" s="15"/>
      <c r="G242" s="11"/>
      <c r="H242" s="11"/>
    </row>
    <row x14ac:dyDescent="0.25" r="243" customHeight="1" ht="18.75">
      <c r="A243" s="7">
        <v>314700</v>
      </c>
      <c r="B243" s="13">
        <v>44692</v>
      </c>
      <c r="C243" s="5">
        <v>139255</v>
      </c>
      <c r="D243" s="6"/>
      <c r="E243" s="11"/>
      <c r="F243" s="15"/>
      <c r="G243" s="11"/>
      <c r="H243" s="11"/>
    </row>
    <row x14ac:dyDescent="0.25" r="244" customHeight="1" ht="18.75">
      <c r="A244" s="7">
        <v>209800</v>
      </c>
      <c r="B244" s="13">
        <v>44686</v>
      </c>
      <c r="C244" s="5">
        <v>163815</v>
      </c>
      <c r="D244" s="6"/>
      <c r="E244" s="11"/>
      <c r="F244" s="15"/>
      <c r="G244" s="11"/>
      <c r="H244" s="11"/>
    </row>
    <row x14ac:dyDescent="0.25" r="245" customHeight="1" ht="18.75">
      <c r="A245" s="7">
        <v>0</v>
      </c>
      <c r="B245" s="13">
        <v>44685</v>
      </c>
      <c r="C245" s="5">
        <v>188475</v>
      </c>
      <c r="D245" s="6"/>
      <c r="E245" s="11"/>
      <c r="F245" s="15"/>
      <c r="G245" s="11"/>
      <c r="H245" s="11"/>
    </row>
    <row x14ac:dyDescent="0.25" r="246" customHeight="1" ht="18.75">
      <c r="A246" s="7">
        <v>0</v>
      </c>
      <c r="B246" s="13">
        <v>44684</v>
      </c>
      <c r="C246" s="5">
        <v>216015</v>
      </c>
      <c r="D246" s="6"/>
      <c r="E246" s="11"/>
      <c r="F246" s="15"/>
      <c r="G246" s="11"/>
      <c r="H246" s="11"/>
    </row>
    <row x14ac:dyDescent="0.25" r="247" customHeight="1" ht="18.75">
      <c r="A247" s="7">
        <v>0</v>
      </c>
      <c r="B247" s="13">
        <v>44683</v>
      </c>
      <c r="C247" s="5">
        <v>243595</v>
      </c>
      <c r="D247" s="6"/>
      <c r="E247" s="11"/>
      <c r="F247" s="15"/>
      <c r="G247" s="11"/>
      <c r="H247" s="11"/>
    </row>
    <row x14ac:dyDescent="0.25" r="248" customHeight="1" ht="18.75">
      <c r="A248" s="7">
        <v>8375</v>
      </c>
      <c r="B248" s="13">
        <v>44678</v>
      </c>
      <c r="C248" s="5">
        <v>292760</v>
      </c>
      <c r="D248" s="6"/>
      <c r="E248" s="11"/>
      <c r="F248" s="15"/>
      <c r="G248" s="11"/>
      <c r="H248" s="11"/>
    </row>
    <row x14ac:dyDescent="0.25" r="249" customHeight="1" ht="18.75">
      <c r="A249" s="7">
        <v>88095</v>
      </c>
      <c r="B249" s="13">
        <v>44673</v>
      </c>
      <c r="C249" s="5">
        <v>292760</v>
      </c>
      <c r="D249" s="6"/>
      <c r="E249" s="11"/>
      <c r="F249" s="15"/>
      <c r="G249" s="11"/>
      <c r="H249" s="11"/>
    </row>
    <row x14ac:dyDescent="0.25" r="250" customHeight="1" ht="18.75">
      <c r="A250" s="7">
        <v>88095</v>
      </c>
      <c r="B250" s="13">
        <v>44672</v>
      </c>
      <c r="C250" s="5">
        <v>292760</v>
      </c>
      <c r="D250" s="6"/>
      <c r="E250" s="11"/>
      <c r="F250" s="15"/>
      <c r="G250" s="11"/>
      <c r="H250" s="11"/>
    </row>
    <row x14ac:dyDescent="0.25" r="251" customHeight="1" ht="18.75">
      <c r="A251" s="7">
        <v>111575</v>
      </c>
      <c r="B251" s="13">
        <v>44671</v>
      </c>
      <c r="C251" s="5">
        <v>292760</v>
      </c>
      <c r="D251" s="6"/>
      <c r="E251" s="11"/>
      <c r="F251" s="15"/>
      <c r="G251" s="11"/>
      <c r="H251" s="11"/>
    </row>
    <row x14ac:dyDescent="0.25" r="252" customHeight="1" ht="18.75">
      <c r="A252" s="7">
        <v>111575</v>
      </c>
      <c r="B252" s="13">
        <v>44670</v>
      </c>
      <c r="C252" s="5">
        <v>250760</v>
      </c>
      <c r="D252" s="6"/>
      <c r="E252" s="11"/>
      <c r="F252" s="15"/>
      <c r="G252" s="11"/>
      <c r="H252" s="11"/>
    </row>
    <row x14ac:dyDescent="0.25" r="253" customHeight="1" ht="18.75">
      <c r="A253" s="7">
        <v>221895</v>
      </c>
      <c r="B253" s="13">
        <v>44666</v>
      </c>
      <c r="C253" s="5">
        <v>250760</v>
      </c>
      <c r="D253" s="6"/>
      <c r="E253" s="11"/>
      <c r="F253" s="15"/>
      <c r="G253" s="11"/>
      <c r="H253" s="11"/>
    </row>
    <row x14ac:dyDescent="0.25" r="254" customHeight="1" ht="18.75">
      <c r="A254" s="7">
        <v>245595</v>
      </c>
      <c r="B254" s="13">
        <v>44664</v>
      </c>
      <c r="C254" s="5">
        <v>250760</v>
      </c>
      <c r="D254" s="6"/>
      <c r="E254" s="11"/>
      <c r="F254" s="15"/>
      <c r="G254" s="11"/>
      <c r="H254" s="11"/>
    </row>
    <row x14ac:dyDescent="0.25" r="255" customHeight="1" ht="18.75">
      <c r="A255" s="7">
        <v>268655</v>
      </c>
      <c r="B255" s="13">
        <v>44658</v>
      </c>
      <c r="C255" s="5">
        <v>0</v>
      </c>
      <c r="D255" s="6"/>
      <c r="E255" s="11"/>
      <c r="F255" s="15"/>
      <c r="G255" s="11"/>
      <c r="H255" s="11"/>
    </row>
    <row x14ac:dyDescent="0.25" r="256" customHeight="1" ht="18.75">
      <c r="A256" s="7">
        <v>292095</v>
      </c>
      <c r="B256" s="13">
        <v>44657</v>
      </c>
      <c r="C256" s="5">
        <v>0</v>
      </c>
      <c r="D256" s="6"/>
      <c r="E256" s="11"/>
      <c r="F256" s="15"/>
      <c r="G256" s="11"/>
      <c r="H256" s="11"/>
    </row>
    <row x14ac:dyDescent="0.25" r="257" customHeight="1" ht="18.75">
      <c r="A257" s="7">
        <v>142195</v>
      </c>
      <c r="B257" s="13">
        <v>44656</v>
      </c>
      <c r="C257" s="5">
        <v>0</v>
      </c>
      <c r="D257" s="6"/>
      <c r="E257" s="11"/>
      <c r="F257" s="15"/>
      <c r="G257" s="11"/>
      <c r="H257" s="11"/>
    </row>
    <row x14ac:dyDescent="0.25" r="258" customHeight="1" ht="18.75">
      <c r="A258" s="7">
        <v>169675</v>
      </c>
      <c r="B258" s="13">
        <v>44652</v>
      </c>
      <c r="C258" s="5">
        <v>0</v>
      </c>
      <c r="D258" s="6"/>
      <c r="E258" s="11"/>
      <c r="F258" s="15"/>
      <c r="G258" s="11"/>
      <c r="H258" s="11"/>
    </row>
    <row x14ac:dyDescent="0.25" r="259" customHeight="1" ht="18.75">
      <c r="A259" s="7">
        <v>193975</v>
      </c>
      <c r="B259" s="13">
        <v>44650</v>
      </c>
      <c r="C259" s="5">
        <v>0</v>
      </c>
      <c r="D259" s="6"/>
      <c r="E259" s="11"/>
      <c r="F259" s="15"/>
      <c r="G259" s="11"/>
      <c r="H259" s="11"/>
    </row>
    <row x14ac:dyDescent="0.25" r="260" customHeight="1" ht="18.75">
      <c r="A260" s="7">
        <v>230780</v>
      </c>
      <c r="B260" s="13">
        <v>44649</v>
      </c>
      <c r="C260" s="5">
        <v>67835</v>
      </c>
      <c r="D260" s="6"/>
      <c r="E260" s="11"/>
      <c r="F260" s="15"/>
      <c r="G260" s="11"/>
      <c r="H260" s="11"/>
    </row>
    <row x14ac:dyDescent="0.25" r="261" customHeight="1" ht="18.75">
      <c r="A261" s="7">
        <v>146860</v>
      </c>
      <c r="B261" s="13">
        <v>44645</v>
      </c>
      <c r="C261" s="5">
        <v>95855</v>
      </c>
      <c r="D261" s="6"/>
      <c r="E261" s="11"/>
      <c r="F261" s="15"/>
      <c r="G261" s="11"/>
      <c r="H261" s="11"/>
    </row>
    <row x14ac:dyDescent="0.25" r="262" customHeight="1" ht="18.75">
      <c r="A262" s="7">
        <v>146860</v>
      </c>
      <c r="B262" s="13">
        <v>44644</v>
      </c>
      <c r="C262" s="5">
        <v>143635</v>
      </c>
      <c r="D262" s="6"/>
      <c r="E262" s="11"/>
      <c r="F262" s="15"/>
      <c r="G262" s="11"/>
      <c r="H262" s="11"/>
    </row>
    <row x14ac:dyDescent="0.25" r="263" customHeight="1" ht="18.75">
      <c r="A263" s="7">
        <v>146860</v>
      </c>
      <c r="B263" s="13">
        <v>44643</v>
      </c>
      <c r="C263" s="5">
        <v>167995</v>
      </c>
      <c r="D263" s="6"/>
      <c r="E263" s="11"/>
      <c r="F263" s="15"/>
      <c r="G263" s="11"/>
      <c r="H263" s="11"/>
    </row>
    <row x14ac:dyDescent="0.25" r="264" customHeight="1" ht="18.75">
      <c r="A264" s="7">
        <v>0</v>
      </c>
      <c r="B264" s="13">
        <v>44642</v>
      </c>
      <c r="C264" s="5">
        <v>247255</v>
      </c>
      <c r="D264" s="6"/>
      <c r="E264" s="11"/>
      <c r="F264" s="15"/>
      <c r="G264" s="11"/>
      <c r="H264" s="11"/>
    </row>
    <row x14ac:dyDescent="0.25" r="265" customHeight="1" ht="18.75">
      <c r="A265" s="7">
        <v>37855</v>
      </c>
      <c r="B265" s="13">
        <v>44638</v>
      </c>
      <c r="C265" s="5">
        <v>264520</v>
      </c>
      <c r="D265" s="6"/>
      <c r="E265" s="11"/>
      <c r="F265" s="15"/>
      <c r="G265" s="11"/>
      <c r="H265" s="11"/>
    </row>
    <row x14ac:dyDescent="0.25" r="266" customHeight="1" ht="18.75">
      <c r="A266" s="7">
        <v>37855</v>
      </c>
      <c r="B266" s="13">
        <v>44637</v>
      </c>
      <c r="C266" s="5">
        <v>264520</v>
      </c>
      <c r="D266" s="6"/>
      <c r="E266" s="11"/>
      <c r="F266" s="15"/>
      <c r="G266" s="11"/>
      <c r="H266" s="11"/>
    </row>
    <row x14ac:dyDescent="0.25" r="267" customHeight="1" ht="18.75">
      <c r="A267" s="7">
        <v>37855</v>
      </c>
      <c r="B267" s="13">
        <v>44635</v>
      </c>
      <c r="C267" s="5">
        <v>287440</v>
      </c>
      <c r="D267" s="6"/>
      <c r="E267" s="11"/>
      <c r="F267" s="15"/>
      <c r="G267" s="11"/>
      <c r="H267" s="11"/>
    </row>
    <row x14ac:dyDescent="0.25" r="268" customHeight="1" ht="18.75">
      <c r="A268" s="7">
        <v>37855</v>
      </c>
      <c r="B268" s="13">
        <v>44634</v>
      </c>
      <c r="C268" s="5">
        <v>169240</v>
      </c>
      <c r="D268" s="6"/>
      <c r="E268" s="11"/>
      <c r="F268" s="15"/>
      <c r="G268" s="11"/>
      <c r="H268" s="11"/>
    </row>
    <row x14ac:dyDescent="0.25" r="269" customHeight="1" ht="18.75">
      <c r="A269" s="7">
        <v>37855</v>
      </c>
      <c r="B269" s="13">
        <v>44631</v>
      </c>
      <c r="C269" s="5">
        <v>193460</v>
      </c>
      <c r="D269" s="6"/>
      <c r="E269" s="11"/>
      <c r="F269" s="15"/>
      <c r="G269" s="11"/>
      <c r="H269" s="11"/>
    </row>
    <row x14ac:dyDescent="0.25" r="270" customHeight="1" ht="18.75">
      <c r="A270" s="7">
        <v>37855</v>
      </c>
      <c r="B270" s="13">
        <v>44629</v>
      </c>
      <c r="C270" s="5">
        <v>239600</v>
      </c>
      <c r="D270" s="6"/>
      <c r="E270" s="11"/>
      <c r="F270" s="15"/>
      <c r="G270" s="11"/>
      <c r="H270" s="11"/>
    </row>
    <row x14ac:dyDescent="0.25" r="271" customHeight="1" ht="18.75">
      <c r="A271" s="7">
        <v>93935</v>
      </c>
      <c r="B271" s="13">
        <v>44628</v>
      </c>
      <c r="C271" s="5">
        <v>309400</v>
      </c>
      <c r="D271" s="6"/>
      <c r="E271" s="11"/>
      <c r="F271" s="15"/>
      <c r="G271" s="11"/>
      <c r="H271" s="11"/>
    </row>
    <row x14ac:dyDescent="0.25" r="272" customHeight="1" ht="18.75">
      <c r="A272" s="7">
        <v>121595</v>
      </c>
      <c r="B272" s="13">
        <v>44627</v>
      </c>
      <c r="C272" s="5">
        <v>184260</v>
      </c>
      <c r="D272" s="6"/>
      <c r="E272" s="11"/>
      <c r="F272" s="15"/>
      <c r="G272" s="11"/>
      <c r="H272" s="11"/>
    </row>
    <row x14ac:dyDescent="0.25" r="273" customHeight="1" ht="18.75">
      <c r="A273" s="7">
        <v>149495</v>
      </c>
      <c r="B273" s="13">
        <v>44624</v>
      </c>
      <c r="C273" s="5">
        <v>184260</v>
      </c>
      <c r="D273" s="6"/>
      <c r="E273" s="11"/>
      <c r="F273" s="15"/>
      <c r="G273" s="11"/>
      <c r="H273" s="11"/>
    </row>
    <row x14ac:dyDescent="0.25" r="274" customHeight="1" ht="18.75">
      <c r="A274" s="7">
        <v>173775</v>
      </c>
      <c r="B274" s="13">
        <v>44623</v>
      </c>
      <c r="C274" s="5">
        <v>184260</v>
      </c>
      <c r="D274" s="6"/>
      <c r="E274" s="11"/>
      <c r="F274" s="15"/>
      <c r="G274" s="11"/>
      <c r="H274" s="11"/>
    </row>
    <row x14ac:dyDescent="0.25" r="275" customHeight="1" ht="18.75">
      <c r="A275" s="7">
        <v>222075</v>
      </c>
      <c r="B275" s="13">
        <v>44622</v>
      </c>
      <c r="C275" s="5">
        <v>184260</v>
      </c>
      <c r="D275" s="6"/>
      <c r="E275" s="11"/>
      <c r="F275" s="15"/>
      <c r="G275" s="11"/>
      <c r="H275" s="11"/>
    </row>
    <row x14ac:dyDescent="0.25" r="276" customHeight="1" ht="18.75">
      <c r="A276" s="7">
        <v>276815</v>
      </c>
      <c r="B276" s="13">
        <v>44621</v>
      </c>
      <c r="C276" s="5">
        <v>184260</v>
      </c>
      <c r="D276" s="6"/>
      <c r="E276" s="11"/>
      <c r="F276" s="15"/>
      <c r="G276" s="11"/>
      <c r="H276" s="11"/>
    </row>
    <row x14ac:dyDescent="0.25" r="277" customHeight="1" ht="18.75">
      <c r="A277" s="7">
        <v>384995</v>
      </c>
      <c r="B277" s="13">
        <v>44617</v>
      </c>
      <c r="C277" s="5">
        <v>0</v>
      </c>
      <c r="D277" s="6"/>
      <c r="E277" s="11"/>
      <c r="F277" s="15"/>
      <c r="G277" s="11"/>
      <c r="H277" s="11"/>
    </row>
    <row x14ac:dyDescent="0.25" r="278" customHeight="1" ht="18.75">
      <c r="A278" s="7">
        <v>384995</v>
      </c>
      <c r="B278" s="13">
        <v>44616</v>
      </c>
      <c r="C278" s="5">
        <v>0</v>
      </c>
      <c r="D278" s="6"/>
      <c r="E278" s="11"/>
      <c r="F278" s="15"/>
      <c r="G278" s="11"/>
      <c r="H278" s="11"/>
    </row>
    <row x14ac:dyDescent="0.25" r="279" customHeight="1" ht="18.75">
      <c r="A279" s="7">
        <v>439675</v>
      </c>
      <c r="B279" s="13">
        <v>44615</v>
      </c>
      <c r="C279" s="5">
        <v>25980</v>
      </c>
      <c r="D279" s="6"/>
      <c r="E279" s="11"/>
      <c r="F279" s="15"/>
      <c r="G279" s="11"/>
      <c r="H279" s="11"/>
    </row>
    <row x14ac:dyDescent="0.25" r="280" customHeight="1" ht="18.75">
      <c r="A280" s="7">
        <v>376735</v>
      </c>
      <c r="B280" s="13">
        <v>44614</v>
      </c>
      <c r="C280" s="5">
        <v>53660</v>
      </c>
      <c r="D280" s="6"/>
      <c r="E280" s="11"/>
      <c r="F280" s="15"/>
      <c r="G280" s="11"/>
      <c r="H280" s="11"/>
    </row>
    <row x14ac:dyDescent="0.25" r="281" customHeight="1" ht="18.75">
      <c r="A281" s="7">
        <v>271835</v>
      </c>
      <c r="B281" s="13">
        <v>44613</v>
      </c>
      <c r="C281" s="5">
        <v>84200</v>
      </c>
      <c r="D281" s="6"/>
      <c r="E281" s="11"/>
      <c r="F281" s="15"/>
      <c r="G281" s="11"/>
      <c r="H281" s="11"/>
    </row>
    <row x14ac:dyDescent="0.25" r="282" customHeight="1" ht="18.75">
      <c r="A282" s="7">
        <v>271835</v>
      </c>
      <c r="B282" s="13">
        <v>44610</v>
      </c>
      <c r="C282" s="5">
        <v>137560</v>
      </c>
      <c r="D282" s="6"/>
      <c r="E282" s="11"/>
      <c r="F282" s="15"/>
      <c r="G282" s="11"/>
      <c r="H282" s="11"/>
    </row>
    <row x14ac:dyDescent="0.25" r="283" customHeight="1" ht="18.75">
      <c r="A283" s="7">
        <v>271835</v>
      </c>
      <c r="B283" s="13">
        <v>44609</v>
      </c>
      <c r="C283" s="5">
        <v>137560</v>
      </c>
      <c r="D283" s="6"/>
      <c r="E283" s="11"/>
      <c r="F283" s="15"/>
      <c r="G283" s="11"/>
      <c r="H283" s="11"/>
    </row>
    <row x14ac:dyDescent="0.25" r="284" customHeight="1" ht="18.75">
      <c r="A284" s="7">
        <v>271835</v>
      </c>
      <c r="B284" s="13">
        <v>44608</v>
      </c>
      <c r="C284" s="5">
        <v>212320</v>
      </c>
      <c r="D284" s="6"/>
      <c r="E284" s="11"/>
      <c r="F284" s="15"/>
      <c r="G284" s="11"/>
      <c r="H284" s="11"/>
    </row>
    <row x14ac:dyDescent="0.25" r="285" customHeight="1" ht="18.75">
      <c r="A285" s="7">
        <v>62940</v>
      </c>
      <c r="B285" s="13">
        <v>44607</v>
      </c>
      <c r="C285" s="5">
        <v>212320</v>
      </c>
      <c r="D285" s="6"/>
      <c r="E285" s="11"/>
      <c r="F285" s="15"/>
      <c r="G285" s="11"/>
      <c r="H285" s="11"/>
    </row>
    <row x14ac:dyDescent="0.25" r="286" customHeight="1" ht="18.75">
      <c r="A286" s="7">
        <v>62940</v>
      </c>
      <c r="B286" s="13">
        <v>44603</v>
      </c>
      <c r="C286" s="5">
        <v>287960</v>
      </c>
      <c r="D286" s="6"/>
      <c r="E286" s="11"/>
      <c r="F286" s="15"/>
      <c r="G286" s="11"/>
      <c r="H286" s="11"/>
    </row>
    <row x14ac:dyDescent="0.25" r="287" customHeight="1" ht="18.75">
      <c r="A287" s="7">
        <v>62940</v>
      </c>
      <c r="B287" s="13">
        <v>44602</v>
      </c>
      <c r="C287" s="5">
        <v>310880</v>
      </c>
      <c r="D287" s="6"/>
      <c r="E287" s="11"/>
      <c r="F287" s="15"/>
      <c r="G287" s="11"/>
      <c r="H287" s="11"/>
    </row>
    <row x14ac:dyDescent="0.25" r="288" customHeight="1" ht="18.75">
      <c r="A288" s="7">
        <v>62940</v>
      </c>
      <c r="B288" s="13">
        <v>44601</v>
      </c>
      <c r="C288" s="5">
        <v>336960</v>
      </c>
      <c r="D288" s="6"/>
      <c r="E288" s="11"/>
      <c r="F288" s="15"/>
      <c r="G288" s="11"/>
      <c r="H288" s="11"/>
    </row>
    <row x14ac:dyDescent="0.25" r="289" customHeight="1" ht="18.75">
      <c r="A289" s="7">
        <v>62940</v>
      </c>
      <c r="B289" s="13">
        <v>44596</v>
      </c>
      <c r="C289" s="5">
        <v>389180</v>
      </c>
      <c r="D289" s="6"/>
      <c r="E289" s="11"/>
      <c r="F289" s="15"/>
      <c r="G289" s="11"/>
      <c r="H289" s="11"/>
    </row>
    <row x14ac:dyDescent="0.25" r="290" customHeight="1" ht="18.75">
      <c r="A290" s="7">
        <v>62940</v>
      </c>
      <c r="B290" s="13">
        <v>44595</v>
      </c>
      <c r="C290" s="5">
        <v>389180</v>
      </c>
      <c r="D290" s="6"/>
      <c r="E290" s="11"/>
      <c r="F290" s="15"/>
      <c r="G290" s="11"/>
      <c r="H290" s="11"/>
    </row>
    <row x14ac:dyDescent="0.25" r="291" customHeight="1" ht="18.75">
      <c r="A291" s="7">
        <v>62940</v>
      </c>
      <c r="B291" s="13">
        <v>44594</v>
      </c>
      <c r="C291" s="5">
        <v>442760</v>
      </c>
      <c r="D291" s="6"/>
      <c r="E291" s="11"/>
      <c r="F291" s="15"/>
      <c r="G291" s="11"/>
      <c r="H291" s="11"/>
    </row>
    <row x14ac:dyDescent="0.25" r="292" customHeight="1" ht="18.75">
      <c r="A292" s="7">
        <v>62940</v>
      </c>
      <c r="B292" s="13">
        <v>44593</v>
      </c>
      <c r="C292" s="5">
        <v>520160</v>
      </c>
      <c r="D292" s="6"/>
      <c r="E292" s="11"/>
      <c r="F292" s="15"/>
      <c r="G292" s="11"/>
      <c r="H292" s="11"/>
    </row>
    <row x14ac:dyDescent="0.25" r="293" customHeight="1" ht="18.75">
      <c r="A293" s="7">
        <v>0</v>
      </c>
      <c r="B293" s="13">
        <v>44589</v>
      </c>
      <c r="C293" s="5">
        <v>436240</v>
      </c>
      <c r="D293" s="6"/>
      <c r="E293" s="11"/>
      <c r="F293" s="15"/>
      <c r="G293" s="11"/>
      <c r="H293" s="11"/>
    </row>
    <row x14ac:dyDescent="0.25" r="294" customHeight="1" ht="18.75">
      <c r="A294" s="7">
        <v>0</v>
      </c>
      <c r="B294" s="13">
        <v>44588</v>
      </c>
      <c r="C294" s="5">
        <v>436240</v>
      </c>
      <c r="D294" s="6"/>
      <c r="E294" s="11"/>
      <c r="F294" s="15"/>
      <c r="G294" s="11"/>
      <c r="H294" s="11"/>
    </row>
    <row x14ac:dyDescent="0.25" r="295" customHeight="1" ht="18.75">
      <c r="A295" s="7">
        <v>32960</v>
      </c>
      <c r="B295" s="13">
        <v>44587</v>
      </c>
      <c r="C295" s="5">
        <v>510220</v>
      </c>
      <c r="D295" s="6"/>
      <c r="E295" s="11"/>
      <c r="F295" s="15"/>
      <c r="G295" s="11"/>
      <c r="H295" s="11"/>
    </row>
    <row x14ac:dyDescent="0.25" r="296" customHeight="1" ht="18.75">
      <c r="A296" s="7">
        <v>32960</v>
      </c>
      <c r="B296" s="13">
        <v>44585</v>
      </c>
      <c r="C296" s="5">
        <v>328600</v>
      </c>
      <c r="D296" s="6"/>
      <c r="E296" s="11"/>
      <c r="F296" s="15"/>
      <c r="G296" s="11"/>
      <c r="H296" s="11"/>
    </row>
    <row x14ac:dyDescent="0.25" r="297" customHeight="1" ht="18.75">
      <c r="A297" s="7">
        <v>32960</v>
      </c>
      <c r="B297" s="13">
        <v>44582</v>
      </c>
      <c r="C297" s="5">
        <v>353280</v>
      </c>
      <c r="D297" s="6"/>
      <c r="E297" s="11"/>
      <c r="F297" s="15"/>
      <c r="G297" s="11"/>
      <c r="H297" s="11"/>
    </row>
    <row x14ac:dyDescent="0.25" r="298" customHeight="1" ht="18.75">
      <c r="A298" s="7">
        <v>32960</v>
      </c>
      <c r="B298" s="13">
        <v>44581</v>
      </c>
      <c r="C298" s="5">
        <v>376660</v>
      </c>
      <c r="D298" s="6"/>
      <c r="E298" s="11"/>
      <c r="F298" s="15"/>
      <c r="G298" s="11"/>
      <c r="H298" s="11"/>
    </row>
    <row x14ac:dyDescent="0.25" r="299" customHeight="1" ht="18.75">
      <c r="A299" s="7">
        <v>57480</v>
      </c>
      <c r="B299" s="13">
        <v>44580</v>
      </c>
      <c r="C299" s="5">
        <v>376660</v>
      </c>
      <c r="D299" s="6"/>
      <c r="E299" s="11"/>
      <c r="F299" s="15"/>
      <c r="G299" s="11"/>
      <c r="H299" s="11"/>
    </row>
    <row x14ac:dyDescent="0.25" r="300" customHeight="1" ht="18.75">
      <c r="A300" s="7">
        <v>110920</v>
      </c>
      <c r="B300" s="13">
        <v>44579</v>
      </c>
      <c r="C300" s="5">
        <v>376660</v>
      </c>
      <c r="D300" s="6"/>
      <c r="E300" s="11"/>
      <c r="F300" s="15"/>
      <c r="G300" s="11"/>
      <c r="H300" s="11"/>
    </row>
    <row x14ac:dyDescent="0.25" r="301" customHeight="1" ht="18.75">
      <c r="A301" s="7">
        <v>164000</v>
      </c>
      <c r="B301" s="13">
        <v>44575</v>
      </c>
      <c r="C301" s="5">
        <v>229800</v>
      </c>
      <c r="D301" s="6"/>
      <c r="E301" s="11"/>
      <c r="F301" s="15"/>
      <c r="G301" s="11"/>
      <c r="H301" s="11"/>
    </row>
    <row x14ac:dyDescent="0.25" r="302" customHeight="1" ht="18.75">
      <c r="A302" s="7">
        <v>187980</v>
      </c>
      <c r="B302" s="13">
        <v>44573</v>
      </c>
      <c r="C302" s="5">
        <v>229800</v>
      </c>
      <c r="D302" s="6"/>
      <c r="E302" s="11"/>
      <c r="F302" s="15"/>
      <c r="G302" s="11"/>
      <c r="H302" s="11"/>
    </row>
    <row x14ac:dyDescent="0.25" r="303" customHeight="1" ht="18.75">
      <c r="A303" s="7">
        <v>241560</v>
      </c>
      <c r="B303" s="13">
        <v>44572</v>
      </c>
      <c r="C303" s="5">
        <v>229800</v>
      </c>
      <c r="D303" s="6"/>
      <c r="E303" s="11"/>
      <c r="F303" s="15"/>
      <c r="G303" s="11"/>
      <c r="H303" s="11"/>
    </row>
    <row x14ac:dyDescent="0.25" r="304" customHeight="1" ht="18.75">
      <c r="A304" s="7">
        <v>268140</v>
      </c>
      <c r="B304" s="13">
        <v>44571</v>
      </c>
      <c r="C304" s="5">
        <v>229800</v>
      </c>
      <c r="D304" s="6"/>
      <c r="E304" s="11"/>
      <c r="F304" s="15"/>
      <c r="G304" s="11"/>
      <c r="H304" s="11"/>
    </row>
    <row x14ac:dyDescent="0.25" r="305" customHeight="1" ht="18.75">
      <c r="A305" s="7">
        <v>268140</v>
      </c>
      <c r="B305" s="13">
        <v>44566</v>
      </c>
      <c r="C305" s="5">
        <v>0</v>
      </c>
      <c r="D305" s="6"/>
      <c r="E305" s="11"/>
      <c r="F305" s="15"/>
      <c r="G305" s="11"/>
      <c r="H305" s="11"/>
    </row>
    <row x14ac:dyDescent="0.25" r="306" customHeight="1" ht="18.75">
      <c r="A306" s="7">
        <v>291680</v>
      </c>
      <c r="B306" s="13">
        <v>44561</v>
      </c>
      <c r="C306" s="5">
        <v>0</v>
      </c>
      <c r="D306" s="6"/>
      <c r="E306" s="11"/>
      <c r="F306" s="15"/>
      <c r="G306" s="11"/>
      <c r="H306" s="11"/>
    </row>
    <row x14ac:dyDescent="0.25" r="307" customHeight="1" ht="18.75">
      <c r="A307" s="7">
        <v>81880</v>
      </c>
      <c r="B307" s="13">
        <v>44558</v>
      </c>
      <c r="C307" s="5">
        <v>0</v>
      </c>
      <c r="D307" s="6"/>
      <c r="E307" s="11"/>
      <c r="F307" s="15"/>
      <c r="G307" s="11"/>
      <c r="H307" s="11"/>
    </row>
    <row x14ac:dyDescent="0.25" r="308" customHeight="1" ht="18.75">
      <c r="A308" s="7">
        <v>106980</v>
      </c>
      <c r="B308" s="13">
        <v>44557</v>
      </c>
      <c r="C308" s="5">
        <v>0</v>
      </c>
      <c r="D308" s="6"/>
      <c r="E308" s="11"/>
      <c r="F308" s="15"/>
      <c r="G308" s="11"/>
      <c r="H308" s="11"/>
    </row>
    <row x14ac:dyDescent="0.25" r="309" customHeight="1" ht="18.75">
      <c r="A309" s="7">
        <v>146860</v>
      </c>
      <c r="B309" s="13">
        <v>44554</v>
      </c>
      <c r="C309" s="5">
        <v>13920</v>
      </c>
      <c r="D309" s="6"/>
      <c r="E309" s="11"/>
      <c r="F309" s="15"/>
      <c r="G309" s="11"/>
      <c r="H309" s="11"/>
    </row>
    <row x14ac:dyDescent="0.25" r="310" customHeight="1" ht="18.75">
      <c r="A310" s="7">
        <v>146860</v>
      </c>
      <c r="B310" s="13">
        <v>44551</v>
      </c>
      <c r="C310" s="5">
        <v>41560</v>
      </c>
      <c r="D310" s="6"/>
      <c r="E310" s="11"/>
      <c r="F310" s="15"/>
      <c r="G310" s="11"/>
      <c r="H310" s="11"/>
    </row>
    <row x14ac:dyDescent="0.25" r="311" customHeight="1" ht="18.75">
      <c r="A311" s="7">
        <v>0</v>
      </c>
      <c r="B311" s="13">
        <v>44548</v>
      </c>
      <c r="C311" s="5">
        <v>96460</v>
      </c>
      <c r="D311" s="6"/>
      <c r="E311" s="11"/>
      <c r="F311" s="15"/>
      <c r="G311" s="11"/>
      <c r="H311" s="11"/>
    </row>
    <row x14ac:dyDescent="0.25" r="312" customHeight="1" ht="18.75">
      <c r="A312" s="7">
        <v>0</v>
      </c>
      <c r="B312" s="13">
        <v>44547</v>
      </c>
      <c r="C312" s="5">
        <v>103220</v>
      </c>
      <c r="D312" s="6"/>
      <c r="E312" s="11"/>
      <c r="F312" s="15"/>
      <c r="G312" s="11"/>
      <c r="H312" s="11"/>
    </row>
    <row x14ac:dyDescent="0.25" r="313" customHeight="1" ht="18.75">
      <c r="A313" s="7">
        <v>0</v>
      </c>
      <c r="B313" s="13">
        <v>44544</v>
      </c>
      <c r="C313" s="5">
        <v>131400</v>
      </c>
      <c r="D313" s="6"/>
      <c r="E313" s="11"/>
      <c r="F313" s="15"/>
      <c r="G313" s="11"/>
      <c r="H313" s="11"/>
    </row>
    <row x14ac:dyDescent="0.25" r="314" customHeight="1" ht="18.75">
      <c r="A314" s="7">
        <v>0</v>
      </c>
      <c r="B314" s="13">
        <v>44543</v>
      </c>
      <c r="C314" s="5">
        <v>159500</v>
      </c>
      <c r="D314" s="6"/>
      <c r="E314" s="11"/>
      <c r="F314" s="15"/>
      <c r="G314" s="11"/>
      <c r="H314" s="11"/>
    </row>
    <row x14ac:dyDescent="0.25" r="315" customHeight="1" ht="18.75">
      <c r="A315" s="7">
        <v>0</v>
      </c>
      <c r="B315" s="13">
        <v>44540</v>
      </c>
      <c r="C315" s="5">
        <v>187660</v>
      </c>
      <c r="D315" s="6"/>
      <c r="E315" s="11"/>
      <c r="F315" s="15"/>
      <c r="G315" s="11"/>
      <c r="H315" s="11"/>
    </row>
    <row x14ac:dyDescent="0.25" r="316" customHeight="1" ht="18.75">
      <c r="A316" s="7">
        <v>0</v>
      </c>
      <c r="B316" s="13">
        <v>44539</v>
      </c>
      <c r="C316" s="5">
        <v>40800</v>
      </c>
      <c r="D316" s="6"/>
      <c r="E316" s="11"/>
      <c r="F316" s="15"/>
      <c r="G316" s="11"/>
      <c r="H316" s="11"/>
    </row>
    <row x14ac:dyDescent="0.25" r="317" customHeight="1" ht="18.75">
      <c r="A317" s="7">
        <v>0</v>
      </c>
      <c r="B317" s="13">
        <v>44537</v>
      </c>
      <c r="C317" s="5">
        <v>74300</v>
      </c>
      <c r="D317" s="6"/>
      <c r="E317" s="11"/>
      <c r="F317" s="15"/>
      <c r="G317" s="11"/>
      <c r="H317" s="11"/>
    </row>
    <row x14ac:dyDescent="0.25" r="318" customHeight="1" ht="18.75">
      <c r="A318" s="7">
        <v>0</v>
      </c>
      <c r="B318" s="13">
        <v>44536</v>
      </c>
      <c r="C318" s="5">
        <v>129400</v>
      </c>
      <c r="D318" s="6"/>
      <c r="E318" s="11"/>
      <c r="F318" s="15"/>
      <c r="G318" s="11"/>
      <c r="H318" s="11"/>
    </row>
    <row x14ac:dyDescent="0.25" r="319" customHeight="1" ht="18.75">
      <c r="A319" s="7">
        <v>0</v>
      </c>
      <c r="B319" s="13">
        <v>44533</v>
      </c>
      <c r="C319" s="5">
        <v>143520</v>
      </c>
      <c r="D319" s="6"/>
      <c r="E319" s="11"/>
      <c r="F319" s="15"/>
      <c r="G319" s="11"/>
      <c r="H319" s="11"/>
    </row>
    <row x14ac:dyDescent="0.25" r="320" customHeight="1" ht="18.75">
      <c r="A320" s="7">
        <v>0</v>
      </c>
      <c r="B320" s="13">
        <v>44531</v>
      </c>
      <c r="C320" s="5">
        <v>122540</v>
      </c>
      <c r="D320" s="6"/>
      <c r="E320" s="11"/>
      <c r="F320" s="15"/>
      <c r="G320" s="11"/>
      <c r="H320" s="11"/>
    </row>
    <row x14ac:dyDescent="0.25" r="321" customHeight="1" ht="18.75">
      <c r="A321" s="7">
        <v>0</v>
      </c>
      <c r="B321" s="13">
        <v>44530</v>
      </c>
      <c r="C321" s="5">
        <v>143560</v>
      </c>
      <c r="D321" s="6"/>
      <c r="E321" s="11"/>
      <c r="F321" s="15"/>
      <c r="G321" s="11"/>
      <c r="H321" s="11"/>
    </row>
    <row x14ac:dyDescent="0.25" r="322" customHeight="1" ht="18.75">
      <c r="A322" s="7">
        <v>0</v>
      </c>
      <c r="B322" s="13">
        <v>44529</v>
      </c>
      <c r="C322" s="5">
        <v>28580</v>
      </c>
      <c r="D322" s="6"/>
      <c r="E322" s="11"/>
      <c r="F322" s="15"/>
      <c r="G322" s="11"/>
      <c r="H322" s="11"/>
    </row>
    <row x14ac:dyDescent="0.25" r="323" customHeight="1" ht="18.75">
      <c r="A323" s="7">
        <v>0</v>
      </c>
      <c r="B323" s="13">
        <v>44526</v>
      </c>
      <c r="C323" s="5">
        <v>111460</v>
      </c>
      <c r="D323" s="6"/>
      <c r="E323" s="11"/>
      <c r="F323" s="15"/>
      <c r="G323" s="11"/>
      <c r="H323" s="11"/>
    </row>
    <row x14ac:dyDescent="0.25" r="324" customHeight="1" ht="18.75">
      <c r="A324" s="7">
        <v>0</v>
      </c>
      <c r="B324" s="13">
        <v>44523</v>
      </c>
      <c r="C324" s="5">
        <v>16960</v>
      </c>
      <c r="D324" s="6"/>
      <c r="E324" s="11"/>
      <c r="F324" s="15"/>
      <c r="G324" s="11"/>
      <c r="H324" s="11"/>
    </row>
    <row x14ac:dyDescent="0.25" r="325" customHeight="1" ht="18.75">
      <c r="A325" s="7">
        <v>0</v>
      </c>
      <c r="B325" s="13">
        <v>44522</v>
      </c>
      <c r="C325" s="5">
        <v>72300</v>
      </c>
      <c r="D325" s="6"/>
      <c r="E325" s="11"/>
      <c r="F325" s="15"/>
      <c r="G325" s="11"/>
      <c r="H325" s="11"/>
    </row>
    <row x14ac:dyDescent="0.25" r="326" customHeight="1" ht="18.75">
      <c r="A326" s="7">
        <v>29260</v>
      </c>
      <c r="B326" s="13">
        <v>44519</v>
      </c>
      <c r="C326" s="5">
        <v>125880</v>
      </c>
      <c r="D326" s="6"/>
      <c r="E326" s="11"/>
      <c r="F326" s="15"/>
      <c r="G326" s="11"/>
      <c r="H326" s="11"/>
    </row>
    <row x14ac:dyDescent="0.25" r="327" customHeight="1" ht="18.75">
      <c r="A327" s="7">
        <v>29260</v>
      </c>
      <c r="B327" s="13">
        <v>44516</v>
      </c>
      <c r="C327" s="5">
        <v>0</v>
      </c>
      <c r="D327" s="6"/>
      <c r="E327" s="11"/>
      <c r="F327" s="15"/>
      <c r="G327" s="11"/>
      <c r="H327" s="11"/>
    </row>
    <row x14ac:dyDescent="0.25" r="328" customHeight="1" ht="18.75">
      <c r="A328" s="7">
        <v>56960</v>
      </c>
      <c r="B328" s="13">
        <v>44515</v>
      </c>
      <c r="C328" s="5">
        <v>0</v>
      </c>
      <c r="D328" s="6"/>
      <c r="E328" s="11"/>
      <c r="F328" s="15"/>
      <c r="G328" s="11"/>
      <c r="H328" s="11"/>
    </row>
    <row x14ac:dyDescent="0.25" r="329" customHeight="1" ht="18.75">
      <c r="A329" s="7">
        <v>138840</v>
      </c>
      <c r="B329" s="13">
        <v>44512</v>
      </c>
      <c r="C329" s="5">
        <v>0</v>
      </c>
      <c r="D329" s="6"/>
      <c r="E329" s="11"/>
      <c r="F329" s="15"/>
      <c r="G329" s="11"/>
      <c r="H329" s="11"/>
    </row>
    <row x14ac:dyDescent="0.25" r="330" customHeight="1" ht="18.75">
      <c r="A330" s="7">
        <v>102060</v>
      </c>
      <c r="B330" s="13">
        <v>44510</v>
      </c>
      <c r="C330" s="5">
        <v>0</v>
      </c>
      <c r="D330" s="6"/>
      <c r="E330" s="11"/>
      <c r="F330" s="15"/>
      <c r="G330" s="11"/>
      <c r="H330" s="11"/>
    </row>
    <row x14ac:dyDescent="0.25" r="331" customHeight="1" ht="18.75">
      <c r="A331" s="7">
        <v>129800</v>
      </c>
      <c r="B331" s="13">
        <v>44508</v>
      </c>
      <c r="C331" s="5">
        <v>0</v>
      </c>
      <c r="D331" s="6"/>
      <c r="E331" s="11"/>
      <c r="F331" s="15"/>
      <c r="G331" s="11"/>
      <c r="H331" s="11"/>
    </row>
    <row x14ac:dyDescent="0.25" r="332" customHeight="1" ht="18.75">
      <c r="A332" s="7">
        <v>151460</v>
      </c>
      <c r="B332" s="13">
        <v>44505</v>
      </c>
      <c r="C332" s="5">
        <v>0</v>
      </c>
      <c r="D332" s="6"/>
      <c r="E332" s="11"/>
      <c r="F332" s="15"/>
      <c r="G332" s="11"/>
      <c r="H332" s="11"/>
    </row>
    <row x14ac:dyDescent="0.25" r="333" customHeight="1" ht="18.75">
      <c r="A333" s="7">
        <v>132580</v>
      </c>
      <c r="B333" s="13">
        <v>44496</v>
      </c>
      <c r="C333" s="5">
        <v>0</v>
      </c>
      <c r="D333" s="6"/>
      <c r="E333" s="11"/>
      <c r="F333" s="15"/>
      <c r="G333" s="11"/>
      <c r="H333" s="11"/>
    </row>
    <row x14ac:dyDescent="0.25" r="334" customHeight="1" ht="18.75">
      <c r="A334" s="7">
        <v>174020</v>
      </c>
      <c r="B334" s="13">
        <v>44495</v>
      </c>
      <c r="C334" s="5">
        <v>13760</v>
      </c>
      <c r="D334" s="6"/>
      <c r="E334" s="11"/>
      <c r="F334" s="15"/>
      <c r="G334" s="11"/>
      <c r="H334" s="11"/>
    </row>
    <row x14ac:dyDescent="0.25" r="335" customHeight="1" ht="18.75">
      <c r="A335" s="7">
        <v>174020</v>
      </c>
      <c r="B335" s="13">
        <v>44494</v>
      </c>
      <c r="C335" s="5">
        <v>40920</v>
      </c>
      <c r="D335" s="6"/>
      <c r="E335" s="11"/>
      <c r="F335" s="15"/>
      <c r="G335" s="11"/>
      <c r="H335" s="11"/>
    </row>
    <row x14ac:dyDescent="0.25" r="336" customHeight="1" ht="18.75">
      <c r="A336" s="7">
        <v>96160</v>
      </c>
      <c r="B336" s="13">
        <v>44491</v>
      </c>
      <c r="C336" s="5">
        <v>40920</v>
      </c>
      <c r="D336" s="6"/>
      <c r="E336" s="11"/>
      <c r="F336" s="15"/>
      <c r="G336" s="11"/>
      <c r="H336" s="11"/>
    </row>
    <row x14ac:dyDescent="0.25" r="337" customHeight="1" ht="18.75">
      <c r="A337" s="7">
        <v>146860</v>
      </c>
      <c r="B337" s="13">
        <v>44490</v>
      </c>
      <c r="C337" s="5">
        <v>40920</v>
      </c>
      <c r="D337" s="6"/>
      <c r="E337" s="11"/>
      <c r="F337" s="15"/>
      <c r="G337" s="11"/>
      <c r="H337" s="11"/>
    </row>
    <row x14ac:dyDescent="0.25" r="338" customHeight="1" ht="18.75">
      <c r="A338" s="7">
        <v>146860</v>
      </c>
      <c r="B338" s="13">
        <v>44489</v>
      </c>
      <c r="C338" s="5">
        <v>93740</v>
      </c>
      <c r="D338" s="6"/>
      <c r="E338" s="11"/>
      <c r="F338" s="15"/>
      <c r="G338" s="11"/>
      <c r="H338" s="11"/>
    </row>
    <row x14ac:dyDescent="0.25" r="339" customHeight="1" ht="18.75">
      <c r="A339" s="7">
        <v>146860</v>
      </c>
      <c r="B339" s="13">
        <v>44488</v>
      </c>
      <c r="C339" s="5">
        <v>142420</v>
      </c>
      <c r="D339" s="6"/>
      <c r="E339" s="11"/>
      <c r="F339" s="15"/>
      <c r="G339" s="11"/>
      <c r="H339" s="11"/>
    </row>
    <row x14ac:dyDescent="0.25" r="340" customHeight="1" ht="18.75">
      <c r="A340" s="7">
        <v>0</v>
      </c>
      <c r="B340" s="13">
        <v>44484</v>
      </c>
      <c r="C340" s="5">
        <v>142420</v>
      </c>
      <c r="D340" s="6"/>
      <c r="E340" s="11"/>
      <c r="F340" s="15"/>
      <c r="G340" s="11"/>
      <c r="H340" s="11"/>
    </row>
    <row x14ac:dyDescent="0.25" r="341" customHeight="1" ht="18.75">
      <c r="A341" s="7">
        <v>0</v>
      </c>
      <c r="B341" s="13">
        <v>44483</v>
      </c>
      <c r="C341" s="5">
        <v>170420</v>
      </c>
      <c r="D341" s="6"/>
      <c r="E341" s="11"/>
      <c r="F341" s="15"/>
      <c r="G341" s="11"/>
      <c r="H341" s="11"/>
    </row>
    <row x14ac:dyDescent="0.25" r="342" customHeight="1" ht="18.75">
      <c r="A342" s="7">
        <v>0</v>
      </c>
      <c r="B342" s="13">
        <v>44482</v>
      </c>
      <c r="C342" s="5">
        <v>278040</v>
      </c>
      <c r="D342" s="6"/>
      <c r="E342" s="11"/>
      <c r="F342" s="15"/>
      <c r="G342" s="11"/>
      <c r="H342" s="11"/>
    </row>
    <row x14ac:dyDescent="0.25" r="343" customHeight="1" ht="18.75">
      <c r="A343" s="7">
        <v>0</v>
      </c>
      <c r="B343" s="13">
        <v>44481</v>
      </c>
      <c r="C343" s="5">
        <v>172900</v>
      </c>
      <c r="D343" s="6"/>
      <c r="E343" s="11"/>
      <c r="F343" s="15"/>
      <c r="G343" s="11"/>
      <c r="H343" s="11"/>
    </row>
    <row x14ac:dyDescent="0.25" r="344" customHeight="1" ht="18.75">
      <c r="A344" s="7">
        <v>0</v>
      </c>
      <c r="B344" s="13">
        <v>44480</v>
      </c>
      <c r="C344" s="5">
        <v>200320</v>
      </c>
      <c r="D344" s="6"/>
      <c r="E344" s="11"/>
      <c r="F344" s="15"/>
      <c r="G344" s="11"/>
      <c r="H344" s="11"/>
    </row>
    <row x14ac:dyDescent="0.25" r="345" customHeight="1" ht="18.75">
      <c r="A345" s="7">
        <v>0</v>
      </c>
      <c r="B345" s="13">
        <v>44477</v>
      </c>
      <c r="C345" s="5">
        <v>227940</v>
      </c>
      <c r="D345" s="6"/>
      <c r="E345" s="11"/>
      <c r="F345" s="15"/>
      <c r="G345" s="11"/>
      <c r="H345" s="11"/>
    </row>
    <row x14ac:dyDescent="0.25" r="346" customHeight="1" ht="18.75">
      <c r="A346" s="7">
        <v>0</v>
      </c>
      <c r="B346" s="13">
        <v>44476</v>
      </c>
      <c r="C346" s="5">
        <v>255740</v>
      </c>
      <c r="D346" s="6"/>
      <c r="E346" s="11"/>
      <c r="F346" s="15"/>
      <c r="G346" s="11"/>
      <c r="H346" s="11"/>
    </row>
    <row x14ac:dyDescent="0.25" r="347" customHeight="1" ht="18.75">
      <c r="A347" s="7">
        <v>0</v>
      </c>
      <c r="B347" s="13">
        <v>44475</v>
      </c>
      <c r="C347" s="5">
        <v>386600</v>
      </c>
      <c r="D347" s="6"/>
      <c r="E347" s="11"/>
      <c r="F347" s="15"/>
      <c r="G347" s="11"/>
      <c r="H347" s="11"/>
    </row>
    <row x14ac:dyDescent="0.25" r="348" customHeight="1" ht="18.75">
      <c r="A348" s="7">
        <v>0</v>
      </c>
      <c r="B348" s="13">
        <v>44474</v>
      </c>
      <c r="C348" s="5">
        <v>412820</v>
      </c>
      <c r="D348" s="6"/>
      <c r="E348" s="11"/>
      <c r="F348" s="15"/>
      <c r="G348" s="11"/>
      <c r="H348" s="11"/>
    </row>
    <row x14ac:dyDescent="0.25" r="349" customHeight="1" ht="18.75">
      <c r="A349" s="7">
        <v>0</v>
      </c>
      <c r="B349" s="13">
        <v>44470</v>
      </c>
      <c r="C349" s="5">
        <v>224000</v>
      </c>
      <c r="D349" s="6"/>
      <c r="E349" s="11"/>
      <c r="F349" s="15"/>
      <c r="G349" s="11"/>
      <c r="H349" s="11"/>
    </row>
    <row x14ac:dyDescent="0.25" r="350" customHeight="1" ht="18.75">
      <c r="A350" s="7">
        <v>0</v>
      </c>
      <c r="B350" s="13">
        <v>44469</v>
      </c>
      <c r="C350" s="5">
        <v>247400</v>
      </c>
      <c r="D350" s="6"/>
      <c r="E350" s="11"/>
      <c r="F350" s="15"/>
      <c r="G350" s="11"/>
      <c r="H350" s="11"/>
    </row>
    <row x14ac:dyDescent="0.25" r="351" customHeight="1" ht="18.75">
      <c r="A351" s="7">
        <v>0</v>
      </c>
      <c r="B351" s="13">
        <v>44467</v>
      </c>
      <c r="C351" s="5">
        <v>302240</v>
      </c>
      <c r="D351" s="6"/>
      <c r="E351" s="11"/>
      <c r="F351" s="15"/>
      <c r="G351" s="11"/>
      <c r="H351" s="11"/>
    </row>
    <row x14ac:dyDescent="0.25" r="352" customHeight="1" ht="18.75">
      <c r="A352" s="7">
        <v>0</v>
      </c>
      <c r="B352" s="13">
        <v>44466</v>
      </c>
      <c r="C352" s="5">
        <v>92440</v>
      </c>
      <c r="D352" s="6"/>
      <c r="E352" s="11"/>
      <c r="F352" s="15"/>
      <c r="G352" s="11"/>
      <c r="H352" s="11"/>
    </row>
    <row x14ac:dyDescent="0.25" r="353" customHeight="1" ht="18.75">
      <c r="A353" s="7">
        <v>0</v>
      </c>
      <c r="B353" s="13">
        <v>44463</v>
      </c>
      <c r="C353" s="5">
        <v>144240</v>
      </c>
      <c r="D353" s="6"/>
      <c r="E353" s="11"/>
      <c r="F353" s="15"/>
      <c r="G353" s="11"/>
      <c r="H353" s="11"/>
    </row>
    <row x14ac:dyDescent="0.25" r="354" customHeight="1" ht="18.75">
      <c r="A354" s="7">
        <v>0</v>
      </c>
      <c r="B354" s="13">
        <v>44462</v>
      </c>
      <c r="C354" s="5">
        <v>167840</v>
      </c>
      <c r="D354" s="6"/>
      <c r="E354" s="11"/>
      <c r="F354" s="15"/>
      <c r="G354" s="11"/>
      <c r="H354" s="11"/>
    </row>
    <row x14ac:dyDescent="0.25" r="355" customHeight="1" ht="18.75">
      <c r="A355" s="7">
        <v>27849</v>
      </c>
      <c r="B355" s="13">
        <v>44461</v>
      </c>
      <c r="C355" s="5">
        <v>167840</v>
      </c>
      <c r="D355" s="6"/>
      <c r="E355" s="11"/>
      <c r="F355" s="15"/>
      <c r="G355" s="11"/>
      <c r="H355" s="11"/>
    </row>
    <row x14ac:dyDescent="0.25" r="356" customHeight="1" ht="18.75">
      <c r="A356" s="7">
        <v>78609</v>
      </c>
      <c r="B356" s="13">
        <v>44459</v>
      </c>
      <c r="C356" s="5">
        <v>0</v>
      </c>
      <c r="D356" s="6"/>
      <c r="E356" s="11"/>
      <c r="F356" s="15"/>
      <c r="G356" s="11"/>
      <c r="H356" s="11"/>
    </row>
    <row x14ac:dyDescent="0.25" r="357" customHeight="1" ht="18.75">
      <c r="A357" s="7">
        <v>105309</v>
      </c>
      <c r="B357" s="13">
        <v>44456</v>
      </c>
      <c r="C357" s="5">
        <v>0</v>
      </c>
      <c r="D357" s="6"/>
      <c r="E357" s="11"/>
      <c r="F357" s="15"/>
      <c r="G357" s="11"/>
      <c r="H357" s="11"/>
    </row>
    <row x14ac:dyDescent="0.25" r="358" customHeight="1" ht="18.75">
      <c r="A358" s="7">
        <v>129289</v>
      </c>
      <c r="B358" s="13">
        <v>44449</v>
      </c>
      <c r="C358" s="5">
        <v>0</v>
      </c>
      <c r="D358" s="6"/>
      <c r="E358" s="11"/>
      <c r="F358" s="15"/>
      <c r="G358" s="11"/>
      <c r="H358" s="11"/>
    </row>
    <row x14ac:dyDescent="0.25" r="359" customHeight="1" ht="18.75">
      <c r="A359" s="7">
        <v>153549</v>
      </c>
      <c r="B359" s="13">
        <v>44448</v>
      </c>
      <c r="C359" s="5">
        <v>0</v>
      </c>
      <c r="D359" s="6"/>
      <c r="E359" s="11"/>
      <c r="F359" s="15"/>
      <c r="G359" s="11"/>
      <c r="H359" s="11"/>
    </row>
    <row x14ac:dyDescent="0.25" r="360" customHeight="1" ht="18.75">
      <c r="A360" s="7">
        <v>181809</v>
      </c>
      <c r="B360" s="13">
        <v>44447</v>
      </c>
      <c r="C360" s="5">
        <v>0</v>
      </c>
      <c r="D360" s="6"/>
      <c r="E360" s="11"/>
      <c r="F360" s="15"/>
      <c r="G360" s="11"/>
      <c r="H360" s="11"/>
    </row>
    <row x14ac:dyDescent="0.25" r="361" customHeight="1" ht="18.75">
      <c r="A361" s="7">
        <v>188820</v>
      </c>
      <c r="B361" s="13">
        <v>44446</v>
      </c>
      <c r="C361" s="5">
        <v>19420</v>
      </c>
      <c r="D361" s="6"/>
      <c r="E361" s="11"/>
      <c r="F361" s="15"/>
      <c r="G361" s="11"/>
      <c r="H361" s="11"/>
    </row>
    <row x14ac:dyDescent="0.25" r="362" customHeight="1" ht="18.75">
      <c r="A362" s="7">
        <v>188820</v>
      </c>
      <c r="B362" s="13">
        <v>44446</v>
      </c>
      <c r="C362" s="5">
        <v>19169</v>
      </c>
      <c r="D362" s="6"/>
      <c r="E362" s="11"/>
      <c r="F362" s="15"/>
      <c r="G362" s="11"/>
      <c r="H362" s="11"/>
    </row>
    <row x14ac:dyDescent="0.25" r="363" customHeight="1" ht="18.75">
      <c r="A363" s="7">
        <v>188820</v>
      </c>
      <c r="B363" s="13">
        <v>44445</v>
      </c>
      <c r="C363" s="5">
        <v>70860</v>
      </c>
      <c r="D363" s="6"/>
      <c r="E363" s="11"/>
      <c r="F363" s="15"/>
      <c r="G363" s="11"/>
      <c r="H363" s="11"/>
    </row>
    <row x14ac:dyDescent="0.25" r="364" customHeight="1" ht="18.75">
      <c r="A364" s="7">
        <v>188820</v>
      </c>
      <c r="B364" s="13">
        <v>44442</v>
      </c>
      <c r="C364" s="5">
        <v>95500</v>
      </c>
      <c r="D364" s="6"/>
      <c r="E364" s="11"/>
      <c r="F364" s="15"/>
      <c r="G364" s="11"/>
      <c r="H364" s="11"/>
    </row>
    <row x14ac:dyDescent="0.25" r="365" customHeight="1" ht="18.75">
      <c r="A365" s="7">
        <v>0</v>
      </c>
      <c r="B365" s="13">
        <v>44440</v>
      </c>
      <c r="C365" s="5">
        <v>153920</v>
      </c>
      <c r="D365" s="6"/>
      <c r="E365" s="11"/>
      <c r="F365" s="15"/>
      <c r="G365" s="11"/>
      <c r="H365" s="11"/>
    </row>
    <row x14ac:dyDescent="0.25" r="366" customHeight="1" ht="18.75">
      <c r="A366" s="7">
        <v>0</v>
      </c>
      <c r="B366" s="13">
        <v>44439</v>
      </c>
      <c r="C366" s="5">
        <v>183700</v>
      </c>
      <c r="D366" s="6"/>
      <c r="E366" s="11"/>
      <c r="F366" s="15"/>
      <c r="G366" s="11"/>
      <c r="H366" s="11"/>
    </row>
    <row x14ac:dyDescent="0.25" r="367" customHeight="1" ht="18.75">
      <c r="A367" s="7">
        <v>0</v>
      </c>
      <c r="B367" s="13">
        <v>44438</v>
      </c>
      <c r="C367" s="5">
        <v>240940</v>
      </c>
      <c r="D367" s="6"/>
      <c r="E367" s="11"/>
      <c r="F367" s="15"/>
      <c r="G367" s="11"/>
      <c r="H367" s="11"/>
    </row>
    <row x14ac:dyDescent="0.25" r="368" customHeight="1" ht="18.75">
      <c r="A368" s="7">
        <v>0</v>
      </c>
      <c r="B368" s="13">
        <v>44435</v>
      </c>
      <c r="C368" s="5">
        <v>175280</v>
      </c>
      <c r="D368" s="6"/>
      <c r="E368" s="11"/>
      <c r="F368" s="15"/>
      <c r="G368" s="11"/>
      <c r="H368" s="11"/>
    </row>
    <row x14ac:dyDescent="0.25" r="369" customHeight="1" ht="18.75">
      <c r="A369" s="7">
        <v>0</v>
      </c>
      <c r="B369" s="13">
        <v>44433</v>
      </c>
      <c r="C369" s="5">
        <v>112340</v>
      </c>
      <c r="D369" s="6"/>
      <c r="E369" s="11"/>
      <c r="F369" s="15"/>
      <c r="G369" s="11"/>
      <c r="H369" s="11"/>
    </row>
    <row x14ac:dyDescent="0.25" r="370" customHeight="1" ht="18.75">
      <c r="A370" s="7">
        <v>15160</v>
      </c>
      <c r="B370" s="13">
        <v>44431</v>
      </c>
      <c r="C370" s="5">
        <v>209800</v>
      </c>
      <c r="D370" s="6"/>
      <c r="E370" s="11"/>
      <c r="F370" s="15"/>
      <c r="G370" s="11"/>
      <c r="H370" s="11"/>
    </row>
    <row x14ac:dyDescent="0.25" r="371" customHeight="1" ht="18.75">
      <c r="A371" s="7">
        <v>72300</v>
      </c>
      <c r="B371" s="13">
        <v>44428</v>
      </c>
      <c r="C371" s="5">
        <v>209800</v>
      </c>
      <c r="D371" s="6"/>
      <c r="E371" s="11"/>
      <c r="F371" s="15"/>
      <c r="G371" s="11"/>
      <c r="H371" s="11"/>
    </row>
    <row x14ac:dyDescent="0.25" r="372" customHeight="1" ht="18.75">
      <c r="A372" s="7">
        <v>72300</v>
      </c>
      <c r="B372" s="13">
        <v>44427</v>
      </c>
      <c r="C372" s="5">
        <v>104900</v>
      </c>
      <c r="D372" s="6"/>
      <c r="E372" s="11"/>
      <c r="F372" s="15"/>
      <c r="G372" s="11"/>
      <c r="H372" s="11"/>
    </row>
    <row x14ac:dyDescent="0.25" r="373" customHeight="1" ht="18.75">
      <c r="A373" s="7">
        <v>178700</v>
      </c>
      <c r="B373" s="13">
        <v>44426</v>
      </c>
      <c r="C373" s="5">
        <v>104900</v>
      </c>
      <c r="D373" s="6"/>
      <c r="E373" s="11"/>
      <c r="F373" s="15"/>
      <c r="G373" s="11"/>
      <c r="H373" s="11"/>
    </row>
    <row x14ac:dyDescent="0.25" r="374" customHeight="1" ht="18.75">
      <c r="A374" s="7">
        <v>244940</v>
      </c>
      <c r="B374" s="13">
        <v>44424</v>
      </c>
      <c r="C374" s="5">
        <v>0</v>
      </c>
      <c r="D374" s="6"/>
      <c r="E374" s="11"/>
      <c r="F374" s="15"/>
      <c r="G374" s="11"/>
      <c r="H374" s="11"/>
    </row>
    <row x14ac:dyDescent="0.25" r="375" customHeight="1" ht="18.75">
      <c r="A375" s="7">
        <v>275060</v>
      </c>
      <c r="B375" s="13">
        <v>44421</v>
      </c>
      <c r="C375" s="5">
        <v>0</v>
      </c>
      <c r="D375" s="6"/>
      <c r="E375" s="11"/>
      <c r="F375" s="15"/>
      <c r="G375" s="11"/>
      <c r="H375" s="11"/>
    </row>
    <row x14ac:dyDescent="0.25" r="376" customHeight="1" ht="18.75">
      <c r="A376" s="7">
        <v>164940</v>
      </c>
      <c r="B376" s="13">
        <v>44419</v>
      </c>
      <c r="C376" s="5">
        <v>0</v>
      </c>
      <c r="D376" s="6"/>
      <c r="E376" s="11"/>
      <c r="F376" s="15"/>
      <c r="G376" s="11"/>
      <c r="H376" s="11"/>
    </row>
    <row x14ac:dyDescent="0.25" r="377" customHeight="1" ht="18.75">
      <c r="A377" s="7">
        <v>188820</v>
      </c>
      <c r="B377" s="13">
        <v>44414</v>
      </c>
      <c r="C377" s="5">
        <v>51920</v>
      </c>
      <c r="D377" s="6"/>
      <c r="E377" s="11"/>
      <c r="F377" s="15"/>
      <c r="G377" s="11"/>
      <c r="H377" s="11"/>
    </row>
    <row x14ac:dyDescent="0.25" r="378" customHeight="1" ht="18.75">
      <c r="A378" s="7">
        <v>0</v>
      </c>
      <c r="B378" s="13">
        <v>44404</v>
      </c>
      <c r="C378" s="5">
        <v>51920</v>
      </c>
      <c r="D378" s="6"/>
      <c r="E378" s="11"/>
      <c r="F378" s="15"/>
      <c r="G378" s="11"/>
      <c r="H378" s="11"/>
    </row>
    <row x14ac:dyDescent="0.25" r="379" customHeight="1" ht="18.75">
      <c r="A379" s="7">
        <v>0</v>
      </c>
      <c r="B379" s="13">
        <v>44400</v>
      </c>
      <c r="C379" s="5">
        <v>109220</v>
      </c>
      <c r="D379" s="6"/>
      <c r="E379" s="11"/>
      <c r="F379" s="15"/>
      <c r="G379" s="11"/>
      <c r="H379" s="11"/>
    </row>
    <row x14ac:dyDescent="0.25" r="380" customHeight="1" ht="18.75">
      <c r="A380" s="7">
        <v>0</v>
      </c>
      <c r="B380" s="13">
        <v>44399</v>
      </c>
      <c r="C380" s="5">
        <v>162120</v>
      </c>
      <c r="D380" s="6"/>
      <c r="E380" s="11"/>
      <c r="F380" s="15"/>
      <c r="G380" s="11"/>
      <c r="H380" s="11"/>
    </row>
    <row x14ac:dyDescent="0.25" r="381" customHeight="1" ht="18.75">
      <c r="A381" s="7">
        <v>29720</v>
      </c>
      <c r="B381" s="13">
        <v>44398</v>
      </c>
      <c r="C381" s="5">
        <v>245680</v>
      </c>
      <c r="D381" s="6"/>
      <c r="E381" s="11"/>
      <c r="F381" s="15"/>
      <c r="G381" s="11"/>
      <c r="H381" s="11"/>
    </row>
    <row x14ac:dyDescent="0.25" r="382" customHeight="1" ht="18.75">
      <c r="A382" s="7">
        <v>29720</v>
      </c>
      <c r="B382" s="13">
        <v>44393</v>
      </c>
      <c r="C382" s="5">
        <v>373880</v>
      </c>
      <c r="D382" s="6"/>
      <c r="E382" s="11"/>
      <c r="F382" s="15"/>
      <c r="G382" s="11"/>
      <c r="H382" s="11"/>
    </row>
    <row x14ac:dyDescent="0.25" r="383" customHeight="1" ht="18.75">
      <c r="A383" s="7">
        <v>158660</v>
      </c>
      <c r="B383" s="13">
        <v>44386</v>
      </c>
      <c r="C383" s="5">
        <v>209800</v>
      </c>
      <c r="D383" s="6"/>
      <c r="E383" s="11"/>
      <c r="F383" s="15"/>
      <c r="G383" s="11"/>
      <c r="H383" s="11"/>
    </row>
    <row x14ac:dyDescent="0.25" r="384" customHeight="1" ht="18.75">
      <c r="A384" s="7">
        <v>205440</v>
      </c>
      <c r="B384" s="13">
        <v>44383</v>
      </c>
      <c r="C384" s="5">
        <v>209800</v>
      </c>
      <c r="D384" s="6"/>
      <c r="E384" s="11"/>
      <c r="F384" s="15"/>
      <c r="G384" s="11"/>
      <c r="H384" s="11"/>
    </row>
    <row x14ac:dyDescent="0.25" r="385" customHeight="1" ht="18.75">
      <c r="A385" s="7">
        <v>254300</v>
      </c>
      <c r="B385" s="13">
        <v>44379</v>
      </c>
      <c r="C385" s="5">
        <v>209800</v>
      </c>
      <c r="D385" s="6"/>
      <c r="E385" s="11"/>
      <c r="F385" s="15"/>
      <c r="G385" s="11"/>
      <c r="H385" s="11"/>
    </row>
    <row x14ac:dyDescent="0.25" r="386" customHeight="1" ht="18.75">
      <c r="A386" s="7">
        <v>278780</v>
      </c>
      <c r="B386" s="13">
        <v>44377</v>
      </c>
      <c r="C386" s="5">
        <v>83920</v>
      </c>
      <c r="D386" s="6"/>
      <c r="E386" s="11"/>
      <c r="F386" s="15"/>
      <c r="G386" s="11"/>
      <c r="H386" s="11"/>
    </row>
    <row x14ac:dyDescent="0.25" r="387" customHeight="1" ht="18.75">
      <c r="A387" s="7">
        <v>304040</v>
      </c>
      <c r="B387" s="13">
        <v>44375</v>
      </c>
      <c r="C387" s="5">
        <v>0</v>
      </c>
      <c r="D387" s="6"/>
      <c r="E387" s="11"/>
      <c r="F387" s="15"/>
      <c r="G387" s="11"/>
      <c r="H387" s="11"/>
    </row>
    <row x14ac:dyDescent="0.25" r="388" customHeight="1" ht="18.75">
      <c r="A388" s="7">
        <v>328380</v>
      </c>
      <c r="B388" s="13">
        <v>44372</v>
      </c>
      <c r="C388" s="5">
        <v>26500</v>
      </c>
      <c r="D388" s="6"/>
      <c r="E388" s="11"/>
      <c r="F388" s="15"/>
      <c r="G388" s="11"/>
      <c r="H388" s="11"/>
    </row>
    <row x14ac:dyDescent="0.25" r="389" customHeight="1" ht="18.75">
      <c r="A389" s="7">
        <v>328380</v>
      </c>
      <c r="B389" s="13">
        <v>44370</v>
      </c>
      <c r="C389" s="5">
        <v>26500</v>
      </c>
      <c r="D389" s="6"/>
      <c r="E389" s="11"/>
      <c r="F389" s="15"/>
      <c r="G389" s="11"/>
      <c r="H389" s="11"/>
    </row>
    <row x14ac:dyDescent="0.25" r="390" customHeight="1" ht="18.75">
      <c r="A390" s="7">
        <v>352640</v>
      </c>
      <c r="B390" s="13">
        <v>44369</v>
      </c>
      <c r="C390" s="5">
        <v>26500</v>
      </c>
      <c r="D390" s="6"/>
      <c r="E390" s="11"/>
      <c r="F390" s="15"/>
      <c r="G390" s="11"/>
      <c r="H390" s="11"/>
    </row>
    <row x14ac:dyDescent="0.25" r="391" customHeight="1" ht="18.75">
      <c r="A391" s="7">
        <v>251760</v>
      </c>
      <c r="B391" s="13">
        <v>44368</v>
      </c>
      <c r="C391" s="5">
        <v>56360</v>
      </c>
      <c r="D391" s="6"/>
      <c r="E391" s="11"/>
      <c r="F391" s="15"/>
      <c r="G391" s="11"/>
      <c r="H391" s="11"/>
    </row>
    <row x14ac:dyDescent="0.25" r="392" customHeight="1" ht="18.75">
      <c r="A392" s="7">
        <v>209800</v>
      </c>
      <c r="B392" s="13">
        <v>44365</v>
      </c>
      <c r="C392" s="5">
        <v>84360</v>
      </c>
      <c r="D392" s="6"/>
      <c r="E392" s="11"/>
      <c r="F392" s="15"/>
      <c r="G392" s="11"/>
      <c r="H392" s="11"/>
    </row>
    <row x14ac:dyDescent="0.25" r="393" customHeight="1" ht="18.75">
      <c r="A393" s="7">
        <v>209800</v>
      </c>
      <c r="B393" s="13">
        <v>44362</v>
      </c>
      <c r="C393" s="5">
        <v>131320</v>
      </c>
      <c r="D393" s="6"/>
      <c r="E393" s="11"/>
      <c r="F393" s="15"/>
      <c r="G393" s="11"/>
      <c r="H393" s="11"/>
    </row>
    <row x14ac:dyDescent="0.25" r="394" customHeight="1" ht="18.75">
      <c r="A394" s="7">
        <v>0</v>
      </c>
      <c r="B394" s="13">
        <v>44358</v>
      </c>
      <c r="C394" s="5">
        <v>131320</v>
      </c>
      <c r="D394" s="6"/>
      <c r="E394" s="11"/>
      <c r="F394" s="15"/>
      <c r="G394" s="11"/>
      <c r="H394" s="11"/>
    </row>
    <row x14ac:dyDescent="0.25" r="395" customHeight="1" ht="18.75">
      <c r="A395" s="7">
        <v>0</v>
      </c>
      <c r="B395" s="13">
        <v>44351</v>
      </c>
      <c r="C395" s="5">
        <v>237980</v>
      </c>
      <c r="D395" s="6"/>
      <c r="E395" s="11"/>
      <c r="F395" s="15"/>
      <c r="G395" s="11"/>
      <c r="H395" s="11"/>
    </row>
    <row x14ac:dyDescent="0.25" r="396" customHeight="1" ht="18.75">
      <c r="A396" s="5"/>
      <c r="B396" s="13">
        <v>44347</v>
      </c>
      <c r="C396" s="5">
        <v>70140</v>
      </c>
      <c r="D396" s="6"/>
      <c r="E396" s="11"/>
      <c r="F396" s="15"/>
      <c r="G396" s="11"/>
      <c r="H396" s="11"/>
    </row>
    <row x14ac:dyDescent="0.25" r="397" customHeight="1" ht="18.75">
      <c r="A397" s="5">
        <v>0</v>
      </c>
      <c r="B397" s="13">
        <v>44344</v>
      </c>
      <c r="C397" s="5">
        <v>122700</v>
      </c>
      <c r="D397" s="6"/>
      <c r="E397" s="11"/>
      <c r="F397" s="15"/>
      <c r="G397" s="11"/>
      <c r="H397" s="11"/>
    </row>
    <row x14ac:dyDescent="0.25" r="398" customHeight="1" ht="18.75">
      <c r="A398" s="5">
        <v>0</v>
      </c>
      <c r="B398" s="13">
        <v>44340</v>
      </c>
      <c r="C398" s="5">
        <v>188820</v>
      </c>
      <c r="D398" s="6"/>
      <c r="E398" s="11"/>
      <c r="F398" s="15"/>
      <c r="G398" s="11"/>
      <c r="H398" s="11"/>
    </row>
    <row x14ac:dyDescent="0.25" r="399" customHeight="1" ht="18.75">
      <c r="A399" s="5">
        <v>37390</v>
      </c>
      <c r="B399" s="13">
        <v>44337</v>
      </c>
      <c r="C399" s="5">
        <v>188820</v>
      </c>
      <c r="D399" s="6"/>
      <c r="E399" s="11"/>
      <c r="F399" s="15"/>
      <c r="G399" s="11"/>
      <c r="H399" s="11"/>
    </row>
    <row x14ac:dyDescent="0.25" r="400" customHeight="1" ht="18.75">
      <c r="A400" s="5">
        <v>121950</v>
      </c>
      <c r="B400" s="13">
        <v>44330</v>
      </c>
      <c r="C400" s="5">
        <v>146860</v>
      </c>
      <c r="D400" s="6"/>
      <c r="E400" s="11"/>
      <c r="F400" s="15"/>
      <c r="G400" s="11"/>
      <c r="H400" s="11"/>
    </row>
    <row x14ac:dyDescent="0.25" r="401" customHeight="1" ht="18.75">
      <c r="A401" s="5">
        <v>121950</v>
      </c>
      <c r="B401" s="13">
        <v>44327</v>
      </c>
      <c r="C401" s="5">
        <v>0</v>
      </c>
      <c r="D401" s="6"/>
      <c r="E401" s="11"/>
      <c r="F401" s="15"/>
      <c r="G401" s="11"/>
      <c r="H401" s="11"/>
    </row>
    <row x14ac:dyDescent="0.25" r="402" customHeight="1" ht="18.75">
      <c r="A402" s="5">
        <v>165670</v>
      </c>
      <c r="B402" s="13">
        <v>44323</v>
      </c>
      <c r="C402" s="5">
        <v>39240</v>
      </c>
      <c r="D402" s="6"/>
      <c r="E402" s="11"/>
      <c r="F402" s="15"/>
      <c r="G402" s="11"/>
      <c r="H402" s="11"/>
    </row>
    <row x14ac:dyDescent="0.25" r="403" customHeight="1" ht="18.75">
      <c r="A403" s="5">
        <v>165670</v>
      </c>
      <c r="B403" s="13">
        <v>44316</v>
      </c>
      <c r="C403" s="5">
        <v>160600</v>
      </c>
      <c r="D403" s="6"/>
      <c r="E403" s="11"/>
      <c r="F403" s="15"/>
      <c r="G403" s="11"/>
      <c r="H403" s="11"/>
    </row>
    <row x14ac:dyDescent="0.25" r="404" customHeight="1" ht="18.75">
      <c r="A404" s="5">
        <v>165670</v>
      </c>
      <c r="B404" s="13">
        <v>44309</v>
      </c>
      <c r="C404" s="5">
        <v>160600</v>
      </c>
      <c r="D404" s="6"/>
      <c r="E404" s="11"/>
      <c r="F404" s="15"/>
      <c r="G404" s="11"/>
      <c r="H404" s="11"/>
    </row>
    <row x14ac:dyDescent="0.25" r="405" customHeight="1" ht="18.75">
      <c r="A405" s="5">
        <v>165670</v>
      </c>
      <c r="B405" s="13">
        <v>44302</v>
      </c>
      <c r="C405" s="5">
        <v>209780</v>
      </c>
      <c r="D405" s="6"/>
      <c r="E405" s="11"/>
      <c r="F405" s="15"/>
      <c r="G405" s="11"/>
      <c r="H405" s="11"/>
    </row>
    <row x14ac:dyDescent="0.25" r="406" customHeight="1" ht="18.75">
      <c r="A406" s="5">
        <v>167840</v>
      </c>
      <c r="B406" s="13">
        <v>44295</v>
      </c>
      <c r="C406" s="5">
        <v>0</v>
      </c>
      <c r="D406" s="6"/>
      <c r="E406" s="11"/>
      <c r="F406" s="15"/>
      <c r="G406" s="11"/>
      <c r="H406" s="11"/>
    </row>
    <row x14ac:dyDescent="0.25" r="407" customHeight="1" ht="18.75">
      <c r="A407" s="5">
        <v>0</v>
      </c>
      <c r="B407" s="13">
        <v>44288</v>
      </c>
      <c r="C407" s="5">
        <v>0</v>
      </c>
      <c r="D407" s="6"/>
      <c r="E407" s="11"/>
      <c r="F407" s="15"/>
      <c r="G407" s="11"/>
      <c r="H407" s="11"/>
    </row>
    <row x14ac:dyDescent="0.25" r="408" customHeight="1" ht="18.75">
      <c r="A408" s="5">
        <v>0</v>
      </c>
      <c r="B408" s="13">
        <v>44286</v>
      </c>
      <c r="C408" s="5">
        <v>0</v>
      </c>
      <c r="D408" s="6"/>
      <c r="E408" s="11"/>
      <c r="F408" s="15"/>
      <c r="G408" s="11"/>
      <c r="H408" s="11"/>
    </row>
    <row x14ac:dyDescent="0.25" r="409" customHeight="1" ht="18.75">
      <c r="A409" s="5">
        <v>15750</v>
      </c>
      <c r="B409" s="13">
        <v>44281</v>
      </c>
      <c r="C409" s="5">
        <v>24200</v>
      </c>
      <c r="D409" s="6"/>
      <c r="E409" s="11"/>
      <c r="F409" s="15"/>
      <c r="G409" s="11"/>
      <c r="H409" s="11"/>
    </row>
    <row x14ac:dyDescent="0.25" r="410" customHeight="1" ht="18.75">
      <c r="A410" s="5">
        <v>15750</v>
      </c>
      <c r="B410" s="13">
        <v>44274</v>
      </c>
      <c r="C410" s="5">
        <v>24200</v>
      </c>
      <c r="D410" s="6"/>
      <c r="E410" s="11"/>
      <c r="F410" s="15"/>
      <c r="G410" s="11"/>
      <c r="H410" s="11"/>
    </row>
    <row x14ac:dyDescent="0.25" r="411" customHeight="1" ht="18.75">
      <c r="A411" s="5">
        <v>39590</v>
      </c>
      <c r="B411" s="13">
        <v>44273</v>
      </c>
      <c r="C411" s="5">
        <v>24200</v>
      </c>
      <c r="D411" s="6"/>
      <c r="E411" s="11"/>
      <c r="F411" s="15"/>
      <c r="G411" s="11"/>
      <c r="H411" s="11"/>
    </row>
    <row x14ac:dyDescent="0.25" r="412" customHeight="1" ht="18.75">
      <c r="A412" s="5">
        <v>39590</v>
      </c>
      <c r="B412" s="13">
        <v>44271</v>
      </c>
      <c r="C412" s="5">
        <v>48480</v>
      </c>
      <c r="D412" s="6"/>
      <c r="E412" s="11"/>
      <c r="F412" s="15"/>
      <c r="G412" s="11"/>
      <c r="H412" s="11"/>
    </row>
    <row x14ac:dyDescent="0.25" r="413" customHeight="1" ht="18.75">
      <c r="A413" s="5">
        <v>39590</v>
      </c>
      <c r="B413" s="13">
        <v>44267</v>
      </c>
      <c r="C413" s="5">
        <v>72820</v>
      </c>
      <c r="D413" s="6"/>
      <c r="E413" s="11"/>
      <c r="F413" s="15"/>
      <c r="G413" s="11"/>
      <c r="H413" s="11"/>
    </row>
    <row x14ac:dyDescent="0.25" r="414" customHeight="1" ht="18.75">
      <c r="A414" s="5">
        <v>39590</v>
      </c>
      <c r="B414" s="13">
        <v>44260</v>
      </c>
      <c r="C414" s="5">
        <v>146300</v>
      </c>
      <c r="D414" s="6"/>
      <c r="E414" s="11"/>
      <c r="F414" s="15"/>
      <c r="G414" s="11"/>
      <c r="H414" s="11"/>
    </row>
    <row x14ac:dyDescent="0.25" r="415" customHeight="1" ht="18.75">
      <c r="A415" s="5">
        <v>112870</v>
      </c>
      <c r="B415" s="13">
        <v>44253</v>
      </c>
      <c r="C415" s="5">
        <v>146300</v>
      </c>
      <c r="D415" s="6"/>
      <c r="E415" s="11"/>
      <c r="F415" s="15"/>
      <c r="G415" s="11"/>
      <c r="H415" s="11"/>
    </row>
    <row x14ac:dyDescent="0.25" r="416" customHeight="1" ht="18.75">
      <c r="A416" s="5">
        <v>235570</v>
      </c>
      <c r="B416" s="13">
        <v>44246</v>
      </c>
      <c r="C416" s="5">
        <v>0</v>
      </c>
      <c r="D416" s="6"/>
      <c r="E416" s="11"/>
      <c r="F416" s="15"/>
      <c r="G416" s="11"/>
      <c r="H416" s="11"/>
    </row>
    <row x14ac:dyDescent="0.25" r="417" customHeight="1" ht="18.75">
      <c r="A417" s="5">
        <v>283550</v>
      </c>
      <c r="B417" s="13">
        <v>44245</v>
      </c>
      <c r="C417" s="5">
        <v>0</v>
      </c>
      <c r="D417" s="6"/>
      <c r="E417" s="11"/>
      <c r="F417" s="15"/>
      <c r="G417" s="11"/>
      <c r="H417" s="11"/>
    </row>
    <row x14ac:dyDescent="0.25" r="418" customHeight="1" ht="18.75">
      <c r="A418" s="5">
        <v>308900</v>
      </c>
      <c r="B418" s="13">
        <v>44239</v>
      </c>
      <c r="C418" s="5">
        <v>30010</v>
      </c>
      <c r="D418" s="6"/>
      <c r="E418" s="11"/>
      <c r="F418" s="15"/>
      <c r="G418" s="11"/>
      <c r="H418" s="11"/>
    </row>
    <row x14ac:dyDescent="0.25" r="419" customHeight="1" ht="18.75">
      <c r="A419" s="5">
        <v>188820</v>
      </c>
      <c r="B419" s="13">
        <v>44232</v>
      </c>
      <c r="C419" s="5">
        <v>30010</v>
      </c>
      <c r="D419" s="6"/>
      <c r="E419" s="11"/>
      <c r="F419" s="15"/>
      <c r="G419" s="11"/>
      <c r="H419" s="11"/>
    </row>
    <row x14ac:dyDescent="0.25" r="420" customHeight="1" ht="18.75">
      <c r="A420" s="5"/>
      <c r="B420" s="13">
        <v>44228</v>
      </c>
      <c r="C420" s="5">
        <v>142360</v>
      </c>
      <c r="D420" s="6"/>
      <c r="E420" s="11"/>
      <c r="F420" s="15"/>
      <c r="G420" s="11"/>
      <c r="H420" s="11"/>
    </row>
    <row x14ac:dyDescent="0.25" r="421" customHeight="1" ht="18.75">
      <c r="A421" s="5">
        <v>0</v>
      </c>
      <c r="B421" s="13">
        <v>44225</v>
      </c>
      <c r="C421" s="5">
        <v>167120</v>
      </c>
      <c r="D421" s="6"/>
      <c r="E421" s="11"/>
      <c r="F421" s="15"/>
      <c r="G421" s="11"/>
      <c r="H421" s="11"/>
    </row>
    <row x14ac:dyDescent="0.25" r="422" customHeight="1" ht="18.75">
      <c r="A422" s="5">
        <v>61160</v>
      </c>
      <c r="B422" s="13">
        <v>44221</v>
      </c>
      <c r="C422" s="5">
        <v>272740</v>
      </c>
      <c r="D422" s="6"/>
      <c r="E422" s="11"/>
      <c r="F422" s="15"/>
      <c r="G422" s="11"/>
      <c r="H422" s="11"/>
    </row>
    <row x14ac:dyDescent="0.25" r="423" customHeight="1" ht="18.75">
      <c r="A423" s="5">
        <v>61160</v>
      </c>
      <c r="B423" s="13">
        <v>44218</v>
      </c>
      <c r="C423" s="5">
        <v>146860</v>
      </c>
      <c r="D423" s="6"/>
      <c r="E423" s="11"/>
      <c r="F423" s="15"/>
      <c r="G423" s="11"/>
      <c r="H423" s="11"/>
    </row>
    <row x14ac:dyDescent="0.25" r="424" customHeight="1" ht="18.75">
      <c r="A424" s="5">
        <v>103440</v>
      </c>
      <c r="B424" s="13">
        <v>44211</v>
      </c>
      <c r="C424" s="5">
        <v>13260</v>
      </c>
      <c r="D424" s="6"/>
      <c r="E424" s="11"/>
      <c r="F424" s="15"/>
      <c r="G424" s="11"/>
      <c r="H424" s="11"/>
    </row>
    <row x14ac:dyDescent="0.25" r="425" customHeight="1" ht="18.75">
      <c r="A425" s="5">
        <v>103440</v>
      </c>
      <c r="B425" s="13">
        <v>44208</v>
      </c>
      <c r="C425" s="5">
        <v>118360</v>
      </c>
      <c r="D425" s="6"/>
      <c r="E425" s="11"/>
      <c r="F425" s="15"/>
      <c r="G425" s="11"/>
      <c r="H425" s="11"/>
    </row>
    <row x14ac:dyDescent="0.25" r="426" customHeight="1" ht="18.75">
      <c r="A426" s="5"/>
      <c r="B426" s="13">
        <v>44204</v>
      </c>
      <c r="C426" s="5">
        <v>276780</v>
      </c>
      <c r="D426" s="6"/>
      <c r="E426" s="11"/>
      <c r="F426" s="15"/>
      <c r="G426" s="11"/>
      <c r="H426" s="11"/>
    </row>
    <row x14ac:dyDescent="0.25" r="427" customHeight="1" ht="18.75">
      <c r="A427" s="5"/>
      <c r="B427" s="13">
        <v>44203</v>
      </c>
      <c r="C427" s="5">
        <v>329440</v>
      </c>
      <c r="D427" s="6"/>
      <c r="E427" s="11"/>
      <c r="F427" s="15"/>
      <c r="G427" s="11"/>
      <c r="H427" s="11"/>
    </row>
    <row x14ac:dyDescent="0.25" r="428" customHeight="1" ht="18.75">
      <c r="A428" s="5"/>
      <c r="B428" s="13">
        <v>44201</v>
      </c>
      <c r="C428" s="5">
        <v>379920</v>
      </c>
      <c r="D428" s="6"/>
      <c r="E428" s="11"/>
      <c r="F428" s="15"/>
      <c r="G428" s="11"/>
      <c r="H428" s="11"/>
    </row>
    <row x14ac:dyDescent="0.25" r="429" customHeight="1" ht="18.75">
      <c r="A429" s="5"/>
      <c r="B429" s="13">
        <v>44200</v>
      </c>
      <c r="C429" s="5">
        <v>431780</v>
      </c>
      <c r="D429" s="6"/>
      <c r="E429" s="11"/>
      <c r="F429" s="15"/>
      <c r="G429" s="11"/>
      <c r="H429" s="11"/>
    </row>
    <row x14ac:dyDescent="0.25" r="430" customHeight="1" ht="18.75">
      <c r="A430" s="5">
        <v>0</v>
      </c>
      <c r="B430" s="13">
        <v>44196</v>
      </c>
      <c r="C430" s="5">
        <v>458880</v>
      </c>
      <c r="D430" s="6"/>
      <c r="E430" s="11"/>
      <c r="F430" s="15"/>
      <c r="G430" s="11"/>
      <c r="H430" s="11"/>
    </row>
    <row x14ac:dyDescent="0.25" r="431" customHeight="1" ht="18.75">
      <c r="A431" s="5">
        <v>0</v>
      </c>
      <c r="B431" s="13">
        <v>44188</v>
      </c>
      <c r="C431" s="5">
        <v>458880</v>
      </c>
      <c r="D431" s="6"/>
      <c r="E431" s="11"/>
      <c r="F431" s="15"/>
      <c r="G431" s="11"/>
      <c r="H431" s="11"/>
    </row>
    <row x14ac:dyDescent="0.25" r="432" customHeight="1" ht="18.75">
      <c r="A432" s="5">
        <v>41590</v>
      </c>
      <c r="B432" s="13">
        <v>44183</v>
      </c>
      <c r="C432" s="5">
        <v>545480</v>
      </c>
      <c r="D432" s="6"/>
      <c r="E432" s="11"/>
      <c r="F432" s="15"/>
      <c r="G432" s="11"/>
      <c r="H432" s="11"/>
    </row>
    <row x14ac:dyDescent="0.25" r="433" customHeight="1" ht="18.75">
      <c r="A433" s="5">
        <v>361610</v>
      </c>
      <c r="B433" s="13">
        <v>44176</v>
      </c>
      <c r="C433" s="5">
        <v>461560</v>
      </c>
      <c r="D433" s="6"/>
      <c r="E433" s="11"/>
      <c r="F433" s="15"/>
      <c r="G433" s="11"/>
      <c r="H433" s="11"/>
    </row>
    <row x14ac:dyDescent="0.25" r="434" customHeight="1" ht="18.75">
      <c r="A434" s="5">
        <v>544130</v>
      </c>
      <c r="B434" s="13">
        <v>44169</v>
      </c>
      <c r="C434" s="5">
        <v>335680</v>
      </c>
      <c r="D434" s="6"/>
      <c r="E434" s="11"/>
      <c r="F434" s="15"/>
      <c r="G434" s="11"/>
      <c r="H434" s="11"/>
    </row>
    <row x14ac:dyDescent="0.25" r="435" customHeight="1" ht="18.75">
      <c r="A435" s="5">
        <v>545460</v>
      </c>
      <c r="B435" s="13">
        <v>44162</v>
      </c>
      <c r="C435" s="5">
        <v>209800</v>
      </c>
      <c r="D435" s="6"/>
      <c r="E435" s="11"/>
      <c r="F435" s="15"/>
      <c r="G435" s="11"/>
      <c r="H435" s="11"/>
    </row>
    <row x14ac:dyDescent="0.25" r="436" customHeight="1" ht="18.75">
      <c r="A436" s="5">
        <v>545460</v>
      </c>
      <c r="B436" s="13">
        <v>44155</v>
      </c>
      <c r="C436" s="5">
        <v>41960</v>
      </c>
      <c r="D436" s="6"/>
      <c r="E436" s="11"/>
      <c r="F436" s="15"/>
      <c r="G436" s="11"/>
      <c r="H436" s="11"/>
    </row>
    <row x14ac:dyDescent="0.25" r="437" customHeight="1" ht="18.75">
      <c r="A437" s="5">
        <v>545460</v>
      </c>
      <c r="B437" s="13">
        <v>44148</v>
      </c>
      <c r="C437" s="5">
        <v>41960</v>
      </c>
      <c r="D437" s="6"/>
      <c r="E437" s="11"/>
      <c r="F437" s="15"/>
      <c r="G437" s="11"/>
      <c r="H437" s="11"/>
    </row>
    <row x14ac:dyDescent="0.25" r="438" customHeight="1" ht="18.75">
      <c r="A438" s="5">
        <v>251760</v>
      </c>
      <c r="B438" s="13">
        <v>44141</v>
      </c>
      <c r="C438" s="5">
        <v>0</v>
      </c>
      <c r="D438" s="6"/>
      <c r="E438" s="11"/>
      <c r="F438" s="15"/>
      <c r="G438" s="11"/>
      <c r="H438" s="11"/>
    </row>
    <row x14ac:dyDescent="0.25" r="439" customHeight="1" ht="18.75">
      <c r="A439" s="5">
        <v>62940</v>
      </c>
      <c r="B439" s="13">
        <v>44134</v>
      </c>
      <c r="C439" s="5">
        <v>0</v>
      </c>
      <c r="D439" s="6"/>
      <c r="E439" s="11"/>
      <c r="F439" s="15"/>
      <c r="G439" s="11"/>
      <c r="H439" s="11"/>
    </row>
    <row x14ac:dyDescent="0.25" r="440" customHeight="1" ht="18.75">
      <c r="A440" s="5">
        <v>0</v>
      </c>
      <c r="B440" s="13">
        <v>44127</v>
      </c>
      <c r="C440" s="5">
        <v>157770</v>
      </c>
      <c r="D440" s="6"/>
      <c r="E440" s="11"/>
      <c r="F440" s="15"/>
      <c r="G440" s="11"/>
      <c r="H440" s="11"/>
    </row>
    <row x14ac:dyDescent="0.25" r="441" customHeight="1" ht="18.75">
      <c r="A441" s="5">
        <v>0</v>
      </c>
      <c r="B441" s="13">
        <v>44120</v>
      </c>
      <c r="C441" s="5">
        <v>519310</v>
      </c>
      <c r="D441" s="6"/>
      <c r="E441" s="11"/>
      <c r="F441" s="15"/>
      <c r="G441" s="11"/>
      <c r="H441" s="11"/>
    </row>
    <row x14ac:dyDescent="0.25" r="442" customHeight="1" ht="18.75">
      <c r="A442" s="5">
        <v>45860</v>
      </c>
      <c r="B442" s="13">
        <v>44113</v>
      </c>
      <c r="C442" s="5">
        <v>524370</v>
      </c>
      <c r="D442" s="6"/>
      <c r="E442" s="11"/>
      <c r="F442" s="15"/>
      <c r="G442" s="11"/>
      <c r="H442" s="11"/>
    </row>
    <row x14ac:dyDescent="0.25" r="443" customHeight="1" ht="18.75">
      <c r="A443" s="5">
        <v>0</v>
      </c>
      <c r="B443" s="13">
        <v>44106</v>
      </c>
      <c r="C443" s="5">
        <v>356530</v>
      </c>
      <c r="D443" s="6"/>
      <c r="E443" s="11"/>
      <c r="F443" s="15"/>
      <c r="G443" s="11"/>
      <c r="H443" s="11"/>
    </row>
    <row x14ac:dyDescent="0.25" r="444" customHeight="1" ht="18.75">
      <c r="A444" s="5">
        <v>0</v>
      </c>
      <c r="B444" s="13">
        <v>44099</v>
      </c>
      <c r="C444" s="5">
        <v>356530</v>
      </c>
      <c r="D444" s="6"/>
      <c r="E444" s="11"/>
      <c r="F444" s="15"/>
      <c r="G444" s="11"/>
      <c r="H444" s="11"/>
    </row>
    <row x14ac:dyDescent="0.25" r="445" customHeight="1" ht="18.75">
      <c r="A445" s="5">
        <v>0</v>
      </c>
      <c r="B445" s="13">
        <v>44092</v>
      </c>
      <c r="C445" s="5"/>
      <c r="D445" s="6"/>
      <c r="E445" s="11"/>
      <c r="F445" s="15"/>
      <c r="G445" s="11"/>
      <c r="H445" s="11"/>
    </row>
    <row x14ac:dyDescent="0.25" r="446" customHeight="1" ht="18.75">
      <c r="A446" s="5">
        <v>0</v>
      </c>
      <c r="B446" s="13">
        <v>44085</v>
      </c>
      <c r="C446" s="5">
        <v>0</v>
      </c>
      <c r="D446" s="6"/>
      <c r="E446" s="11"/>
      <c r="F446" s="15"/>
      <c r="G446" s="11"/>
      <c r="H446" s="11"/>
    </row>
    <row x14ac:dyDescent="0.25" r="447" customHeight="1" ht="18.75">
      <c r="A447" s="5">
        <v>0</v>
      </c>
      <c r="B447" s="13">
        <v>44083</v>
      </c>
      <c r="C447" s="5">
        <v>0</v>
      </c>
      <c r="D447" s="6"/>
      <c r="E447" s="11"/>
      <c r="F447" s="15"/>
      <c r="G447" s="11"/>
      <c r="H447" s="11"/>
    </row>
    <row x14ac:dyDescent="0.25" r="448" customHeight="1" ht="18.75">
      <c r="A448" s="5">
        <v>154960</v>
      </c>
      <c r="B448" s="13">
        <v>44071</v>
      </c>
      <c r="C448" s="5">
        <v>0</v>
      </c>
      <c r="D448" s="6"/>
      <c r="E448" s="11"/>
      <c r="F448" s="15"/>
      <c r="G448" s="11"/>
      <c r="H448" s="11"/>
    </row>
    <row x14ac:dyDescent="0.25" r="449" customHeight="1" ht="18.75">
      <c r="A449" s="5">
        <v>178760</v>
      </c>
      <c r="B449" s="13">
        <v>44062</v>
      </c>
      <c r="C449" s="5">
        <v>0</v>
      </c>
      <c r="D449" s="6"/>
      <c r="E449" s="11"/>
      <c r="F449" s="15"/>
      <c r="G449" s="11"/>
      <c r="H449" s="11"/>
    </row>
    <row x14ac:dyDescent="0.25" r="450" customHeight="1" ht="18.75">
      <c r="A450" s="5">
        <v>234320</v>
      </c>
      <c r="B450" s="13">
        <v>44061</v>
      </c>
      <c r="C450" s="5">
        <v>0</v>
      </c>
      <c r="D450" s="6"/>
      <c r="E450" s="11"/>
      <c r="F450" s="15"/>
      <c r="G450" s="11"/>
      <c r="H450" s="11"/>
    </row>
    <row x14ac:dyDescent="0.25" r="451" customHeight="1" ht="18.75">
      <c r="A451" s="5">
        <v>285100</v>
      </c>
      <c r="B451" s="13">
        <v>44060</v>
      </c>
      <c r="C451" s="5">
        <v>0</v>
      </c>
      <c r="D451" s="6"/>
      <c r="E451" s="11"/>
      <c r="F451" s="15"/>
      <c r="G451" s="11"/>
      <c r="H451" s="11"/>
    </row>
    <row x14ac:dyDescent="0.25" r="452" customHeight="1" ht="18.75">
      <c r="A452" s="5">
        <v>341880</v>
      </c>
      <c r="B452" s="13">
        <v>44057</v>
      </c>
      <c r="C452" s="5">
        <v>0</v>
      </c>
      <c r="D452" s="6"/>
      <c r="E452" s="11"/>
      <c r="F452" s="15"/>
      <c r="G452" s="11"/>
      <c r="H452" s="11"/>
    </row>
    <row x14ac:dyDescent="0.25" r="453" customHeight="1" ht="18.75">
      <c r="A453" s="5">
        <v>424680</v>
      </c>
      <c r="B453" s="13">
        <v>44050</v>
      </c>
      <c r="C453" s="5">
        <v>0</v>
      </c>
      <c r="D453" s="6"/>
      <c r="E453" s="11"/>
      <c r="F453" s="15"/>
      <c r="G453" s="11"/>
      <c r="H453" s="11"/>
    </row>
    <row x14ac:dyDescent="0.25" r="454" customHeight="1" ht="18.75">
      <c r="A454" s="5">
        <v>521300</v>
      </c>
      <c r="B454" s="13">
        <v>44043</v>
      </c>
      <c r="C454" s="5">
        <v>41960</v>
      </c>
      <c r="D454" s="6"/>
      <c r="E454" s="11"/>
      <c r="F454" s="15"/>
      <c r="G454" s="11"/>
      <c r="H454" s="11"/>
    </row>
    <row x14ac:dyDescent="0.25" r="455" customHeight="1" ht="18.75">
      <c r="A455" s="5">
        <v>461260</v>
      </c>
      <c r="B455" s="13">
        <v>44036</v>
      </c>
      <c r="C455" s="5">
        <v>138280</v>
      </c>
      <c r="D455" s="6"/>
      <c r="E455" s="11"/>
      <c r="F455" s="15"/>
      <c r="G455" s="11"/>
      <c r="H455" s="11"/>
    </row>
    <row x14ac:dyDescent="0.25" r="456" customHeight="1" ht="18.75">
      <c r="A456" s="5">
        <v>293500</v>
      </c>
      <c r="B456" s="13">
        <v>44029</v>
      </c>
      <c r="C456" s="5">
        <v>166780</v>
      </c>
      <c r="D456" s="6"/>
      <c r="E456" s="11"/>
      <c r="F456" s="15"/>
      <c r="G456" s="11"/>
      <c r="H456" s="11"/>
    </row>
    <row x14ac:dyDescent="0.25" r="457" customHeight="1" ht="18.75">
      <c r="A457" s="5">
        <v>125800</v>
      </c>
      <c r="B457" s="13">
        <v>44022</v>
      </c>
      <c r="C457" s="5">
        <v>250760</v>
      </c>
      <c r="D457" s="6"/>
      <c r="E457" s="11"/>
      <c r="F457" s="15"/>
      <c r="G457" s="11"/>
      <c r="H457" s="11"/>
    </row>
    <row x14ac:dyDescent="0.25" r="458" customHeight="1" ht="18.75">
      <c r="A458" s="5">
        <v>0</v>
      </c>
      <c r="B458" s="13">
        <v>44018</v>
      </c>
      <c r="C458" s="5">
        <v>250760</v>
      </c>
      <c r="D458" s="6"/>
      <c r="E458" s="11"/>
      <c r="F458" s="15"/>
      <c r="G458" s="11"/>
      <c r="H458" s="11"/>
    </row>
    <row x14ac:dyDescent="0.25" r="459" customHeight="1" ht="18.75">
      <c r="A459" s="5">
        <v>0</v>
      </c>
      <c r="B459" s="13">
        <v>44015</v>
      </c>
      <c r="C459" s="5">
        <v>250760</v>
      </c>
      <c r="D459" s="6"/>
      <c r="E459" s="11"/>
      <c r="F459" s="15"/>
      <c r="G459" s="11"/>
      <c r="H459" s="11"/>
    </row>
    <row x14ac:dyDescent="0.25" r="460" customHeight="1" ht="18.75">
      <c r="A460" s="5">
        <v>0</v>
      </c>
      <c r="B460" s="13">
        <v>44012</v>
      </c>
      <c r="C460" s="5">
        <v>125840</v>
      </c>
      <c r="D460" s="6"/>
      <c r="E460" s="11"/>
      <c r="F460" s="15"/>
      <c r="G460" s="11"/>
      <c r="H460" s="11"/>
    </row>
    <row x14ac:dyDescent="0.25" r="461" customHeight="1" ht="18.75">
      <c r="A461" s="5">
        <v>46420</v>
      </c>
      <c r="B461" s="13">
        <v>44008</v>
      </c>
      <c r="C461" s="5">
        <v>125840</v>
      </c>
      <c r="D461" s="6"/>
      <c r="E461" s="11"/>
      <c r="F461" s="15"/>
      <c r="G461" s="11"/>
      <c r="H461" s="11"/>
    </row>
    <row x14ac:dyDescent="0.25" r="462" customHeight="1" ht="18.75">
      <c r="A462" s="5">
        <v>158420</v>
      </c>
      <c r="B462" s="13">
        <v>44003</v>
      </c>
      <c r="C462" s="5">
        <v>0</v>
      </c>
      <c r="D462" s="6"/>
      <c r="E462" s="11"/>
      <c r="F462" s="15"/>
      <c r="G462" s="11"/>
      <c r="H462" s="11"/>
    </row>
    <row x14ac:dyDescent="0.25" r="463" customHeight="1" ht="18.75">
      <c r="A463" s="5">
        <v>262840</v>
      </c>
      <c r="B463" s="13">
        <v>43986</v>
      </c>
      <c r="C463" s="5">
        <v>0</v>
      </c>
      <c r="D463" s="6"/>
      <c r="E463" s="11"/>
      <c r="F463" s="15"/>
      <c r="G463" s="11"/>
      <c r="H463" s="11"/>
    </row>
    <row x14ac:dyDescent="0.25" r="464" customHeight="1" ht="18.75">
      <c r="A464" s="5">
        <v>344440</v>
      </c>
      <c r="B464" s="13">
        <v>43982</v>
      </c>
      <c r="C464" s="5">
        <v>0</v>
      </c>
      <c r="D464" s="6"/>
      <c r="E464" s="11"/>
      <c r="F464" s="15"/>
      <c r="G464" s="11"/>
      <c r="H464" s="11"/>
    </row>
    <row x14ac:dyDescent="0.25" r="465" customHeight="1" ht="18.75">
      <c r="A465" s="5">
        <v>398240</v>
      </c>
      <c r="B465" s="13">
        <v>43976</v>
      </c>
      <c r="C465" s="5">
        <v>2280</v>
      </c>
      <c r="D465" s="6"/>
      <c r="E465" s="11"/>
      <c r="F465" s="15"/>
      <c r="G465" s="11"/>
      <c r="H465" s="11"/>
    </row>
    <row x14ac:dyDescent="0.25" r="466" customHeight="1" ht="18.75">
      <c r="A466" s="5">
        <v>146660</v>
      </c>
      <c r="B466" s="13">
        <v>43959</v>
      </c>
      <c r="C466" s="5">
        <v>138020</v>
      </c>
      <c r="D466" s="6"/>
      <c r="E466" s="11"/>
      <c r="F466" s="15"/>
      <c r="G466" s="11"/>
      <c r="H466" s="11"/>
    </row>
    <row x14ac:dyDescent="0.25" r="467" customHeight="1" ht="18.75">
      <c r="A467" s="5">
        <v>0</v>
      </c>
      <c r="B467" s="13">
        <v>43951</v>
      </c>
      <c r="C467" s="5">
        <v>290440</v>
      </c>
      <c r="D467" s="6"/>
      <c r="E467" s="11"/>
      <c r="F467" s="15"/>
      <c r="G467" s="11"/>
      <c r="H467" s="11"/>
    </row>
    <row x14ac:dyDescent="0.25" r="468" customHeight="1" ht="18.75">
      <c r="A468" s="5">
        <v>317260</v>
      </c>
      <c r="B468" s="13">
        <v>43942</v>
      </c>
      <c r="C468" s="5">
        <v>293740</v>
      </c>
      <c r="D468" s="6"/>
      <c r="E468" s="11"/>
      <c r="F468" s="15"/>
      <c r="G468" s="11"/>
      <c r="H468" s="11"/>
    </row>
    <row x14ac:dyDescent="0.25" r="469" customHeight="1" ht="18.75">
      <c r="A469" s="5">
        <v>342200</v>
      </c>
      <c r="B469" s="13">
        <v>43935</v>
      </c>
      <c r="C469" s="5">
        <v>293740</v>
      </c>
      <c r="D469" s="6"/>
      <c r="E469" s="11"/>
      <c r="F469" s="15"/>
      <c r="G469" s="11"/>
      <c r="H469" s="11"/>
    </row>
    <row x14ac:dyDescent="0.25" r="470" customHeight="1" ht="18.75">
      <c r="A470" s="5">
        <v>367120</v>
      </c>
      <c r="B470" s="13">
        <v>43928</v>
      </c>
      <c r="C470" s="5">
        <v>167920</v>
      </c>
      <c r="D470" s="6"/>
      <c r="E470" s="11"/>
      <c r="F470" s="15"/>
      <c r="G470" s="11"/>
      <c r="H470" s="11"/>
    </row>
    <row x14ac:dyDescent="0.25" r="471" customHeight="1" ht="18.75">
      <c r="A471" s="5">
        <v>447880</v>
      </c>
      <c r="B471" s="13">
        <v>43917</v>
      </c>
      <c r="C471" s="5">
        <v>0</v>
      </c>
      <c r="D471" s="6"/>
      <c r="E471" s="11"/>
      <c r="F471" s="15"/>
      <c r="G471" s="11"/>
      <c r="H471" s="11"/>
    </row>
    <row x14ac:dyDescent="0.25" r="472" customHeight="1" ht="18.75">
      <c r="A472" s="5">
        <v>314320</v>
      </c>
      <c r="B472" s="13">
        <v>43913</v>
      </c>
      <c r="C472" s="5">
        <v>0</v>
      </c>
      <c r="D472" s="6"/>
      <c r="E472" s="11"/>
      <c r="F472" s="15"/>
      <c r="G472" s="11"/>
      <c r="H472" s="11"/>
    </row>
    <row x14ac:dyDescent="0.25" r="473" customHeight="1" ht="18.75">
      <c r="A473" s="5">
        <v>167520</v>
      </c>
      <c r="B473" s="13">
        <v>43903</v>
      </c>
      <c r="C473" s="5">
        <v>0</v>
      </c>
      <c r="D473" s="6"/>
      <c r="E473" s="11"/>
      <c r="F473" s="15"/>
      <c r="G473" s="11"/>
      <c r="H473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437"/>
  <sheetViews>
    <sheetView workbookViewId="0"/>
  </sheetViews>
  <sheetFormatPr defaultRowHeight="15" x14ac:dyDescent="0.25"/>
  <cols>
    <col min="1" max="1" style="8" width="21.862142857142857" customWidth="1" bestFit="1"/>
    <col min="2" max="2" style="9" width="13.576428571428572" customWidth="1" bestFit="1"/>
    <col min="3" max="3" style="8" width="13.576428571428572" customWidth="1" bestFit="1"/>
    <col min="4" max="4" style="8" width="13.576428571428572" customWidth="1" bestFit="1"/>
    <col min="5" max="5" style="9" width="13.576428571428572" customWidth="1" bestFit="1"/>
    <col min="6" max="6" style="8" width="13.576428571428572" customWidth="1" bestFit="1"/>
    <col min="7" max="7" style="8" width="13.576428571428572" customWidth="1" bestFit="1"/>
    <col min="8" max="8" style="9" width="13.576428571428572" customWidth="1" bestFit="1"/>
  </cols>
  <sheetData>
    <row x14ac:dyDescent="0.25" r="1" customHeight="1" ht="23.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</row>
    <row x14ac:dyDescent="0.25" r="2" customHeight="1" ht="18.75">
      <c r="A2" s="5">
        <v>188</v>
      </c>
      <c r="B2" s="6" t="s">
        <v>8</v>
      </c>
      <c r="C2" s="5">
        <v>466</v>
      </c>
      <c r="D2" s="5">
        <v>550</v>
      </c>
      <c r="E2" s="6" t="s">
        <v>9</v>
      </c>
      <c r="F2" s="7">
        <v>194.4</v>
      </c>
      <c r="G2" s="5">
        <v>0</v>
      </c>
      <c r="H2" s="6" t="s">
        <v>8</v>
      </c>
    </row>
    <row x14ac:dyDescent="0.25" r="3" customHeight="1" ht="18.75" hidden="1">
      <c r="A3" s="5">
        <v>190</v>
      </c>
      <c r="B3" s="6" t="s">
        <v>10</v>
      </c>
      <c r="C3" s="5">
        <v>550</v>
      </c>
      <c r="D3" s="5">
        <v>550</v>
      </c>
      <c r="E3" s="6" t="s">
        <v>9</v>
      </c>
      <c r="F3" s="7">
        <v>194.4</v>
      </c>
      <c r="G3" s="5">
        <v>0</v>
      </c>
      <c r="H3" s="6" t="s">
        <v>8</v>
      </c>
    </row>
    <row x14ac:dyDescent="0.25" r="4" customHeight="1" ht="18.75" hidden="1">
      <c r="A4" s="5">
        <v>191</v>
      </c>
      <c r="B4" s="6" t="s">
        <v>11</v>
      </c>
      <c r="C4" s="7">
        <v>213.4</v>
      </c>
      <c r="D4" s="5">
        <v>550</v>
      </c>
      <c r="E4" s="6" t="s">
        <v>9</v>
      </c>
      <c r="F4" s="7">
        <v>194.4</v>
      </c>
      <c r="G4" s="5">
        <v>0</v>
      </c>
      <c r="H4" s="6" t="s">
        <v>8</v>
      </c>
    </row>
    <row x14ac:dyDescent="0.25" r="5" customHeight="1" ht="18.75" hidden="1">
      <c r="A5" s="5">
        <v>89</v>
      </c>
      <c r="B5" s="6" t="s">
        <v>11</v>
      </c>
      <c r="C5" s="5">
        <v>416</v>
      </c>
      <c r="D5" s="5">
        <v>1100</v>
      </c>
      <c r="E5" s="6" t="s">
        <v>9</v>
      </c>
      <c r="F5" s="7">
        <v>194.4</v>
      </c>
      <c r="G5" s="5">
        <v>0</v>
      </c>
      <c r="H5" s="6" t="s">
        <v>8</v>
      </c>
    </row>
    <row x14ac:dyDescent="0.25" r="6" customHeight="1" ht="18.75" hidden="1">
      <c r="A6" s="5">
        <v>188</v>
      </c>
      <c r="B6" s="6" t="s">
        <v>8</v>
      </c>
      <c r="C6" s="5">
        <v>466</v>
      </c>
      <c r="D6" s="5">
        <v>550</v>
      </c>
      <c r="E6" s="6" t="s">
        <v>12</v>
      </c>
      <c r="F6" s="7">
        <v>58.19999999999999</v>
      </c>
      <c r="G6" s="5">
        <v>0</v>
      </c>
      <c r="H6" s="6" t="s">
        <v>11</v>
      </c>
    </row>
    <row x14ac:dyDescent="0.25" r="7" customHeight="1" ht="18.75" hidden="1">
      <c r="A7" s="5">
        <v>190</v>
      </c>
      <c r="B7" s="6" t="s">
        <v>10</v>
      </c>
      <c r="C7" s="5">
        <v>550</v>
      </c>
      <c r="D7" s="5">
        <v>550</v>
      </c>
      <c r="E7" s="6" t="s">
        <v>12</v>
      </c>
      <c r="F7" s="7">
        <v>58.19999999999999</v>
      </c>
      <c r="G7" s="5">
        <v>0</v>
      </c>
      <c r="H7" s="6" t="s">
        <v>11</v>
      </c>
    </row>
    <row x14ac:dyDescent="0.25" r="8" customHeight="1" ht="18.75" hidden="1">
      <c r="A8" s="5">
        <v>191</v>
      </c>
      <c r="B8" s="6" t="s">
        <v>11</v>
      </c>
      <c r="C8" s="7">
        <v>465.2</v>
      </c>
      <c r="D8" s="5">
        <v>550</v>
      </c>
      <c r="E8" s="6" t="s">
        <v>12</v>
      </c>
      <c r="F8" s="7">
        <v>58.19999999999999</v>
      </c>
      <c r="G8" s="5">
        <v>0</v>
      </c>
      <c r="H8" s="6" t="s">
        <v>11</v>
      </c>
    </row>
    <row x14ac:dyDescent="0.25" r="9" customHeight="1" ht="18.75" hidden="1">
      <c r="A9" s="5">
        <v>89</v>
      </c>
      <c r="B9" s="6" t="s">
        <v>11</v>
      </c>
      <c r="C9" s="5">
        <v>416</v>
      </c>
      <c r="D9" s="5">
        <v>1100</v>
      </c>
      <c r="E9" s="6" t="s">
        <v>12</v>
      </c>
      <c r="F9" s="7">
        <v>58.19999999999999</v>
      </c>
      <c r="G9" s="5">
        <v>0</v>
      </c>
      <c r="H9" s="6" t="s">
        <v>11</v>
      </c>
    </row>
    <row x14ac:dyDescent="0.25" r="10" customHeight="1" ht="18.75">
      <c r="A10" s="5">
        <v>188</v>
      </c>
      <c r="B10" s="6" t="s">
        <v>8</v>
      </c>
      <c r="C10" s="5">
        <v>318</v>
      </c>
      <c r="D10" s="5">
        <v>550</v>
      </c>
      <c r="E10" s="6" t="s">
        <v>12</v>
      </c>
      <c r="F10" s="5">
        <v>0</v>
      </c>
      <c r="G10" s="5">
        <v>0</v>
      </c>
      <c r="H10" s="6" t="s">
        <v>8</v>
      </c>
    </row>
    <row x14ac:dyDescent="0.25" r="11" customHeight="1" ht="18.75" hidden="1">
      <c r="A11" s="5">
        <v>190</v>
      </c>
      <c r="B11" s="6" t="s">
        <v>10</v>
      </c>
      <c r="C11" s="5">
        <v>550</v>
      </c>
      <c r="D11" s="5">
        <v>550</v>
      </c>
      <c r="E11" s="6" t="s">
        <v>12</v>
      </c>
      <c r="F11" s="5">
        <v>0</v>
      </c>
      <c r="G11" s="5">
        <v>0</v>
      </c>
      <c r="H11" s="6" t="s">
        <v>8</v>
      </c>
    </row>
    <row x14ac:dyDescent="0.25" r="12" customHeight="1" ht="18.75" hidden="1">
      <c r="A12" s="5">
        <v>191</v>
      </c>
      <c r="B12" s="6" t="s">
        <v>11</v>
      </c>
      <c r="C12" s="7">
        <v>465.2</v>
      </c>
      <c r="D12" s="5">
        <v>550</v>
      </c>
      <c r="E12" s="6" t="s">
        <v>12</v>
      </c>
      <c r="F12" s="5">
        <v>0</v>
      </c>
      <c r="G12" s="5">
        <v>0</v>
      </c>
      <c r="H12" s="6" t="s">
        <v>8</v>
      </c>
    </row>
    <row x14ac:dyDescent="0.25" r="13" customHeight="1" ht="18.75" hidden="1">
      <c r="A13" s="5">
        <v>89</v>
      </c>
      <c r="B13" s="6" t="s">
        <v>11</v>
      </c>
      <c r="C13" s="5">
        <v>416</v>
      </c>
      <c r="D13" s="5">
        <v>1100</v>
      </c>
      <c r="E13" s="6" t="s">
        <v>12</v>
      </c>
      <c r="F13" s="5">
        <v>0</v>
      </c>
      <c r="G13" s="5">
        <v>0</v>
      </c>
      <c r="H13" s="6" t="s">
        <v>8</v>
      </c>
    </row>
    <row x14ac:dyDescent="0.25" r="14" customHeight="1" ht="18.75" hidden="1">
      <c r="A14" s="5">
        <v>188</v>
      </c>
      <c r="B14" s="6" t="s">
        <v>8</v>
      </c>
      <c r="C14" s="5">
        <v>318</v>
      </c>
      <c r="D14" s="5">
        <v>550</v>
      </c>
      <c r="E14" s="6" t="s">
        <v>13</v>
      </c>
      <c r="F14" s="7">
        <v>426.8</v>
      </c>
      <c r="G14" s="5">
        <v>0</v>
      </c>
      <c r="H14" s="6" t="s">
        <v>11</v>
      </c>
    </row>
    <row x14ac:dyDescent="0.25" r="15" customHeight="1" ht="18.75" hidden="1">
      <c r="A15" s="5">
        <v>190</v>
      </c>
      <c r="B15" s="6" t="s">
        <v>10</v>
      </c>
      <c r="C15" s="5">
        <v>550</v>
      </c>
      <c r="D15" s="5">
        <v>550</v>
      </c>
      <c r="E15" s="6" t="s">
        <v>13</v>
      </c>
      <c r="F15" s="7">
        <v>426.8</v>
      </c>
      <c r="G15" s="5">
        <v>0</v>
      </c>
      <c r="H15" s="6" t="s">
        <v>11</v>
      </c>
    </row>
    <row x14ac:dyDescent="0.25" r="16" customHeight="1" ht="18.75" hidden="1">
      <c r="A16" s="5">
        <v>191</v>
      </c>
      <c r="B16" s="6" t="s">
        <v>10</v>
      </c>
      <c r="C16" s="5">
        <v>550</v>
      </c>
      <c r="D16" s="5">
        <v>550</v>
      </c>
      <c r="E16" s="6" t="s">
        <v>13</v>
      </c>
      <c r="F16" s="7">
        <v>426.8</v>
      </c>
      <c r="G16" s="5">
        <v>0</v>
      </c>
      <c r="H16" s="6" t="s">
        <v>11</v>
      </c>
    </row>
    <row x14ac:dyDescent="0.25" r="17" customHeight="1" ht="18.75" hidden="1">
      <c r="A17" s="5">
        <v>89</v>
      </c>
      <c r="B17" s="6" t="s">
        <v>11</v>
      </c>
      <c r="C17" s="7">
        <v>583.4</v>
      </c>
      <c r="D17" s="5">
        <v>1100</v>
      </c>
      <c r="E17" s="6" t="s">
        <v>13</v>
      </c>
      <c r="F17" s="7">
        <v>426.8</v>
      </c>
      <c r="G17" s="5">
        <v>0</v>
      </c>
      <c r="H17" s="6" t="s">
        <v>11</v>
      </c>
    </row>
    <row x14ac:dyDescent="0.25" r="18" customHeight="1" ht="18.75">
      <c r="A18" s="5">
        <v>188</v>
      </c>
      <c r="B18" s="6" t="s">
        <v>8</v>
      </c>
      <c r="C18" s="5">
        <v>170</v>
      </c>
      <c r="D18" s="5">
        <v>550</v>
      </c>
      <c r="E18" s="6" t="s">
        <v>13</v>
      </c>
      <c r="F18" s="5">
        <v>0</v>
      </c>
      <c r="G18" s="5">
        <v>0</v>
      </c>
      <c r="H18" s="6" t="s">
        <v>8</v>
      </c>
    </row>
    <row x14ac:dyDescent="0.25" r="19" customHeight="1" ht="18.75" hidden="1">
      <c r="A19" s="5">
        <v>190</v>
      </c>
      <c r="B19" s="6" t="s">
        <v>10</v>
      </c>
      <c r="C19" s="5">
        <v>550</v>
      </c>
      <c r="D19" s="5">
        <v>550</v>
      </c>
      <c r="E19" s="6" t="s">
        <v>13</v>
      </c>
      <c r="F19" s="5">
        <v>0</v>
      </c>
      <c r="G19" s="5">
        <v>0</v>
      </c>
      <c r="H19" s="6" t="s">
        <v>8</v>
      </c>
    </row>
    <row x14ac:dyDescent="0.25" r="20" customHeight="1" ht="18.75" hidden="1">
      <c r="A20" s="5">
        <v>191</v>
      </c>
      <c r="B20" s="6" t="s">
        <v>10</v>
      </c>
      <c r="C20" s="5">
        <v>550</v>
      </c>
      <c r="D20" s="5">
        <v>550</v>
      </c>
      <c r="E20" s="6" t="s">
        <v>13</v>
      </c>
      <c r="F20" s="5">
        <v>0</v>
      </c>
      <c r="G20" s="5">
        <v>0</v>
      </c>
      <c r="H20" s="6" t="s">
        <v>8</v>
      </c>
    </row>
    <row x14ac:dyDescent="0.25" r="21" customHeight="1" ht="18.75" hidden="1">
      <c r="A21" s="5">
        <v>89</v>
      </c>
      <c r="B21" s="6" t="s">
        <v>11</v>
      </c>
      <c r="C21" s="7">
        <v>583.4</v>
      </c>
      <c r="D21" s="5">
        <v>1100</v>
      </c>
      <c r="E21" s="6" t="s">
        <v>13</v>
      </c>
      <c r="F21" s="5">
        <v>0</v>
      </c>
      <c r="G21" s="5">
        <v>0</v>
      </c>
      <c r="H21" s="6" t="s">
        <v>8</v>
      </c>
    </row>
    <row x14ac:dyDescent="0.25" r="22" customHeight="1" ht="18.75" hidden="1">
      <c r="A22" s="5">
        <v>188</v>
      </c>
      <c r="B22" s="6" t="s">
        <v>8</v>
      </c>
      <c r="C22" s="5">
        <v>170</v>
      </c>
      <c r="D22" s="5">
        <v>550</v>
      </c>
      <c r="E22" s="6" t="s">
        <v>14</v>
      </c>
      <c r="F22" s="7">
        <v>174.6</v>
      </c>
      <c r="G22" s="5">
        <v>0</v>
      </c>
      <c r="H22" s="6" t="s">
        <v>11</v>
      </c>
    </row>
    <row x14ac:dyDescent="0.25" r="23" customHeight="1" ht="18.75" hidden="1">
      <c r="A23" s="5">
        <v>190</v>
      </c>
      <c r="B23" s="6" t="s">
        <v>10</v>
      </c>
      <c r="C23" s="5">
        <v>550</v>
      </c>
      <c r="D23" s="5">
        <v>550</v>
      </c>
      <c r="E23" s="6" t="s">
        <v>14</v>
      </c>
      <c r="F23" s="7">
        <v>174.6</v>
      </c>
      <c r="G23" s="5">
        <v>0</v>
      </c>
      <c r="H23" s="6" t="s">
        <v>11</v>
      </c>
    </row>
    <row x14ac:dyDescent="0.25" r="24" customHeight="1" ht="18.75" hidden="1">
      <c r="A24" s="5">
        <v>191</v>
      </c>
      <c r="B24" s="6" t="s">
        <v>10</v>
      </c>
      <c r="C24" s="5">
        <v>550</v>
      </c>
      <c r="D24" s="5">
        <v>550</v>
      </c>
      <c r="E24" s="6" t="s">
        <v>14</v>
      </c>
      <c r="F24" s="7">
        <v>174.6</v>
      </c>
      <c r="G24" s="5">
        <v>0</v>
      </c>
      <c r="H24" s="6" t="s">
        <v>11</v>
      </c>
    </row>
    <row x14ac:dyDescent="0.25" r="25" customHeight="1" ht="18.75" hidden="1">
      <c r="A25" s="5">
        <v>89</v>
      </c>
      <c r="B25" s="6" t="s">
        <v>11</v>
      </c>
      <c r="C25" s="7">
        <v>835.5999999999999</v>
      </c>
      <c r="D25" s="5">
        <v>1100</v>
      </c>
      <c r="E25" s="6" t="s">
        <v>14</v>
      </c>
      <c r="F25" s="7">
        <v>174.6</v>
      </c>
      <c r="G25" s="5">
        <v>0</v>
      </c>
      <c r="H25" s="6" t="s">
        <v>11</v>
      </c>
    </row>
    <row x14ac:dyDescent="0.25" r="26" customHeight="1" ht="18.75">
      <c r="A26" s="5">
        <v>188</v>
      </c>
      <c r="B26" s="6" t="s">
        <v>8</v>
      </c>
      <c r="C26" s="5">
        <v>22</v>
      </c>
      <c r="D26" s="5">
        <v>550</v>
      </c>
      <c r="E26" s="6" t="s">
        <v>14</v>
      </c>
      <c r="F26" s="5">
        <v>0</v>
      </c>
      <c r="G26" s="5">
        <v>0</v>
      </c>
      <c r="H26" s="6" t="s">
        <v>8</v>
      </c>
    </row>
    <row x14ac:dyDescent="0.25" r="27" customHeight="1" ht="18.75" hidden="1">
      <c r="A27" s="5">
        <v>190</v>
      </c>
      <c r="B27" s="6" t="s">
        <v>10</v>
      </c>
      <c r="C27" s="5">
        <v>550</v>
      </c>
      <c r="D27" s="5">
        <v>550</v>
      </c>
      <c r="E27" s="6" t="s">
        <v>14</v>
      </c>
      <c r="F27" s="5">
        <v>0</v>
      </c>
      <c r="G27" s="5">
        <v>0</v>
      </c>
      <c r="H27" s="6" t="s">
        <v>8</v>
      </c>
    </row>
    <row x14ac:dyDescent="0.25" r="28" customHeight="1" ht="18.75" hidden="1">
      <c r="A28" s="5">
        <v>191</v>
      </c>
      <c r="B28" s="6" t="s">
        <v>10</v>
      </c>
      <c r="C28" s="5">
        <v>550</v>
      </c>
      <c r="D28" s="5">
        <v>550</v>
      </c>
      <c r="E28" s="6" t="s">
        <v>14</v>
      </c>
      <c r="F28" s="5">
        <v>0</v>
      </c>
      <c r="G28" s="5">
        <v>0</v>
      </c>
      <c r="H28" s="6" t="s">
        <v>8</v>
      </c>
    </row>
    <row x14ac:dyDescent="0.25" r="29" customHeight="1" ht="18.75" hidden="1">
      <c r="A29" s="5">
        <v>89</v>
      </c>
      <c r="B29" s="6" t="s">
        <v>11</v>
      </c>
      <c r="C29" s="7">
        <v>835.5999999999999</v>
      </c>
      <c r="D29" s="5">
        <v>1100</v>
      </c>
      <c r="E29" s="6" t="s">
        <v>14</v>
      </c>
      <c r="F29" s="5">
        <v>0</v>
      </c>
      <c r="G29" s="5">
        <v>0</v>
      </c>
      <c r="H29" s="6" t="s">
        <v>8</v>
      </c>
    </row>
    <row x14ac:dyDescent="0.25" r="30" customHeight="1" ht="18.75" hidden="1">
      <c r="A30" s="5">
        <v>188</v>
      </c>
      <c r="B30" s="6" t="s">
        <v>8</v>
      </c>
      <c r="C30" s="5">
        <v>22</v>
      </c>
      <c r="D30" s="5">
        <v>550</v>
      </c>
      <c r="E30" s="6" t="s">
        <v>15</v>
      </c>
      <c r="F30" s="5">
        <v>0</v>
      </c>
      <c r="G30" s="5">
        <v>0</v>
      </c>
      <c r="H30" s="6" t="s">
        <v>11</v>
      </c>
    </row>
    <row x14ac:dyDescent="0.25" r="31" customHeight="1" ht="18.75" hidden="1">
      <c r="A31" s="5">
        <v>190</v>
      </c>
      <c r="B31" s="6" t="s">
        <v>10</v>
      </c>
      <c r="C31" s="5">
        <v>550</v>
      </c>
      <c r="D31" s="5">
        <v>550</v>
      </c>
      <c r="E31" s="6" t="s">
        <v>15</v>
      </c>
      <c r="F31" s="5">
        <v>0</v>
      </c>
      <c r="G31" s="5">
        <v>0</v>
      </c>
      <c r="H31" s="6" t="s">
        <v>11</v>
      </c>
    </row>
    <row x14ac:dyDescent="0.25" r="32" customHeight="1" ht="18.75" hidden="1">
      <c r="A32" s="5">
        <v>191</v>
      </c>
      <c r="B32" s="6" t="s">
        <v>10</v>
      </c>
      <c r="C32" s="5">
        <v>550</v>
      </c>
      <c r="D32" s="5">
        <v>550</v>
      </c>
      <c r="E32" s="6" t="s">
        <v>15</v>
      </c>
      <c r="F32" s="5">
        <v>0</v>
      </c>
      <c r="G32" s="5">
        <v>0</v>
      </c>
      <c r="H32" s="6" t="s">
        <v>11</v>
      </c>
    </row>
    <row x14ac:dyDescent="0.25" r="33" customHeight="1" ht="18.75" hidden="1">
      <c r="A33" s="5">
        <v>89</v>
      </c>
      <c r="B33" s="6" t="s">
        <v>11</v>
      </c>
      <c r="C33" s="7">
        <v>1010.2</v>
      </c>
      <c r="D33" s="5">
        <v>1100</v>
      </c>
      <c r="E33" s="6" t="s">
        <v>15</v>
      </c>
      <c r="F33" s="5">
        <v>0</v>
      </c>
      <c r="G33" s="5">
        <v>0</v>
      </c>
      <c r="H33" s="6" t="s">
        <v>11</v>
      </c>
    </row>
    <row x14ac:dyDescent="0.25" r="34" customHeight="1" ht="18.75">
      <c r="A34" s="5">
        <v>188</v>
      </c>
      <c r="B34" s="6" t="s">
        <v>16</v>
      </c>
      <c r="C34" s="5">
        <v>0</v>
      </c>
      <c r="D34" s="5">
        <v>550</v>
      </c>
      <c r="E34" s="6" t="s">
        <v>15</v>
      </c>
      <c r="F34" s="5">
        <v>0</v>
      </c>
      <c r="G34" s="5">
        <v>0</v>
      </c>
      <c r="H34" s="6" t="s">
        <v>8</v>
      </c>
    </row>
    <row x14ac:dyDescent="0.25" r="35" customHeight="1" ht="18.75" hidden="1">
      <c r="A35" s="5">
        <v>190</v>
      </c>
      <c r="B35" s="6" t="s">
        <v>8</v>
      </c>
      <c r="C35" s="5">
        <v>424</v>
      </c>
      <c r="D35" s="5">
        <v>550</v>
      </c>
      <c r="E35" s="6" t="s">
        <v>15</v>
      </c>
      <c r="F35" s="5">
        <v>0</v>
      </c>
      <c r="G35" s="5">
        <v>0</v>
      </c>
      <c r="H35" s="6" t="s">
        <v>8</v>
      </c>
    </row>
    <row x14ac:dyDescent="0.25" r="36" customHeight="1" ht="18.75" hidden="1">
      <c r="A36" s="5">
        <v>191</v>
      </c>
      <c r="B36" s="6" t="s">
        <v>10</v>
      </c>
      <c r="C36" s="5">
        <v>550</v>
      </c>
      <c r="D36" s="5">
        <v>550</v>
      </c>
      <c r="E36" s="6" t="s">
        <v>15</v>
      </c>
      <c r="F36" s="5">
        <v>0</v>
      </c>
      <c r="G36" s="5">
        <v>0</v>
      </c>
      <c r="H36" s="6" t="s">
        <v>8</v>
      </c>
    </row>
    <row x14ac:dyDescent="0.25" r="37" customHeight="1" ht="18.75" hidden="1">
      <c r="A37" s="5">
        <v>89</v>
      </c>
      <c r="B37" s="6" t="s">
        <v>11</v>
      </c>
      <c r="C37" s="7">
        <v>1010.2</v>
      </c>
      <c r="D37" s="5">
        <v>1100</v>
      </c>
      <c r="E37" s="6" t="s">
        <v>15</v>
      </c>
      <c r="F37" s="5">
        <v>0</v>
      </c>
      <c r="G37" s="5">
        <v>0</v>
      </c>
      <c r="H37" s="6" t="s">
        <v>8</v>
      </c>
    </row>
    <row x14ac:dyDescent="0.25" r="38" customHeight="1" ht="18.75" hidden="1">
      <c r="A38" s="5">
        <v>188</v>
      </c>
      <c r="B38" s="6" t="s">
        <v>11</v>
      </c>
      <c r="C38" s="7">
        <v>162.3999999999999</v>
      </c>
      <c r="D38" s="5">
        <v>550</v>
      </c>
      <c r="E38" s="6" t="s">
        <v>17</v>
      </c>
      <c r="F38" s="7">
        <v>291.0000000000001</v>
      </c>
      <c r="G38" s="5">
        <v>0</v>
      </c>
      <c r="H38" s="6" t="s">
        <v>11</v>
      </c>
    </row>
    <row x14ac:dyDescent="0.25" r="39" customHeight="1" ht="18.75" hidden="1">
      <c r="A39" s="5">
        <v>190</v>
      </c>
      <c r="B39" s="6" t="s">
        <v>8</v>
      </c>
      <c r="C39" s="5">
        <v>424</v>
      </c>
      <c r="D39" s="5">
        <v>550</v>
      </c>
      <c r="E39" s="6" t="s">
        <v>17</v>
      </c>
      <c r="F39" s="7">
        <v>291.0000000000001</v>
      </c>
      <c r="G39" s="5">
        <v>0</v>
      </c>
      <c r="H39" s="6" t="s">
        <v>11</v>
      </c>
    </row>
    <row x14ac:dyDescent="0.25" r="40" customHeight="1" ht="18.75" hidden="1">
      <c r="A40" s="5">
        <v>191</v>
      </c>
      <c r="B40" s="6" t="s">
        <v>10</v>
      </c>
      <c r="C40" s="5">
        <v>550</v>
      </c>
      <c r="D40" s="5">
        <v>550</v>
      </c>
      <c r="E40" s="6" t="s">
        <v>17</v>
      </c>
      <c r="F40" s="7">
        <v>291.0000000000001</v>
      </c>
      <c r="G40" s="5">
        <v>0</v>
      </c>
      <c r="H40" s="6" t="s">
        <v>11</v>
      </c>
    </row>
    <row x14ac:dyDescent="0.25" r="41" customHeight="1" ht="18.75" hidden="1">
      <c r="A41" s="5">
        <v>89</v>
      </c>
      <c r="B41" s="6" t="s">
        <v>10</v>
      </c>
      <c r="C41" s="5">
        <v>1100</v>
      </c>
      <c r="D41" s="5">
        <v>1100</v>
      </c>
      <c r="E41" s="6" t="s">
        <v>17</v>
      </c>
      <c r="F41" s="7">
        <v>291.0000000000001</v>
      </c>
      <c r="G41" s="5">
        <v>0</v>
      </c>
      <c r="H41" s="6" t="s">
        <v>11</v>
      </c>
    </row>
    <row x14ac:dyDescent="0.25" r="42" customHeight="1" ht="18.75">
      <c r="A42" s="5">
        <v>188</v>
      </c>
      <c r="B42" s="6" t="s">
        <v>11</v>
      </c>
      <c r="C42" s="7">
        <v>162.3999999999999</v>
      </c>
      <c r="D42" s="5">
        <v>550</v>
      </c>
      <c r="E42" s="6" t="s">
        <v>17</v>
      </c>
      <c r="F42" s="5">
        <v>0</v>
      </c>
      <c r="G42" s="5">
        <v>0</v>
      </c>
      <c r="H42" s="6" t="s">
        <v>8</v>
      </c>
    </row>
    <row x14ac:dyDescent="0.25" r="43" customHeight="1" ht="18.75" hidden="1">
      <c r="A43" s="5">
        <v>190</v>
      </c>
      <c r="B43" s="6" t="s">
        <v>8</v>
      </c>
      <c r="C43" s="5">
        <v>276</v>
      </c>
      <c r="D43" s="5">
        <v>550</v>
      </c>
      <c r="E43" s="6" t="s">
        <v>17</v>
      </c>
      <c r="F43" s="5">
        <v>0</v>
      </c>
      <c r="G43" s="5">
        <v>0</v>
      </c>
      <c r="H43" s="6" t="s">
        <v>8</v>
      </c>
    </row>
    <row x14ac:dyDescent="0.25" r="44" customHeight="1" ht="18.75" hidden="1">
      <c r="A44" s="5">
        <v>191</v>
      </c>
      <c r="B44" s="6" t="s">
        <v>10</v>
      </c>
      <c r="C44" s="5">
        <v>550</v>
      </c>
      <c r="D44" s="5">
        <v>550</v>
      </c>
      <c r="E44" s="6" t="s">
        <v>17</v>
      </c>
      <c r="F44" s="5">
        <v>0</v>
      </c>
      <c r="G44" s="5">
        <v>0</v>
      </c>
      <c r="H44" s="6" t="s">
        <v>8</v>
      </c>
    </row>
    <row x14ac:dyDescent="0.25" r="45" customHeight="1" ht="18.75" hidden="1">
      <c r="A45" s="5">
        <v>89</v>
      </c>
      <c r="B45" s="6" t="s">
        <v>10</v>
      </c>
      <c r="C45" s="5">
        <v>1100</v>
      </c>
      <c r="D45" s="5">
        <v>1100</v>
      </c>
      <c r="E45" s="6" t="s">
        <v>17</v>
      </c>
      <c r="F45" s="5">
        <v>0</v>
      </c>
      <c r="G45" s="5">
        <v>0</v>
      </c>
      <c r="H45" s="6" t="s">
        <v>8</v>
      </c>
    </row>
    <row x14ac:dyDescent="0.25" r="46" customHeight="1" ht="18.75" hidden="1">
      <c r="A46" s="5">
        <v>188</v>
      </c>
      <c r="B46" s="6" t="s">
        <v>11</v>
      </c>
      <c r="C46" s="7">
        <v>414.5999999999999</v>
      </c>
      <c r="D46" s="5">
        <v>550</v>
      </c>
      <c r="E46" s="6" t="s">
        <v>18</v>
      </c>
      <c r="F46" s="7">
        <v>252.2000000000001</v>
      </c>
      <c r="G46" s="5">
        <v>0</v>
      </c>
      <c r="H46" s="6" t="s">
        <v>11</v>
      </c>
    </row>
    <row x14ac:dyDescent="0.25" r="47" customHeight="1" ht="18.75" hidden="1">
      <c r="A47" s="5">
        <v>190</v>
      </c>
      <c r="B47" s="6" t="s">
        <v>8</v>
      </c>
      <c r="C47" s="5">
        <v>276</v>
      </c>
      <c r="D47" s="5">
        <v>550</v>
      </c>
      <c r="E47" s="6" t="s">
        <v>18</v>
      </c>
      <c r="F47" s="7">
        <v>252.2000000000001</v>
      </c>
      <c r="G47" s="5">
        <v>0</v>
      </c>
      <c r="H47" s="6" t="s">
        <v>11</v>
      </c>
    </row>
    <row x14ac:dyDescent="0.25" r="48" customHeight="1" ht="18.75" hidden="1">
      <c r="A48" s="5">
        <v>191</v>
      </c>
      <c r="B48" s="6" t="s">
        <v>10</v>
      </c>
      <c r="C48" s="5">
        <v>550</v>
      </c>
      <c r="D48" s="5">
        <v>550</v>
      </c>
      <c r="E48" s="6" t="s">
        <v>18</v>
      </c>
      <c r="F48" s="7">
        <v>252.2000000000001</v>
      </c>
      <c r="G48" s="5">
        <v>0</v>
      </c>
      <c r="H48" s="6" t="s">
        <v>11</v>
      </c>
    </row>
    <row x14ac:dyDescent="0.25" r="49" customHeight="1" ht="18.75" hidden="1">
      <c r="A49" s="5">
        <v>89</v>
      </c>
      <c r="B49" s="6" t="s">
        <v>10</v>
      </c>
      <c r="C49" s="5">
        <v>1100</v>
      </c>
      <c r="D49" s="5">
        <v>1100</v>
      </c>
      <c r="E49" s="6" t="s">
        <v>18</v>
      </c>
      <c r="F49" s="7">
        <v>252.2000000000001</v>
      </c>
      <c r="G49" s="5">
        <v>0</v>
      </c>
      <c r="H49" s="6" t="s">
        <v>11</v>
      </c>
    </row>
    <row x14ac:dyDescent="0.25" r="50" customHeight="1" ht="18.75">
      <c r="A50" s="5">
        <v>188</v>
      </c>
      <c r="B50" s="6" t="s">
        <v>11</v>
      </c>
      <c r="C50" s="7">
        <v>414.5999999999999</v>
      </c>
      <c r="D50" s="5">
        <v>550</v>
      </c>
      <c r="E50" s="6" t="s">
        <v>18</v>
      </c>
      <c r="F50" s="5">
        <v>0</v>
      </c>
      <c r="G50" s="5">
        <v>0</v>
      </c>
      <c r="H50" s="6" t="s">
        <v>8</v>
      </c>
    </row>
    <row x14ac:dyDescent="0.25" r="51" customHeight="1" ht="18.75" hidden="1">
      <c r="A51" s="5">
        <v>190</v>
      </c>
      <c r="B51" s="6" t="s">
        <v>8</v>
      </c>
      <c r="C51" s="5">
        <v>69</v>
      </c>
      <c r="D51" s="5">
        <v>550</v>
      </c>
      <c r="E51" s="6" t="s">
        <v>18</v>
      </c>
      <c r="F51" s="5">
        <v>0</v>
      </c>
      <c r="G51" s="5">
        <v>0</v>
      </c>
      <c r="H51" s="6" t="s">
        <v>8</v>
      </c>
    </row>
    <row x14ac:dyDescent="0.25" r="52" customHeight="1" ht="18.75" hidden="1">
      <c r="A52" s="5">
        <v>191</v>
      </c>
      <c r="B52" s="6" t="s">
        <v>10</v>
      </c>
      <c r="C52" s="5">
        <v>550</v>
      </c>
      <c r="D52" s="5">
        <v>550</v>
      </c>
      <c r="E52" s="6" t="s">
        <v>18</v>
      </c>
      <c r="F52" s="5">
        <v>0</v>
      </c>
      <c r="G52" s="5">
        <v>0</v>
      </c>
      <c r="H52" s="6" t="s">
        <v>8</v>
      </c>
    </row>
    <row x14ac:dyDescent="0.25" r="53" customHeight="1" ht="18.75" hidden="1">
      <c r="A53" s="5">
        <v>89</v>
      </c>
      <c r="B53" s="6" t="s">
        <v>10</v>
      </c>
      <c r="C53" s="5">
        <v>1100</v>
      </c>
      <c r="D53" s="5">
        <v>1100</v>
      </c>
      <c r="E53" s="6" t="s">
        <v>18</v>
      </c>
      <c r="F53" s="5">
        <v>0</v>
      </c>
      <c r="G53" s="5">
        <v>0</v>
      </c>
      <c r="H53" s="6" t="s">
        <v>8</v>
      </c>
    </row>
    <row x14ac:dyDescent="0.25" r="54" customHeight="1" ht="18.75" hidden="1">
      <c r="A54" s="5">
        <v>188</v>
      </c>
      <c r="B54" s="6" t="s">
        <v>10</v>
      </c>
      <c r="C54" s="5">
        <v>550</v>
      </c>
      <c r="D54" s="5">
        <v>550</v>
      </c>
      <c r="E54" s="6" t="s">
        <v>19</v>
      </c>
      <c r="F54" s="7">
        <v>369.8</v>
      </c>
      <c r="G54" s="5">
        <v>0</v>
      </c>
      <c r="H54" s="6" t="s">
        <v>11</v>
      </c>
    </row>
    <row x14ac:dyDescent="0.25" r="55" customHeight="1" ht="18.75" hidden="1">
      <c r="A55" s="5">
        <v>190</v>
      </c>
      <c r="B55" s="6" t="s">
        <v>8</v>
      </c>
      <c r="C55" s="5">
        <v>69</v>
      </c>
      <c r="D55" s="5">
        <v>550</v>
      </c>
      <c r="E55" s="6" t="s">
        <v>19</v>
      </c>
      <c r="F55" s="7">
        <v>369.8</v>
      </c>
      <c r="G55" s="5">
        <v>0</v>
      </c>
      <c r="H55" s="6" t="s">
        <v>11</v>
      </c>
    </row>
    <row x14ac:dyDescent="0.25" r="56" customHeight="1" ht="18.75" hidden="1">
      <c r="A56" s="5">
        <v>89</v>
      </c>
      <c r="B56" s="6" t="s">
        <v>10</v>
      </c>
      <c r="C56" s="5">
        <v>1100</v>
      </c>
      <c r="D56" s="5">
        <v>1100</v>
      </c>
      <c r="E56" s="6" t="s">
        <v>19</v>
      </c>
      <c r="F56" s="7">
        <v>369.8</v>
      </c>
      <c r="G56" s="5">
        <v>0</v>
      </c>
      <c r="H56" s="6" t="s">
        <v>11</v>
      </c>
    </row>
    <row x14ac:dyDescent="0.25" r="57" customHeight="1" ht="18.75">
      <c r="A57" s="5">
        <v>188</v>
      </c>
      <c r="B57" s="6" t="s">
        <v>8</v>
      </c>
      <c r="C57" s="5">
        <v>412</v>
      </c>
      <c r="D57" s="5">
        <v>550</v>
      </c>
      <c r="E57" s="6" t="s">
        <v>19</v>
      </c>
      <c r="F57" s="5">
        <v>0</v>
      </c>
      <c r="G57" s="5">
        <v>0</v>
      </c>
      <c r="H57" s="6" t="s">
        <v>8</v>
      </c>
    </row>
    <row x14ac:dyDescent="0.25" r="58" customHeight="1" ht="18.75" hidden="1">
      <c r="A58" s="5">
        <v>190</v>
      </c>
      <c r="B58" s="6" t="s">
        <v>16</v>
      </c>
      <c r="C58" s="5">
        <v>0</v>
      </c>
      <c r="D58" s="5">
        <v>550</v>
      </c>
      <c r="E58" s="6" t="s">
        <v>19</v>
      </c>
      <c r="F58" s="5">
        <v>0</v>
      </c>
      <c r="G58" s="5">
        <v>0</v>
      </c>
      <c r="H58" s="6" t="s">
        <v>8</v>
      </c>
    </row>
    <row x14ac:dyDescent="0.25" r="59" customHeight="1" ht="18.75" hidden="1">
      <c r="A59" s="5">
        <v>89</v>
      </c>
      <c r="B59" s="6" t="s">
        <v>10</v>
      </c>
      <c r="C59" s="5">
        <v>1100</v>
      </c>
      <c r="D59" s="5">
        <v>1100</v>
      </c>
      <c r="E59" s="6" t="s">
        <v>19</v>
      </c>
      <c r="F59" s="5">
        <v>0</v>
      </c>
      <c r="G59" s="5">
        <v>0</v>
      </c>
      <c r="H59" s="6" t="s">
        <v>8</v>
      </c>
    </row>
    <row x14ac:dyDescent="0.25" r="60" customHeight="1" ht="18.75" hidden="1">
      <c r="A60" s="5">
        <v>188</v>
      </c>
      <c r="B60" s="6" t="s">
        <v>8</v>
      </c>
      <c r="C60" s="5">
        <v>412</v>
      </c>
      <c r="D60" s="5">
        <v>550</v>
      </c>
      <c r="E60" s="6" t="s">
        <v>20</v>
      </c>
      <c r="F60" s="7">
        <v>369.8</v>
      </c>
      <c r="G60" s="5">
        <v>0</v>
      </c>
      <c r="H60" s="6" t="s">
        <v>11</v>
      </c>
    </row>
    <row x14ac:dyDescent="0.25" r="61" customHeight="1" ht="18.75" hidden="1">
      <c r="A61" s="5">
        <v>190</v>
      </c>
      <c r="B61" s="6" t="s">
        <v>11</v>
      </c>
      <c r="C61" s="7">
        <v>252.2</v>
      </c>
      <c r="D61" s="5">
        <v>550</v>
      </c>
      <c r="E61" s="6" t="s">
        <v>20</v>
      </c>
      <c r="F61" s="7">
        <v>369.8</v>
      </c>
      <c r="G61" s="5">
        <v>0</v>
      </c>
      <c r="H61" s="6" t="s">
        <v>11</v>
      </c>
    </row>
    <row x14ac:dyDescent="0.25" r="62" customHeight="1" ht="18.75" hidden="1">
      <c r="A62" s="5">
        <v>89</v>
      </c>
      <c r="B62" s="6" t="s">
        <v>10</v>
      </c>
      <c r="C62" s="5">
        <v>1100</v>
      </c>
      <c r="D62" s="5">
        <v>1100</v>
      </c>
      <c r="E62" s="6" t="s">
        <v>20</v>
      </c>
      <c r="F62" s="7">
        <v>369.8</v>
      </c>
      <c r="G62" s="5">
        <v>0</v>
      </c>
      <c r="H62" s="6" t="s">
        <v>11</v>
      </c>
    </row>
    <row x14ac:dyDescent="0.25" r="63" customHeight="1" ht="18.75">
      <c r="A63" s="5">
        <v>188</v>
      </c>
      <c r="B63" s="6" t="s">
        <v>8</v>
      </c>
      <c r="C63" s="5">
        <v>205</v>
      </c>
      <c r="D63" s="5">
        <v>550</v>
      </c>
      <c r="E63" s="6" t="s">
        <v>20</v>
      </c>
      <c r="F63" s="5">
        <v>0</v>
      </c>
      <c r="G63" s="5">
        <v>0</v>
      </c>
      <c r="H63" s="6" t="s">
        <v>8</v>
      </c>
    </row>
    <row x14ac:dyDescent="0.25" r="64" customHeight="1" ht="18.75" hidden="1">
      <c r="A64" s="5">
        <v>190</v>
      </c>
      <c r="B64" s="6" t="s">
        <v>11</v>
      </c>
      <c r="C64" s="7">
        <v>252.2</v>
      </c>
      <c r="D64" s="5">
        <v>550</v>
      </c>
      <c r="E64" s="6" t="s">
        <v>20</v>
      </c>
      <c r="F64" s="5">
        <v>0</v>
      </c>
      <c r="G64" s="5">
        <v>0</v>
      </c>
      <c r="H64" s="6" t="s">
        <v>8</v>
      </c>
    </row>
    <row x14ac:dyDescent="0.25" r="65" customHeight="1" ht="18.75" hidden="1">
      <c r="A65" s="5">
        <v>89</v>
      </c>
      <c r="B65" s="6" t="s">
        <v>10</v>
      </c>
      <c r="C65" s="5">
        <v>1100</v>
      </c>
      <c r="D65" s="5">
        <v>1100</v>
      </c>
      <c r="E65" s="6" t="s">
        <v>20</v>
      </c>
      <c r="F65" s="5">
        <v>0</v>
      </c>
      <c r="G65" s="5">
        <v>0</v>
      </c>
      <c r="H65" s="6" t="s">
        <v>8</v>
      </c>
    </row>
    <row x14ac:dyDescent="0.25" r="66" customHeight="1" ht="18.75" hidden="1">
      <c r="A66" s="5">
        <v>188</v>
      </c>
      <c r="B66" s="6" t="s">
        <v>8</v>
      </c>
      <c r="C66" s="5">
        <v>205</v>
      </c>
      <c r="D66" s="5">
        <v>550</v>
      </c>
      <c r="E66" s="6" t="s">
        <v>21</v>
      </c>
      <c r="F66" s="7">
        <v>369.8</v>
      </c>
      <c r="G66" s="5">
        <v>0</v>
      </c>
      <c r="H66" s="6" t="s">
        <v>11</v>
      </c>
    </row>
    <row x14ac:dyDescent="0.25" r="67" customHeight="1" ht="18.75" hidden="1">
      <c r="A67" s="5">
        <v>190</v>
      </c>
      <c r="B67" s="6" t="s">
        <v>11</v>
      </c>
      <c r="C67" s="7">
        <v>504.4</v>
      </c>
      <c r="D67" s="5">
        <v>550</v>
      </c>
      <c r="E67" s="6" t="s">
        <v>21</v>
      </c>
      <c r="F67" s="7">
        <v>369.8</v>
      </c>
      <c r="G67" s="5">
        <v>0</v>
      </c>
      <c r="H67" s="6" t="s">
        <v>11</v>
      </c>
    </row>
    <row x14ac:dyDescent="0.25" r="68" customHeight="1" ht="18.75" hidden="1">
      <c r="A68" s="5">
        <v>89</v>
      </c>
      <c r="B68" s="6" t="s">
        <v>10</v>
      </c>
      <c r="C68" s="5">
        <v>1100</v>
      </c>
      <c r="D68" s="5">
        <v>1100</v>
      </c>
      <c r="E68" s="6" t="s">
        <v>21</v>
      </c>
      <c r="F68" s="7">
        <v>369.8</v>
      </c>
      <c r="G68" s="5">
        <v>0</v>
      </c>
      <c r="H68" s="6" t="s">
        <v>11</v>
      </c>
    </row>
    <row x14ac:dyDescent="0.25" r="69" customHeight="1" ht="18.75">
      <c r="A69" s="5">
        <v>188</v>
      </c>
      <c r="B69" s="6" t="s">
        <v>16</v>
      </c>
      <c r="C69" s="5">
        <v>0</v>
      </c>
      <c r="D69" s="5">
        <v>550</v>
      </c>
      <c r="E69" s="6" t="s">
        <v>21</v>
      </c>
      <c r="F69" s="5">
        <v>0</v>
      </c>
      <c r="G69" s="5">
        <v>0</v>
      </c>
      <c r="H69" s="6" t="s">
        <v>8</v>
      </c>
    </row>
    <row x14ac:dyDescent="0.25" r="70" customHeight="1" ht="18.75" hidden="1">
      <c r="A70" s="5">
        <v>190</v>
      </c>
      <c r="B70" s="6" t="s">
        <v>11</v>
      </c>
      <c r="C70" s="7">
        <v>504.4</v>
      </c>
      <c r="D70" s="5">
        <v>550</v>
      </c>
      <c r="E70" s="6" t="s">
        <v>21</v>
      </c>
      <c r="F70" s="5">
        <v>0</v>
      </c>
      <c r="G70" s="5">
        <v>0</v>
      </c>
      <c r="H70" s="6" t="s">
        <v>8</v>
      </c>
    </row>
    <row x14ac:dyDescent="0.25" r="71" customHeight="1" ht="18.75" hidden="1">
      <c r="A71" s="5">
        <v>89</v>
      </c>
      <c r="B71" s="6" t="s">
        <v>8</v>
      </c>
      <c r="C71" s="5">
        <v>1098</v>
      </c>
      <c r="D71" s="5">
        <v>1100</v>
      </c>
      <c r="E71" s="6" t="s">
        <v>21</v>
      </c>
      <c r="F71" s="5">
        <v>0</v>
      </c>
      <c r="G71" s="5">
        <v>0</v>
      </c>
      <c r="H71" s="6" t="s">
        <v>8</v>
      </c>
    </row>
    <row x14ac:dyDescent="0.25" r="72" customHeight="1" ht="18.75" hidden="1">
      <c r="A72" s="5">
        <v>188</v>
      </c>
      <c r="B72" s="6" t="s">
        <v>11</v>
      </c>
      <c r="C72" s="7">
        <v>206.6</v>
      </c>
      <c r="D72" s="5">
        <v>550</v>
      </c>
      <c r="E72" s="6" t="s">
        <v>22</v>
      </c>
      <c r="F72" s="7">
        <v>331.0000000000001</v>
      </c>
      <c r="G72" s="5">
        <v>0</v>
      </c>
      <c r="H72" s="6" t="s">
        <v>11</v>
      </c>
    </row>
    <row x14ac:dyDescent="0.25" r="73" customHeight="1" ht="18.75" hidden="1">
      <c r="A73" s="5">
        <v>190</v>
      </c>
      <c r="B73" s="6" t="s">
        <v>10</v>
      </c>
      <c r="C73" s="5">
        <v>550</v>
      </c>
      <c r="D73" s="5">
        <v>550</v>
      </c>
      <c r="E73" s="6" t="s">
        <v>22</v>
      </c>
      <c r="F73" s="7">
        <v>331.0000000000001</v>
      </c>
      <c r="G73" s="5">
        <v>0</v>
      </c>
      <c r="H73" s="6" t="s">
        <v>11</v>
      </c>
    </row>
    <row x14ac:dyDescent="0.25" r="74" customHeight="1" ht="18.75" hidden="1">
      <c r="A74" s="5">
        <v>89</v>
      </c>
      <c r="B74" s="6" t="s">
        <v>8</v>
      </c>
      <c r="C74" s="5">
        <v>1098</v>
      </c>
      <c r="D74" s="5">
        <v>1100</v>
      </c>
      <c r="E74" s="6" t="s">
        <v>22</v>
      </c>
      <c r="F74" s="7">
        <v>331.0000000000001</v>
      </c>
      <c r="G74" s="5">
        <v>0</v>
      </c>
      <c r="H74" s="6" t="s">
        <v>11</v>
      </c>
    </row>
    <row x14ac:dyDescent="0.25" r="75" customHeight="1" ht="18.75">
      <c r="A75" s="5">
        <v>188</v>
      </c>
      <c r="B75" s="6" t="s">
        <v>11</v>
      </c>
      <c r="C75" s="7">
        <v>206.6</v>
      </c>
      <c r="D75" s="5">
        <v>550</v>
      </c>
      <c r="E75" s="6" t="s">
        <v>22</v>
      </c>
      <c r="F75" s="5">
        <v>0</v>
      </c>
      <c r="G75" s="5">
        <v>0</v>
      </c>
      <c r="H75" s="6" t="s">
        <v>8</v>
      </c>
    </row>
    <row x14ac:dyDescent="0.25" r="76" customHeight="1" ht="18.75" hidden="1">
      <c r="A76" s="5">
        <v>190</v>
      </c>
      <c r="B76" s="6" t="s">
        <v>10</v>
      </c>
      <c r="C76" s="5">
        <v>550</v>
      </c>
      <c r="D76" s="5">
        <v>550</v>
      </c>
      <c r="E76" s="6" t="s">
        <v>22</v>
      </c>
      <c r="F76" s="5">
        <v>0</v>
      </c>
      <c r="G76" s="5">
        <v>0</v>
      </c>
      <c r="H76" s="6" t="s">
        <v>8</v>
      </c>
    </row>
    <row x14ac:dyDescent="0.25" r="77" customHeight="1" ht="18.75" hidden="1">
      <c r="A77" s="5">
        <v>89</v>
      </c>
      <c r="B77" s="6" t="s">
        <v>8</v>
      </c>
      <c r="C77" s="5">
        <v>965</v>
      </c>
      <c r="D77" s="5">
        <v>1100</v>
      </c>
      <c r="E77" s="6" t="s">
        <v>22</v>
      </c>
      <c r="F77" s="5">
        <v>0</v>
      </c>
      <c r="G77" s="5">
        <v>0</v>
      </c>
      <c r="H77" s="6" t="s">
        <v>8</v>
      </c>
    </row>
    <row x14ac:dyDescent="0.25" r="78" customHeight="1" ht="18.75" hidden="1">
      <c r="A78" s="5">
        <v>188</v>
      </c>
      <c r="B78" s="6" t="s">
        <v>11</v>
      </c>
      <c r="C78" s="7">
        <v>458.8</v>
      </c>
      <c r="D78" s="5">
        <v>550</v>
      </c>
      <c r="E78" s="6" t="s">
        <v>23</v>
      </c>
      <c r="F78" s="7">
        <v>234.0000000000001</v>
      </c>
      <c r="G78" s="5">
        <v>0</v>
      </c>
      <c r="H78" s="6" t="s">
        <v>11</v>
      </c>
    </row>
    <row x14ac:dyDescent="0.25" r="79" customHeight="1" ht="18.75" hidden="1">
      <c r="A79" s="5">
        <v>190</v>
      </c>
      <c r="B79" s="6" t="s">
        <v>10</v>
      </c>
      <c r="C79" s="5">
        <v>550</v>
      </c>
      <c r="D79" s="5">
        <v>550</v>
      </c>
      <c r="E79" s="6" t="s">
        <v>23</v>
      </c>
      <c r="F79" s="7">
        <v>234.0000000000001</v>
      </c>
      <c r="G79" s="5">
        <v>0</v>
      </c>
      <c r="H79" s="6" t="s">
        <v>11</v>
      </c>
    </row>
    <row x14ac:dyDescent="0.25" r="80" customHeight="1" ht="18.75" hidden="1">
      <c r="A80" s="5">
        <v>89</v>
      </c>
      <c r="B80" s="6" t="s">
        <v>8</v>
      </c>
      <c r="C80" s="5">
        <v>965</v>
      </c>
      <c r="D80" s="5">
        <v>1100</v>
      </c>
      <c r="E80" s="6" t="s">
        <v>23</v>
      </c>
      <c r="F80" s="7">
        <v>234.0000000000001</v>
      </c>
      <c r="G80" s="5">
        <v>0</v>
      </c>
      <c r="H80" s="6" t="s">
        <v>11</v>
      </c>
    </row>
    <row x14ac:dyDescent="0.25" r="81" customHeight="1" ht="18.75">
      <c r="A81" s="5">
        <v>188</v>
      </c>
      <c r="B81" s="6" t="s">
        <v>11</v>
      </c>
      <c r="C81" s="7">
        <v>458.8</v>
      </c>
      <c r="D81" s="5">
        <v>550</v>
      </c>
      <c r="E81" s="6" t="s">
        <v>23</v>
      </c>
      <c r="F81" s="5">
        <v>0</v>
      </c>
      <c r="G81" s="5">
        <v>0</v>
      </c>
      <c r="H81" s="6" t="s">
        <v>8</v>
      </c>
    </row>
    <row x14ac:dyDescent="0.25" r="82" customHeight="1" ht="18.75" hidden="1">
      <c r="A82" s="5">
        <v>190</v>
      </c>
      <c r="B82" s="6" t="s">
        <v>10</v>
      </c>
      <c r="C82" s="5">
        <v>550</v>
      </c>
      <c r="D82" s="5">
        <v>550</v>
      </c>
      <c r="E82" s="6" t="s">
        <v>23</v>
      </c>
      <c r="F82" s="5">
        <v>0</v>
      </c>
      <c r="G82" s="5">
        <v>0</v>
      </c>
      <c r="H82" s="6" t="s">
        <v>8</v>
      </c>
    </row>
    <row x14ac:dyDescent="0.25" r="83" customHeight="1" ht="18.75" hidden="1">
      <c r="A83" s="5">
        <v>89</v>
      </c>
      <c r="B83" s="6" t="s">
        <v>8</v>
      </c>
      <c r="C83" s="5">
        <v>832</v>
      </c>
      <c r="D83" s="5">
        <v>1100</v>
      </c>
      <c r="E83" s="6" t="s">
        <v>23</v>
      </c>
      <c r="F83" s="5">
        <v>0</v>
      </c>
      <c r="G83" s="5">
        <v>0</v>
      </c>
      <c r="H83" s="6" t="s">
        <v>8</v>
      </c>
    </row>
    <row x14ac:dyDescent="0.25" r="84" customHeight="1" ht="18.75" hidden="1">
      <c r="A84" s="5">
        <v>188</v>
      </c>
      <c r="B84" s="6" t="s">
        <v>10</v>
      </c>
      <c r="C84" s="5">
        <v>550</v>
      </c>
      <c r="D84" s="5">
        <v>550</v>
      </c>
      <c r="E84" s="6" t="s">
        <v>24</v>
      </c>
      <c r="F84" s="5">
        <v>298</v>
      </c>
      <c r="G84" s="5">
        <v>0</v>
      </c>
      <c r="H84" s="6" t="s">
        <v>11</v>
      </c>
    </row>
    <row x14ac:dyDescent="0.25" r="85" customHeight="1" ht="18.75" hidden="1">
      <c r="A85" s="5">
        <v>190</v>
      </c>
      <c r="B85" s="6" t="s">
        <v>10</v>
      </c>
      <c r="C85" s="5">
        <v>550</v>
      </c>
      <c r="D85" s="5">
        <v>550</v>
      </c>
      <c r="E85" s="6" t="s">
        <v>24</v>
      </c>
      <c r="F85" s="5">
        <v>298</v>
      </c>
      <c r="G85" s="5">
        <v>0</v>
      </c>
      <c r="H85" s="6" t="s">
        <v>11</v>
      </c>
    </row>
    <row x14ac:dyDescent="0.25" r="86" customHeight="1" ht="18.75" hidden="1">
      <c r="A86" s="5">
        <v>89</v>
      </c>
      <c r="B86" s="6" t="s">
        <v>8</v>
      </c>
      <c r="C86" s="5">
        <v>832</v>
      </c>
      <c r="D86" s="5">
        <v>1100</v>
      </c>
      <c r="E86" s="6" t="s">
        <v>24</v>
      </c>
      <c r="F86" s="5">
        <v>298</v>
      </c>
      <c r="G86" s="5">
        <v>0</v>
      </c>
      <c r="H86" s="6" t="s">
        <v>11</v>
      </c>
    </row>
    <row x14ac:dyDescent="0.25" r="87" customHeight="1" ht="18.75">
      <c r="A87" s="5">
        <v>188</v>
      </c>
      <c r="B87" s="6" t="s">
        <v>10</v>
      </c>
      <c r="C87" s="5">
        <v>550</v>
      </c>
      <c r="D87" s="5">
        <v>550</v>
      </c>
      <c r="E87" s="6" t="s">
        <v>24</v>
      </c>
      <c r="F87" s="5">
        <v>0</v>
      </c>
      <c r="G87" s="5">
        <v>0</v>
      </c>
      <c r="H87" s="6" t="s">
        <v>8</v>
      </c>
    </row>
    <row x14ac:dyDescent="0.25" r="88" customHeight="1" ht="18.75" hidden="1">
      <c r="A88" s="5">
        <v>190</v>
      </c>
      <c r="B88" s="6" t="s">
        <v>10</v>
      </c>
      <c r="C88" s="5">
        <v>550</v>
      </c>
      <c r="D88" s="5">
        <v>550</v>
      </c>
      <c r="E88" s="6" t="s">
        <v>24</v>
      </c>
      <c r="F88" s="5">
        <v>0</v>
      </c>
      <c r="G88" s="5">
        <v>0</v>
      </c>
      <c r="H88" s="6" t="s">
        <v>8</v>
      </c>
    </row>
    <row x14ac:dyDescent="0.25" r="89" customHeight="1" ht="18.75" hidden="1">
      <c r="A89" s="5">
        <v>89</v>
      </c>
      <c r="B89" s="6" t="s">
        <v>8</v>
      </c>
      <c r="C89" s="5">
        <v>699</v>
      </c>
      <c r="D89" s="5">
        <v>1100</v>
      </c>
      <c r="E89" s="6" t="s">
        <v>24</v>
      </c>
      <c r="F89" s="5">
        <v>0</v>
      </c>
      <c r="G89" s="5">
        <v>0</v>
      </c>
      <c r="H89" s="6" t="s">
        <v>8</v>
      </c>
    </row>
    <row x14ac:dyDescent="0.25" r="90" customHeight="1" ht="18.75" hidden="1">
      <c r="A90" s="5">
        <v>188</v>
      </c>
      <c r="B90" s="6" t="s">
        <v>10</v>
      </c>
      <c r="C90" s="5">
        <v>550</v>
      </c>
      <c r="D90" s="5">
        <v>550</v>
      </c>
      <c r="E90" s="6" t="s">
        <v>25</v>
      </c>
      <c r="F90" s="7">
        <v>453.2</v>
      </c>
      <c r="G90" s="5">
        <v>0</v>
      </c>
      <c r="H90" s="6" t="s">
        <v>11</v>
      </c>
    </row>
    <row x14ac:dyDescent="0.25" r="91" customHeight="1" ht="18.75" hidden="1">
      <c r="A91" s="5">
        <v>190</v>
      </c>
      <c r="B91" s="6" t="s">
        <v>10</v>
      </c>
      <c r="C91" s="5">
        <v>550</v>
      </c>
      <c r="D91" s="5">
        <v>550</v>
      </c>
      <c r="E91" s="6" t="s">
        <v>25</v>
      </c>
      <c r="F91" s="7">
        <v>453.2</v>
      </c>
      <c r="G91" s="5">
        <v>0</v>
      </c>
      <c r="H91" s="6" t="s">
        <v>11</v>
      </c>
    </row>
    <row x14ac:dyDescent="0.25" r="92" customHeight="1" ht="18.75" hidden="1">
      <c r="A92" s="5">
        <v>89</v>
      </c>
      <c r="B92" s="6" t="s">
        <v>8</v>
      </c>
      <c r="C92" s="5">
        <v>699</v>
      </c>
      <c r="D92" s="5">
        <v>1100</v>
      </c>
      <c r="E92" s="6" t="s">
        <v>25</v>
      </c>
      <c r="F92" s="7">
        <v>453.2</v>
      </c>
      <c r="G92" s="5">
        <v>0</v>
      </c>
      <c r="H92" s="6" t="s">
        <v>11</v>
      </c>
    </row>
    <row x14ac:dyDescent="0.25" r="93" customHeight="1" ht="18.75">
      <c r="A93" s="5">
        <v>188</v>
      </c>
      <c r="B93" s="6" t="s">
        <v>10</v>
      </c>
      <c r="C93" s="5">
        <v>550</v>
      </c>
      <c r="D93" s="5">
        <v>550</v>
      </c>
      <c r="E93" s="6" t="s">
        <v>25</v>
      </c>
      <c r="F93" s="5">
        <v>0</v>
      </c>
      <c r="G93" s="5">
        <v>0</v>
      </c>
      <c r="H93" s="6" t="s">
        <v>8</v>
      </c>
    </row>
    <row x14ac:dyDescent="0.25" r="94" customHeight="1" ht="18.75" hidden="1">
      <c r="A94" s="5">
        <v>190</v>
      </c>
      <c r="B94" s="6" t="s">
        <v>10</v>
      </c>
      <c r="C94" s="5">
        <v>550</v>
      </c>
      <c r="D94" s="5">
        <v>550</v>
      </c>
      <c r="E94" s="6" t="s">
        <v>25</v>
      </c>
      <c r="F94" s="5">
        <v>0</v>
      </c>
      <c r="G94" s="5">
        <v>0</v>
      </c>
      <c r="H94" s="6" t="s">
        <v>8</v>
      </c>
    </row>
    <row x14ac:dyDescent="0.25" r="95" customHeight="1" ht="18.75" hidden="1">
      <c r="A95" s="5">
        <v>89</v>
      </c>
      <c r="B95" s="6" t="s">
        <v>8</v>
      </c>
      <c r="C95" s="5">
        <v>566</v>
      </c>
      <c r="D95" s="5">
        <v>1100</v>
      </c>
      <c r="E95" s="6" t="s">
        <v>25</v>
      </c>
      <c r="F95" s="5">
        <v>0</v>
      </c>
      <c r="G95" s="5">
        <v>0</v>
      </c>
      <c r="H95" s="6" t="s">
        <v>8</v>
      </c>
    </row>
    <row x14ac:dyDescent="0.25" r="96" customHeight="1" ht="18.75" hidden="1">
      <c r="A96" s="5">
        <v>188</v>
      </c>
      <c r="B96" s="6" t="s">
        <v>10</v>
      </c>
      <c r="C96" s="5">
        <v>550</v>
      </c>
      <c r="D96" s="5">
        <v>550</v>
      </c>
      <c r="E96" s="6" t="s">
        <v>26</v>
      </c>
      <c r="F96" s="7">
        <v>608.4</v>
      </c>
      <c r="G96" s="5">
        <v>0</v>
      </c>
      <c r="H96" s="6" t="s">
        <v>11</v>
      </c>
    </row>
    <row x14ac:dyDescent="0.25" r="97" customHeight="1" ht="18.75" hidden="1">
      <c r="A97" s="5">
        <v>190</v>
      </c>
      <c r="B97" s="6" t="s">
        <v>10</v>
      </c>
      <c r="C97" s="5">
        <v>550</v>
      </c>
      <c r="D97" s="5">
        <v>550</v>
      </c>
      <c r="E97" s="6" t="s">
        <v>26</v>
      </c>
      <c r="F97" s="7">
        <v>608.4</v>
      </c>
      <c r="G97" s="5">
        <v>0</v>
      </c>
      <c r="H97" s="6" t="s">
        <v>11</v>
      </c>
    </row>
    <row x14ac:dyDescent="0.25" r="98" customHeight="1" ht="18.75" hidden="1">
      <c r="A98" s="5">
        <v>89</v>
      </c>
      <c r="B98" s="6" t="s">
        <v>8</v>
      </c>
      <c r="C98" s="5">
        <v>566</v>
      </c>
      <c r="D98" s="5">
        <v>1100</v>
      </c>
      <c r="E98" s="6" t="s">
        <v>26</v>
      </c>
      <c r="F98" s="7">
        <v>608.4</v>
      </c>
      <c r="G98" s="5">
        <v>0</v>
      </c>
      <c r="H98" s="6" t="s">
        <v>11</v>
      </c>
    </row>
    <row x14ac:dyDescent="0.25" r="99" customHeight="1" ht="18.75">
      <c r="A99" s="5">
        <v>188</v>
      </c>
      <c r="B99" s="6" t="s">
        <v>10</v>
      </c>
      <c r="C99" s="5">
        <v>550</v>
      </c>
      <c r="D99" s="5">
        <v>550</v>
      </c>
      <c r="E99" s="6" t="s">
        <v>26</v>
      </c>
      <c r="F99" s="5">
        <v>0</v>
      </c>
      <c r="G99" s="5">
        <v>0</v>
      </c>
      <c r="H99" s="6" t="s">
        <v>8</v>
      </c>
    </row>
    <row x14ac:dyDescent="0.25" r="100" customHeight="1" ht="18.75" hidden="1">
      <c r="A100" s="5">
        <v>190</v>
      </c>
      <c r="B100" s="6" t="s">
        <v>10</v>
      </c>
      <c r="C100" s="5">
        <v>550</v>
      </c>
      <c r="D100" s="5">
        <v>550</v>
      </c>
      <c r="E100" s="6" t="s">
        <v>26</v>
      </c>
      <c r="F100" s="5">
        <v>0</v>
      </c>
      <c r="G100" s="5">
        <v>0</v>
      </c>
      <c r="H100" s="6" t="s">
        <v>8</v>
      </c>
    </row>
    <row x14ac:dyDescent="0.25" r="101" customHeight="1" ht="18.75" hidden="1">
      <c r="A101" s="5">
        <v>89</v>
      </c>
      <c r="B101" s="6" t="s">
        <v>8</v>
      </c>
      <c r="C101" s="5">
        <v>433</v>
      </c>
      <c r="D101" s="5">
        <v>1100</v>
      </c>
      <c r="E101" s="6" t="s">
        <v>26</v>
      </c>
      <c r="F101" s="5">
        <v>0</v>
      </c>
      <c r="G101" s="5">
        <v>0</v>
      </c>
      <c r="H101" s="6" t="s">
        <v>8</v>
      </c>
    </row>
    <row x14ac:dyDescent="0.25" r="102" customHeight="1" ht="18.75" hidden="1">
      <c r="A102" s="5">
        <v>188</v>
      </c>
      <c r="B102" s="6" t="s">
        <v>10</v>
      </c>
      <c r="C102" s="5">
        <v>550</v>
      </c>
      <c r="D102" s="5">
        <v>550</v>
      </c>
      <c r="E102" s="6" t="s">
        <v>27</v>
      </c>
      <c r="F102" s="7">
        <v>821.8</v>
      </c>
      <c r="G102" s="5">
        <v>0</v>
      </c>
      <c r="H102" s="6" t="s">
        <v>11</v>
      </c>
    </row>
    <row x14ac:dyDescent="0.25" r="103" customHeight="1" ht="18.75" hidden="1">
      <c r="A103" s="5">
        <v>190</v>
      </c>
      <c r="B103" s="6" t="s">
        <v>10</v>
      </c>
      <c r="C103" s="5">
        <v>550</v>
      </c>
      <c r="D103" s="5">
        <v>550</v>
      </c>
      <c r="E103" s="6" t="s">
        <v>27</v>
      </c>
      <c r="F103" s="7">
        <v>821.8</v>
      </c>
      <c r="G103" s="5">
        <v>0</v>
      </c>
      <c r="H103" s="6" t="s">
        <v>11</v>
      </c>
    </row>
    <row x14ac:dyDescent="0.25" r="104" customHeight="1" ht="18.75" hidden="1">
      <c r="A104" s="5">
        <v>89</v>
      </c>
      <c r="B104" s="6" t="s">
        <v>8</v>
      </c>
      <c r="C104" s="5">
        <v>433</v>
      </c>
      <c r="D104" s="5">
        <v>1100</v>
      </c>
      <c r="E104" s="6" t="s">
        <v>27</v>
      </c>
      <c r="F104" s="7">
        <v>821.8</v>
      </c>
      <c r="G104" s="5">
        <v>0</v>
      </c>
      <c r="H104" s="6" t="s">
        <v>11</v>
      </c>
    </row>
    <row x14ac:dyDescent="0.25" r="105" customHeight="1" ht="18.75">
      <c r="A105" s="5">
        <v>188</v>
      </c>
      <c r="B105" s="6" t="s">
        <v>10</v>
      </c>
      <c r="C105" s="5">
        <v>550</v>
      </c>
      <c r="D105" s="5">
        <v>550</v>
      </c>
      <c r="E105" s="6" t="s">
        <v>27</v>
      </c>
      <c r="F105" s="5">
        <v>0</v>
      </c>
      <c r="G105" s="5">
        <v>0</v>
      </c>
      <c r="H105" s="6" t="s">
        <v>8</v>
      </c>
    </row>
    <row x14ac:dyDescent="0.25" r="106" customHeight="1" ht="18.75" hidden="1">
      <c r="A106" s="5">
        <v>190</v>
      </c>
      <c r="B106" s="6" t="s">
        <v>10</v>
      </c>
      <c r="C106" s="5">
        <v>550</v>
      </c>
      <c r="D106" s="5">
        <v>550</v>
      </c>
      <c r="E106" s="6" t="s">
        <v>27</v>
      </c>
      <c r="F106" s="5">
        <v>0</v>
      </c>
      <c r="G106" s="5">
        <v>0</v>
      </c>
      <c r="H106" s="6" t="s">
        <v>8</v>
      </c>
    </row>
    <row x14ac:dyDescent="0.25" r="107" customHeight="1" ht="18.75" hidden="1">
      <c r="A107" s="5">
        <v>89</v>
      </c>
      <c r="B107" s="6" t="s">
        <v>8</v>
      </c>
      <c r="C107" s="5">
        <v>99</v>
      </c>
      <c r="D107" s="5">
        <v>1100</v>
      </c>
      <c r="E107" s="6" t="s">
        <v>27</v>
      </c>
      <c r="F107" s="5">
        <v>0</v>
      </c>
      <c r="G107" s="5">
        <v>0</v>
      </c>
      <c r="H107" s="6" t="s">
        <v>8</v>
      </c>
    </row>
    <row x14ac:dyDescent="0.25" r="108" customHeight="1" ht="18.75" hidden="1">
      <c r="A108" s="5">
        <v>188</v>
      </c>
      <c r="B108" s="6" t="s">
        <v>10</v>
      </c>
      <c r="C108" s="5">
        <v>550</v>
      </c>
      <c r="D108" s="5">
        <v>550</v>
      </c>
      <c r="E108" s="6" t="s">
        <v>28</v>
      </c>
      <c r="F108" s="5">
        <v>977</v>
      </c>
      <c r="G108" s="5">
        <v>0</v>
      </c>
      <c r="H108" s="6" t="s">
        <v>11</v>
      </c>
    </row>
    <row x14ac:dyDescent="0.25" r="109" customHeight="1" ht="18.75" hidden="1">
      <c r="A109" s="5">
        <v>190</v>
      </c>
      <c r="B109" s="6" t="s">
        <v>10</v>
      </c>
      <c r="C109" s="5">
        <v>550</v>
      </c>
      <c r="D109" s="5">
        <v>550</v>
      </c>
      <c r="E109" s="6" t="s">
        <v>28</v>
      </c>
      <c r="F109" s="5">
        <v>977</v>
      </c>
      <c r="G109" s="5">
        <v>0</v>
      </c>
      <c r="H109" s="6" t="s">
        <v>11</v>
      </c>
    </row>
    <row x14ac:dyDescent="0.25" r="110" customHeight="1" ht="18.75" hidden="1">
      <c r="A110" s="5">
        <v>89</v>
      </c>
      <c r="B110" s="6" t="s">
        <v>8</v>
      </c>
      <c r="C110" s="5">
        <v>99</v>
      </c>
      <c r="D110" s="5">
        <v>1100</v>
      </c>
      <c r="E110" s="6" t="s">
        <v>28</v>
      </c>
      <c r="F110" s="5">
        <v>977</v>
      </c>
      <c r="G110" s="5">
        <v>0</v>
      </c>
      <c r="H110" s="6" t="s">
        <v>11</v>
      </c>
    </row>
    <row x14ac:dyDescent="0.25" r="111" customHeight="1" ht="18.75">
      <c r="A111" s="5">
        <v>188</v>
      </c>
      <c r="B111" s="6" t="s">
        <v>10</v>
      </c>
      <c r="C111" s="5">
        <v>550</v>
      </c>
      <c r="D111" s="5">
        <v>550</v>
      </c>
      <c r="E111" s="6" t="s">
        <v>28</v>
      </c>
      <c r="F111" s="5">
        <v>0</v>
      </c>
      <c r="G111" s="5">
        <v>0</v>
      </c>
      <c r="H111" s="6" t="s">
        <v>8</v>
      </c>
    </row>
    <row x14ac:dyDescent="0.25" r="112" customHeight="1" ht="18.75" hidden="1">
      <c r="A112" s="5">
        <v>190</v>
      </c>
      <c r="B112" s="6" t="s">
        <v>8</v>
      </c>
      <c r="C112" s="5">
        <v>315</v>
      </c>
      <c r="D112" s="5">
        <v>550</v>
      </c>
      <c r="E112" s="6" t="s">
        <v>28</v>
      </c>
      <c r="F112" s="5">
        <v>0</v>
      </c>
      <c r="G112" s="5">
        <v>0</v>
      </c>
      <c r="H112" s="6" t="s">
        <v>8</v>
      </c>
    </row>
    <row x14ac:dyDescent="0.25" r="113" customHeight="1" ht="18.75" hidden="1">
      <c r="A113" s="5">
        <v>89</v>
      </c>
      <c r="B113" s="6" t="s">
        <v>16</v>
      </c>
      <c r="C113" s="5">
        <v>0</v>
      </c>
      <c r="D113" s="5">
        <v>1100</v>
      </c>
      <c r="E113" s="6" t="s">
        <v>28</v>
      </c>
      <c r="F113" s="5">
        <v>0</v>
      </c>
      <c r="G113" s="5">
        <v>0</v>
      </c>
      <c r="H113" s="6" t="s">
        <v>8</v>
      </c>
    </row>
    <row x14ac:dyDescent="0.25" r="114" customHeight="1" ht="18.75" hidden="1">
      <c r="A114" s="5">
        <v>188</v>
      </c>
      <c r="B114" s="6" t="s">
        <v>10</v>
      </c>
      <c r="C114" s="5">
        <v>550</v>
      </c>
      <c r="D114" s="5">
        <v>550</v>
      </c>
      <c r="E114" s="6" t="s">
        <v>29</v>
      </c>
      <c r="F114" s="5">
        <v>880</v>
      </c>
      <c r="G114" s="5">
        <v>0</v>
      </c>
      <c r="H114" s="6" t="s">
        <v>11</v>
      </c>
    </row>
    <row x14ac:dyDescent="0.25" r="115" customHeight="1" ht="18.75" hidden="1">
      <c r="A115" s="5">
        <v>190</v>
      </c>
      <c r="B115" s="6" t="s">
        <v>8</v>
      </c>
      <c r="C115" s="5">
        <v>315</v>
      </c>
      <c r="D115" s="5">
        <v>550</v>
      </c>
      <c r="E115" s="6" t="s">
        <v>29</v>
      </c>
      <c r="F115" s="5">
        <v>880</v>
      </c>
      <c r="G115" s="5">
        <v>0</v>
      </c>
      <c r="H115" s="6" t="s">
        <v>11</v>
      </c>
    </row>
    <row x14ac:dyDescent="0.25" r="116" customHeight="1" ht="18.75" hidden="1">
      <c r="A116" s="5">
        <v>89</v>
      </c>
      <c r="B116" s="6" t="s">
        <v>11</v>
      </c>
      <c r="C116" s="7">
        <v>252.2</v>
      </c>
      <c r="D116" s="5">
        <v>1100</v>
      </c>
      <c r="E116" s="6" t="s">
        <v>29</v>
      </c>
      <c r="F116" s="5">
        <v>880</v>
      </c>
      <c r="G116" s="5">
        <v>0</v>
      </c>
      <c r="H116" s="6" t="s">
        <v>11</v>
      </c>
    </row>
    <row x14ac:dyDescent="0.25" r="117" customHeight="1" ht="18.75">
      <c r="A117" s="5">
        <v>188</v>
      </c>
      <c r="B117" s="6" t="s">
        <v>8</v>
      </c>
      <c r="C117" s="5">
        <v>531</v>
      </c>
      <c r="D117" s="5">
        <v>550</v>
      </c>
      <c r="E117" s="6" t="s">
        <v>29</v>
      </c>
      <c r="F117" s="5">
        <v>0</v>
      </c>
      <c r="G117" s="5">
        <v>0</v>
      </c>
      <c r="H117" s="6" t="s">
        <v>8</v>
      </c>
    </row>
    <row x14ac:dyDescent="0.25" r="118" customHeight="1" ht="18.75" hidden="1">
      <c r="A118" s="5">
        <v>190</v>
      </c>
      <c r="B118" s="6" t="s">
        <v>16</v>
      </c>
      <c r="C118" s="5">
        <v>0</v>
      </c>
      <c r="D118" s="5">
        <v>550</v>
      </c>
      <c r="E118" s="6" t="s">
        <v>29</v>
      </c>
      <c r="F118" s="5">
        <v>0</v>
      </c>
      <c r="G118" s="5">
        <v>0</v>
      </c>
      <c r="H118" s="6" t="s">
        <v>8</v>
      </c>
    </row>
    <row x14ac:dyDescent="0.25" r="119" customHeight="1" ht="18.75" hidden="1">
      <c r="A119" s="5">
        <v>89</v>
      </c>
      <c r="B119" s="6" t="s">
        <v>11</v>
      </c>
      <c r="C119" s="7">
        <v>252.2</v>
      </c>
      <c r="D119" s="5">
        <v>1100</v>
      </c>
      <c r="E119" s="6" t="s">
        <v>29</v>
      </c>
      <c r="F119" s="5">
        <v>0</v>
      </c>
      <c r="G119" s="5">
        <v>0</v>
      </c>
      <c r="H119" s="6" t="s">
        <v>8</v>
      </c>
    </row>
    <row x14ac:dyDescent="0.25" r="120" customHeight="1" ht="18.75" hidden="1">
      <c r="A120" s="5">
        <v>188</v>
      </c>
      <c r="B120" s="6" t="s">
        <v>8</v>
      </c>
      <c r="C120" s="5">
        <v>531</v>
      </c>
      <c r="D120" s="5">
        <v>550</v>
      </c>
      <c r="E120" s="6" t="s">
        <v>30</v>
      </c>
      <c r="F120" s="7">
        <v>763.5999999999999</v>
      </c>
      <c r="G120" s="5">
        <v>0</v>
      </c>
      <c r="H120" s="6" t="s">
        <v>11</v>
      </c>
    </row>
    <row x14ac:dyDescent="0.25" r="121" customHeight="1" ht="18.75" hidden="1">
      <c r="A121" s="5">
        <v>190</v>
      </c>
      <c r="B121" s="6" t="s">
        <v>16</v>
      </c>
      <c r="C121" s="5">
        <v>0</v>
      </c>
      <c r="D121" s="5">
        <v>550</v>
      </c>
      <c r="E121" s="6" t="s">
        <v>30</v>
      </c>
      <c r="F121" s="7">
        <v>763.5999999999999</v>
      </c>
      <c r="G121" s="5">
        <v>0</v>
      </c>
      <c r="H121" s="6" t="s">
        <v>11</v>
      </c>
    </row>
    <row x14ac:dyDescent="0.25" r="122" customHeight="1" ht="18.75" hidden="1">
      <c r="A122" s="5">
        <v>89</v>
      </c>
      <c r="B122" s="6" t="s">
        <v>11</v>
      </c>
      <c r="C122" s="7">
        <v>504.4</v>
      </c>
      <c r="D122" s="5">
        <v>1100</v>
      </c>
      <c r="E122" s="6" t="s">
        <v>30</v>
      </c>
      <c r="F122" s="7">
        <v>763.5999999999999</v>
      </c>
      <c r="G122" s="5">
        <v>0</v>
      </c>
      <c r="H122" s="6" t="s">
        <v>11</v>
      </c>
    </row>
    <row x14ac:dyDescent="0.25" r="123" customHeight="1" ht="18.75">
      <c r="A123" s="5">
        <v>188</v>
      </c>
      <c r="B123" s="6" t="s">
        <v>8</v>
      </c>
      <c r="C123" s="5">
        <v>197</v>
      </c>
      <c r="D123" s="5">
        <v>550</v>
      </c>
      <c r="E123" s="6" t="s">
        <v>30</v>
      </c>
      <c r="F123" s="5">
        <v>0</v>
      </c>
      <c r="G123" s="5">
        <v>0</v>
      </c>
      <c r="H123" s="6" t="s">
        <v>8</v>
      </c>
    </row>
    <row x14ac:dyDescent="0.25" r="124" customHeight="1" ht="18.75" hidden="1">
      <c r="A124" s="5">
        <v>190</v>
      </c>
      <c r="B124" s="6" t="s">
        <v>16</v>
      </c>
      <c r="C124" s="5">
        <v>0</v>
      </c>
      <c r="D124" s="5">
        <v>550</v>
      </c>
      <c r="E124" s="6" t="s">
        <v>30</v>
      </c>
      <c r="F124" s="5">
        <v>0</v>
      </c>
      <c r="G124" s="5">
        <v>0</v>
      </c>
      <c r="H124" s="6" t="s">
        <v>8</v>
      </c>
    </row>
    <row x14ac:dyDescent="0.25" r="125" customHeight="1" ht="18.75" hidden="1">
      <c r="A125" s="5">
        <v>89</v>
      </c>
      <c r="B125" s="6" t="s">
        <v>11</v>
      </c>
      <c r="C125" s="7">
        <v>504.4</v>
      </c>
      <c r="D125" s="5">
        <v>1100</v>
      </c>
      <c r="E125" s="6" t="s">
        <v>30</v>
      </c>
      <c r="F125" s="5">
        <v>0</v>
      </c>
      <c r="G125" s="5">
        <v>0</v>
      </c>
      <c r="H125" s="6" t="s">
        <v>8</v>
      </c>
    </row>
    <row x14ac:dyDescent="0.25" r="126" customHeight="1" ht="18.75" hidden="1">
      <c r="A126" s="5">
        <v>188</v>
      </c>
      <c r="B126" s="6" t="s">
        <v>8</v>
      </c>
      <c r="C126" s="5">
        <v>197</v>
      </c>
      <c r="D126" s="5">
        <v>550</v>
      </c>
      <c r="E126" s="6" t="s">
        <v>31</v>
      </c>
      <c r="F126" s="7">
        <v>899.3999999999999</v>
      </c>
      <c r="G126" s="5">
        <v>0</v>
      </c>
      <c r="H126" s="6" t="s">
        <v>11</v>
      </c>
    </row>
    <row x14ac:dyDescent="0.25" r="127" customHeight="1" ht="18.75" hidden="1">
      <c r="A127" s="5">
        <v>190</v>
      </c>
      <c r="B127" s="6" t="s">
        <v>16</v>
      </c>
      <c r="C127" s="5">
        <v>0</v>
      </c>
      <c r="D127" s="5">
        <v>550</v>
      </c>
      <c r="E127" s="6" t="s">
        <v>31</v>
      </c>
      <c r="F127" s="7">
        <v>899.3999999999999</v>
      </c>
      <c r="G127" s="5">
        <v>0</v>
      </c>
      <c r="H127" s="6" t="s">
        <v>11</v>
      </c>
    </row>
    <row x14ac:dyDescent="0.25" r="128" customHeight="1" ht="18.75" hidden="1">
      <c r="A128" s="5">
        <v>89</v>
      </c>
      <c r="B128" s="6" t="s">
        <v>11</v>
      </c>
      <c r="C128" s="7">
        <v>756.5999999999999</v>
      </c>
      <c r="D128" s="5">
        <v>1100</v>
      </c>
      <c r="E128" s="6" t="s">
        <v>31</v>
      </c>
      <c r="F128" s="7">
        <v>899.3999999999999</v>
      </c>
      <c r="G128" s="5">
        <v>0</v>
      </c>
      <c r="H128" s="6" t="s">
        <v>11</v>
      </c>
    </row>
    <row x14ac:dyDescent="0.25" r="129" customHeight="1" ht="18.75">
      <c r="A129" s="5">
        <v>188</v>
      </c>
      <c r="B129" s="6" t="s">
        <v>16</v>
      </c>
      <c r="C129" s="5">
        <v>0</v>
      </c>
      <c r="D129" s="5">
        <v>550</v>
      </c>
      <c r="E129" s="6" t="s">
        <v>31</v>
      </c>
      <c r="F129" s="5">
        <v>0</v>
      </c>
      <c r="G129" s="5">
        <v>88</v>
      </c>
      <c r="H129" s="6" t="s">
        <v>8</v>
      </c>
    </row>
    <row x14ac:dyDescent="0.25" r="130" customHeight="1" ht="18.75" hidden="1">
      <c r="A130" s="5">
        <v>190</v>
      </c>
      <c r="B130" s="6" t="s">
        <v>16</v>
      </c>
      <c r="C130" s="5">
        <v>0</v>
      </c>
      <c r="D130" s="5">
        <v>550</v>
      </c>
      <c r="E130" s="6" t="s">
        <v>31</v>
      </c>
      <c r="F130" s="5">
        <v>0</v>
      </c>
      <c r="G130" s="5">
        <v>88</v>
      </c>
      <c r="H130" s="6" t="s">
        <v>8</v>
      </c>
    </row>
    <row x14ac:dyDescent="0.25" r="131" customHeight="1" ht="18.75" hidden="1">
      <c r="A131" s="5">
        <v>89</v>
      </c>
      <c r="B131" s="6" t="s">
        <v>11</v>
      </c>
      <c r="C131" s="7">
        <v>756.5999999999999</v>
      </c>
      <c r="D131" s="5">
        <v>1100</v>
      </c>
      <c r="E131" s="6" t="s">
        <v>31</v>
      </c>
      <c r="F131" s="5">
        <v>0</v>
      </c>
      <c r="G131" s="5">
        <v>88</v>
      </c>
      <c r="H131" s="6" t="s">
        <v>8</v>
      </c>
    </row>
    <row x14ac:dyDescent="0.25" r="132" customHeight="1" ht="18.75" hidden="1">
      <c r="A132" s="5">
        <v>188</v>
      </c>
      <c r="B132" s="6" t="s">
        <v>16</v>
      </c>
      <c r="C132" s="5">
        <v>0</v>
      </c>
      <c r="D132" s="5">
        <v>550</v>
      </c>
      <c r="E132" s="6" t="s">
        <v>32</v>
      </c>
      <c r="F132" s="5">
        <v>1074</v>
      </c>
      <c r="G132" s="5">
        <v>0</v>
      </c>
      <c r="H132" s="6" t="s">
        <v>11</v>
      </c>
    </row>
    <row x14ac:dyDescent="0.25" r="133" customHeight="1" ht="18.75" hidden="1">
      <c r="A133" s="5">
        <v>190</v>
      </c>
      <c r="B133" s="6" t="s">
        <v>16</v>
      </c>
      <c r="C133" s="5">
        <v>0</v>
      </c>
      <c r="D133" s="5">
        <v>550</v>
      </c>
      <c r="E133" s="6" t="s">
        <v>32</v>
      </c>
      <c r="F133" s="5">
        <v>1074</v>
      </c>
      <c r="G133" s="5">
        <v>0</v>
      </c>
      <c r="H133" s="6" t="s">
        <v>11</v>
      </c>
    </row>
    <row x14ac:dyDescent="0.25" r="134" customHeight="1" ht="18.75" hidden="1">
      <c r="A134" s="5">
        <v>89</v>
      </c>
      <c r="B134" s="6" t="s">
        <v>11</v>
      </c>
      <c r="C134" s="7">
        <v>1008.8</v>
      </c>
      <c r="D134" s="5">
        <v>1100</v>
      </c>
      <c r="E134" s="6" t="s">
        <v>32</v>
      </c>
      <c r="F134" s="5">
        <v>1074</v>
      </c>
      <c r="G134" s="5">
        <v>0</v>
      </c>
      <c r="H134" s="6" t="s">
        <v>11</v>
      </c>
    </row>
    <row x14ac:dyDescent="0.25" r="135" customHeight="1" ht="18.75">
      <c r="A135" s="5">
        <v>188</v>
      </c>
      <c r="B135" s="6" t="s">
        <v>16</v>
      </c>
      <c r="C135" s="5">
        <v>0</v>
      </c>
      <c r="D135" s="5">
        <v>550</v>
      </c>
      <c r="E135" s="6" t="s">
        <v>32</v>
      </c>
      <c r="F135" s="5">
        <v>0</v>
      </c>
      <c r="G135" s="5">
        <v>373</v>
      </c>
      <c r="H135" s="6" t="s">
        <v>8</v>
      </c>
    </row>
    <row x14ac:dyDescent="0.25" r="136" customHeight="1" ht="18.75" hidden="1">
      <c r="A136" s="5">
        <v>190</v>
      </c>
      <c r="B136" s="6" t="s">
        <v>16</v>
      </c>
      <c r="C136" s="5">
        <v>0</v>
      </c>
      <c r="D136" s="5">
        <v>550</v>
      </c>
      <c r="E136" s="6" t="s">
        <v>32</v>
      </c>
      <c r="F136" s="5">
        <v>0</v>
      </c>
      <c r="G136" s="5">
        <v>373</v>
      </c>
      <c r="H136" s="6" t="s">
        <v>8</v>
      </c>
    </row>
    <row x14ac:dyDescent="0.25" r="137" customHeight="1" ht="18.75" hidden="1">
      <c r="A137" s="5">
        <v>89</v>
      </c>
      <c r="B137" s="6" t="s">
        <v>11</v>
      </c>
      <c r="C137" s="7">
        <v>1008.8</v>
      </c>
      <c r="D137" s="5">
        <v>1100</v>
      </c>
      <c r="E137" s="6" t="s">
        <v>32</v>
      </c>
      <c r="F137" s="5">
        <v>0</v>
      </c>
      <c r="G137" s="5">
        <v>373</v>
      </c>
      <c r="H137" s="6" t="s">
        <v>8</v>
      </c>
    </row>
    <row x14ac:dyDescent="0.25" r="138" customHeight="1" ht="18.75" hidden="1">
      <c r="A138" s="5">
        <v>188</v>
      </c>
      <c r="B138" s="6" t="s">
        <v>16</v>
      </c>
      <c r="C138" s="5">
        <v>0</v>
      </c>
      <c r="D138" s="5">
        <v>550</v>
      </c>
      <c r="E138" s="6" t="s">
        <v>33</v>
      </c>
      <c r="F138" s="7">
        <v>1248.6</v>
      </c>
      <c r="G138" s="5">
        <v>0</v>
      </c>
      <c r="H138" s="6" t="s">
        <v>11</v>
      </c>
    </row>
    <row x14ac:dyDescent="0.25" r="139" customHeight="1" ht="18.75" hidden="1">
      <c r="A139" s="5">
        <v>190</v>
      </c>
      <c r="B139" s="6" t="s">
        <v>11</v>
      </c>
      <c r="C139" s="7">
        <v>160.9999999999999</v>
      </c>
      <c r="D139" s="5">
        <v>550</v>
      </c>
      <c r="E139" s="6" t="s">
        <v>33</v>
      </c>
      <c r="F139" s="7">
        <v>1248.6</v>
      </c>
      <c r="G139" s="5">
        <v>0</v>
      </c>
      <c r="H139" s="6" t="s">
        <v>11</v>
      </c>
    </row>
    <row x14ac:dyDescent="0.25" r="140" customHeight="1" ht="18.75" hidden="1">
      <c r="A140" s="5">
        <v>89</v>
      </c>
      <c r="B140" s="6" t="s">
        <v>10</v>
      </c>
      <c r="C140" s="5">
        <v>1100</v>
      </c>
      <c r="D140" s="5">
        <v>1100</v>
      </c>
      <c r="E140" s="6" t="s">
        <v>33</v>
      </c>
      <c r="F140" s="7">
        <v>1248.6</v>
      </c>
      <c r="G140" s="5">
        <v>0</v>
      </c>
      <c r="H140" s="6" t="s">
        <v>11</v>
      </c>
    </row>
    <row x14ac:dyDescent="0.25" r="141" customHeight="1" ht="18.75">
      <c r="A141" s="5">
        <v>188</v>
      </c>
      <c r="B141" s="6" t="s">
        <v>16</v>
      </c>
      <c r="C141" s="5">
        <v>0</v>
      </c>
      <c r="D141" s="5">
        <v>550</v>
      </c>
      <c r="E141" s="6" t="s">
        <v>33</v>
      </c>
      <c r="F141" s="5">
        <v>0</v>
      </c>
      <c r="G141" s="5">
        <v>0</v>
      </c>
      <c r="H141" s="6" t="s">
        <v>8</v>
      </c>
    </row>
    <row x14ac:dyDescent="0.25" r="142" customHeight="1" ht="18.75" hidden="1">
      <c r="A142" s="5">
        <v>190</v>
      </c>
      <c r="B142" s="6" t="s">
        <v>11</v>
      </c>
      <c r="C142" s="7">
        <v>160.9999999999999</v>
      </c>
      <c r="D142" s="5">
        <v>550</v>
      </c>
      <c r="E142" s="6" t="s">
        <v>33</v>
      </c>
      <c r="F142" s="5">
        <v>0</v>
      </c>
      <c r="G142" s="5">
        <v>0</v>
      </c>
      <c r="H142" s="6" t="s">
        <v>8</v>
      </c>
    </row>
    <row x14ac:dyDescent="0.25" r="143" customHeight="1" ht="18.75" hidden="1">
      <c r="A143" s="5">
        <v>89</v>
      </c>
      <c r="B143" s="6" t="s">
        <v>8</v>
      </c>
      <c r="C143" s="5">
        <v>442</v>
      </c>
      <c r="D143" s="5">
        <v>1100</v>
      </c>
      <c r="E143" s="6" t="s">
        <v>33</v>
      </c>
      <c r="F143" s="5">
        <v>0</v>
      </c>
      <c r="G143" s="5">
        <v>0</v>
      </c>
      <c r="H143" s="6" t="s">
        <v>8</v>
      </c>
    </row>
    <row x14ac:dyDescent="0.25" r="144" customHeight="1" ht="18.75" hidden="1">
      <c r="A144" s="5">
        <v>188</v>
      </c>
      <c r="B144" s="6" t="s">
        <v>16</v>
      </c>
      <c r="C144" s="5">
        <v>0</v>
      </c>
      <c r="D144" s="5">
        <v>550</v>
      </c>
      <c r="E144" s="6" t="s">
        <v>34</v>
      </c>
      <c r="F144" s="7">
        <v>1423.2</v>
      </c>
      <c r="G144" s="5">
        <v>0</v>
      </c>
      <c r="H144" s="6" t="s">
        <v>11</v>
      </c>
    </row>
    <row x14ac:dyDescent="0.25" r="145" customHeight="1" ht="18.75" hidden="1">
      <c r="A145" s="5">
        <v>190</v>
      </c>
      <c r="B145" s="6" t="s">
        <v>11</v>
      </c>
      <c r="C145" s="7">
        <v>413.1999999999999</v>
      </c>
      <c r="D145" s="5">
        <v>550</v>
      </c>
      <c r="E145" s="6" t="s">
        <v>34</v>
      </c>
      <c r="F145" s="7">
        <v>1423.2</v>
      </c>
      <c r="G145" s="5">
        <v>0</v>
      </c>
      <c r="H145" s="6" t="s">
        <v>11</v>
      </c>
    </row>
    <row x14ac:dyDescent="0.25" r="146" customHeight="1" ht="18.75" hidden="1">
      <c r="A146" s="5">
        <v>89</v>
      </c>
      <c r="B146" s="6" t="s">
        <v>8</v>
      </c>
      <c r="C146" s="5">
        <v>442</v>
      </c>
      <c r="D146" s="5">
        <v>1100</v>
      </c>
      <c r="E146" s="6" t="s">
        <v>34</v>
      </c>
      <c r="F146" s="7">
        <v>1423.2</v>
      </c>
      <c r="G146" s="5">
        <v>0</v>
      </c>
      <c r="H146" s="6" t="s">
        <v>11</v>
      </c>
    </row>
    <row x14ac:dyDescent="0.25" r="147" customHeight="1" ht="18.75">
      <c r="A147" s="5">
        <v>188</v>
      </c>
      <c r="B147" s="6" t="s">
        <v>16</v>
      </c>
      <c r="C147" s="5">
        <v>0</v>
      </c>
      <c r="D147" s="5">
        <v>550</v>
      </c>
      <c r="E147" s="6" t="s">
        <v>34</v>
      </c>
      <c r="F147" s="5">
        <v>0</v>
      </c>
      <c r="G147" s="5">
        <v>0</v>
      </c>
      <c r="H147" s="6" t="s">
        <v>8</v>
      </c>
    </row>
    <row x14ac:dyDescent="0.25" r="148" customHeight="1" ht="18.75" hidden="1">
      <c r="A148" s="5">
        <v>190</v>
      </c>
      <c r="B148" s="6" t="s">
        <v>11</v>
      </c>
      <c r="C148" s="7">
        <v>413.1999999999999</v>
      </c>
      <c r="D148" s="5">
        <v>550</v>
      </c>
      <c r="E148" s="6" t="s">
        <v>34</v>
      </c>
      <c r="F148" s="5">
        <v>0</v>
      </c>
      <c r="G148" s="5">
        <v>0</v>
      </c>
      <c r="H148" s="6" t="s">
        <v>8</v>
      </c>
    </row>
    <row x14ac:dyDescent="0.25" r="149" customHeight="1" ht="18.75" hidden="1">
      <c r="A149" s="5">
        <v>89</v>
      </c>
      <c r="B149" s="6" t="s">
        <v>8</v>
      </c>
      <c r="C149" s="5">
        <v>157</v>
      </c>
      <c r="D149" s="5">
        <v>1100</v>
      </c>
      <c r="E149" s="6" t="s">
        <v>34</v>
      </c>
      <c r="F149" s="5">
        <v>0</v>
      </c>
      <c r="G149" s="5">
        <v>0</v>
      </c>
      <c r="H149" s="6" t="s">
        <v>8</v>
      </c>
    </row>
    <row x14ac:dyDescent="0.25" r="150" customHeight="1" ht="18.75" hidden="1">
      <c r="A150" s="5">
        <v>188</v>
      </c>
      <c r="B150" s="6" t="s">
        <v>11</v>
      </c>
      <c r="C150" s="7">
        <v>115.3999999999999</v>
      </c>
      <c r="D150" s="5">
        <v>550</v>
      </c>
      <c r="E150" s="6" t="s">
        <v>35</v>
      </c>
      <c r="F150" s="7">
        <v>1287.4</v>
      </c>
      <c r="G150" s="5">
        <v>0</v>
      </c>
      <c r="H150" s="6" t="s">
        <v>11</v>
      </c>
    </row>
    <row x14ac:dyDescent="0.25" r="151" customHeight="1" ht="18.75" hidden="1">
      <c r="A151" s="5">
        <v>190</v>
      </c>
      <c r="B151" s="6" t="s">
        <v>10</v>
      </c>
      <c r="C151" s="5">
        <v>550</v>
      </c>
      <c r="D151" s="5">
        <v>550</v>
      </c>
      <c r="E151" s="6" t="s">
        <v>35</v>
      </c>
      <c r="F151" s="7">
        <v>1287.4</v>
      </c>
      <c r="G151" s="5">
        <v>0</v>
      </c>
      <c r="H151" s="6" t="s">
        <v>11</v>
      </c>
    </row>
    <row x14ac:dyDescent="0.25" r="152" customHeight="1" ht="18.75" hidden="1">
      <c r="A152" s="5">
        <v>89</v>
      </c>
      <c r="B152" s="6" t="s">
        <v>8</v>
      </c>
      <c r="C152" s="5">
        <v>157</v>
      </c>
      <c r="D152" s="5">
        <v>1100</v>
      </c>
      <c r="E152" s="6" t="s">
        <v>35</v>
      </c>
      <c r="F152" s="7">
        <v>1287.4</v>
      </c>
      <c r="G152" s="5">
        <v>0</v>
      </c>
      <c r="H152" s="6" t="s">
        <v>11</v>
      </c>
    </row>
    <row x14ac:dyDescent="0.25" r="153" customHeight="1" ht="18.75">
      <c r="A153" s="5">
        <v>188</v>
      </c>
      <c r="B153" s="6" t="s">
        <v>11</v>
      </c>
      <c r="C153" s="7">
        <v>115.3999999999999</v>
      </c>
      <c r="D153" s="5">
        <v>550</v>
      </c>
      <c r="E153" s="6" t="s">
        <v>35</v>
      </c>
      <c r="F153" s="5">
        <v>0</v>
      </c>
      <c r="G153" s="5">
        <v>0</v>
      </c>
      <c r="H153" s="6" t="s">
        <v>8</v>
      </c>
    </row>
    <row x14ac:dyDescent="0.25" r="154" customHeight="1" ht="18.75" hidden="1">
      <c r="A154" s="5">
        <v>190</v>
      </c>
      <c r="B154" s="6" t="s">
        <v>8</v>
      </c>
      <c r="C154" s="5">
        <v>451</v>
      </c>
      <c r="D154" s="5">
        <v>550</v>
      </c>
      <c r="E154" s="6" t="s">
        <v>35</v>
      </c>
      <c r="F154" s="5">
        <v>0</v>
      </c>
      <c r="G154" s="5">
        <v>0</v>
      </c>
      <c r="H154" s="6" t="s">
        <v>8</v>
      </c>
    </row>
    <row x14ac:dyDescent="0.25" r="155" customHeight="1" ht="18.75" hidden="1">
      <c r="A155" s="5">
        <v>89</v>
      </c>
      <c r="B155" s="6" t="s">
        <v>16</v>
      </c>
      <c r="C155" s="5">
        <v>0</v>
      </c>
      <c r="D155" s="5">
        <v>1100</v>
      </c>
      <c r="E155" s="6" t="s">
        <v>35</v>
      </c>
      <c r="F155" s="5">
        <v>0</v>
      </c>
      <c r="G155" s="5">
        <v>0</v>
      </c>
      <c r="H155" s="6" t="s">
        <v>8</v>
      </c>
    </row>
    <row x14ac:dyDescent="0.25" r="156" customHeight="1" ht="18.75" hidden="1">
      <c r="A156" s="5">
        <v>188</v>
      </c>
      <c r="B156" s="6" t="s">
        <v>11</v>
      </c>
      <c r="C156" s="7">
        <v>367.5999999999999</v>
      </c>
      <c r="D156" s="5">
        <v>550</v>
      </c>
      <c r="E156" s="6" t="s">
        <v>36</v>
      </c>
      <c r="F156" s="7">
        <v>1151.6</v>
      </c>
      <c r="G156" s="5">
        <v>0</v>
      </c>
      <c r="H156" s="6" t="s">
        <v>11</v>
      </c>
    </row>
    <row x14ac:dyDescent="0.25" r="157" customHeight="1" ht="18.75" hidden="1">
      <c r="A157" s="5">
        <v>190</v>
      </c>
      <c r="B157" s="6" t="s">
        <v>8</v>
      </c>
      <c r="C157" s="5">
        <v>451</v>
      </c>
      <c r="D157" s="5">
        <v>550</v>
      </c>
      <c r="E157" s="6" t="s">
        <v>36</v>
      </c>
      <c r="F157" s="7">
        <v>1151.6</v>
      </c>
      <c r="G157" s="5">
        <v>0</v>
      </c>
      <c r="H157" s="6" t="s">
        <v>11</v>
      </c>
    </row>
    <row x14ac:dyDescent="0.25" r="158" customHeight="1" ht="18.75" hidden="1">
      <c r="A158" s="5">
        <v>89</v>
      </c>
      <c r="B158" s="6" t="s">
        <v>16</v>
      </c>
      <c r="C158" s="5">
        <v>0</v>
      </c>
      <c r="D158" s="5">
        <v>1100</v>
      </c>
      <c r="E158" s="6" t="s">
        <v>36</v>
      </c>
      <c r="F158" s="7">
        <v>1151.6</v>
      </c>
      <c r="G158" s="5">
        <v>0</v>
      </c>
      <c r="H158" s="6" t="s">
        <v>11</v>
      </c>
    </row>
    <row x14ac:dyDescent="0.25" r="159" customHeight="1" ht="18.75">
      <c r="A159" s="5">
        <v>188</v>
      </c>
      <c r="B159" s="6" t="s">
        <v>11</v>
      </c>
      <c r="C159" s="7">
        <v>367.5999999999999</v>
      </c>
      <c r="D159" s="5">
        <v>550</v>
      </c>
      <c r="E159" s="6" t="s">
        <v>36</v>
      </c>
      <c r="F159" s="5">
        <v>0</v>
      </c>
      <c r="G159" s="5">
        <v>0</v>
      </c>
      <c r="H159" s="6" t="s">
        <v>8</v>
      </c>
    </row>
    <row x14ac:dyDescent="0.25" r="160" customHeight="1" ht="18.75" hidden="1">
      <c r="A160" s="5">
        <v>190</v>
      </c>
      <c r="B160" s="6" t="s">
        <v>8</v>
      </c>
      <c r="C160" s="5">
        <v>195</v>
      </c>
      <c r="D160" s="5">
        <v>550</v>
      </c>
      <c r="E160" s="6" t="s">
        <v>36</v>
      </c>
      <c r="F160" s="5">
        <v>0</v>
      </c>
      <c r="G160" s="5">
        <v>0</v>
      </c>
      <c r="H160" s="6" t="s">
        <v>8</v>
      </c>
    </row>
    <row x14ac:dyDescent="0.25" r="161" customHeight="1" ht="18.75" hidden="1">
      <c r="A161" s="5">
        <v>89</v>
      </c>
      <c r="B161" s="6" t="s">
        <v>16</v>
      </c>
      <c r="C161" s="5">
        <v>0</v>
      </c>
      <c r="D161" s="5">
        <v>1100</v>
      </c>
      <c r="E161" s="6" t="s">
        <v>36</v>
      </c>
      <c r="F161" s="5">
        <v>0</v>
      </c>
      <c r="G161" s="5">
        <v>0</v>
      </c>
      <c r="H161" s="6" t="s">
        <v>8</v>
      </c>
    </row>
    <row x14ac:dyDescent="0.25" r="162" customHeight="1" ht="18.75" hidden="1">
      <c r="A162" s="5">
        <v>188</v>
      </c>
      <c r="B162" s="6" t="s">
        <v>10</v>
      </c>
      <c r="C162" s="5">
        <v>550</v>
      </c>
      <c r="D162" s="5">
        <v>550</v>
      </c>
      <c r="E162" s="6" t="s">
        <v>37</v>
      </c>
      <c r="F162" s="7">
        <v>1015.8</v>
      </c>
      <c r="G162" s="5">
        <v>0</v>
      </c>
      <c r="H162" s="6" t="s">
        <v>11</v>
      </c>
    </row>
    <row x14ac:dyDescent="0.25" r="163" customHeight="1" ht="18.75" hidden="1">
      <c r="A163" s="5">
        <v>190</v>
      </c>
      <c r="B163" s="6" t="s">
        <v>8</v>
      </c>
      <c r="C163" s="5">
        <v>195</v>
      </c>
      <c r="D163" s="5">
        <v>550</v>
      </c>
      <c r="E163" s="6" t="s">
        <v>37</v>
      </c>
      <c r="F163" s="7">
        <v>1015.8</v>
      </c>
      <c r="G163" s="5">
        <v>0</v>
      </c>
      <c r="H163" s="6" t="s">
        <v>11</v>
      </c>
    </row>
    <row x14ac:dyDescent="0.25" r="164" customHeight="1" ht="18.75" hidden="1">
      <c r="A164" s="5">
        <v>89</v>
      </c>
      <c r="B164" s="6" t="s">
        <v>11</v>
      </c>
      <c r="C164" s="7">
        <v>69.7999999999999</v>
      </c>
      <c r="D164" s="5">
        <v>1100</v>
      </c>
      <c r="E164" s="6" t="s">
        <v>37</v>
      </c>
      <c r="F164" s="7">
        <v>1015.8</v>
      </c>
      <c r="G164" s="5">
        <v>0</v>
      </c>
      <c r="H164" s="6" t="s">
        <v>11</v>
      </c>
    </row>
    <row x14ac:dyDescent="0.25" r="165" customHeight="1" ht="18.75">
      <c r="A165" s="5">
        <v>188</v>
      </c>
      <c r="B165" s="6" t="s">
        <v>8</v>
      </c>
      <c r="C165" s="5">
        <v>489</v>
      </c>
      <c r="D165" s="5">
        <v>550</v>
      </c>
      <c r="E165" s="6" t="s">
        <v>37</v>
      </c>
      <c r="F165" s="5">
        <v>0</v>
      </c>
      <c r="G165" s="5">
        <v>0</v>
      </c>
      <c r="H165" s="6" t="s">
        <v>8</v>
      </c>
    </row>
    <row x14ac:dyDescent="0.25" r="166" customHeight="1" ht="18.75" hidden="1">
      <c r="A166" s="5">
        <v>190</v>
      </c>
      <c r="B166" s="6" t="s">
        <v>16</v>
      </c>
      <c r="C166" s="5">
        <v>0</v>
      </c>
      <c r="D166" s="5">
        <v>550</v>
      </c>
      <c r="E166" s="6" t="s">
        <v>37</v>
      </c>
      <c r="F166" s="5">
        <v>0</v>
      </c>
      <c r="G166" s="5">
        <v>0</v>
      </c>
      <c r="H166" s="6" t="s">
        <v>8</v>
      </c>
    </row>
    <row x14ac:dyDescent="0.25" r="167" customHeight="1" ht="18.75" hidden="1">
      <c r="A167" s="5">
        <v>89</v>
      </c>
      <c r="B167" s="6" t="s">
        <v>11</v>
      </c>
      <c r="C167" s="7">
        <v>69.7999999999999</v>
      </c>
      <c r="D167" s="5">
        <v>1100</v>
      </c>
      <c r="E167" s="6" t="s">
        <v>37</v>
      </c>
      <c r="F167" s="5">
        <v>0</v>
      </c>
      <c r="G167" s="5">
        <v>0</v>
      </c>
      <c r="H167" s="6" t="s">
        <v>8</v>
      </c>
    </row>
    <row x14ac:dyDescent="0.25" r="168" customHeight="1" ht="18.75" hidden="1">
      <c r="A168" s="5">
        <v>188</v>
      </c>
      <c r="B168" s="6" t="s">
        <v>8</v>
      </c>
      <c r="C168" s="5">
        <v>489</v>
      </c>
      <c r="D168" s="5">
        <v>550</v>
      </c>
      <c r="E168" s="6" t="s">
        <v>38</v>
      </c>
      <c r="F168" s="7">
        <v>879.9999999999998</v>
      </c>
      <c r="G168" s="5">
        <v>0</v>
      </c>
      <c r="H168" s="6" t="s">
        <v>11</v>
      </c>
    </row>
    <row x14ac:dyDescent="0.25" r="169" customHeight="1" ht="18.75" hidden="1">
      <c r="A169" s="5">
        <v>190</v>
      </c>
      <c r="B169" s="6" t="s">
        <v>16</v>
      </c>
      <c r="C169" s="5">
        <v>0</v>
      </c>
      <c r="D169" s="5">
        <v>550</v>
      </c>
      <c r="E169" s="6" t="s">
        <v>38</v>
      </c>
      <c r="F169" s="7">
        <v>879.9999999999998</v>
      </c>
      <c r="G169" s="5">
        <v>0</v>
      </c>
      <c r="H169" s="6" t="s">
        <v>11</v>
      </c>
    </row>
    <row x14ac:dyDescent="0.25" r="170" customHeight="1" ht="18.75" hidden="1">
      <c r="A170" s="5">
        <v>89</v>
      </c>
      <c r="B170" s="6" t="s">
        <v>11</v>
      </c>
      <c r="C170" s="7">
        <v>321.9999999999999</v>
      </c>
      <c r="D170" s="5">
        <v>1100</v>
      </c>
      <c r="E170" s="6" t="s">
        <v>38</v>
      </c>
      <c r="F170" s="7">
        <v>879.9999999999998</v>
      </c>
      <c r="G170" s="5">
        <v>0</v>
      </c>
      <c r="H170" s="6" t="s">
        <v>11</v>
      </c>
    </row>
    <row x14ac:dyDescent="0.25" r="171" customHeight="1" ht="18.75">
      <c r="A171" s="5">
        <v>188</v>
      </c>
      <c r="B171" s="6" t="s">
        <v>8</v>
      </c>
      <c r="C171" s="5">
        <v>233</v>
      </c>
      <c r="D171" s="5">
        <v>550</v>
      </c>
      <c r="E171" s="6" t="s">
        <v>38</v>
      </c>
      <c r="F171" s="5">
        <v>0</v>
      </c>
      <c r="G171" s="5">
        <v>0</v>
      </c>
      <c r="H171" s="6" t="s">
        <v>8</v>
      </c>
    </row>
    <row x14ac:dyDescent="0.25" r="172" customHeight="1" ht="18.75" hidden="1">
      <c r="A172" s="5">
        <v>190</v>
      </c>
      <c r="B172" s="6" t="s">
        <v>16</v>
      </c>
      <c r="C172" s="5">
        <v>0</v>
      </c>
      <c r="D172" s="5">
        <v>550</v>
      </c>
      <c r="E172" s="6" t="s">
        <v>38</v>
      </c>
      <c r="F172" s="5">
        <v>0</v>
      </c>
      <c r="G172" s="5">
        <v>0</v>
      </c>
      <c r="H172" s="6" t="s">
        <v>8</v>
      </c>
    </row>
    <row x14ac:dyDescent="0.25" r="173" customHeight="1" ht="18.75" hidden="1">
      <c r="A173" s="5">
        <v>89</v>
      </c>
      <c r="B173" s="6" t="s">
        <v>11</v>
      </c>
      <c r="C173" s="7">
        <v>321.9999999999999</v>
      </c>
      <c r="D173" s="5">
        <v>1100</v>
      </c>
      <c r="E173" s="6" t="s">
        <v>38</v>
      </c>
      <c r="F173" s="5">
        <v>0</v>
      </c>
      <c r="G173" s="5">
        <v>0</v>
      </c>
      <c r="H173" s="6" t="s">
        <v>8</v>
      </c>
    </row>
    <row x14ac:dyDescent="0.25" r="174" customHeight="1" ht="18.75" hidden="1">
      <c r="A174" s="5">
        <v>188</v>
      </c>
      <c r="B174" s="6" t="s">
        <v>8</v>
      </c>
      <c r="C174" s="5">
        <v>233</v>
      </c>
      <c r="D174" s="5">
        <v>550</v>
      </c>
      <c r="E174" s="6" t="s">
        <v>39</v>
      </c>
      <c r="F174" s="7">
        <v>763.5999999999997</v>
      </c>
      <c r="G174" s="5">
        <v>0</v>
      </c>
      <c r="H174" s="6" t="s">
        <v>11</v>
      </c>
    </row>
    <row x14ac:dyDescent="0.25" r="175" customHeight="1" ht="18.75" hidden="1">
      <c r="A175" s="5">
        <v>190</v>
      </c>
      <c r="B175" s="6" t="s">
        <v>16</v>
      </c>
      <c r="C175" s="5">
        <v>0</v>
      </c>
      <c r="D175" s="5">
        <v>550</v>
      </c>
      <c r="E175" s="6" t="s">
        <v>39</v>
      </c>
      <c r="F175" s="7">
        <v>763.5999999999997</v>
      </c>
      <c r="G175" s="5">
        <v>0</v>
      </c>
      <c r="H175" s="6" t="s">
        <v>11</v>
      </c>
    </row>
    <row x14ac:dyDescent="0.25" r="176" customHeight="1" ht="18.75" hidden="1">
      <c r="A176" s="5">
        <v>89</v>
      </c>
      <c r="B176" s="6" t="s">
        <v>11</v>
      </c>
      <c r="C176" s="7">
        <v>574.1999999999998</v>
      </c>
      <c r="D176" s="5">
        <v>1100</v>
      </c>
      <c r="E176" s="6" t="s">
        <v>39</v>
      </c>
      <c r="F176" s="7">
        <v>763.5999999999997</v>
      </c>
      <c r="G176" s="5">
        <v>0</v>
      </c>
      <c r="H176" s="6" t="s">
        <v>11</v>
      </c>
    </row>
    <row x14ac:dyDescent="0.25" r="177" customHeight="1" ht="18.75">
      <c r="A177" s="5">
        <v>188</v>
      </c>
      <c r="B177" s="6" t="s">
        <v>16</v>
      </c>
      <c r="C177" s="5">
        <v>0</v>
      </c>
      <c r="D177" s="5">
        <v>550</v>
      </c>
      <c r="E177" s="6" t="s">
        <v>39</v>
      </c>
      <c r="F177" s="5">
        <v>0</v>
      </c>
      <c r="G177" s="5">
        <v>23</v>
      </c>
      <c r="H177" s="6" t="s">
        <v>8</v>
      </c>
    </row>
    <row x14ac:dyDescent="0.25" r="178" customHeight="1" ht="18.75" hidden="1">
      <c r="A178" s="5">
        <v>190</v>
      </c>
      <c r="B178" s="6" t="s">
        <v>16</v>
      </c>
      <c r="C178" s="5">
        <v>0</v>
      </c>
      <c r="D178" s="5">
        <v>550</v>
      </c>
      <c r="E178" s="6" t="s">
        <v>39</v>
      </c>
      <c r="F178" s="5">
        <v>0</v>
      </c>
      <c r="G178" s="5">
        <v>23</v>
      </c>
      <c r="H178" s="6" t="s">
        <v>8</v>
      </c>
    </row>
    <row x14ac:dyDescent="0.25" r="179" customHeight="1" ht="18.75" hidden="1">
      <c r="A179" s="5">
        <v>89</v>
      </c>
      <c r="B179" s="6" t="s">
        <v>11</v>
      </c>
      <c r="C179" s="7">
        <v>574.1999999999998</v>
      </c>
      <c r="D179" s="5">
        <v>1100</v>
      </c>
      <c r="E179" s="6" t="s">
        <v>39</v>
      </c>
      <c r="F179" s="5">
        <v>0</v>
      </c>
      <c r="G179" s="5">
        <v>23</v>
      </c>
      <c r="H179" s="6" t="s">
        <v>8</v>
      </c>
    </row>
    <row x14ac:dyDescent="0.25" r="180" customHeight="1" ht="18.75" hidden="1">
      <c r="A180" s="5">
        <v>188</v>
      </c>
      <c r="B180" s="6" t="s">
        <v>16</v>
      </c>
      <c r="C180" s="5">
        <v>0</v>
      </c>
      <c r="D180" s="5">
        <v>550</v>
      </c>
      <c r="E180" s="6" t="s">
        <v>40</v>
      </c>
      <c r="F180" s="7">
        <v>647.1999999999996</v>
      </c>
      <c r="G180" s="5">
        <v>0</v>
      </c>
      <c r="H180" s="6" t="s">
        <v>11</v>
      </c>
    </row>
    <row x14ac:dyDescent="0.25" r="181" customHeight="1" ht="18.75" hidden="1">
      <c r="A181" s="5">
        <v>190</v>
      </c>
      <c r="B181" s="6" t="s">
        <v>16</v>
      </c>
      <c r="C181" s="5">
        <v>0</v>
      </c>
      <c r="D181" s="5">
        <v>550</v>
      </c>
      <c r="E181" s="6" t="s">
        <v>40</v>
      </c>
      <c r="F181" s="7">
        <v>647.1999999999996</v>
      </c>
      <c r="G181" s="5">
        <v>0</v>
      </c>
      <c r="H181" s="6" t="s">
        <v>11</v>
      </c>
    </row>
    <row x14ac:dyDescent="0.25" r="182" customHeight="1" ht="18.75" hidden="1">
      <c r="A182" s="5">
        <v>89</v>
      </c>
      <c r="B182" s="6" t="s">
        <v>11</v>
      </c>
      <c r="C182" s="7">
        <v>826.3999999999999</v>
      </c>
      <c r="D182" s="5">
        <v>1100</v>
      </c>
      <c r="E182" s="6" t="s">
        <v>40</v>
      </c>
      <c r="F182" s="7">
        <v>647.1999999999996</v>
      </c>
      <c r="G182" s="5">
        <v>0</v>
      </c>
      <c r="H182" s="6" t="s">
        <v>11</v>
      </c>
    </row>
    <row x14ac:dyDescent="0.25" r="183" customHeight="1" ht="18.75">
      <c r="A183" s="5">
        <v>188</v>
      </c>
      <c r="B183" s="6" t="s">
        <v>16</v>
      </c>
      <c r="C183" s="5">
        <v>0</v>
      </c>
      <c r="D183" s="5">
        <v>550</v>
      </c>
      <c r="E183" s="6" t="s">
        <v>40</v>
      </c>
      <c r="F183" s="5">
        <v>0</v>
      </c>
      <c r="G183" s="5">
        <v>232</v>
      </c>
      <c r="H183" s="6" t="s">
        <v>8</v>
      </c>
    </row>
    <row x14ac:dyDescent="0.25" r="184" customHeight="1" ht="18.75" hidden="1">
      <c r="A184" s="5">
        <v>190</v>
      </c>
      <c r="B184" s="6" t="s">
        <v>16</v>
      </c>
      <c r="C184" s="5">
        <v>0</v>
      </c>
      <c r="D184" s="5">
        <v>550</v>
      </c>
      <c r="E184" s="6" t="s">
        <v>40</v>
      </c>
      <c r="F184" s="5">
        <v>0</v>
      </c>
      <c r="G184" s="5">
        <v>232</v>
      </c>
      <c r="H184" s="6" t="s">
        <v>8</v>
      </c>
    </row>
    <row x14ac:dyDescent="0.25" r="185" customHeight="1" ht="18.75" hidden="1">
      <c r="A185" s="5">
        <v>89</v>
      </c>
      <c r="B185" s="6" t="s">
        <v>11</v>
      </c>
      <c r="C185" s="7">
        <v>826.3999999999999</v>
      </c>
      <c r="D185" s="5">
        <v>1100</v>
      </c>
      <c r="E185" s="6" t="s">
        <v>40</v>
      </c>
      <c r="F185" s="5">
        <v>0</v>
      </c>
      <c r="G185" s="5">
        <v>232</v>
      </c>
      <c r="H185" s="6" t="s">
        <v>8</v>
      </c>
    </row>
    <row x14ac:dyDescent="0.25" r="186" customHeight="1" ht="18.75" hidden="1">
      <c r="A186" s="5">
        <v>188</v>
      </c>
      <c r="B186" s="6" t="s">
        <v>16</v>
      </c>
      <c r="C186" s="5">
        <v>0</v>
      </c>
      <c r="D186" s="5">
        <v>550</v>
      </c>
      <c r="E186" s="6" t="s">
        <v>41</v>
      </c>
      <c r="F186" s="7">
        <v>530.7999999999995</v>
      </c>
      <c r="G186" s="5">
        <v>0</v>
      </c>
      <c r="H186" s="6" t="s">
        <v>11</v>
      </c>
    </row>
    <row x14ac:dyDescent="0.25" r="187" customHeight="1" ht="18.75" hidden="1">
      <c r="A187" s="5">
        <v>190</v>
      </c>
      <c r="B187" s="6" t="s">
        <v>16</v>
      </c>
      <c r="C187" s="5">
        <v>0</v>
      </c>
      <c r="D187" s="5">
        <v>550</v>
      </c>
      <c r="E187" s="6" t="s">
        <v>41</v>
      </c>
      <c r="F187" s="7">
        <v>530.7999999999995</v>
      </c>
      <c r="G187" s="5">
        <v>0</v>
      </c>
      <c r="H187" s="6" t="s">
        <v>11</v>
      </c>
    </row>
    <row x14ac:dyDescent="0.25" r="188" customHeight="1" ht="18.75" hidden="1">
      <c r="A188" s="5">
        <v>89</v>
      </c>
      <c r="B188" s="6" t="s">
        <v>11</v>
      </c>
      <c r="C188" s="7">
        <v>1078.6</v>
      </c>
      <c r="D188" s="5">
        <v>1100</v>
      </c>
      <c r="E188" s="6" t="s">
        <v>41</v>
      </c>
      <c r="F188" s="7">
        <v>530.7999999999995</v>
      </c>
      <c r="G188" s="5">
        <v>0</v>
      </c>
      <c r="H188" s="6" t="s">
        <v>11</v>
      </c>
    </row>
    <row x14ac:dyDescent="0.25" r="189" customHeight="1" ht="18.75">
      <c r="A189" s="5">
        <v>188</v>
      </c>
      <c r="B189" s="6" t="s">
        <v>16</v>
      </c>
      <c r="C189" s="5">
        <v>0</v>
      </c>
      <c r="D189" s="5">
        <v>550</v>
      </c>
      <c r="E189" s="6" t="s">
        <v>41</v>
      </c>
      <c r="F189" s="5">
        <v>0</v>
      </c>
      <c r="G189" s="5">
        <v>441</v>
      </c>
      <c r="H189" s="6" t="s">
        <v>8</v>
      </c>
    </row>
    <row x14ac:dyDescent="0.25" r="190" customHeight="1" ht="18.75" hidden="1">
      <c r="A190" s="5">
        <v>190</v>
      </c>
      <c r="B190" s="6" t="s">
        <v>16</v>
      </c>
      <c r="C190" s="5">
        <v>0</v>
      </c>
      <c r="D190" s="5">
        <v>550</v>
      </c>
      <c r="E190" s="6" t="s">
        <v>41</v>
      </c>
      <c r="F190" s="5">
        <v>0</v>
      </c>
      <c r="G190" s="5">
        <v>441</v>
      </c>
      <c r="H190" s="6" t="s">
        <v>8</v>
      </c>
    </row>
    <row x14ac:dyDescent="0.25" r="191" customHeight="1" ht="18.75" hidden="1">
      <c r="A191" s="5">
        <v>89</v>
      </c>
      <c r="B191" s="6" t="s">
        <v>11</v>
      </c>
      <c r="C191" s="7">
        <v>1078.6</v>
      </c>
      <c r="D191" s="5">
        <v>1100</v>
      </c>
      <c r="E191" s="6" t="s">
        <v>41</v>
      </c>
      <c r="F191" s="5">
        <v>0</v>
      </c>
      <c r="G191" s="5">
        <v>441</v>
      </c>
      <c r="H191" s="6" t="s">
        <v>8</v>
      </c>
    </row>
    <row x14ac:dyDescent="0.25" r="192" customHeight="1" ht="18.75" hidden="1">
      <c r="A192" s="5">
        <v>188</v>
      </c>
      <c r="B192" s="6" t="s">
        <v>16</v>
      </c>
      <c r="C192" s="5">
        <v>0</v>
      </c>
      <c r="D192" s="5">
        <v>550</v>
      </c>
      <c r="E192" s="6" t="s">
        <v>42</v>
      </c>
      <c r="F192" s="7">
        <v>394.9999999999995</v>
      </c>
      <c r="G192" s="5">
        <v>0</v>
      </c>
      <c r="H192" s="6" t="s">
        <v>11</v>
      </c>
    </row>
    <row x14ac:dyDescent="0.25" r="193" customHeight="1" ht="18.75" hidden="1">
      <c r="A193" s="5">
        <v>190</v>
      </c>
      <c r="B193" s="6" t="s">
        <v>11</v>
      </c>
      <c r="C193" s="7">
        <v>230.7999999999999</v>
      </c>
      <c r="D193" s="5">
        <v>550</v>
      </c>
      <c r="E193" s="6" t="s">
        <v>42</v>
      </c>
      <c r="F193" s="7">
        <v>394.9999999999995</v>
      </c>
      <c r="G193" s="5">
        <v>0</v>
      </c>
      <c r="H193" s="6" t="s">
        <v>11</v>
      </c>
    </row>
    <row x14ac:dyDescent="0.25" r="194" customHeight="1" ht="18.75" hidden="1">
      <c r="A194" s="5">
        <v>89</v>
      </c>
      <c r="B194" s="6" t="s">
        <v>10</v>
      </c>
      <c r="C194" s="5">
        <v>1100</v>
      </c>
      <c r="D194" s="5">
        <v>1100</v>
      </c>
      <c r="E194" s="6" t="s">
        <v>42</v>
      </c>
      <c r="F194" s="7">
        <v>394.9999999999995</v>
      </c>
      <c r="G194" s="5">
        <v>0</v>
      </c>
      <c r="H194" s="6" t="s">
        <v>11</v>
      </c>
    </row>
    <row x14ac:dyDescent="0.25" r="195" customHeight="1" ht="18.75">
      <c r="A195" s="5">
        <v>188</v>
      </c>
      <c r="B195" s="6" t="s">
        <v>16</v>
      </c>
      <c r="C195" s="5">
        <v>0</v>
      </c>
      <c r="D195" s="5">
        <v>550</v>
      </c>
      <c r="E195" s="6" t="s">
        <v>42</v>
      </c>
      <c r="F195" s="5">
        <v>0</v>
      </c>
      <c r="G195" s="5">
        <v>0</v>
      </c>
      <c r="H195" s="6" t="s">
        <v>8</v>
      </c>
    </row>
    <row x14ac:dyDescent="0.25" r="196" customHeight="1" ht="18.75" hidden="1">
      <c r="A196" s="5">
        <v>190</v>
      </c>
      <c r="B196" s="6" t="s">
        <v>11</v>
      </c>
      <c r="C196" s="7">
        <v>230.7999999999999</v>
      </c>
      <c r="D196" s="5">
        <v>550</v>
      </c>
      <c r="E196" s="6" t="s">
        <v>42</v>
      </c>
      <c r="F196" s="5">
        <v>0</v>
      </c>
      <c r="G196" s="5">
        <v>0</v>
      </c>
      <c r="H196" s="6" t="s">
        <v>8</v>
      </c>
    </row>
    <row x14ac:dyDescent="0.25" r="197" customHeight="1" ht="18.75" hidden="1">
      <c r="A197" s="5">
        <v>89</v>
      </c>
      <c r="B197" s="6" t="s">
        <v>8</v>
      </c>
      <c r="C197" s="5">
        <v>450</v>
      </c>
      <c r="D197" s="5">
        <v>1100</v>
      </c>
      <c r="E197" s="6" t="s">
        <v>42</v>
      </c>
      <c r="F197" s="5">
        <v>0</v>
      </c>
      <c r="G197" s="5">
        <v>0</v>
      </c>
      <c r="H197" s="6" t="s">
        <v>8</v>
      </c>
    </row>
    <row x14ac:dyDescent="0.25" r="198" customHeight="1" ht="18.75" hidden="1">
      <c r="A198" s="5">
        <v>188</v>
      </c>
      <c r="B198" s="6" t="s">
        <v>16</v>
      </c>
      <c r="C198" s="5">
        <v>0</v>
      </c>
      <c r="D198" s="5">
        <v>550</v>
      </c>
      <c r="E198" s="6" t="s">
        <v>43</v>
      </c>
      <c r="F198" s="7">
        <v>259.1999999999995</v>
      </c>
      <c r="G198" s="5">
        <v>0</v>
      </c>
      <c r="H198" s="6" t="s">
        <v>11</v>
      </c>
    </row>
    <row x14ac:dyDescent="0.25" r="199" customHeight="1" ht="18.75" hidden="1">
      <c r="A199" s="5">
        <v>190</v>
      </c>
      <c r="B199" s="6" t="s">
        <v>11</v>
      </c>
      <c r="C199" s="7">
        <v>482.9999999999999</v>
      </c>
      <c r="D199" s="5">
        <v>550</v>
      </c>
      <c r="E199" s="6" t="s">
        <v>43</v>
      </c>
      <c r="F199" s="7">
        <v>259.1999999999995</v>
      </c>
      <c r="G199" s="5">
        <v>0</v>
      </c>
      <c r="H199" s="6" t="s">
        <v>11</v>
      </c>
    </row>
    <row x14ac:dyDescent="0.25" r="200" customHeight="1" ht="18.75" hidden="1">
      <c r="A200" s="5">
        <v>89</v>
      </c>
      <c r="B200" s="6" t="s">
        <v>8</v>
      </c>
      <c r="C200" s="5">
        <v>450</v>
      </c>
      <c r="D200" s="5">
        <v>1100</v>
      </c>
      <c r="E200" s="6" t="s">
        <v>43</v>
      </c>
      <c r="F200" s="7">
        <v>259.1999999999995</v>
      </c>
      <c r="G200" s="5">
        <v>0</v>
      </c>
      <c r="H200" s="6" t="s">
        <v>11</v>
      </c>
    </row>
    <row x14ac:dyDescent="0.25" r="201" customHeight="1" ht="18.75">
      <c r="A201" s="5">
        <v>188</v>
      </c>
      <c r="B201" s="6" t="s">
        <v>16</v>
      </c>
      <c r="C201" s="5">
        <v>0</v>
      </c>
      <c r="D201" s="5">
        <v>550</v>
      </c>
      <c r="E201" s="6" t="s">
        <v>43</v>
      </c>
      <c r="F201" s="5">
        <v>0</v>
      </c>
      <c r="G201" s="5">
        <v>0</v>
      </c>
      <c r="H201" s="6" t="s">
        <v>8</v>
      </c>
    </row>
    <row x14ac:dyDescent="0.25" r="202" customHeight="1" ht="18.75" hidden="1">
      <c r="A202" s="5">
        <v>190</v>
      </c>
      <c r="B202" s="6" t="s">
        <v>11</v>
      </c>
      <c r="C202" s="7">
        <v>482.9999999999999</v>
      </c>
      <c r="D202" s="5">
        <v>550</v>
      </c>
      <c r="E202" s="6" t="s">
        <v>43</v>
      </c>
      <c r="F202" s="5">
        <v>0</v>
      </c>
      <c r="G202" s="5">
        <v>0</v>
      </c>
      <c r="H202" s="6" t="s">
        <v>8</v>
      </c>
    </row>
    <row x14ac:dyDescent="0.25" r="203" customHeight="1" ht="18.75" hidden="1">
      <c r="A203" s="5">
        <v>89</v>
      </c>
      <c r="B203" s="6" t="s">
        <v>8</v>
      </c>
      <c r="C203" s="5">
        <v>241</v>
      </c>
      <c r="D203" s="5">
        <v>1100</v>
      </c>
      <c r="E203" s="6" t="s">
        <v>43</v>
      </c>
      <c r="F203" s="5">
        <v>0</v>
      </c>
      <c r="G203" s="5">
        <v>0</v>
      </c>
      <c r="H203" s="6" t="s">
        <v>8</v>
      </c>
    </row>
    <row x14ac:dyDescent="0.25" r="204" customHeight="1" ht="18.75" hidden="1">
      <c r="A204" s="5">
        <v>188</v>
      </c>
      <c r="B204" s="6" t="s">
        <v>11</v>
      </c>
      <c r="C204" s="7">
        <v>185.1999999999999</v>
      </c>
      <c r="D204" s="5">
        <v>550</v>
      </c>
      <c r="E204" s="6" t="s">
        <v>44</v>
      </c>
      <c r="F204" s="7">
        <v>162.1999999999995</v>
      </c>
      <c r="G204" s="5">
        <v>0</v>
      </c>
      <c r="H204" s="6" t="s">
        <v>11</v>
      </c>
    </row>
    <row x14ac:dyDescent="0.25" r="205" customHeight="1" ht="18.75" hidden="1">
      <c r="A205" s="5">
        <v>190</v>
      </c>
      <c r="B205" s="6" t="s">
        <v>10</v>
      </c>
      <c r="C205" s="5">
        <v>550</v>
      </c>
      <c r="D205" s="5">
        <v>550</v>
      </c>
      <c r="E205" s="6" t="s">
        <v>44</v>
      </c>
      <c r="F205" s="7">
        <v>162.1999999999995</v>
      </c>
      <c r="G205" s="5">
        <v>0</v>
      </c>
      <c r="H205" s="6" t="s">
        <v>11</v>
      </c>
    </row>
    <row x14ac:dyDescent="0.25" r="206" customHeight="1" ht="18.75" hidden="1">
      <c r="A206" s="5">
        <v>89</v>
      </c>
      <c r="B206" s="6" t="s">
        <v>8</v>
      </c>
      <c r="C206" s="5">
        <v>241</v>
      </c>
      <c r="D206" s="5">
        <v>1100</v>
      </c>
      <c r="E206" s="6" t="s">
        <v>44</v>
      </c>
      <c r="F206" s="7">
        <v>162.1999999999995</v>
      </c>
      <c r="G206" s="5">
        <v>0</v>
      </c>
      <c r="H206" s="6" t="s">
        <v>11</v>
      </c>
    </row>
    <row x14ac:dyDescent="0.25" r="207" customHeight="1" ht="18.75">
      <c r="A207" s="5">
        <v>188</v>
      </c>
      <c r="B207" s="6" t="s">
        <v>11</v>
      </c>
      <c r="C207" s="7">
        <v>185.1999999999999</v>
      </c>
      <c r="D207" s="5">
        <v>550</v>
      </c>
      <c r="E207" s="6" t="s">
        <v>44</v>
      </c>
      <c r="F207" s="5">
        <v>0</v>
      </c>
      <c r="G207" s="5">
        <v>0</v>
      </c>
      <c r="H207" s="6" t="s">
        <v>8</v>
      </c>
    </row>
    <row x14ac:dyDescent="0.25" r="208" customHeight="1" ht="18.75" hidden="1">
      <c r="A208" s="5">
        <v>190</v>
      </c>
      <c r="B208" s="6" t="s">
        <v>10</v>
      </c>
      <c r="C208" s="5">
        <v>550</v>
      </c>
      <c r="D208" s="5">
        <v>550</v>
      </c>
      <c r="E208" s="6" t="s">
        <v>44</v>
      </c>
      <c r="F208" s="5">
        <v>0</v>
      </c>
      <c r="G208" s="5">
        <v>0</v>
      </c>
      <c r="H208" s="6" t="s">
        <v>8</v>
      </c>
    </row>
    <row x14ac:dyDescent="0.25" r="209" customHeight="1" ht="18.75" hidden="1">
      <c r="A209" s="5">
        <v>89</v>
      </c>
      <c r="B209" s="6" t="s">
        <v>8</v>
      </c>
      <c r="C209" s="5">
        <v>96</v>
      </c>
      <c r="D209" s="5">
        <v>1100</v>
      </c>
      <c r="E209" s="6" t="s">
        <v>44</v>
      </c>
      <c r="F209" s="5">
        <v>0</v>
      </c>
      <c r="G209" s="5">
        <v>0</v>
      </c>
      <c r="H209" s="6" t="s">
        <v>8</v>
      </c>
    </row>
    <row x14ac:dyDescent="0.25" r="210" customHeight="1" ht="18.75" hidden="1">
      <c r="A210" s="5">
        <v>188</v>
      </c>
      <c r="B210" s="6" t="s">
        <v>11</v>
      </c>
      <c r="C210" s="7">
        <v>437.3999999999999</v>
      </c>
      <c r="D210" s="5">
        <v>550</v>
      </c>
      <c r="E210" s="6" t="s">
        <v>45</v>
      </c>
      <c r="F210" s="7">
        <v>84.59999999999951</v>
      </c>
      <c r="G210" s="5">
        <v>0</v>
      </c>
      <c r="H210" s="6" t="s">
        <v>11</v>
      </c>
    </row>
    <row x14ac:dyDescent="0.25" r="211" customHeight="1" ht="18.75" hidden="1">
      <c r="A211" s="5">
        <v>190</v>
      </c>
      <c r="B211" s="6" t="s">
        <v>10</v>
      </c>
      <c r="C211" s="5">
        <v>550</v>
      </c>
      <c r="D211" s="5">
        <v>550</v>
      </c>
      <c r="E211" s="6" t="s">
        <v>45</v>
      </c>
      <c r="F211" s="7">
        <v>84.59999999999951</v>
      </c>
      <c r="G211" s="5">
        <v>0</v>
      </c>
      <c r="H211" s="6" t="s">
        <v>11</v>
      </c>
    </row>
    <row x14ac:dyDescent="0.25" r="212" customHeight="1" ht="18.75" hidden="1">
      <c r="A212" s="5">
        <v>89</v>
      </c>
      <c r="B212" s="6" t="s">
        <v>8</v>
      </c>
      <c r="C212" s="5">
        <v>96</v>
      </c>
      <c r="D212" s="5">
        <v>1100</v>
      </c>
      <c r="E212" s="6" t="s">
        <v>45</v>
      </c>
      <c r="F212" s="7">
        <v>84.59999999999951</v>
      </c>
      <c r="G212" s="5">
        <v>0</v>
      </c>
      <c r="H212" s="6" t="s">
        <v>11</v>
      </c>
    </row>
    <row x14ac:dyDescent="0.25" r="213" customHeight="1" ht="18.75">
      <c r="A213" s="5">
        <v>188</v>
      </c>
      <c r="B213" s="6" t="s">
        <v>11</v>
      </c>
      <c r="C213" s="7">
        <v>437.3999999999999</v>
      </c>
      <c r="D213" s="5">
        <v>550</v>
      </c>
      <c r="E213" s="6" t="s">
        <v>45</v>
      </c>
      <c r="F213" s="5">
        <v>0</v>
      </c>
      <c r="G213" s="5">
        <v>0</v>
      </c>
      <c r="H213" s="6" t="s">
        <v>8</v>
      </c>
    </row>
    <row x14ac:dyDescent="0.25" r="214" customHeight="1" ht="18.75" hidden="1">
      <c r="A214" s="5">
        <v>190</v>
      </c>
      <c r="B214" s="6" t="s">
        <v>8</v>
      </c>
      <c r="C214" s="5">
        <v>501</v>
      </c>
      <c r="D214" s="5">
        <v>550</v>
      </c>
      <c r="E214" s="6" t="s">
        <v>45</v>
      </c>
      <c r="F214" s="5">
        <v>0</v>
      </c>
      <c r="G214" s="5">
        <v>0</v>
      </c>
      <c r="H214" s="6" t="s">
        <v>8</v>
      </c>
    </row>
    <row x14ac:dyDescent="0.25" r="215" customHeight="1" ht="18.75" hidden="1">
      <c r="A215" s="5">
        <v>89</v>
      </c>
      <c r="B215" s="6" t="s">
        <v>16</v>
      </c>
      <c r="C215" s="5">
        <v>0</v>
      </c>
      <c r="D215" s="5">
        <v>1100</v>
      </c>
      <c r="E215" s="6" t="s">
        <v>45</v>
      </c>
      <c r="F215" s="5">
        <v>0</v>
      </c>
      <c r="G215" s="5">
        <v>0</v>
      </c>
      <c r="H215" s="6" t="s">
        <v>8</v>
      </c>
    </row>
    <row x14ac:dyDescent="0.25" r="216" customHeight="1" ht="18.75" hidden="1">
      <c r="A216" s="5">
        <v>188</v>
      </c>
      <c r="B216" s="6" t="s">
        <v>10</v>
      </c>
      <c r="C216" s="5">
        <v>550</v>
      </c>
      <c r="D216" s="5">
        <v>550</v>
      </c>
      <c r="E216" s="6" t="s">
        <v>46</v>
      </c>
      <c r="F216" s="7">
        <v>6.999999999999488</v>
      </c>
      <c r="G216" s="5">
        <v>0</v>
      </c>
      <c r="H216" s="6" t="s">
        <v>11</v>
      </c>
    </row>
    <row x14ac:dyDescent="0.25" r="217" customHeight="1" ht="18.75" hidden="1">
      <c r="A217" s="5">
        <v>190</v>
      </c>
      <c r="B217" s="6" t="s">
        <v>8</v>
      </c>
      <c r="C217" s="5">
        <v>501</v>
      </c>
      <c r="D217" s="5">
        <v>550</v>
      </c>
      <c r="E217" s="6" t="s">
        <v>46</v>
      </c>
      <c r="F217" s="7">
        <v>6.999999999999488</v>
      </c>
      <c r="G217" s="5">
        <v>0</v>
      </c>
      <c r="H217" s="6" t="s">
        <v>11</v>
      </c>
    </row>
    <row x14ac:dyDescent="0.25" r="218" customHeight="1" ht="18.75" hidden="1">
      <c r="A218" s="5">
        <v>89</v>
      </c>
      <c r="B218" s="6" t="s">
        <v>11</v>
      </c>
      <c r="C218" s="7">
        <v>139.5999999999999</v>
      </c>
      <c r="D218" s="5">
        <v>1100</v>
      </c>
      <c r="E218" s="6" t="s">
        <v>46</v>
      </c>
      <c r="F218" s="7">
        <v>6.999999999999488</v>
      </c>
      <c r="G218" s="5">
        <v>0</v>
      </c>
      <c r="H218" s="6" t="s">
        <v>11</v>
      </c>
    </row>
    <row x14ac:dyDescent="0.25" r="219" customHeight="1" ht="18.75">
      <c r="A219" s="5">
        <v>188</v>
      </c>
      <c r="B219" s="6" t="s">
        <v>10</v>
      </c>
      <c r="C219" s="5">
        <v>550</v>
      </c>
      <c r="D219" s="5">
        <v>550</v>
      </c>
      <c r="E219" s="6" t="s">
        <v>46</v>
      </c>
      <c r="F219" s="5">
        <v>0</v>
      </c>
      <c r="G219" s="5">
        <v>0</v>
      </c>
      <c r="H219" s="6" t="s">
        <v>8</v>
      </c>
    </row>
    <row x14ac:dyDescent="0.25" r="220" customHeight="1" ht="18.75" hidden="1">
      <c r="A220" s="5">
        <v>190</v>
      </c>
      <c r="B220" s="6" t="s">
        <v>8</v>
      </c>
      <c r="C220" s="5">
        <v>356</v>
      </c>
      <c r="D220" s="5">
        <v>550</v>
      </c>
      <c r="E220" s="6" t="s">
        <v>46</v>
      </c>
      <c r="F220" s="5">
        <v>0</v>
      </c>
      <c r="G220" s="5">
        <v>0</v>
      </c>
      <c r="H220" s="6" t="s">
        <v>8</v>
      </c>
    </row>
    <row x14ac:dyDescent="0.25" r="221" customHeight="1" ht="18.75" hidden="1">
      <c r="A221" s="5">
        <v>89</v>
      </c>
      <c r="B221" s="6" t="s">
        <v>11</v>
      </c>
      <c r="C221" s="7">
        <v>139.5999999999999</v>
      </c>
      <c r="D221" s="5">
        <v>1100</v>
      </c>
      <c r="E221" s="6" t="s">
        <v>46</v>
      </c>
      <c r="F221" s="5">
        <v>0</v>
      </c>
      <c r="G221" s="5">
        <v>0</v>
      </c>
      <c r="H221" s="6" t="s">
        <v>8</v>
      </c>
    </row>
    <row x14ac:dyDescent="0.25" r="222" customHeight="1" ht="18.75" hidden="1">
      <c r="A222" s="5">
        <v>188</v>
      </c>
      <c r="B222" s="6" t="s">
        <v>10</v>
      </c>
      <c r="C222" s="5">
        <v>550</v>
      </c>
      <c r="D222" s="5">
        <v>550</v>
      </c>
      <c r="E222" s="6" t="s">
        <v>47</v>
      </c>
      <c r="F222" s="5">
        <v>0</v>
      </c>
      <c r="G222" s="5">
        <v>0</v>
      </c>
      <c r="H222" s="6" t="s">
        <v>11</v>
      </c>
    </row>
    <row x14ac:dyDescent="0.25" r="223" customHeight="1" ht="18.75" hidden="1">
      <c r="A223" s="5">
        <v>190</v>
      </c>
      <c r="B223" s="6" t="s">
        <v>8</v>
      </c>
      <c r="C223" s="5">
        <v>356</v>
      </c>
      <c r="D223" s="5">
        <v>550</v>
      </c>
      <c r="E223" s="6" t="s">
        <v>47</v>
      </c>
      <c r="F223" s="5">
        <v>0</v>
      </c>
      <c r="G223" s="5">
        <v>0</v>
      </c>
      <c r="H223" s="6" t="s">
        <v>11</v>
      </c>
    </row>
    <row x14ac:dyDescent="0.25" r="224" customHeight="1" ht="18.75" hidden="1">
      <c r="A224" s="5">
        <v>89</v>
      </c>
      <c r="B224" s="6" t="s">
        <v>11</v>
      </c>
      <c r="C224" s="7">
        <v>321.1999999999994</v>
      </c>
      <c r="D224" s="5">
        <v>1100</v>
      </c>
      <c r="E224" s="6" t="s">
        <v>47</v>
      </c>
      <c r="F224" s="5">
        <v>0</v>
      </c>
      <c r="G224" s="5">
        <v>0</v>
      </c>
      <c r="H224" s="6" t="s">
        <v>11</v>
      </c>
    </row>
    <row x14ac:dyDescent="0.25" r="225" customHeight="1" ht="18.75">
      <c r="A225" s="5">
        <v>188</v>
      </c>
      <c r="B225" s="6" t="s">
        <v>10</v>
      </c>
      <c r="C225" s="5">
        <v>550</v>
      </c>
      <c r="D225" s="5">
        <v>550</v>
      </c>
      <c r="E225" s="6" t="s">
        <v>47</v>
      </c>
      <c r="F225" s="5">
        <v>0</v>
      </c>
      <c r="G225" s="5">
        <v>0</v>
      </c>
      <c r="H225" s="6" t="s">
        <v>8</v>
      </c>
    </row>
    <row x14ac:dyDescent="0.25" r="226" customHeight="1" ht="18.75" hidden="1">
      <c r="A226" s="5">
        <v>190</v>
      </c>
      <c r="B226" s="6" t="s">
        <v>8</v>
      </c>
      <c r="C226" s="5">
        <v>211</v>
      </c>
      <c r="D226" s="5">
        <v>550</v>
      </c>
      <c r="E226" s="6" t="s">
        <v>47</v>
      </c>
      <c r="F226" s="5">
        <v>0</v>
      </c>
      <c r="G226" s="5">
        <v>0</v>
      </c>
      <c r="H226" s="6" t="s">
        <v>8</v>
      </c>
    </row>
    <row x14ac:dyDescent="0.25" r="227" customHeight="1" ht="18.75" hidden="1">
      <c r="A227" s="5">
        <v>89</v>
      </c>
      <c r="B227" s="6" t="s">
        <v>11</v>
      </c>
      <c r="C227" s="7">
        <v>321.1999999999994</v>
      </c>
      <c r="D227" s="5">
        <v>1100</v>
      </c>
      <c r="E227" s="6" t="s">
        <v>47</v>
      </c>
      <c r="F227" s="5">
        <v>0</v>
      </c>
      <c r="G227" s="5">
        <v>0</v>
      </c>
      <c r="H227" s="6" t="s">
        <v>8</v>
      </c>
    </row>
    <row x14ac:dyDescent="0.25" r="228" customHeight="1" ht="18.75" hidden="1">
      <c r="A228" s="5">
        <v>188</v>
      </c>
      <c r="B228" s="6" t="s">
        <v>10</v>
      </c>
      <c r="C228" s="5">
        <v>550</v>
      </c>
      <c r="D228" s="5">
        <v>550</v>
      </c>
      <c r="E228" s="6" t="s">
        <v>48</v>
      </c>
      <c r="F228" s="5">
        <v>0</v>
      </c>
      <c r="G228" s="5">
        <v>0</v>
      </c>
      <c r="H228" s="6" t="s">
        <v>11</v>
      </c>
    </row>
    <row x14ac:dyDescent="0.25" r="229" customHeight="1" ht="18.75" hidden="1">
      <c r="A229" s="5">
        <v>190</v>
      </c>
      <c r="B229" s="6" t="s">
        <v>8</v>
      </c>
      <c r="C229" s="5">
        <v>211</v>
      </c>
      <c r="D229" s="5">
        <v>550</v>
      </c>
      <c r="E229" s="6" t="s">
        <v>48</v>
      </c>
      <c r="F229" s="5">
        <v>0</v>
      </c>
      <c r="G229" s="5">
        <v>0</v>
      </c>
      <c r="H229" s="6" t="s">
        <v>11</v>
      </c>
    </row>
    <row x14ac:dyDescent="0.25" r="230" customHeight="1" ht="18.75" hidden="1">
      <c r="A230" s="5">
        <v>89</v>
      </c>
      <c r="B230" s="6" t="s">
        <v>11</v>
      </c>
      <c r="C230" s="7">
        <v>476.3999999999994</v>
      </c>
      <c r="D230" s="5">
        <v>1100</v>
      </c>
      <c r="E230" s="6" t="s">
        <v>48</v>
      </c>
      <c r="F230" s="5">
        <v>0</v>
      </c>
      <c r="G230" s="5">
        <v>0</v>
      </c>
      <c r="H230" s="6" t="s">
        <v>11</v>
      </c>
    </row>
    <row x14ac:dyDescent="0.25" r="231" customHeight="1" ht="18.75">
      <c r="A231" s="5">
        <v>188</v>
      </c>
      <c r="B231" s="6" t="s">
        <v>10</v>
      </c>
      <c r="C231" s="5">
        <v>550</v>
      </c>
      <c r="D231" s="5">
        <v>550</v>
      </c>
      <c r="E231" s="6" t="s">
        <v>48</v>
      </c>
      <c r="F231" s="5">
        <v>0</v>
      </c>
      <c r="G231" s="5">
        <v>0</v>
      </c>
      <c r="H231" s="6" t="s">
        <v>8</v>
      </c>
    </row>
    <row x14ac:dyDescent="0.25" r="232" customHeight="1" ht="18.75" hidden="1">
      <c r="A232" s="5">
        <v>190</v>
      </c>
      <c r="B232" s="6" t="s">
        <v>8</v>
      </c>
      <c r="C232" s="5">
        <v>63</v>
      </c>
      <c r="D232" s="5">
        <v>550</v>
      </c>
      <c r="E232" s="6" t="s">
        <v>48</v>
      </c>
      <c r="F232" s="5">
        <v>0</v>
      </c>
      <c r="G232" s="5">
        <v>0</v>
      </c>
      <c r="H232" s="6" t="s">
        <v>8</v>
      </c>
    </row>
    <row x14ac:dyDescent="0.25" r="233" customHeight="1" ht="18.75" hidden="1">
      <c r="A233" s="5">
        <v>89</v>
      </c>
      <c r="B233" s="6" t="s">
        <v>11</v>
      </c>
      <c r="C233" s="7">
        <v>476.3999999999994</v>
      </c>
      <c r="D233" s="5">
        <v>1100</v>
      </c>
      <c r="E233" s="6" t="s">
        <v>48</v>
      </c>
      <c r="F233" s="5">
        <v>0</v>
      </c>
      <c r="G233" s="5">
        <v>0</v>
      </c>
      <c r="H233" s="6" t="s">
        <v>8</v>
      </c>
    </row>
    <row x14ac:dyDescent="0.25" r="234" customHeight="1" ht="18.75" hidden="1">
      <c r="A234" s="5">
        <v>188</v>
      </c>
      <c r="B234" s="6" t="s">
        <v>10</v>
      </c>
      <c r="C234" s="5">
        <v>550</v>
      </c>
      <c r="D234" s="5">
        <v>550</v>
      </c>
      <c r="E234" s="6" t="s">
        <v>49</v>
      </c>
      <c r="F234" s="5">
        <v>0</v>
      </c>
      <c r="G234" s="5">
        <v>0</v>
      </c>
      <c r="H234" s="6" t="s">
        <v>11</v>
      </c>
    </row>
    <row x14ac:dyDescent="0.25" r="235" customHeight="1" ht="18.75" hidden="1">
      <c r="A235" s="5">
        <v>190</v>
      </c>
      <c r="B235" s="6" t="s">
        <v>8</v>
      </c>
      <c r="C235" s="5">
        <v>63</v>
      </c>
      <c r="D235" s="5">
        <v>550</v>
      </c>
      <c r="E235" s="6" t="s">
        <v>49</v>
      </c>
      <c r="F235" s="5">
        <v>0</v>
      </c>
      <c r="G235" s="5">
        <v>0</v>
      </c>
      <c r="H235" s="6" t="s">
        <v>11</v>
      </c>
    </row>
    <row x14ac:dyDescent="0.25" r="236" customHeight="1" ht="18.75" hidden="1">
      <c r="A236" s="5">
        <v>89</v>
      </c>
      <c r="B236" s="6" t="s">
        <v>11</v>
      </c>
      <c r="C236" s="7">
        <v>689.7999999999994</v>
      </c>
      <c r="D236" s="5">
        <v>1100</v>
      </c>
      <c r="E236" s="6" t="s">
        <v>49</v>
      </c>
      <c r="F236" s="5">
        <v>0</v>
      </c>
      <c r="G236" s="5">
        <v>0</v>
      </c>
      <c r="H236" s="6" t="s">
        <v>11</v>
      </c>
    </row>
    <row x14ac:dyDescent="0.25" r="237" customHeight="1" ht="18.75">
      <c r="A237" s="5">
        <v>188</v>
      </c>
      <c r="B237" s="6" t="s">
        <v>8</v>
      </c>
      <c r="C237" s="5">
        <v>465</v>
      </c>
      <c r="D237" s="5">
        <v>550</v>
      </c>
      <c r="E237" s="6" t="s">
        <v>49</v>
      </c>
      <c r="F237" s="5">
        <v>0</v>
      </c>
      <c r="G237" s="5">
        <v>0</v>
      </c>
      <c r="H237" s="6" t="s">
        <v>8</v>
      </c>
    </row>
    <row x14ac:dyDescent="0.25" r="238" customHeight="1" ht="18.75" hidden="1">
      <c r="A238" s="5">
        <v>190</v>
      </c>
      <c r="B238" s="6" t="s">
        <v>16</v>
      </c>
      <c r="C238" s="5">
        <v>0</v>
      </c>
      <c r="D238" s="5">
        <v>550</v>
      </c>
      <c r="E238" s="6" t="s">
        <v>49</v>
      </c>
      <c r="F238" s="5">
        <v>0</v>
      </c>
      <c r="G238" s="5">
        <v>0</v>
      </c>
      <c r="H238" s="6" t="s">
        <v>8</v>
      </c>
    </row>
    <row x14ac:dyDescent="0.25" r="239" customHeight="1" ht="18.75" hidden="1">
      <c r="A239" s="5">
        <v>89</v>
      </c>
      <c r="B239" s="6" t="s">
        <v>11</v>
      </c>
      <c r="C239" s="7">
        <v>689.7999999999994</v>
      </c>
      <c r="D239" s="5">
        <v>1100</v>
      </c>
      <c r="E239" s="6" t="s">
        <v>49</v>
      </c>
      <c r="F239" s="5">
        <v>0</v>
      </c>
      <c r="G239" s="5">
        <v>0</v>
      </c>
      <c r="H239" s="6" t="s">
        <v>8</v>
      </c>
    </row>
    <row x14ac:dyDescent="0.25" r="240" customHeight="1" ht="18.75" hidden="1">
      <c r="A240" s="5">
        <v>188</v>
      </c>
      <c r="B240" s="6" t="s">
        <v>8</v>
      </c>
      <c r="C240" s="5">
        <v>465</v>
      </c>
      <c r="D240" s="5">
        <v>550</v>
      </c>
      <c r="E240" s="6" t="s">
        <v>50</v>
      </c>
      <c r="F240" s="5">
        <v>0</v>
      </c>
      <c r="G240" s="5">
        <v>0</v>
      </c>
      <c r="H240" s="6" t="s">
        <v>11</v>
      </c>
    </row>
    <row x14ac:dyDescent="0.25" r="241" customHeight="1" ht="18.75" hidden="1">
      <c r="A241" s="5">
        <v>190</v>
      </c>
      <c r="B241" s="6" t="s">
        <v>16</v>
      </c>
      <c r="C241" s="5">
        <v>0</v>
      </c>
      <c r="D241" s="5">
        <v>550</v>
      </c>
      <c r="E241" s="6" t="s">
        <v>50</v>
      </c>
      <c r="F241" s="5">
        <v>0</v>
      </c>
      <c r="G241" s="5">
        <v>0</v>
      </c>
      <c r="H241" s="6" t="s">
        <v>11</v>
      </c>
    </row>
    <row x14ac:dyDescent="0.25" r="242" customHeight="1" ht="18.75" hidden="1">
      <c r="A242" s="5">
        <v>89</v>
      </c>
      <c r="B242" s="6" t="s">
        <v>11</v>
      </c>
      <c r="C242" s="7">
        <v>903.1999999999994</v>
      </c>
      <c r="D242" s="5">
        <v>1100</v>
      </c>
      <c r="E242" s="6" t="s">
        <v>50</v>
      </c>
      <c r="F242" s="5">
        <v>0</v>
      </c>
      <c r="G242" s="5">
        <v>0</v>
      </c>
      <c r="H242" s="6" t="s">
        <v>11</v>
      </c>
    </row>
    <row x14ac:dyDescent="0.25" r="243" customHeight="1" ht="18.75">
      <c r="A243" s="5">
        <v>188</v>
      </c>
      <c r="B243" s="6" t="s">
        <v>8</v>
      </c>
      <c r="C243" s="5">
        <v>317</v>
      </c>
      <c r="D243" s="5">
        <v>550</v>
      </c>
      <c r="E243" s="6" t="s">
        <v>50</v>
      </c>
      <c r="F243" s="5">
        <v>0</v>
      </c>
      <c r="G243" s="5">
        <v>0</v>
      </c>
      <c r="H243" s="6" t="s">
        <v>8</v>
      </c>
    </row>
    <row x14ac:dyDescent="0.25" r="244" customHeight="1" ht="18.75" hidden="1">
      <c r="A244" s="5">
        <v>190</v>
      </c>
      <c r="B244" s="6" t="s">
        <v>16</v>
      </c>
      <c r="C244" s="5">
        <v>0</v>
      </c>
      <c r="D244" s="5">
        <v>550</v>
      </c>
      <c r="E244" s="6" t="s">
        <v>50</v>
      </c>
      <c r="F244" s="5">
        <v>0</v>
      </c>
      <c r="G244" s="5">
        <v>0</v>
      </c>
      <c r="H244" s="6" t="s">
        <v>8</v>
      </c>
    </row>
    <row x14ac:dyDescent="0.25" r="245" customHeight="1" ht="18.75" hidden="1">
      <c r="A245" s="5">
        <v>89</v>
      </c>
      <c r="B245" s="6" t="s">
        <v>11</v>
      </c>
      <c r="C245" s="7">
        <v>903.1999999999994</v>
      </c>
      <c r="D245" s="5">
        <v>1100</v>
      </c>
      <c r="E245" s="6" t="s">
        <v>50</v>
      </c>
      <c r="F245" s="5">
        <v>0</v>
      </c>
      <c r="G245" s="5">
        <v>0</v>
      </c>
      <c r="H245" s="6" t="s">
        <v>8</v>
      </c>
    </row>
    <row x14ac:dyDescent="0.25" r="246" customHeight="1" ht="18.75" hidden="1">
      <c r="A246" s="5">
        <v>188</v>
      </c>
      <c r="B246" s="6" t="s">
        <v>8</v>
      </c>
      <c r="C246" s="5">
        <v>317</v>
      </c>
      <c r="D246" s="5">
        <v>550</v>
      </c>
      <c r="E246" s="6" t="s">
        <v>51</v>
      </c>
      <c r="F246" s="5">
        <v>0</v>
      </c>
      <c r="G246" s="5">
        <v>0</v>
      </c>
      <c r="H246" s="6" t="s">
        <v>11</v>
      </c>
    </row>
    <row x14ac:dyDescent="0.25" r="247" customHeight="1" ht="18.75" hidden="1">
      <c r="A247" s="5">
        <v>190</v>
      </c>
      <c r="B247" s="6" t="s">
        <v>11</v>
      </c>
      <c r="C247" s="7">
        <v>16.59999999999937</v>
      </c>
      <c r="D247" s="5">
        <v>550</v>
      </c>
      <c r="E247" s="6" t="s">
        <v>51</v>
      </c>
      <c r="F247" s="5">
        <v>0</v>
      </c>
      <c r="G247" s="5">
        <v>0</v>
      </c>
      <c r="H247" s="6" t="s">
        <v>11</v>
      </c>
    </row>
    <row x14ac:dyDescent="0.25" r="248" customHeight="1" ht="18.75" hidden="1">
      <c r="A248" s="5">
        <v>89</v>
      </c>
      <c r="B248" s="6" t="s">
        <v>10</v>
      </c>
      <c r="C248" s="5">
        <v>1100</v>
      </c>
      <c r="D248" s="5">
        <v>1100</v>
      </c>
      <c r="E248" s="6" t="s">
        <v>51</v>
      </c>
      <c r="F248" s="5">
        <v>0</v>
      </c>
      <c r="G248" s="5">
        <v>0</v>
      </c>
      <c r="H248" s="6" t="s">
        <v>11</v>
      </c>
    </row>
    <row x14ac:dyDescent="0.25" r="249" customHeight="1" ht="18.75">
      <c r="A249" s="5">
        <v>188</v>
      </c>
      <c r="B249" s="6" t="s">
        <v>8</v>
      </c>
      <c r="C249" s="5">
        <v>169</v>
      </c>
      <c r="D249" s="5">
        <v>550</v>
      </c>
      <c r="E249" s="6" t="s">
        <v>51</v>
      </c>
      <c r="F249" s="5">
        <v>0</v>
      </c>
      <c r="G249" s="5">
        <v>0</v>
      </c>
      <c r="H249" s="6" t="s">
        <v>8</v>
      </c>
    </row>
    <row x14ac:dyDescent="0.25" r="250" customHeight="1" ht="18.75" hidden="1">
      <c r="A250" s="5">
        <v>190</v>
      </c>
      <c r="B250" s="6" t="s">
        <v>11</v>
      </c>
      <c r="C250" s="7">
        <v>16.59999999999937</v>
      </c>
      <c r="D250" s="5">
        <v>550</v>
      </c>
      <c r="E250" s="6" t="s">
        <v>51</v>
      </c>
      <c r="F250" s="5">
        <v>0</v>
      </c>
      <c r="G250" s="5">
        <v>0</v>
      </c>
      <c r="H250" s="6" t="s">
        <v>8</v>
      </c>
    </row>
    <row x14ac:dyDescent="0.25" r="251" customHeight="1" ht="18.75" hidden="1">
      <c r="A251" s="5">
        <v>89</v>
      </c>
      <c r="B251" s="6" t="s">
        <v>10</v>
      </c>
      <c r="C251" s="5">
        <v>1100</v>
      </c>
      <c r="D251" s="5">
        <v>1100</v>
      </c>
      <c r="E251" s="6" t="s">
        <v>51</v>
      </c>
      <c r="F251" s="5">
        <v>0</v>
      </c>
      <c r="G251" s="5">
        <v>0</v>
      </c>
      <c r="H251" s="6" t="s">
        <v>8</v>
      </c>
    </row>
    <row x14ac:dyDescent="0.25" r="252" customHeight="1" ht="18.75" hidden="1">
      <c r="A252" s="5">
        <v>188</v>
      </c>
      <c r="B252" s="6" t="s">
        <v>8</v>
      </c>
      <c r="C252" s="5">
        <v>169</v>
      </c>
      <c r="D252" s="5">
        <v>550</v>
      </c>
      <c r="E252" s="6" t="s">
        <v>52</v>
      </c>
      <c r="F252" s="5">
        <v>0</v>
      </c>
      <c r="G252" s="5">
        <v>0</v>
      </c>
      <c r="H252" s="6" t="s">
        <v>11</v>
      </c>
    </row>
    <row x14ac:dyDescent="0.25" r="253" customHeight="1" ht="18.75" hidden="1">
      <c r="A253" s="5">
        <v>190</v>
      </c>
      <c r="B253" s="6" t="s">
        <v>11</v>
      </c>
      <c r="C253" s="7">
        <v>16.59999999999937</v>
      </c>
      <c r="D253" s="5">
        <v>550</v>
      </c>
      <c r="E253" s="6" t="s">
        <v>52</v>
      </c>
      <c r="F253" s="5">
        <v>0</v>
      </c>
      <c r="G253" s="5">
        <v>0</v>
      </c>
      <c r="H253" s="6" t="s">
        <v>11</v>
      </c>
    </row>
    <row x14ac:dyDescent="0.25" r="254" customHeight="1" ht="18.75" hidden="1">
      <c r="A254" s="5">
        <v>89</v>
      </c>
      <c r="B254" s="6" t="s">
        <v>10</v>
      </c>
      <c r="C254" s="5">
        <v>1100</v>
      </c>
      <c r="D254" s="5">
        <v>1100</v>
      </c>
      <c r="E254" s="6" t="s">
        <v>52</v>
      </c>
      <c r="F254" s="5">
        <v>0</v>
      </c>
      <c r="G254" s="5">
        <v>0</v>
      </c>
      <c r="H254" s="6" t="s">
        <v>11</v>
      </c>
    </row>
    <row x14ac:dyDescent="0.25" r="255" customHeight="1" ht="18.75">
      <c r="A255" s="5">
        <v>188</v>
      </c>
      <c r="B255" s="6" t="s">
        <v>8</v>
      </c>
      <c r="C255" s="5">
        <v>21</v>
      </c>
      <c r="D255" s="5">
        <v>550</v>
      </c>
      <c r="E255" s="6" t="s">
        <v>52</v>
      </c>
      <c r="F255" s="5">
        <v>0</v>
      </c>
      <c r="G255" s="5">
        <v>0</v>
      </c>
      <c r="H255" s="6" t="s">
        <v>8</v>
      </c>
    </row>
    <row x14ac:dyDescent="0.25" r="256" customHeight="1" ht="18.75" hidden="1">
      <c r="A256" s="5">
        <v>190</v>
      </c>
      <c r="B256" s="6" t="s">
        <v>11</v>
      </c>
      <c r="C256" s="7">
        <v>16.59999999999937</v>
      </c>
      <c r="D256" s="5">
        <v>550</v>
      </c>
      <c r="E256" s="6" t="s">
        <v>52</v>
      </c>
      <c r="F256" s="5">
        <v>0</v>
      </c>
      <c r="G256" s="5">
        <v>0</v>
      </c>
      <c r="H256" s="6" t="s">
        <v>8</v>
      </c>
    </row>
    <row x14ac:dyDescent="0.25" r="257" customHeight="1" ht="18.75" hidden="1">
      <c r="A257" s="5">
        <v>89</v>
      </c>
      <c r="B257" s="6" t="s">
        <v>10</v>
      </c>
      <c r="C257" s="5">
        <v>1100</v>
      </c>
      <c r="D257" s="5">
        <v>1100</v>
      </c>
      <c r="E257" s="6" t="s">
        <v>52</v>
      </c>
      <c r="F257" s="5">
        <v>0</v>
      </c>
      <c r="G257" s="5">
        <v>0</v>
      </c>
      <c r="H257" s="6" t="s">
        <v>8</v>
      </c>
    </row>
    <row x14ac:dyDescent="0.25" r="258" customHeight="1" ht="18.75" hidden="1">
      <c r="A258" s="5">
        <v>188</v>
      </c>
      <c r="B258" s="6" t="s">
        <v>8</v>
      </c>
      <c r="C258" s="5">
        <v>21</v>
      </c>
      <c r="D258" s="5">
        <v>550</v>
      </c>
      <c r="E258" s="6" t="s">
        <v>53</v>
      </c>
      <c r="F258" s="5">
        <v>0</v>
      </c>
      <c r="G258" s="5">
        <v>0</v>
      </c>
      <c r="H258" s="6" t="s">
        <v>11</v>
      </c>
    </row>
    <row x14ac:dyDescent="0.25" r="259" customHeight="1" ht="18.75" hidden="1">
      <c r="A259" s="5">
        <v>190</v>
      </c>
      <c r="B259" s="6" t="s">
        <v>11</v>
      </c>
      <c r="C259" s="7">
        <v>171.7999999999994</v>
      </c>
      <c r="D259" s="5">
        <v>550</v>
      </c>
      <c r="E259" s="6" t="s">
        <v>53</v>
      </c>
      <c r="F259" s="5">
        <v>0</v>
      </c>
      <c r="G259" s="5">
        <v>0</v>
      </c>
      <c r="H259" s="6" t="s">
        <v>11</v>
      </c>
    </row>
    <row x14ac:dyDescent="0.25" r="260" customHeight="1" ht="18.75" hidden="1">
      <c r="A260" s="5">
        <v>89</v>
      </c>
      <c r="B260" s="6" t="s">
        <v>10</v>
      </c>
      <c r="C260" s="5">
        <v>1100</v>
      </c>
      <c r="D260" s="5">
        <v>1100</v>
      </c>
      <c r="E260" s="6" t="s">
        <v>53</v>
      </c>
      <c r="F260" s="5">
        <v>0</v>
      </c>
      <c r="G260" s="5">
        <v>0</v>
      </c>
      <c r="H260" s="6" t="s">
        <v>11</v>
      </c>
    </row>
    <row x14ac:dyDescent="0.25" r="261" customHeight="1" ht="18.75">
      <c r="A261" s="5">
        <v>188</v>
      </c>
      <c r="B261" s="6" t="s">
        <v>16</v>
      </c>
      <c r="C261" s="5">
        <v>0</v>
      </c>
      <c r="D261" s="5">
        <v>550</v>
      </c>
      <c r="E261" s="6" t="s">
        <v>53</v>
      </c>
      <c r="F261" s="5">
        <v>0</v>
      </c>
      <c r="G261" s="5">
        <v>0</v>
      </c>
      <c r="H261" s="6" t="s">
        <v>8</v>
      </c>
    </row>
    <row x14ac:dyDescent="0.25" r="262" customHeight="1" ht="18.75" hidden="1">
      <c r="A262" s="5">
        <v>190</v>
      </c>
      <c r="B262" s="6" t="s">
        <v>11</v>
      </c>
      <c r="C262" s="7">
        <v>171.7999999999994</v>
      </c>
      <c r="D262" s="5">
        <v>550</v>
      </c>
      <c r="E262" s="6" t="s">
        <v>53</v>
      </c>
      <c r="F262" s="5">
        <v>0</v>
      </c>
      <c r="G262" s="5">
        <v>0</v>
      </c>
      <c r="H262" s="6" t="s">
        <v>8</v>
      </c>
    </row>
    <row x14ac:dyDescent="0.25" r="263" customHeight="1" ht="18.75" hidden="1">
      <c r="A263" s="5">
        <v>89</v>
      </c>
      <c r="B263" s="6" t="s">
        <v>8</v>
      </c>
      <c r="C263" s="5">
        <v>939</v>
      </c>
      <c r="D263" s="5">
        <v>1100</v>
      </c>
      <c r="E263" s="6" t="s">
        <v>53</v>
      </c>
      <c r="F263" s="5">
        <v>0</v>
      </c>
      <c r="G263" s="5">
        <v>0</v>
      </c>
      <c r="H263" s="6" t="s">
        <v>8</v>
      </c>
    </row>
    <row x14ac:dyDescent="0.25" r="264" customHeight="1" ht="18.75" hidden="1">
      <c r="A264" s="5">
        <v>188</v>
      </c>
      <c r="B264" s="6" t="s">
        <v>16</v>
      </c>
      <c r="C264" s="5">
        <v>0</v>
      </c>
      <c r="D264" s="5">
        <v>550</v>
      </c>
      <c r="E264" s="6" t="s">
        <v>54</v>
      </c>
      <c r="F264" s="5">
        <v>0</v>
      </c>
      <c r="G264" s="5">
        <v>0</v>
      </c>
      <c r="H264" s="6" t="s">
        <v>11</v>
      </c>
    </row>
    <row x14ac:dyDescent="0.25" r="265" customHeight="1" ht="18.75" hidden="1">
      <c r="A265" s="5">
        <v>190</v>
      </c>
      <c r="B265" s="6" t="s">
        <v>11</v>
      </c>
      <c r="C265" s="7">
        <v>326.9999999999993</v>
      </c>
      <c r="D265" s="5">
        <v>550</v>
      </c>
      <c r="E265" s="6" t="s">
        <v>54</v>
      </c>
      <c r="F265" s="5">
        <v>0</v>
      </c>
      <c r="G265" s="5">
        <v>0</v>
      </c>
      <c r="H265" s="6" t="s">
        <v>11</v>
      </c>
    </row>
    <row x14ac:dyDescent="0.25" r="266" customHeight="1" ht="18.75" hidden="1">
      <c r="A266" s="5">
        <v>89</v>
      </c>
      <c r="B266" s="6" t="s">
        <v>8</v>
      </c>
      <c r="C266" s="5">
        <v>939</v>
      </c>
      <c r="D266" s="5">
        <v>1100</v>
      </c>
      <c r="E266" s="6" t="s">
        <v>54</v>
      </c>
      <c r="F266" s="5">
        <v>0</v>
      </c>
      <c r="G266" s="5">
        <v>0</v>
      </c>
      <c r="H266" s="6" t="s">
        <v>11</v>
      </c>
    </row>
    <row x14ac:dyDescent="0.25" r="267" customHeight="1" ht="18.75">
      <c r="A267" s="5">
        <v>188</v>
      </c>
      <c r="B267" s="6" t="s">
        <v>16</v>
      </c>
      <c r="C267" s="5">
        <v>0</v>
      </c>
      <c r="D267" s="5">
        <v>550</v>
      </c>
      <c r="E267" s="6" t="s">
        <v>54</v>
      </c>
      <c r="F267" s="5">
        <v>0</v>
      </c>
      <c r="G267" s="5">
        <v>0</v>
      </c>
      <c r="H267" s="6" t="s">
        <v>8</v>
      </c>
    </row>
    <row x14ac:dyDescent="0.25" r="268" customHeight="1" ht="18.75" hidden="1">
      <c r="A268" s="5">
        <v>190</v>
      </c>
      <c r="B268" s="6" t="s">
        <v>11</v>
      </c>
      <c r="C268" s="7">
        <v>326.9999999999993</v>
      </c>
      <c r="D268" s="5">
        <v>550</v>
      </c>
      <c r="E268" s="6" t="s">
        <v>54</v>
      </c>
      <c r="F268" s="5">
        <v>0</v>
      </c>
      <c r="G268" s="5">
        <v>0</v>
      </c>
      <c r="H268" s="6" t="s">
        <v>8</v>
      </c>
    </row>
    <row x14ac:dyDescent="0.25" r="269" customHeight="1" ht="18.75" hidden="1">
      <c r="A269" s="5">
        <v>89</v>
      </c>
      <c r="B269" s="6" t="s">
        <v>8</v>
      </c>
      <c r="C269" s="5">
        <v>757</v>
      </c>
      <c r="D269" s="5">
        <v>1100</v>
      </c>
      <c r="E269" s="6" t="s">
        <v>54</v>
      </c>
      <c r="F269" s="5">
        <v>0</v>
      </c>
      <c r="G269" s="5">
        <v>0</v>
      </c>
      <c r="H269" s="6" t="s">
        <v>8</v>
      </c>
    </row>
    <row x14ac:dyDescent="0.25" r="270" customHeight="1" ht="18.75" hidden="1">
      <c r="A270" s="5">
        <v>188</v>
      </c>
      <c r="B270" s="6" t="s">
        <v>16</v>
      </c>
      <c r="C270" s="5">
        <v>0</v>
      </c>
      <c r="D270" s="5">
        <v>550</v>
      </c>
      <c r="E270" s="6" t="s">
        <v>55</v>
      </c>
      <c r="F270" s="5">
        <v>0</v>
      </c>
      <c r="G270" s="5">
        <v>0</v>
      </c>
      <c r="H270" s="6" t="s">
        <v>11</v>
      </c>
    </row>
    <row x14ac:dyDescent="0.25" r="271" customHeight="1" ht="18.75" hidden="1">
      <c r="A271" s="5">
        <v>190</v>
      </c>
      <c r="B271" s="6" t="s">
        <v>11</v>
      </c>
      <c r="C271" s="7">
        <v>462.7999999999993</v>
      </c>
      <c r="D271" s="5">
        <v>550</v>
      </c>
      <c r="E271" s="6" t="s">
        <v>55</v>
      </c>
      <c r="F271" s="5">
        <v>0</v>
      </c>
      <c r="G271" s="5">
        <v>0</v>
      </c>
      <c r="H271" s="6" t="s">
        <v>11</v>
      </c>
    </row>
    <row x14ac:dyDescent="0.25" r="272" customHeight="1" ht="18.75" hidden="1">
      <c r="A272" s="5">
        <v>89</v>
      </c>
      <c r="B272" s="6" t="s">
        <v>8</v>
      </c>
      <c r="C272" s="5">
        <v>757</v>
      </c>
      <c r="D272" s="5">
        <v>1100</v>
      </c>
      <c r="E272" s="6" t="s">
        <v>55</v>
      </c>
      <c r="F272" s="5">
        <v>0</v>
      </c>
      <c r="G272" s="5">
        <v>0</v>
      </c>
      <c r="H272" s="6" t="s">
        <v>11</v>
      </c>
    </row>
    <row x14ac:dyDescent="0.25" r="273" customHeight="1" ht="18.75">
      <c r="A273" s="5">
        <v>188</v>
      </c>
      <c r="B273" s="6" t="s">
        <v>16</v>
      </c>
      <c r="C273" s="5">
        <v>0</v>
      </c>
      <c r="D273" s="5">
        <v>550</v>
      </c>
      <c r="E273" s="6" t="s">
        <v>55</v>
      </c>
      <c r="F273" s="5">
        <v>0</v>
      </c>
      <c r="G273" s="5">
        <v>0</v>
      </c>
      <c r="H273" s="6" t="s">
        <v>8</v>
      </c>
    </row>
    <row x14ac:dyDescent="0.25" r="274" customHeight="1" ht="18.75" hidden="1">
      <c r="A274" s="5">
        <v>190</v>
      </c>
      <c r="B274" s="6" t="s">
        <v>11</v>
      </c>
      <c r="C274" s="7">
        <v>462.7999999999993</v>
      </c>
      <c r="D274" s="5">
        <v>550</v>
      </c>
      <c r="E274" s="6" t="s">
        <v>55</v>
      </c>
      <c r="F274" s="5">
        <v>0</v>
      </c>
      <c r="G274" s="5">
        <v>0</v>
      </c>
      <c r="H274" s="6" t="s">
        <v>8</v>
      </c>
    </row>
    <row x14ac:dyDescent="0.25" r="275" customHeight="1" ht="18.75" hidden="1">
      <c r="A275" s="5">
        <v>89</v>
      </c>
      <c r="B275" s="6" t="s">
        <v>8</v>
      </c>
      <c r="C275" s="5">
        <v>575</v>
      </c>
      <c r="D275" s="5">
        <v>1100</v>
      </c>
      <c r="E275" s="6" t="s">
        <v>55</v>
      </c>
      <c r="F275" s="5">
        <v>0</v>
      </c>
      <c r="G275" s="5">
        <v>0</v>
      </c>
      <c r="H275" s="6" t="s">
        <v>8</v>
      </c>
    </row>
    <row x14ac:dyDescent="0.25" r="276" customHeight="1" ht="18.75" hidden="1">
      <c r="A276" s="5">
        <v>188</v>
      </c>
      <c r="B276" s="6" t="s">
        <v>11</v>
      </c>
      <c r="C276" s="7">
        <v>48.59999999999934</v>
      </c>
      <c r="D276" s="5">
        <v>550</v>
      </c>
      <c r="E276" s="6" t="s">
        <v>56</v>
      </c>
      <c r="F276" s="5">
        <v>0</v>
      </c>
      <c r="G276" s="5">
        <v>0</v>
      </c>
      <c r="H276" s="6" t="s">
        <v>11</v>
      </c>
    </row>
    <row x14ac:dyDescent="0.25" r="277" customHeight="1" ht="18.75" hidden="1">
      <c r="A277" s="5">
        <v>190</v>
      </c>
      <c r="B277" s="6" t="s">
        <v>10</v>
      </c>
      <c r="C277" s="5">
        <v>550</v>
      </c>
      <c r="D277" s="5">
        <v>550</v>
      </c>
      <c r="E277" s="6" t="s">
        <v>56</v>
      </c>
      <c r="F277" s="5">
        <v>0</v>
      </c>
      <c r="G277" s="5">
        <v>0</v>
      </c>
      <c r="H277" s="6" t="s">
        <v>11</v>
      </c>
    </row>
    <row x14ac:dyDescent="0.25" r="278" customHeight="1" ht="18.75" hidden="1">
      <c r="A278" s="5">
        <v>89</v>
      </c>
      <c r="B278" s="6" t="s">
        <v>8</v>
      </c>
      <c r="C278" s="5">
        <v>575</v>
      </c>
      <c r="D278" s="5">
        <v>1100</v>
      </c>
      <c r="E278" s="6" t="s">
        <v>56</v>
      </c>
      <c r="F278" s="5">
        <v>0</v>
      </c>
      <c r="G278" s="5">
        <v>0</v>
      </c>
      <c r="H278" s="6" t="s">
        <v>11</v>
      </c>
    </row>
    <row x14ac:dyDescent="0.25" r="279" customHeight="1" ht="18.75">
      <c r="A279" s="5">
        <v>188</v>
      </c>
      <c r="B279" s="6" t="s">
        <v>11</v>
      </c>
      <c r="C279" s="7">
        <v>48.59999999999934</v>
      </c>
      <c r="D279" s="5">
        <v>550</v>
      </c>
      <c r="E279" s="6" t="s">
        <v>56</v>
      </c>
      <c r="F279" s="5">
        <v>0</v>
      </c>
      <c r="G279" s="5">
        <v>0</v>
      </c>
      <c r="H279" s="6" t="s">
        <v>8</v>
      </c>
    </row>
    <row x14ac:dyDescent="0.25" r="280" customHeight="1" ht="18.75" hidden="1">
      <c r="A280" s="5">
        <v>190</v>
      </c>
      <c r="B280" s="6" t="s">
        <v>10</v>
      </c>
      <c r="C280" s="5">
        <v>550</v>
      </c>
      <c r="D280" s="5">
        <v>550</v>
      </c>
      <c r="E280" s="6" t="s">
        <v>56</v>
      </c>
      <c r="F280" s="5">
        <v>0</v>
      </c>
      <c r="G280" s="5">
        <v>0</v>
      </c>
      <c r="H280" s="6" t="s">
        <v>8</v>
      </c>
    </row>
    <row x14ac:dyDescent="0.25" r="281" customHeight="1" ht="18.75" hidden="1">
      <c r="A281" s="5">
        <v>89</v>
      </c>
      <c r="B281" s="6" t="s">
        <v>8</v>
      </c>
      <c r="C281" s="5">
        <v>393</v>
      </c>
      <c r="D281" s="5">
        <v>1100</v>
      </c>
      <c r="E281" s="6" t="s">
        <v>56</v>
      </c>
      <c r="F281" s="5">
        <v>0</v>
      </c>
      <c r="G281" s="5">
        <v>0</v>
      </c>
      <c r="H281" s="6" t="s">
        <v>8</v>
      </c>
    </row>
    <row x14ac:dyDescent="0.25" r="282" customHeight="1" ht="18.75" hidden="1">
      <c r="A282" s="5">
        <v>188</v>
      </c>
      <c r="B282" s="6" t="s">
        <v>11</v>
      </c>
      <c r="C282" s="7">
        <v>203.7999999999993</v>
      </c>
      <c r="D282" s="5">
        <v>550</v>
      </c>
      <c r="E282" s="6" t="s">
        <v>57</v>
      </c>
      <c r="F282" s="5">
        <v>0</v>
      </c>
      <c r="G282" s="5">
        <v>0</v>
      </c>
      <c r="H282" s="6" t="s">
        <v>11</v>
      </c>
    </row>
    <row x14ac:dyDescent="0.25" r="283" customHeight="1" ht="18.75" hidden="1">
      <c r="A283" s="5">
        <v>190</v>
      </c>
      <c r="B283" s="6" t="s">
        <v>10</v>
      </c>
      <c r="C283" s="5">
        <v>550</v>
      </c>
      <c r="D283" s="5">
        <v>550</v>
      </c>
      <c r="E283" s="6" t="s">
        <v>57</v>
      </c>
      <c r="F283" s="5">
        <v>0</v>
      </c>
      <c r="G283" s="5">
        <v>0</v>
      </c>
      <c r="H283" s="6" t="s">
        <v>11</v>
      </c>
    </row>
    <row x14ac:dyDescent="0.25" r="284" customHeight="1" ht="18.75" hidden="1">
      <c r="A284" s="5">
        <v>89</v>
      </c>
      <c r="B284" s="6" t="s">
        <v>8</v>
      </c>
      <c r="C284" s="5">
        <v>393</v>
      </c>
      <c r="D284" s="5">
        <v>1100</v>
      </c>
      <c r="E284" s="6" t="s">
        <v>57</v>
      </c>
      <c r="F284" s="5">
        <v>0</v>
      </c>
      <c r="G284" s="5">
        <v>0</v>
      </c>
      <c r="H284" s="6" t="s">
        <v>11</v>
      </c>
    </row>
    <row x14ac:dyDescent="0.25" r="285" customHeight="1" ht="18.75">
      <c r="A285" s="5">
        <v>188</v>
      </c>
      <c r="B285" s="6" t="s">
        <v>11</v>
      </c>
      <c r="C285" s="7">
        <v>203.7999999999993</v>
      </c>
      <c r="D285" s="5">
        <v>550</v>
      </c>
      <c r="E285" s="6" t="s">
        <v>57</v>
      </c>
      <c r="F285" s="5">
        <v>0</v>
      </c>
      <c r="G285" s="5">
        <v>0</v>
      </c>
      <c r="H285" s="6" t="s">
        <v>8</v>
      </c>
    </row>
    <row x14ac:dyDescent="0.25" r="286" customHeight="1" ht="18.75" hidden="1">
      <c r="A286" s="5">
        <v>190</v>
      </c>
      <c r="B286" s="6" t="s">
        <v>10</v>
      </c>
      <c r="C286" s="5">
        <v>550</v>
      </c>
      <c r="D286" s="5">
        <v>550</v>
      </c>
      <c r="E286" s="6" t="s">
        <v>57</v>
      </c>
      <c r="F286" s="5">
        <v>0</v>
      </c>
      <c r="G286" s="5">
        <v>0</v>
      </c>
      <c r="H286" s="6" t="s">
        <v>8</v>
      </c>
    </row>
    <row x14ac:dyDescent="0.25" r="287" customHeight="1" ht="18.75" hidden="1">
      <c r="A287" s="5">
        <v>89</v>
      </c>
      <c r="B287" s="6" t="s">
        <v>8</v>
      </c>
      <c r="C287" s="5">
        <v>235</v>
      </c>
      <c r="D287" s="5">
        <v>1100</v>
      </c>
      <c r="E287" s="6" t="s">
        <v>57</v>
      </c>
      <c r="F287" s="5">
        <v>0</v>
      </c>
      <c r="G287" s="5">
        <v>0</v>
      </c>
      <c r="H287" s="6" t="s">
        <v>8</v>
      </c>
    </row>
    <row x14ac:dyDescent="0.25" r="288" customHeight="1" ht="18.75" hidden="1">
      <c r="A288" s="5">
        <v>188</v>
      </c>
      <c r="B288" s="6" t="s">
        <v>11</v>
      </c>
      <c r="C288" s="7">
        <v>378.3999999999993</v>
      </c>
      <c r="D288" s="5">
        <v>550</v>
      </c>
      <c r="E288" s="6" t="s">
        <v>58</v>
      </c>
      <c r="F288" s="5">
        <v>0</v>
      </c>
      <c r="G288" s="5">
        <v>0</v>
      </c>
      <c r="H288" s="6" t="s">
        <v>11</v>
      </c>
    </row>
    <row x14ac:dyDescent="0.25" r="289" customHeight="1" ht="18.75" hidden="1">
      <c r="A289" s="5">
        <v>190</v>
      </c>
      <c r="B289" s="6" t="s">
        <v>10</v>
      </c>
      <c r="C289" s="5">
        <v>550</v>
      </c>
      <c r="D289" s="5">
        <v>550</v>
      </c>
      <c r="E289" s="6" t="s">
        <v>58</v>
      </c>
      <c r="F289" s="5">
        <v>0</v>
      </c>
      <c r="G289" s="5">
        <v>0</v>
      </c>
      <c r="H289" s="6" t="s">
        <v>11</v>
      </c>
    </row>
    <row x14ac:dyDescent="0.25" r="290" customHeight="1" ht="18.75" hidden="1">
      <c r="A290" s="5">
        <v>89</v>
      </c>
      <c r="B290" s="6" t="s">
        <v>8</v>
      </c>
      <c r="C290" s="5">
        <v>235</v>
      </c>
      <c r="D290" s="5">
        <v>1100</v>
      </c>
      <c r="E290" s="6" t="s">
        <v>58</v>
      </c>
      <c r="F290" s="5">
        <v>0</v>
      </c>
      <c r="G290" s="5">
        <v>0</v>
      </c>
      <c r="H290" s="6" t="s">
        <v>11</v>
      </c>
    </row>
    <row x14ac:dyDescent="0.25" r="291" customHeight="1" ht="18.75">
      <c r="A291" s="5">
        <v>188</v>
      </c>
      <c r="B291" s="6" t="s">
        <v>11</v>
      </c>
      <c r="C291" s="7">
        <v>378.3999999999993</v>
      </c>
      <c r="D291" s="5">
        <v>550</v>
      </c>
      <c r="E291" s="6" t="s">
        <v>58</v>
      </c>
      <c r="F291" s="5">
        <v>0</v>
      </c>
      <c r="G291" s="5">
        <v>0</v>
      </c>
      <c r="H291" s="6" t="s">
        <v>8</v>
      </c>
    </row>
    <row x14ac:dyDescent="0.25" r="292" customHeight="1" ht="18.75" hidden="1">
      <c r="A292" s="5">
        <v>190</v>
      </c>
      <c r="B292" s="6" t="s">
        <v>10</v>
      </c>
      <c r="C292" s="5">
        <v>550</v>
      </c>
      <c r="D292" s="5">
        <v>550</v>
      </c>
      <c r="E292" s="6" t="s">
        <v>58</v>
      </c>
      <c r="F292" s="5">
        <v>0</v>
      </c>
      <c r="G292" s="5">
        <v>0</v>
      </c>
      <c r="H292" s="6" t="s">
        <v>8</v>
      </c>
    </row>
    <row x14ac:dyDescent="0.25" r="293" customHeight="1" ht="18.75" hidden="1">
      <c r="A293" s="5">
        <v>89</v>
      </c>
      <c r="B293" s="6" t="s">
        <v>8</v>
      </c>
      <c r="C293" s="5">
        <v>77</v>
      </c>
      <c r="D293" s="5">
        <v>1100</v>
      </c>
      <c r="E293" s="6" t="s">
        <v>58</v>
      </c>
      <c r="F293" s="5">
        <v>0</v>
      </c>
      <c r="G293" s="5">
        <v>0</v>
      </c>
      <c r="H293" s="6" t="s">
        <v>8</v>
      </c>
    </row>
    <row x14ac:dyDescent="0.25" r="294" customHeight="1" ht="18.75" hidden="1">
      <c r="A294" s="5">
        <v>188</v>
      </c>
      <c r="B294" s="6" t="s">
        <v>10</v>
      </c>
      <c r="C294" s="5">
        <v>550</v>
      </c>
      <c r="D294" s="5">
        <v>550</v>
      </c>
      <c r="E294" s="6" t="s">
        <v>59</v>
      </c>
      <c r="F294" s="7">
        <v>2.999999999999289</v>
      </c>
      <c r="G294" s="5">
        <v>0</v>
      </c>
      <c r="H294" s="6" t="s">
        <v>11</v>
      </c>
    </row>
    <row x14ac:dyDescent="0.25" r="295" customHeight="1" ht="18.75" hidden="1">
      <c r="A295" s="5">
        <v>190</v>
      </c>
      <c r="B295" s="6" t="s">
        <v>10</v>
      </c>
      <c r="C295" s="5">
        <v>550</v>
      </c>
      <c r="D295" s="5">
        <v>550</v>
      </c>
      <c r="E295" s="6" t="s">
        <v>59</v>
      </c>
      <c r="F295" s="7">
        <v>2.999999999999289</v>
      </c>
      <c r="G295" s="5">
        <v>0</v>
      </c>
      <c r="H295" s="6" t="s">
        <v>11</v>
      </c>
    </row>
    <row x14ac:dyDescent="0.25" r="296" customHeight="1" ht="18.75" hidden="1">
      <c r="A296" s="5">
        <v>89</v>
      </c>
      <c r="B296" s="6" t="s">
        <v>8</v>
      </c>
      <c r="C296" s="5">
        <v>77</v>
      </c>
      <c r="D296" s="5">
        <v>1100</v>
      </c>
      <c r="E296" s="6" t="s">
        <v>59</v>
      </c>
      <c r="F296" s="7">
        <v>2.999999999999289</v>
      </c>
      <c r="G296" s="5">
        <v>0</v>
      </c>
      <c r="H296" s="6" t="s">
        <v>11</v>
      </c>
    </row>
    <row x14ac:dyDescent="0.25" r="297" customHeight="1" ht="18.75">
      <c r="A297" s="5">
        <v>188</v>
      </c>
      <c r="B297" s="6" t="s">
        <v>10</v>
      </c>
      <c r="C297" s="5">
        <v>550</v>
      </c>
      <c r="D297" s="5">
        <v>550</v>
      </c>
      <c r="E297" s="6" t="s">
        <v>59</v>
      </c>
      <c r="F297" s="5">
        <v>0</v>
      </c>
      <c r="G297" s="5">
        <v>0</v>
      </c>
      <c r="H297" s="6" t="s">
        <v>8</v>
      </c>
    </row>
    <row x14ac:dyDescent="0.25" r="298" customHeight="1" ht="18.75" hidden="1">
      <c r="A298" s="5">
        <v>190</v>
      </c>
      <c r="B298" s="6" t="s">
        <v>8</v>
      </c>
      <c r="C298" s="5">
        <v>469</v>
      </c>
      <c r="D298" s="5">
        <v>550</v>
      </c>
      <c r="E298" s="6" t="s">
        <v>59</v>
      </c>
      <c r="F298" s="5">
        <v>0</v>
      </c>
      <c r="G298" s="5">
        <v>0</v>
      </c>
      <c r="H298" s="6" t="s">
        <v>8</v>
      </c>
    </row>
    <row x14ac:dyDescent="0.25" r="299" customHeight="1" ht="18.75" hidden="1">
      <c r="A299" s="5">
        <v>89</v>
      </c>
      <c r="B299" s="6" t="s">
        <v>16</v>
      </c>
      <c r="C299" s="5">
        <v>0</v>
      </c>
      <c r="D299" s="5">
        <v>1100</v>
      </c>
      <c r="E299" s="6" t="s">
        <v>59</v>
      </c>
      <c r="F299" s="5">
        <v>0</v>
      </c>
      <c r="G299" s="5">
        <v>0</v>
      </c>
      <c r="H299" s="6" t="s">
        <v>8</v>
      </c>
    </row>
    <row x14ac:dyDescent="0.25" r="300" customHeight="1" ht="18.75" hidden="1">
      <c r="A300" s="5">
        <v>188</v>
      </c>
      <c r="B300" s="6" t="s">
        <v>10</v>
      </c>
      <c r="C300" s="5">
        <v>550</v>
      </c>
      <c r="D300" s="5">
        <v>550</v>
      </c>
      <c r="E300" s="6" t="s">
        <v>60</v>
      </c>
      <c r="F300" s="5">
        <v>0</v>
      </c>
      <c r="G300" s="5">
        <v>0</v>
      </c>
      <c r="H300" s="6" t="s">
        <v>11</v>
      </c>
    </row>
    <row x14ac:dyDescent="0.25" r="301" customHeight="1" ht="18.75" hidden="1">
      <c r="A301" s="5">
        <v>190</v>
      </c>
      <c r="B301" s="6" t="s">
        <v>8</v>
      </c>
      <c r="C301" s="5">
        <v>469</v>
      </c>
      <c r="D301" s="5">
        <v>550</v>
      </c>
      <c r="E301" s="6" t="s">
        <v>60</v>
      </c>
      <c r="F301" s="5">
        <v>0</v>
      </c>
      <c r="G301" s="5">
        <v>0</v>
      </c>
      <c r="H301" s="6" t="s">
        <v>11</v>
      </c>
    </row>
    <row x14ac:dyDescent="0.25" r="302" customHeight="1" ht="18.75" hidden="1">
      <c r="A302" s="5">
        <v>89</v>
      </c>
      <c r="B302" s="6" t="s">
        <v>11</v>
      </c>
      <c r="C302" s="7">
        <v>158.1999999999993</v>
      </c>
      <c r="D302" s="5">
        <v>1100</v>
      </c>
      <c r="E302" s="6" t="s">
        <v>60</v>
      </c>
      <c r="F302" s="5">
        <v>0</v>
      </c>
      <c r="G302" s="5">
        <v>0</v>
      </c>
      <c r="H302" s="6" t="s">
        <v>11</v>
      </c>
    </row>
    <row x14ac:dyDescent="0.25" r="303" customHeight="1" ht="18.75">
      <c r="A303" s="5">
        <v>188</v>
      </c>
      <c r="B303" s="6" t="s">
        <v>10</v>
      </c>
      <c r="C303" s="5">
        <v>550</v>
      </c>
      <c r="D303" s="5">
        <v>550</v>
      </c>
      <c r="E303" s="6" t="s">
        <v>60</v>
      </c>
      <c r="F303" s="5">
        <v>0</v>
      </c>
      <c r="G303" s="5">
        <v>0</v>
      </c>
      <c r="H303" s="6" t="s">
        <v>8</v>
      </c>
    </row>
    <row x14ac:dyDescent="0.25" r="304" customHeight="1" ht="18.75" hidden="1">
      <c r="A304" s="5">
        <v>190</v>
      </c>
      <c r="B304" s="6" t="s">
        <v>8</v>
      </c>
      <c r="C304" s="5">
        <v>311</v>
      </c>
      <c r="D304" s="5">
        <v>550</v>
      </c>
      <c r="E304" s="6" t="s">
        <v>60</v>
      </c>
      <c r="F304" s="5">
        <v>0</v>
      </c>
      <c r="G304" s="5">
        <v>0</v>
      </c>
      <c r="H304" s="6" t="s">
        <v>8</v>
      </c>
    </row>
    <row x14ac:dyDescent="0.25" r="305" customHeight="1" ht="18.75" hidden="1">
      <c r="A305" s="5">
        <v>89</v>
      </c>
      <c r="B305" s="6" t="s">
        <v>11</v>
      </c>
      <c r="C305" s="7">
        <v>158.1999999999993</v>
      </c>
      <c r="D305" s="5">
        <v>1100</v>
      </c>
      <c r="E305" s="6" t="s">
        <v>60</v>
      </c>
      <c r="F305" s="5">
        <v>0</v>
      </c>
      <c r="G305" s="5">
        <v>0</v>
      </c>
      <c r="H305" s="6" t="s">
        <v>8</v>
      </c>
    </row>
    <row x14ac:dyDescent="0.25" r="306" customHeight="1" ht="18.75" hidden="1">
      <c r="A306" s="5">
        <v>188</v>
      </c>
      <c r="B306" s="6" t="s">
        <v>10</v>
      </c>
      <c r="C306" s="5">
        <v>550</v>
      </c>
      <c r="D306" s="5">
        <v>550</v>
      </c>
      <c r="E306" s="6" t="s">
        <v>61</v>
      </c>
      <c r="F306" s="5">
        <v>0</v>
      </c>
      <c r="G306" s="5">
        <v>0</v>
      </c>
      <c r="H306" s="6" t="s">
        <v>11</v>
      </c>
    </row>
    <row x14ac:dyDescent="0.25" r="307" customHeight="1" ht="18.75" hidden="1">
      <c r="A307" s="5">
        <v>190</v>
      </c>
      <c r="B307" s="6" t="s">
        <v>8</v>
      </c>
      <c r="C307" s="5">
        <v>311</v>
      </c>
      <c r="D307" s="5">
        <v>550</v>
      </c>
      <c r="E307" s="6" t="s">
        <v>61</v>
      </c>
      <c r="F307" s="5">
        <v>0</v>
      </c>
      <c r="G307" s="5">
        <v>0</v>
      </c>
      <c r="H307" s="6" t="s">
        <v>11</v>
      </c>
    </row>
    <row x14ac:dyDescent="0.25" r="308" customHeight="1" ht="18.75" hidden="1">
      <c r="A308" s="5">
        <v>89</v>
      </c>
      <c r="B308" s="6" t="s">
        <v>11</v>
      </c>
      <c r="C308" s="7">
        <v>313.3999999999993</v>
      </c>
      <c r="D308" s="5">
        <v>1100</v>
      </c>
      <c r="E308" s="6" t="s">
        <v>61</v>
      </c>
      <c r="F308" s="5">
        <v>0</v>
      </c>
      <c r="G308" s="5">
        <v>0</v>
      </c>
      <c r="H308" s="6" t="s">
        <v>11</v>
      </c>
    </row>
    <row x14ac:dyDescent="0.25" r="309" customHeight="1" ht="18.75">
      <c r="A309" s="5">
        <v>188</v>
      </c>
      <c r="B309" s="6" t="s">
        <v>10</v>
      </c>
      <c r="C309" s="5">
        <v>550</v>
      </c>
      <c r="D309" s="5">
        <v>550</v>
      </c>
      <c r="E309" s="6" t="s">
        <v>61</v>
      </c>
      <c r="F309" s="5">
        <v>0</v>
      </c>
      <c r="G309" s="5">
        <v>0</v>
      </c>
      <c r="H309" s="6" t="s">
        <v>8</v>
      </c>
    </row>
    <row x14ac:dyDescent="0.25" r="310" customHeight="1" ht="18.75" hidden="1">
      <c r="A310" s="5">
        <v>190</v>
      </c>
      <c r="B310" s="6" t="s">
        <v>8</v>
      </c>
      <c r="C310" s="5">
        <v>193</v>
      </c>
      <c r="D310" s="5">
        <v>550</v>
      </c>
      <c r="E310" s="6" t="s">
        <v>61</v>
      </c>
      <c r="F310" s="5">
        <v>0</v>
      </c>
      <c r="G310" s="5">
        <v>0</v>
      </c>
      <c r="H310" s="6" t="s">
        <v>8</v>
      </c>
    </row>
    <row x14ac:dyDescent="0.25" r="311" customHeight="1" ht="18.75" hidden="1">
      <c r="A311" s="5">
        <v>89</v>
      </c>
      <c r="B311" s="6" t="s">
        <v>11</v>
      </c>
      <c r="C311" s="7">
        <v>313.3999999999993</v>
      </c>
      <c r="D311" s="5">
        <v>1100</v>
      </c>
      <c r="E311" s="6" t="s">
        <v>61</v>
      </c>
      <c r="F311" s="5">
        <v>0</v>
      </c>
      <c r="G311" s="5">
        <v>0</v>
      </c>
      <c r="H311" s="6" t="s">
        <v>8</v>
      </c>
    </row>
    <row x14ac:dyDescent="0.25" r="312" customHeight="1" ht="18.75" hidden="1">
      <c r="A312" s="5">
        <v>188</v>
      </c>
      <c r="B312" s="6" t="s">
        <v>10</v>
      </c>
      <c r="C312" s="5">
        <v>550</v>
      </c>
      <c r="D312" s="5">
        <v>550</v>
      </c>
      <c r="E312" s="6" t="s">
        <v>62</v>
      </c>
      <c r="F312" s="5">
        <v>0</v>
      </c>
      <c r="G312" s="5">
        <v>0</v>
      </c>
      <c r="H312" s="6" t="s">
        <v>11</v>
      </c>
    </row>
    <row x14ac:dyDescent="0.25" r="313" customHeight="1" ht="18.75" hidden="1">
      <c r="A313" s="5">
        <v>190</v>
      </c>
      <c r="B313" s="6" t="s">
        <v>8</v>
      </c>
      <c r="C313" s="5">
        <v>193</v>
      </c>
      <c r="D313" s="5">
        <v>550</v>
      </c>
      <c r="E313" s="6" t="s">
        <v>62</v>
      </c>
      <c r="F313" s="5">
        <v>0</v>
      </c>
      <c r="G313" s="5">
        <v>0</v>
      </c>
      <c r="H313" s="6" t="s">
        <v>11</v>
      </c>
    </row>
    <row x14ac:dyDescent="0.25" r="314" customHeight="1" ht="18.75" hidden="1">
      <c r="A314" s="5">
        <v>89</v>
      </c>
      <c r="B314" s="6" t="s">
        <v>11</v>
      </c>
      <c r="C314" s="7">
        <v>468.5999999999993</v>
      </c>
      <c r="D314" s="5">
        <v>1100</v>
      </c>
      <c r="E314" s="6" t="s">
        <v>62</v>
      </c>
      <c r="F314" s="5">
        <v>0</v>
      </c>
      <c r="G314" s="5">
        <v>0</v>
      </c>
      <c r="H314" s="6" t="s">
        <v>11</v>
      </c>
    </row>
    <row x14ac:dyDescent="0.25" r="315" customHeight="1" ht="18.75">
      <c r="A315" s="5">
        <v>188</v>
      </c>
      <c r="B315" s="6" t="s">
        <v>10</v>
      </c>
      <c r="C315" s="5">
        <v>550</v>
      </c>
      <c r="D315" s="5">
        <v>550</v>
      </c>
      <c r="E315" s="6" t="s">
        <v>62</v>
      </c>
      <c r="F315" s="5">
        <v>0</v>
      </c>
      <c r="G315" s="5">
        <v>0</v>
      </c>
      <c r="H315" s="6" t="s">
        <v>8</v>
      </c>
    </row>
    <row x14ac:dyDescent="0.25" r="316" customHeight="1" ht="18.75" hidden="1">
      <c r="A316" s="5">
        <v>190</v>
      </c>
      <c r="B316" s="6" t="s">
        <v>8</v>
      </c>
      <c r="C316" s="5">
        <v>75</v>
      </c>
      <c r="D316" s="5">
        <v>550</v>
      </c>
      <c r="E316" s="6" t="s">
        <v>62</v>
      </c>
      <c r="F316" s="5">
        <v>0</v>
      </c>
      <c r="G316" s="5">
        <v>0</v>
      </c>
      <c r="H316" s="6" t="s">
        <v>8</v>
      </c>
    </row>
    <row x14ac:dyDescent="0.25" r="317" customHeight="1" ht="18.75" hidden="1">
      <c r="A317" s="5">
        <v>89</v>
      </c>
      <c r="B317" s="6" t="s">
        <v>11</v>
      </c>
      <c r="C317" s="7">
        <v>468.5999999999993</v>
      </c>
      <c r="D317" s="5">
        <v>1100</v>
      </c>
      <c r="E317" s="6" t="s">
        <v>62</v>
      </c>
      <c r="F317" s="5">
        <v>0</v>
      </c>
      <c r="G317" s="5">
        <v>0</v>
      </c>
      <c r="H317" s="6" t="s">
        <v>8</v>
      </c>
    </row>
    <row x14ac:dyDescent="0.25" r="318" customHeight="1" ht="18.75" hidden="1">
      <c r="A318" s="5">
        <v>188</v>
      </c>
      <c r="B318" s="6" t="s">
        <v>10</v>
      </c>
      <c r="C318" s="5">
        <v>550</v>
      </c>
      <c r="D318" s="5">
        <v>550</v>
      </c>
      <c r="E318" s="6" t="s">
        <v>63</v>
      </c>
      <c r="F318" s="5">
        <v>0</v>
      </c>
      <c r="G318" s="5">
        <v>0</v>
      </c>
      <c r="H318" s="6" t="s">
        <v>11</v>
      </c>
    </row>
    <row x14ac:dyDescent="0.25" r="319" customHeight="1" ht="18.75" hidden="1">
      <c r="A319" s="5">
        <v>190</v>
      </c>
      <c r="B319" s="6" t="s">
        <v>8</v>
      </c>
      <c r="C319" s="5">
        <v>75</v>
      </c>
      <c r="D319" s="5">
        <v>550</v>
      </c>
      <c r="E319" s="6" t="s">
        <v>63</v>
      </c>
      <c r="F319" s="5">
        <v>0</v>
      </c>
      <c r="G319" s="5">
        <v>0</v>
      </c>
      <c r="H319" s="6" t="s">
        <v>11</v>
      </c>
    </row>
    <row x14ac:dyDescent="0.25" r="320" customHeight="1" ht="18.75" hidden="1">
      <c r="A320" s="5">
        <v>89</v>
      </c>
      <c r="B320" s="6" t="s">
        <v>11</v>
      </c>
      <c r="C320" s="7">
        <v>623.7999999999993</v>
      </c>
      <c r="D320" s="5">
        <v>1100</v>
      </c>
      <c r="E320" s="6" t="s">
        <v>63</v>
      </c>
      <c r="F320" s="5">
        <v>0</v>
      </c>
      <c r="G320" s="5">
        <v>0</v>
      </c>
      <c r="H320" s="6" t="s">
        <v>11</v>
      </c>
    </row>
    <row x14ac:dyDescent="0.25" r="321" customHeight="1" ht="18.75">
      <c r="A321" s="5">
        <v>188</v>
      </c>
      <c r="B321" s="6" t="s">
        <v>8</v>
      </c>
      <c r="C321" s="5">
        <v>507</v>
      </c>
      <c r="D321" s="5">
        <v>550</v>
      </c>
      <c r="E321" s="6" t="s">
        <v>63</v>
      </c>
      <c r="F321" s="5">
        <v>0</v>
      </c>
      <c r="G321" s="5">
        <v>0</v>
      </c>
      <c r="H321" s="6" t="s">
        <v>8</v>
      </c>
    </row>
    <row x14ac:dyDescent="0.25" r="322" customHeight="1" ht="18.75" hidden="1">
      <c r="A322" s="5">
        <v>190</v>
      </c>
      <c r="B322" s="6" t="s">
        <v>16</v>
      </c>
      <c r="C322" s="5">
        <v>0</v>
      </c>
      <c r="D322" s="5">
        <v>550</v>
      </c>
      <c r="E322" s="6" t="s">
        <v>63</v>
      </c>
      <c r="F322" s="5">
        <v>0</v>
      </c>
      <c r="G322" s="5">
        <v>0</v>
      </c>
      <c r="H322" s="6" t="s">
        <v>8</v>
      </c>
    </row>
    <row x14ac:dyDescent="0.25" r="323" customHeight="1" ht="18.75" hidden="1">
      <c r="A323" s="5">
        <v>89</v>
      </c>
      <c r="B323" s="6" t="s">
        <v>11</v>
      </c>
      <c r="C323" s="7">
        <v>623.7999999999993</v>
      </c>
      <c r="D323" s="5">
        <v>1100</v>
      </c>
      <c r="E323" s="6" t="s">
        <v>63</v>
      </c>
      <c r="F323" s="5">
        <v>0</v>
      </c>
      <c r="G323" s="5">
        <v>0</v>
      </c>
      <c r="H323" s="6" t="s">
        <v>8</v>
      </c>
    </row>
    <row x14ac:dyDescent="0.25" r="324" customHeight="1" ht="18.75" hidden="1">
      <c r="A324" s="5">
        <v>188</v>
      </c>
      <c r="B324" s="6" t="s">
        <v>8</v>
      </c>
      <c r="C324" s="5">
        <v>507</v>
      </c>
      <c r="D324" s="5">
        <v>550</v>
      </c>
      <c r="E324" s="6" t="s">
        <v>64</v>
      </c>
      <c r="F324" s="5">
        <v>0</v>
      </c>
      <c r="G324" s="5">
        <v>0</v>
      </c>
      <c r="H324" s="6" t="s">
        <v>11</v>
      </c>
    </row>
    <row x14ac:dyDescent="0.25" r="325" customHeight="1" ht="18.75" hidden="1">
      <c r="A325" s="5">
        <v>190</v>
      </c>
      <c r="B325" s="6" t="s">
        <v>16</v>
      </c>
      <c r="C325" s="5">
        <v>0</v>
      </c>
      <c r="D325" s="5">
        <v>550</v>
      </c>
      <c r="E325" s="6" t="s">
        <v>64</v>
      </c>
      <c r="F325" s="5">
        <v>0</v>
      </c>
      <c r="G325" s="5">
        <v>0</v>
      </c>
      <c r="H325" s="6" t="s">
        <v>11</v>
      </c>
    </row>
    <row x14ac:dyDescent="0.25" r="326" customHeight="1" ht="18.75" hidden="1">
      <c r="A326" s="5">
        <v>89</v>
      </c>
      <c r="B326" s="6" t="s">
        <v>11</v>
      </c>
      <c r="C326" s="7">
        <v>778.9999999999993</v>
      </c>
      <c r="D326" s="5">
        <v>1100</v>
      </c>
      <c r="E326" s="6" t="s">
        <v>64</v>
      </c>
      <c r="F326" s="5">
        <v>0</v>
      </c>
      <c r="G326" s="5">
        <v>0</v>
      </c>
      <c r="H326" s="6" t="s">
        <v>11</v>
      </c>
    </row>
    <row x14ac:dyDescent="0.25" r="327" customHeight="1" ht="18.75">
      <c r="A327" s="5">
        <v>188</v>
      </c>
      <c r="B327" s="6" t="s">
        <v>8</v>
      </c>
      <c r="C327" s="5">
        <v>389</v>
      </c>
      <c r="D327" s="5">
        <v>550</v>
      </c>
      <c r="E327" s="6" t="s">
        <v>64</v>
      </c>
      <c r="F327" s="5">
        <v>0</v>
      </c>
      <c r="G327" s="5">
        <v>0</v>
      </c>
      <c r="H327" s="6" t="s">
        <v>8</v>
      </c>
    </row>
    <row x14ac:dyDescent="0.25" r="328" customHeight="1" ht="18.75" hidden="1">
      <c r="A328" s="5">
        <v>190</v>
      </c>
      <c r="B328" s="6" t="s">
        <v>16</v>
      </c>
      <c r="C328" s="5">
        <v>0</v>
      </c>
      <c r="D328" s="5">
        <v>550</v>
      </c>
      <c r="E328" s="6" t="s">
        <v>64</v>
      </c>
      <c r="F328" s="5">
        <v>0</v>
      </c>
      <c r="G328" s="5">
        <v>0</v>
      </c>
      <c r="H328" s="6" t="s">
        <v>8</v>
      </c>
    </row>
    <row x14ac:dyDescent="0.25" r="329" customHeight="1" ht="18.75" hidden="1">
      <c r="A329" s="5">
        <v>89</v>
      </c>
      <c r="B329" s="6" t="s">
        <v>11</v>
      </c>
      <c r="C329" s="7">
        <v>778.9999999999993</v>
      </c>
      <c r="D329" s="5">
        <v>1100</v>
      </c>
      <c r="E329" s="6" t="s">
        <v>64</v>
      </c>
      <c r="F329" s="5">
        <v>0</v>
      </c>
      <c r="G329" s="5">
        <v>0</v>
      </c>
      <c r="H329" s="6" t="s">
        <v>8</v>
      </c>
    </row>
    <row x14ac:dyDescent="0.25" r="330" customHeight="1" ht="18.75" hidden="1">
      <c r="A330" s="5">
        <v>188</v>
      </c>
      <c r="B330" s="6" t="s">
        <v>8</v>
      </c>
      <c r="C330" s="5">
        <v>389</v>
      </c>
      <c r="D330" s="5">
        <v>550</v>
      </c>
      <c r="E330" s="6" t="s">
        <v>65</v>
      </c>
      <c r="F330" s="5">
        <v>0</v>
      </c>
      <c r="G330" s="5">
        <v>0</v>
      </c>
      <c r="H330" s="6" t="s">
        <v>11</v>
      </c>
    </row>
    <row x14ac:dyDescent="0.25" r="331" customHeight="1" ht="18.75" hidden="1">
      <c r="A331" s="5">
        <v>190</v>
      </c>
      <c r="B331" s="6" t="s">
        <v>16</v>
      </c>
      <c r="C331" s="5">
        <v>0</v>
      </c>
      <c r="D331" s="5">
        <v>550</v>
      </c>
      <c r="E331" s="6" t="s">
        <v>65</v>
      </c>
      <c r="F331" s="5">
        <v>0</v>
      </c>
      <c r="G331" s="5">
        <v>0</v>
      </c>
      <c r="H331" s="6" t="s">
        <v>11</v>
      </c>
    </row>
    <row x14ac:dyDescent="0.25" r="332" customHeight="1" ht="18.75" hidden="1">
      <c r="A332" s="5">
        <v>89</v>
      </c>
      <c r="B332" s="6" t="s">
        <v>11</v>
      </c>
      <c r="C332" s="7">
        <v>934.1999999999994</v>
      </c>
      <c r="D332" s="5">
        <v>1100</v>
      </c>
      <c r="E332" s="6" t="s">
        <v>65</v>
      </c>
      <c r="F332" s="5">
        <v>0</v>
      </c>
      <c r="G332" s="5">
        <v>0</v>
      </c>
      <c r="H332" s="6" t="s">
        <v>11</v>
      </c>
    </row>
    <row x14ac:dyDescent="0.25" r="333" customHeight="1" ht="18.75">
      <c r="A333" s="5">
        <v>188</v>
      </c>
      <c r="B333" s="6" t="s">
        <v>8</v>
      </c>
      <c r="C333" s="5">
        <v>271</v>
      </c>
      <c r="D333" s="5">
        <v>550</v>
      </c>
      <c r="E333" s="6" t="s">
        <v>65</v>
      </c>
      <c r="F333" s="5">
        <v>0</v>
      </c>
      <c r="G333" s="5">
        <v>0</v>
      </c>
      <c r="H333" s="6" t="s">
        <v>8</v>
      </c>
    </row>
    <row x14ac:dyDescent="0.25" r="334" customHeight="1" ht="18.75" hidden="1">
      <c r="A334" s="5">
        <v>190</v>
      </c>
      <c r="B334" s="6" t="s">
        <v>16</v>
      </c>
      <c r="C334" s="5">
        <v>0</v>
      </c>
      <c r="D334" s="5">
        <v>550</v>
      </c>
      <c r="E334" s="6" t="s">
        <v>65</v>
      </c>
      <c r="F334" s="5">
        <v>0</v>
      </c>
      <c r="G334" s="5">
        <v>0</v>
      </c>
      <c r="H334" s="6" t="s">
        <v>8</v>
      </c>
    </row>
    <row x14ac:dyDescent="0.25" r="335" customHeight="1" ht="18.75" hidden="1">
      <c r="A335" s="5">
        <v>89</v>
      </c>
      <c r="B335" s="6" t="s">
        <v>11</v>
      </c>
      <c r="C335" s="7">
        <v>934.1999999999994</v>
      </c>
      <c r="D335" s="5">
        <v>1100</v>
      </c>
      <c r="E335" s="6" t="s">
        <v>65</v>
      </c>
      <c r="F335" s="5">
        <v>0</v>
      </c>
      <c r="G335" s="5">
        <v>0</v>
      </c>
      <c r="H335" s="6" t="s">
        <v>8</v>
      </c>
    </row>
    <row x14ac:dyDescent="0.25" r="336" customHeight="1" ht="18.75" hidden="1">
      <c r="A336" s="5">
        <v>188</v>
      </c>
      <c r="B336" s="6" t="s">
        <v>8</v>
      </c>
      <c r="C336" s="5">
        <v>271</v>
      </c>
      <c r="D336" s="5">
        <v>550</v>
      </c>
      <c r="E336" s="6" t="s">
        <v>66</v>
      </c>
      <c r="F336" s="5">
        <v>0</v>
      </c>
      <c r="G336" s="5">
        <v>0</v>
      </c>
      <c r="H336" s="6" t="s">
        <v>11</v>
      </c>
    </row>
    <row x14ac:dyDescent="0.25" r="337" customHeight="1" ht="18.75" hidden="1">
      <c r="A337" s="5">
        <v>190</v>
      </c>
      <c r="B337" s="6" t="s">
        <v>16</v>
      </c>
      <c r="C337" s="5">
        <v>0</v>
      </c>
      <c r="D337" s="5">
        <v>550</v>
      </c>
      <c r="E337" s="6" t="s">
        <v>66</v>
      </c>
      <c r="F337" s="5">
        <v>0</v>
      </c>
      <c r="G337" s="5">
        <v>0</v>
      </c>
      <c r="H337" s="6" t="s">
        <v>11</v>
      </c>
    </row>
    <row x14ac:dyDescent="0.25" r="338" customHeight="1" ht="18.75" hidden="1">
      <c r="A338" s="5">
        <v>89</v>
      </c>
      <c r="B338" s="6" t="s">
        <v>11</v>
      </c>
      <c r="C338" s="7">
        <v>1089.399999999999</v>
      </c>
      <c r="D338" s="5">
        <v>1100</v>
      </c>
      <c r="E338" s="6" t="s">
        <v>66</v>
      </c>
      <c r="F338" s="5">
        <v>0</v>
      </c>
      <c r="G338" s="5">
        <v>0</v>
      </c>
      <c r="H338" s="6" t="s">
        <v>11</v>
      </c>
    </row>
    <row x14ac:dyDescent="0.25" r="339" customHeight="1" ht="18.75">
      <c r="A339" s="5">
        <v>188</v>
      </c>
      <c r="B339" s="6" t="s">
        <v>8</v>
      </c>
      <c r="C339" s="5">
        <v>120</v>
      </c>
      <c r="D339" s="5">
        <v>550</v>
      </c>
      <c r="E339" s="6" t="s">
        <v>66</v>
      </c>
      <c r="F339" s="5">
        <v>0</v>
      </c>
      <c r="G339" s="5">
        <v>0</v>
      </c>
      <c r="H339" s="6" t="s">
        <v>8</v>
      </c>
    </row>
    <row x14ac:dyDescent="0.25" r="340" customHeight="1" ht="18.75" hidden="1">
      <c r="A340" s="5">
        <v>190</v>
      </c>
      <c r="B340" s="6" t="s">
        <v>16</v>
      </c>
      <c r="C340" s="5">
        <v>0</v>
      </c>
      <c r="D340" s="5">
        <v>550</v>
      </c>
      <c r="E340" s="6" t="s">
        <v>66</v>
      </c>
      <c r="F340" s="5">
        <v>0</v>
      </c>
      <c r="G340" s="5">
        <v>0</v>
      </c>
      <c r="H340" s="6" t="s">
        <v>8</v>
      </c>
    </row>
    <row x14ac:dyDescent="0.25" r="341" customHeight="1" ht="18.75" hidden="1">
      <c r="A341" s="5">
        <v>89</v>
      </c>
      <c r="B341" s="6" t="s">
        <v>11</v>
      </c>
      <c r="C341" s="7">
        <v>1089.399999999999</v>
      </c>
      <c r="D341" s="5">
        <v>1100</v>
      </c>
      <c r="E341" s="6" t="s">
        <v>66</v>
      </c>
      <c r="F341" s="5">
        <v>0</v>
      </c>
      <c r="G341" s="5">
        <v>0</v>
      </c>
      <c r="H341" s="6" t="s">
        <v>8</v>
      </c>
    </row>
    <row x14ac:dyDescent="0.25" r="342" customHeight="1" ht="18.75" hidden="1">
      <c r="A342" s="5">
        <v>188</v>
      </c>
      <c r="B342" s="6" t="s">
        <v>8</v>
      </c>
      <c r="C342" s="5">
        <v>120</v>
      </c>
      <c r="D342" s="5">
        <v>550</v>
      </c>
      <c r="E342" s="6" t="s">
        <v>67</v>
      </c>
      <c r="F342" s="5">
        <v>0</v>
      </c>
      <c r="G342" s="5">
        <v>0</v>
      </c>
      <c r="H342" s="6" t="s">
        <v>11</v>
      </c>
    </row>
    <row x14ac:dyDescent="0.25" r="343" customHeight="1" ht="18.75" hidden="1">
      <c r="A343" s="5">
        <v>190</v>
      </c>
      <c r="B343" s="6" t="s">
        <v>11</v>
      </c>
      <c r="C343" s="7">
        <v>144.5999999999994</v>
      </c>
      <c r="D343" s="5">
        <v>550</v>
      </c>
      <c r="E343" s="6" t="s">
        <v>67</v>
      </c>
      <c r="F343" s="5">
        <v>0</v>
      </c>
      <c r="G343" s="5">
        <v>0</v>
      </c>
      <c r="H343" s="6" t="s">
        <v>11</v>
      </c>
    </row>
    <row x14ac:dyDescent="0.25" r="344" customHeight="1" ht="18.75" hidden="1">
      <c r="A344" s="5">
        <v>89</v>
      </c>
      <c r="B344" s="6" t="s">
        <v>10</v>
      </c>
      <c r="C344" s="5">
        <v>1100</v>
      </c>
      <c r="D344" s="5">
        <v>1100</v>
      </c>
      <c r="E344" s="6" t="s">
        <v>67</v>
      </c>
      <c r="F344" s="5">
        <v>0</v>
      </c>
      <c r="G344" s="5">
        <v>0</v>
      </c>
      <c r="H344" s="6" t="s">
        <v>11</v>
      </c>
    </row>
    <row x14ac:dyDescent="0.25" r="345" customHeight="1" ht="18.75">
      <c r="A345" s="5">
        <v>188</v>
      </c>
      <c r="B345" s="6" t="s">
        <v>16</v>
      </c>
      <c r="C345" s="5">
        <v>0</v>
      </c>
      <c r="D345" s="5">
        <v>550</v>
      </c>
      <c r="E345" s="6" t="s">
        <v>67</v>
      </c>
      <c r="F345" s="5">
        <v>0</v>
      </c>
      <c r="G345" s="5">
        <v>0</v>
      </c>
      <c r="H345" s="6" t="s">
        <v>8</v>
      </c>
    </row>
    <row x14ac:dyDescent="0.25" r="346" customHeight="1" ht="18.75" hidden="1">
      <c r="A346" s="5">
        <v>190</v>
      </c>
      <c r="B346" s="6" t="s">
        <v>11</v>
      </c>
      <c r="C346" s="7">
        <v>144.5999999999994</v>
      </c>
      <c r="D346" s="5">
        <v>550</v>
      </c>
      <c r="E346" s="6" t="s">
        <v>67</v>
      </c>
      <c r="F346" s="5">
        <v>0</v>
      </c>
      <c r="G346" s="5">
        <v>0</v>
      </c>
      <c r="H346" s="6" t="s">
        <v>8</v>
      </c>
    </row>
    <row x14ac:dyDescent="0.25" r="347" customHeight="1" ht="18.75" hidden="1">
      <c r="A347" s="5">
        <v>89</v>
      </c>
      <c r="B347" s="6" t="s">
        <v>8</v>
      </c>
      <c r="C347" s="5">
        <v>1069</v>
      </c>
      <c r="D347" s="5">
        <v>1100</v>
      </c>
      <c r="E347" s="6" t="s">
        <v>67</v>
      </c>
      <c r="F347" s="5">
        <v>0</v>
      </c>
      <c r="G347" s="5">
        <v>0</v>
      </c>
      <c r="H347" s="6" t="s">
        <v>8</v>
      </c>
    </row>
    <row x14ac:dyDescent="0.25" r="348" customHeight="1" ht="18.75" hidden="1">
      <c r="A348" s="5">
        <v>188</v>
      </c>
      <c r="B348" s="6" t="s">
        <v>16</v>
      </c>
      <c r="C348" s="5">
        <v>0</v>
      </c>
      <c r="D348" s="5">
        <v>550</v>
      </c>
      <c r="E348" s="6" t="s">
        <v>68</v>
      </c>
      <c r="F348" s="5">
        <v>0</v>
      </c>
      <c r="G348" s="5">
        <v>0</v>
      </c>
      <c r="H348" s="6" t="s">
        <v>11</v>
      </c>
    </row>
    <row x14ac:dyDescent="0.25" r="349" customHeight="1" ht="18.75" hidden="1">
      <c r="A349" s="5">
        <v>190</v>
      </c>
      <c r="B349" s="6" t="s">
        <v>11</v>
      </c>
      <c r="C349" s="7">
        <v>299.7999999999994</v>
      </c>
      <c r="D349" s="5">
        <v>550</v>
      </c>
      <c r="E349" s="6" t="s">
        <v>68</v>
      </c>
      <c r="F349" s="5">
        <v>0</v>
      </c>
      <c r="G349" s="5">
        <v>0</v>
      </c>
      <c r="H349" s="6" t="s">
        <v>11</v>
      </c>
    </row>
    <row x14ac:dyDescent="0.25" r="350" customHeight="1" ht="18.75" hidden="1">
      <c r="A350" s="5">
        <v>89</v>
      </c>
      <c r="B350" s="6" t="s">
        <v>8</v>
      </c>
      <c r="C350" s="5">
        <v>1069</v>
      </c>
      <c r="D350" s="5">
        <v>1100</v>
      </c>
      <c r="E350" s="6" t="s">
        <v>68</v>
      </c>
      <c r="F350" s="5">
        <v>0</v>
      </c>
      <c r="G350" s="5">
        <v>0</v>
      </c>
      <c r="H350" s="6" t="s">
        <v>11</v>
      </c>
    </row>
    <row x14ac:dyDescent="0.25" r="351" customHeight="1" ht="18.75">
      <c r="A351" s="5">
        <v>188</v>
      </c>
      <c r="B351" s="6" t="s">
        <v>16</v>
      </c>
      <c r="C351" s="5">
        <v>0</v>
      </c>
      <c r="D351" s="5">
        <v>550</v>
      </c>
      <c r="E351" s="6" t="s">
        <v>68</v>
      </c>
      <c r="F351" s="5">
        <v>0</v>
      </c>
      <c r="G351" s="5">
        <v>0</v>
      </c>
      <c r="H351" s="6" t="s">
        <v>8</v>
      </c>
    </row>
    <row x14ac:dyDescent="0.25" r="352" customHeight="1" ht="18.75" hidden="1">
      <c r="A352" s="5">
        <v>190</v>
      </c>
      <c r="B352" s="6" t="s">
        <v>11</v>
      </c>
      <c r="C352" s="7">
        <v>299.7999999999994</v>
      </c>
      <c r="D352" s="5">
        <v>550</v>
      </c>
      <c r="E352" s="6" t="s">
        <v>68</v>
      </c>
      <c r="F352" s="5">
        <v>0</v>
      </c>
      <c r="G352" s="5">
        <v>0</v>
      </c>
      <c r="H352" s="6" t="s">
        <v>8</v>
      </c>
    </row>
    <row x14ac:dyDescent="0.25" r="353" customHeight="1" ht="18.75" hidden="1">
      <c r="A353" s="5">
        <v>89</v>
      </c>
      <c r="B353" s="6" t="s">
        <v>8</v>
      </c>
      <c r="C353" s="5">
        <v>918</v>
      </c>
      <c r="D353" s="5">
        <v>1100</v>
      </c>
      <c r="E353" s="6" t="s">
        <v>68</v>
      </c>
      <c r="F353" s="5">
        <v>0</v>
      </c>
      <c r="G353" s="5">
        <v>0</v>
      </c>
      <c r="H353" s="6" t="s">
        <v>8</v>
      </c>
    </row>
    <row x14ac:dyDescent="0.25" r="354" customHeight="1" ht="18.75" hidden="1">
      <c r="A354" s="5">
        <v>188</v>
      </c>
      <c r="B354" s="6" t="s">
        <v>16</v>
      </c>
      <c r="C354" s="5">
        <v>0</v>
      </c>
      <c r="D354" s="5">
        <v>550</v>
      </c>
      <c r="E354" s="6" t="s">
        <v>69</v>
      </c>
      <c r="F354" s="5">
        <v>0</v>
      </c>
      <c r="G354" s="5">
        <v>0</v>
      </c>
      <c r="H354" s="6" t="s">
        <v>11</v>
      </c>
    </row>
    <row x14ac:dyDescent="0.25" r="355" customHeight="1" ht="18.75" hidden="1">
      <c r="A355" s="5">
        <v>190</v>
      </c>
      <c r="B355" s="6" t="s">
        <v>11</v>
      </c>
      <c r="C355" s="7">
        <v>454.9999999999994</v>
      </c>
      <c r="D355" s="5">
        <v>550</v>
      </c>
      <c r="E355" s="6" t="s">
        <v>69</v>
      </c>
      <c r="F355" s="5">
        <v>0</v>
      </c>
      <c r="G355" s="5">
        <v>0</v>
      </c>
      <c r="H355" s="6" t="s">
        <v>11</v>
      </c>
    </row>
    <row x14ac:dyDescent="0.25" r="356" customHeight="1" ht="18.75" hidden="1">
      <c r="A356" s="5">
        <v>89</v>
      </c>
      <c r="B356" s="6" t="s">
        <v>8</v>
      </c>
      <c r="C356" s="5">
        <v>918</v>
      </c>
      <c r="D356" s="5">
        <v>1100</v>
      </c>
      <c r="E356" s="6" t="s">
        <v>69</v>
      </c>
      <c r="F356" s="5">
        <v>0</v>
      </c>
      <c r="G356" s="5">
        <v>0</v>
      </c>
      <c r="H356" s="6" t="s">
        <v>11</v>
      </c>
    </row>
    <row x14ac:dyDescent="0.25" r="357" customHeight="1" ht="18.75">
      <c r="A357" s="5">
        <v>188</v>
      </c>
      <c r="B357" s="6" t="s">
        <v>16</v>
      </c>
      <c r="C357" s="5">
        <v>0</v>
      </c>
      <c r="D357" s="5">
        <v>550</v>
      </c>
      <c r="E357" s="6" t="s">
        <v>69</v>
      </c>
      <c r="F357" s="5">
        <v>0</v>
      </c>
      <c r="G357" s="5">
        <v>0</v>
      </c>
      <c r="H357" s="6" t="s">
        <v>8</v>
      </c>
    </row>
    <row x14ac:dyDescent="0.25" r="358" customHeight="1" ht="18.75" hidden="1">
      <c r="A358" s="5">
        <v>190</v>
      </c>
      <c r="B358" s="6" t="s">
        <v>11</v>
      </c>
      <c r="C358" s="7">
        <v>454.9999999999994</v>
      </c>
      <c r="D358" s="5">
        <v>550</v>
      </c>
      <c r="E358" s="6" t="s">
        <v>69</v>
      </c>
      <c r="F358" s="5">
        <v>0</v>
      </c>
      <c r="G358" s="5">
        <v>0</v>
      </c>
      <c r="H358" s="6" t="s">
        <v>8</v>
      </c>
    </row>
    <row x14ac:dyDescent="0.25" r="359" customHeight="1" ht="18.75" hidden="1">
      <c r="A359" s="5">
        <v>89</v>
      </c>
      <c r="B359" s="6" t="s">
        <v>8</v>
      </c>
      <c r="C359" s="5">
        <v>767</v>
      </c>
      <c r="D359" s="5">
        <v>1100</v>
      </c>
      <c r="E359" s="6" t="s">
        <v>69</v>
      </c>
      <c r="F359" s="5">
        <v>0</v>
      </c>
      <c r="G359" s="5">
        <v>0</v>
      </c>
      <c r="H359" s="6" t="s">
        <v>8</v>
      </c>
    </row>
    <row x14ac:dyDescent="0.25" r="360" customHeight="1" ht="18.75" hidden="1">
      <c r="A360" s="5">
        <v>188</v>
      </c>
      <c r="B360" s="6" t="s">
        <v>11</v>
      </c>
      <c r="C360" s="7">
        <v>98.99999999999937</v>
      </c>
      <c r="D360" s="5">
        <v>550</v>
      </c>
      <c r="E360" s="6" t="s">
        <v>70</v>
      </c>
      <c r="F360" s="5">
        <v>0</v>
      </c>
      <c r="G360" s="5">
        <v>0</v>
      </c>
      <c r="H360" s="6" t="s">
        <v>11</v>
      </c>
    </row>
    <row x14ac:dyDescent="0.25" r="361" customHeight="1" ht="18.75" hidden="1">
      <c r="A361" s="5">
        <v>190</v>
      </c>
      <c r="B361" s="6" t="s">
        <v>10</v>
      </c>
      <c r="C361" s="5">
        <v>550</v>
      </c>
      <c r="D361" s="5">
        <v>550</v>
      </c>
      <c r="E361" s="6" t="s">
        <v>70</v>
      </c>
      <c r="F361" s="5">
        <v>0</v>
      </c>
      <c r="G361" s="5">
        <v>0</v>
      </c>
      <c r="H361" s="6" t="s">
        <v>11</v>
      </c>
    </row>
    <row x14ac:dyDescent="0.25" r="362" customHeight="1" ht="18.75" hidden="1">
      <c r="A362" s="5">
        <v>89</v>
      </c>
      <c r="B362" s="6" t="s">
        <v>8</v>
      </c>
      <c r="C362" s="5">
        <v>767</v>
      </c>
      <c r="D362" s="5">
        <v>1100</v>
      </c>
      <c r="E362" s="6" t="s">
        <v>70</v>
      </c>
      <c r="F362" s="5">
        <v>0</v>
      </c>
      <c r="G362" s="5">
        <v>0</v>
      </c>
      <c r="H362" s="6" t="s">
        <v>11</v>
      </c>
    </row>
    <row x14ac:dyDescent="0.25" r="363" customHeight="1" ht="18.75">
      <c r="A363" s="5">
        <v>188</v>
      </c>
      <c r="B363" s="6" t="s">
        <v>11</v>
      </c>
      <c r="C363" s="7">
        <v>98.99999999999937</v>
      </c>
      <c r="D363" s="5">
        <v>550</v>
      </c>
      <c r="E363" s="6" t="s">
        <v>70</v>
      </c>
      <c r="F363" s="5">
        <v>0</v>
      </c>
      <c r="G363" s="5">
        <v>0</v>
      </c>
      <c r="H363" s="6" t="s">
        <v>8</v>
      </c>
    </row>
    <row x14ac:dyDescent="0.25" r="364" customHeight="1" ht="18.75" hidden="1">
      <c r="A364" s="5">
        <v>190</v>
      </c>
      <c r="B364" s="6" t="s">
        <v>10</v>
      </c>
      <c r="C364" s="5">
        <v>550</v>
      </c>
      <c r="D364" s="5">
        <v>550</v>
      </c>
      <c r="E364" s="6" t="s">
        <v>70</v>
      </c>
      <c r="F364" s="5">
        <v>0</v>
      </c>
      <c r="G364" s="5">
        <v>0</v>
      </c>
      <c r="H364" s="6" t="s">
        <v>8</v>
      </c>
    </row>
    <row x14ac:dyDescent="0.25" r="365" customHeight="1" ht="18.75" hidden="1">
      <c r="A365" s="5">
        <v>89</v>
      </c>
      <c r="B365" s="6" t="s">
        <v>8</v>
      </c>
      <c r="C365" s="5">
        <v>620</v>
      </c>
      <c r="D365" s="5">
        <v>1100</v>
      </c>
      <c r="E365" s="6" t="s">
        <v>70</v>
      </c>
      <c r="F365" s="5">
        <v>0</v>
      </c>
      <c r="G365" s="5">
        <v>0</v>
      </c>
      <c r="H365" s="6" t="s">
        <v>8</v>
      </c>
    </row>
    <row x14ac:dyDescent="0.25" r="366" customHeight="1" ht="18.75" hidden="1">
      <c r="A366" s="5">
        <v>188</v>
      </c>
      <c r="B366" s="6" t="s">
        <v>11</v>
      </c>
      <c r="C366" s="7">
        <v>292.9999999999994</v>
      </c>
      <c r="D366" s="5">
        <v>550</v>
      </c>
      <c r="E366" s="6" t="s">
        <v>71</v>
      </c>
      <c r="F366" s="5">
        <v>0</v>
      </c>
      <c r="G366" s="5">
        <v>0</v>
      </c>
      <c r="H366" s="6" t="s">
        <v>11</v>
      </c>
    </row>
    <row x14ac:dyDescent="0.25" r="367" customHeight="1" ht="18.75" hidden="1">
      <c r="A367" s="5">
        <v>190</v>
      </c>
      <c r="B367" s="6" t="s">
        <v>10</v>
      </c>
      <c r="C367" s="5">
        <v>550</v>
      </c>
      <c r="D367" s="5">
        <v>550</v>
      </c>
      <c r="E367" s="6" t="s">
        <v>71</v>
      </c>
      <c r="F367" s="5">
        <v>0</v>
      </c>
      <c r="G367" s="5">
        <v>0</v>
      </c>
      <c r="H367" s="6" t="s">
        <v>11</v>
      </c>
    </row>
    <row x14ac:dyDescent="0.25" r="368" customHeight="1" ht="18.75" hidden="1">
      <c r="A368" s="5">
        <v>89</v>
      </c>
      <c r="B368" s="6" t="s">
        <v>8</v>
      </c>
      <c r="C368" s="5">
        <v>620</v>
      </c>
      <c r="D368" s="5">
        <v>1100</v>
      </c>
      <c r="E368" s="6" t="s">
        <v>71</v>
      </c>
      <c r="F368" s="5">
        <v>0</v>
      </c>
      <c r="G368" s="5">
        <v>0</v>
      </c>
      <c r="H368" s="6" t="s">
        <v>11</v>
      </c>
    </row>
    <row x14ac:dyDescent="0.25" r="369" customHeight="1" ht="18.75">
      <c r="A369" s="5">
        <v>188</v>
      </c>
      <c r="B369" s="6" t="s">
        <v>11</v>
      </c>
      <c r="C369" s="7">
        <v>292.9999999999994</v>
      </c>
      <c r="D369" s="5">
        <v>550</v>
      </c>
      <c r="E369" s="6" t="s">
        <v>71</v>
      </c>
      <c r="F369" s="5">
        <v>0</v>
      </c>
      <c r="G369" s="5">
        <v>0</v>
      </c>
      <c r="H369" s="6" t="s">
        <v>8</v>
      </c>
    </row>
    <row x14ac:dyDescent="0.25" r="370" customHeight="1" ht="18.75" hidden="1">
      <c r="A370" s="5">
        <v>190</v>
      </c>
      <c r="B370" s="6" t="s">
        <v>10</v>
      </c>
      <c r="C370" s="5">
        <v>550</v>
      </c>
      <c r="D370" s="5">
        <v>550</v>
      </c>
      <c r="E370" s="6" t="s">
        <v>71</v>
      </c>
      <c r="F370" s="5">
        <v>0</v>
      </c>
      <c r="G370" s="5">
        <v>0</v>
      </c>
      <c r="H370" s="6" t="s">
        <v>8</v>
      </c>
    </row>
    <row x14ac:dyDescent="0.25" r="371" customHeight="1" ht="18.75" hidden="1">
      <c r="A371" s="5">
        <v>89</v>
      </c>
      <c r="B371" s="6" t="s">
        <v>8</v>
      </c>
      <c r="C371" s="5">
        <v>473</v>
      </c>
      <c r="D371" s="5">
        <v>1100</v>
      </c>
      <c r="E371" s="6" t="s">
        <v>71</v>
      </c>
      <c r="F371" s="5">
        <v>0</v>
      </c>
      <c r="G371" s="5">
        <v>0</v>
      </c>
      <c r="H371" s="6" t="s">
        <v>8</v>
      </c>
    </row>
    <row x14ac:dyDescent="0.25" r="372" customHeight="1" ht="18.75" hidden="1">
      <c r="A372" s="5">
        <v>188</v>
      </c>
      <c r="B372" s="6" t="s">
        <v>11</v>
      </c>
      <c r="C372" s="7">
        <v>486.9999999999994</v>
      </c>
      <c r="D372" s="5">
        <v>550</v>
      </c>
      <c r="E372" s="6" t="s">
        <v>72</v>
      </c>
      <c r="F372" s="5">
        <v>0</v>
      </c>
      <c r="G372" s="5">
        <v>0</v>
      </c>
      <c r="H372" s="6" t="s">
        <v>11</v>
      </c>
    </row>
    <row x14ac:dyDescent="0.25" r="373" customHeight="1" ht="18.75" hidden="1">
      <c r="A373" s="5">
        <v>190</v>
      </c>
      <c r="B373" s="6" t="s">
        <v>10</v>
      </c>
      <c r="C373" s="5">
        <v>550</v>
      </c>
      <c r="D373" s="5">
        <v>550</v>
      </c>
      <c r="E373" s="6" t="s">
        <v>72</v>
      </c>
      <c r="F373" s="5">
        <v>0</v>
      </c>
      <c r="G373" s="5">
        <v>0</v>
      </c>
      <c r="H373" s="6" t="s">
        <v>11</v>
      </c>
    </row>
    <row x14ac:dyDescent="0.25" r="374" customHeight="1" ht="18.75" hidden="1">
      <c r="A374" s="5">
        <v>89</v>
      </c>
      <c r="B374" s="6" t="s">
        <v>8</v>
      </c>
      <c r="C374" s="5">
        <v>473</v>
      </c>
      <c r="D374" s="5">
        <v>1100</v>
      </c>
      <c r="E374" s="6" t="s">
        <v>72</v>
      </c>
      <c r="F374" s="5">
        <v>0</v>
      </c>
      <c r="G374" s="5">
        <v>0</v>
      </c>
      <c r="H374" s="6" t="s">
        <v>11</v>
      </c>
    </row>
    <row x14ac:dyDescent="0.25" r="375" customHeight="1" ht="18.75">
      <c r="A375" s="5">
        <v>188</v>
      </c>
      <c r="B375" s="6" t="s">
        <v>11</v>
      </c>
      <c r="C375" s="7">
        <v>486.9999999999994</v>
      </c>
      <c r="D375" s="5">
        <v>550</v>
      </c>
      <c r="E375" s="6" t="s">
        <v>72</v>
      </c>
      <c r="F375" s="5">
        <v>0</v>
      </c>
      <c r="G375" s="5">
        <v>0</v>
      </c>
      <c r="H375" s="6" t="s">
        <v>8</v>
      </c>
    </row>
    <row x14ac:dyDescent="0.25" r="376" customHeight="1" ht="18.75" hidden="1">
      <c r="A376" s="5">
        <v>190</v>
      </c>
      <c r="B376" s="6" t="s">
        <v>10</v>
      </c>
      <c r="C376" s="5">
        <v>550</v>
      </c>
      <c r="D376" s="5">
        <v>550</v>
      </c>
      <c r="E376" s="6" t="s">
        <v>72</v>
      </c>
      <c r="F376" s="5">
        <v>0</v>
      </c>
      <c r="G376" s="5">
        <v>0</v>
      </c>
      <c r="H376" s="6" t="s">
        <v>8</v>
      </c>
    </row>
    <row x14ac:dyDescent="0.25" r="377" customHeight="1" ht="18.75" hidden="1">
      <c r="A377" s="5">
        <v>89</v>
      </c>
      <c r="B377" s="6" t="s">
        <v>8</v>
      </c>
      <c r="C377" s="5">
        <v>326</v>
      </c>
      <c r="D377" s="5">
        <v>1100</v>
      </c>
      <c r="E377" s="6" t="s">
        <v>72</v>
      </c>
      <c r="F377" s="5">
        <v>0</v>
      </c>
      <c r="G377" s="5">
        <v>0</v>
      </c>
      <c r="H377" s="6" t="s">
        <v>8</v>
      </c>
    </row>
    <row x14ac:dyDescent="0.25" r="378" customHeight="1" ht="18.75" hidden="1">
      <c r="A378" s="5">
        <v>188</v>
      </c>
      <c r="B378" s="6" t="s">
        <v>10</v>
      </c>
      <c r="C378" s="5">
        <v>550</v>
      </c>
      <c r="D378" s="5">
        <v>550</v>
      </c>
      <c r="E378" s="6" t="s">
        <v>73</v>
      </c>
      <c r="F378" s="7">
        <v>130.9999999999994</v>
      </c>
      <c r="G378" s="5">
        <v>0</v>
      </c>
      <c r="H378" s="6" t="s">
        <v>11</v>
      </c>
    </row>
    <row x14ac:dyDescent="0.25" r="379" customHeight="1" ht="18.75" hidden="1">
      <c r="A379" s="5">
        <v>190</v>
      </c>
      <c r="B379" s="6" t="s">
        <v>10</v>
      </c>
      <c r="C379" s="5">
        <v>550</v>
      </c>
      <c r="D379" s="5">
        <v>550</v>
      </c>
      <c r="E379" s="6" t="s">
        <v>73</v>
      </c>
      <c r="F379" s="7">
        <v>130.9999999999994</v>
      </c>
      <c r="G379" s="5">
        <v>0</v>
      </c>
      <c r="H379" s="6" t="s">
        <v>11</v>
      </c>
    </row>
    <row x14ac:dyDescent="0.25" r="380" customHeight="1" ht="18.75" hidden="1">
      <c r="A380" s="5">
        <v>89</v>
      </c>
      <c r="B380" s="6" t="s">
        <v>8</v>
      </c>
      <c r="C380" s="5">
        <v>326</v>
      </c>
      <c r="D380" s="5">
        <v>1100</v>
      </c>
      <c r="E380" s="6" t="s">
        <v>73</v>
      </c>
      <c r="F380" s="7">
        <v>130.9999999999994</v>
      </c>
      <c r="G380" s="5">
        <v>0</v>
      </c>
      <c r="H380" s="6" t="s">
        <v>11</v>
      </c>
    </row>
    <row x14ac:dyDescent="0.25" r="381" customHeight="1" ht="18.75">
      <c r="A381" s="5">
        <v>188</v>
      </c>
      <c r="B381" s="6" t="s">
        <v>10</v>
      </c>
      <c r="C381" s="5">
        <v>550</v>
      </c>
      <c r="D381" s="5">
        <v>550</v>
      </c>
      <c r="E381" s="6" t="s">
        <v>73</v>
      </c>
      <c r="F381" s="5">
        <v>0</v>
      </c>
      <c r="G381" s="5">
        <v>0</v>
      </c>
      <c r="H381" s="6" t="s">
        <v>8</v>
      </c>
    </row>
    <row x14ac:dyDescent="0.25" r="382" customHeight="1" ht="18.75" hidden="1">
      <c r="A382" s="5">
        <v>190</v>
      </c>
      <c r="B382" s="6" t="s">
        <v>10</v>
      </c>
      <c r="C382" s="5">
        <v>550</v>
      </c>
      <c r="D382" s="5">
        <v>550</v>
      </c>
      <c r="E382" s="6" t="s">
        <v>73</v>
      </c>
      <c r="F382" s="5">
        <v>0</v>
      </c>
      <c r="G382" s="5">
        <v>0</v>
      </c>
      <c r="H382" s="6" t="s">
        <v>8</v>
      </c>
    </row>
    <row x14ac:dyDescent="0.25" r="383" customHeight="1" ht="18.75" hidden="1">
      <c r="A383" s="5">
        <v>89</v>
      </c>
      <c r="B383" s="6" t="s">
        <v>8</v>
      </c>
      <c r="C383" s="5">
        <v>179</v>
      </c>
      <c r="D383" s="5">
        <v>1100</v>
      </c>
      <c r="E383" s="6" t="s">
        <v>73</v>
      </c>
      <c r="F383" s="5">
        <v>0</v>
      </c>
      <c r="G383" s="5">
        <v>0</v>
      </c>
      <c r="H383" s="6" t="s">
        <v>8</v>
      </c>
    </row>
    <row x14ac:dyDescent="0.25" r="384" customHeight="1" ht="18.75" hidden="1">
      <c r="A384" s="5">
        <v>188</v>
      </c>
      <c r="B384" s="6" t="s">
        <v>10</v>
      </c>
      <c r="C384" s="5">
        <v>550</v>
      </c>
      <c r="D384" s="5">
        <v>550</v>
      </c>
      <c r="E384" s="6" t="s">
        <v>74</v>
      </c>
      <c r="F384" s="7">
        <v>286.1999999999994</v>
      </c>
      <c r="G384" s="5">
        <v>0</v>
      </c>
      <c r="H384" s="6" t="s">
        <v>11</v>
      </c>
    </row>
    <row x14ac:dyDescent="0.25" r="385" customHeight="1" ht="18.75" hidden="1">
      <c r="A385" s="5">
        <v>190</v>
      </c>
      <c r="B385" s="6" t="s">
        <v>10</v>
      </c>
      <c r="C385" s="5">
        <v>550</v>
      </c>
      <c r="D385" s="5">
        <v>550</v>
      </c>
      <c r="E385" s="6" t="s">
        <v>74</v>
      </c>
      <c r="F385" s="7">
        <v>286.1999999999994</v>
      </c>
      <c r="G385" s="5">
        <v>0</v>
      </c>
      <c r="H385" s="6" t="s">
        <v>11</v>
      </c>
    </row>
    <row x14ac:dyDescent="0.25" r="386" customHeight="1" ht="18.75" hidden="1">
      <c r="A386" s="5">
        <v>89</v>
      </c>
      <c r="B386" s="6" t="s">
        <v>8</v>
      </c>
      <c r="C386" s="5">
        <v>179</v>
      </c>
      <c r="D386" s="5">
        <v>1100</v>
      </c>
      <c r="E386" s="6" t="s">
        <v>74</v>
      </c>
      <c r="F386" s="7">
        <v>286.1999999999994</v>
      </c>
      <c r="G386" s="5">
        <v>0</v>
      </c>
      <c r="H386" s="6" t="s">
        <v>11</v>
      </c>
    </row>
    <row x14ac:dyDescent="0.25" r="387" customHeight="1" ht="18.75">
      <c r="A387" s="5">
        <v>188</v>
      </c>
      <c r="B387" s="6" t="s">
        <v>10</v>
      </c>
      <c r="C387" s="5">
        <v>550</v>
      </c>
      <c r="D387" s="5">
        <v>550</v>
      </c>
      <c r="E387" s="6" t="s">
        <v>74</v>
      </c>
      <c r="F387" s="5">
        <v>0</v>
      </c>
      <c r="G387" s="5">
        <v>0</v>
      </c>
      <c r="H387" s="6" t="s">
        <v>8</v>
      </c>
    </row>
    <row x14ac:dyDescent="0.25" r="388" customHeight="1" ht="18.75" hidden="1">
      <c r="A388" s="5">
        <v>190</v>
      </c>
      <c r="B388" s="6" t="s">
        <v>10</v>
      </c>
      <c r="C388" s="5">
        <v>550</v>
      </c>
      <c r="D388" s="5">
        <v>550</v>
      </c>
      <c r="E388" s="6" t="s">
        <v>74</v>
      </c>
      <c r="F388" s="5">
        <v>0</v>
      </c>
      <c r="G388" s="5">
        <v>0</v>
      </c>
      <c r="H388" s="6" t="s">
        <v>8</v>
      </c>
    </row>
    <row x14ac:dyDescent="0.25" r="389" customHeight="1" ht="18.75" hidden="1">
      <c r="A389" s="5">
        <v>89</v>
      </c>
      <c r="B389" s="6" t="s">
        <v>8</v>
      </c>
      <c r="C389" s="5">
        <v>23</v>
      </c>
      <c r="D389" s="5">
        <v>1100</v>
      </c>
      <c r="E389" s="6" t="s">
        <v>74</v>
      </c>
      <c r="F389" s="5">
        <v>0</v>
      </c>
      <c r="G389" s="5">
        <v>0</v>
      </c>
      <c r="H389" s="6" t="s">
        <v>8</v>
      </c>
    </row>
    <row x14ac:dyDescent="0.25" r="390" customHeight="1" ht="18.75" hidden="1">
      <c r="A390" s="5">
        <v>188</v>
      </c>
      <c r="B390" s="6" t="s">
        <v>10</v>
      </c>
      <c r="C390" s="5">
        <v>550</v>
      </c>
      <c r="D390" s="5">
        <v>550</v>
      </c>
      <c r="E390" s="6" t="s">
        <v>75</v>
      </c>
      <c r="F390" s="7">
        <v>557.7999999999994</v>
      </c>
      <c r="G390" s="5">
        <v>0</v>
      </c>
      <c r="H390" s="6" t="s">
        <v>11</v>
      </c>
    </row>
    <row x14ac:dyDescent="0.25" r="391" customHeight="1" ht="18.75" hidden="1">
      <c r="A391" s="5">
        <v>190</v>
      </c>
      <c r="B391" s="6" t="s">
        <v>10</v>
      </c>
      <c r="C391" s="5">
        <v>550</v>
      </c>
      <c r="D391" s="5">
        <v>550</v>
      </c>
      <c r="E391" s="6" t="s">
        <v>75</v>
      </c>
      <c r="F391" s="7">
        <v>557.7999999999994</v>
      </c>
      <c r="G391" s="5">
        <v>0</v>
      </c>
      <c r="H391" s="6" t="s">
        <v>11</v>
      </c>
    </row>
    <row x14ac:dyDescent="0.25" r="392" customHeight="1" ht="18.75" hidden="1">
      <c r="A392" s="5">
        <v>89</v>
      </c>
      <c r="B392" s="6" t="s">
        <v>8</v>
      </c>
      <c r="C392" s="5">
        <v>23</v>
      </c>
      <c r="D392" s="5">
        <v>1100</v>
      </c>
      <c r="E392" s="6" t="s">
        <v>75</v>
      </c>
      <c r="F392" s="7">
        <v>557.7999999999994</v>
      </c>
      <c r="G392" s="5">
        <v>0</v>
      </c>
      <c r="H392" s="6" t="s">
        <v>11</v>
      </c>
    </row>
    <row x14ac:dyDescent="0.25" r="393" customHeight="1" ht="18.75">
      <c r="A393" s="5">
        <v>188</v>
      </c>
      <c r="B393" s="6" t="s">
        <v>10</v>
      </c>
      <c r="C393" s="5">
        <v>550</v>
      </c>
      <c r="D393" s="5">
        <v>550</v>
      </c>
      <c r="E393" s="6" t="s">
        <v>75</v>
      </c>
      <c r="F393" s="5">
        <v>0</v>
      </c>
      <c r="G393" s="5">
        <v>0</v>
      </c>
      <c r="H393" s="6" t="s">
        <v>8</v>
      </c>
    </row>
    <row x14ac:dyDescent="0.25" r="394" customHeight="1" ht="18.75" hidden="1">
      <c r="A394" s="5">
        <v>190</v>
      </c>
      <c r="B394" s="6" t="s">
        <v>8</v>
      </c>
      <c r="C394" s="5">
        <v>417</v>
      </c>
      <c r="D394" s="5">
        <v>550</v>
      </c>
      <c r="E394" s="6" t="s">
        <v>75</v>
      </c>
      <c r="F394" s="5">
        <v>0</v>
      </c>
      <c r="G394" s="5">
        <v>0</v>
      </c>
      <c r="H394" s="6" t="s">
        <v>8</v>
      </c>
    </row>
    <row x14ac:dyDescent="0.25" r="395" customHeight="1" ht="18.75" hidden="1">
      <c r="A395" s="5">
        <v>89</v>
      </c>
      <c r="B395" s="6" t="s">
        <v>16</v>
      </c>
      <c r="C395" s="5">
        <v>0</v>
      </c>
      <c r="D395" s="5">
        <v>1100</v>
      </c>
      <c r="E395" s="6" t="s">
        <v>75</v>
      </c>
      <c r="F395" s="5">
        <v>0</v>
      </c>
      <c r="G395" s="5">
        <v>0</v>
      </c>
      <c r="H395" s="6" t="s">
        <v>8</v>
      </c>
    </row>
    <row x14ac:dyDescent="0.25" r="396" customHeight="1" ht="18.75" hidden="1">
      <c r="A396" s="5">
        <v>188</v>
      </c>
      <c r="B396" s="6" t="s">
        <v>10</v>
      </c>
      <c r="C396" s="5">
        <v>550</v>
      </c>
      <c r="D396" s="5">
        <v>550</v>
      </c>
      <c r="E396" s="6" t="s">
        <v>76</v>
      </c>
      <c r="F396" s="7">
        <v>557.7999999999993</v>
      </c>
      <c r="G396" s="5">
        <v>0</v>
      </c>
      <c r="H396" s="6" t="s">
        <v>11</v>
      </c>
    </row>
    <row x14ac:dyDescent="0.25" r="397" customHeight="1" ht="18.75" hidden="1">
      <c r="A397" s="5">
        <v>190</v>
      </c>
      <c r="B397" s="6" t="s">
        <v>8</v>
      </c>
      <c r="C397" s="5">
        <v>417</v>
      </c>
      <c r="D397" s="5">
        <v>550</v>
      </c>
      <c r="E397" s="6" t="s">
        <v>76</v>
      </c>
      <c r="F397" s="7">
        <v>557.7999999999993</v>
      </c>
      <c r="G397" s="5">
        <v>0</v>
      </c>
      <c r="H397" s="6" t="s">
        <v>11</v>
      </c>
    </row>
    <row x14ac:dyDescent="0.25" r="398" customHeight="1" ht="18.75" hidden="1">
      <c r="A398" s="5">
        <v>89</v>
      </c>
      <c r="B398" s="6" t="s">
        <v>11</v>
      </c>
      <c r="C398" s="7">
        <v>252.2</v>
      </c>
      <c r="D398" s="5">
        <v>1100</v>
      </c>
      <c r="E398" s="6" t="s">
        <v>76</v>
      </c>
      <c r="F398" s="7">
        <v>557.7999999999993</v>
      </c>
      <c r="G398" s="5">
        <v>0</v>
      </c>
      <c r="H398" s="6" t="s">
        <v>11</v>
      </c>
    </row>
    <row x14ac:dyDescent="0.25" r="399" customHeight="1" ht="18.75">
      <c r="A399" s="5">
        <v>188</v>
      </c>
      <c r="B399" s="6" t="s">
        <v>10</v>
      </c>
      <c r="C399" s="5">
        <v>550</v>
      </c>
      <c r="D399" s="5">
        <v>550</v>
      </c>
      <c r="E399" s="6" t="s">
        <v>76</v>
      </c>
      <c r="F399" s="5">
        <v>0</v>
      </c>
      <c r="G399" s="5">
        <v>0</v>
      </c>
      <c r="H399" s="6" t="s">
        <v>8</v>
      </c>
    </row>
    <row x14ac:dyDescent="0.25" r="400" customHeight="1" ht="18.75" hidden="1">
      <c r="A400" s="5">
        <v>190</v>
      </c>
      <c r="B400" s="6" t="s">
        <v>8</v>
      </c>
      <c r="C400" s="5">
        <v>261</v>
      </c>
      <c r="D400" s="5">
        <v>550</v>
      </c>
      <c r="E400" s="6" t="s">
        <v>76</v>
      </c>
      <c r="F400" s="5">
        <v>0</v>
      </c>
      <c r="G400" s="5">
        <v>0</v>
      </c>
      <c r="H400" s="6" t="s">
        <v>8</v>
      </c>
    </row>
    <row x14ac:dyDescent="0.25" r="401" customHeight="1" ht="18.75" hidden="1">
      <c r="A401" s="5">
        <v>89</v>
      </c>
      <c r="B401" s="6" t="s">
        <v>11</v>
      </c>
      <c r="C401" s="7">
        <v>252.2</v>
      </c>
      <c r="D401" s="5">
        <v>1100</v>
      </c>
      <c r="E401" s="6" t="s">
        <v>76</v>
      </c>
      <c r="F401" s="5">
        <v>0</v>
      </c>
      <c r="G401" s="5">
        <v>0</v>
      </c>
      <c r="H401" s="6" t="s">
        <v>8</v>
      </c>
    </row>
    <row x14ac:dyDescent="0.25" r="402" customHeight="1" ht="18.75" hidden="1">
      <c r="A402" s="5">
        <v>188</v>
      </c>
      <c r="B402" s="6" t="s">
        <v>10</v>
      </c>
      <c r="C402" s="5">
        <v>550</v>
      </c>
      <c r="D402" s="5">
        <v>550</v>
      </c>
      <c r="E402" s="6" t="s">
        <v>77</v>
      </c>
      <c r="F402" s="7">
        <v>557.7999999999993</v>
      </c>
      <c r="G402" s="5">
        <v>0</v>
      </c>
      <c r="H402" s="6" t="s">
        <v>11</v>
      </c>
    </row>
    <row x14ac:dyDescent="0.25" r="403" customHeight="1" ht="18.75" hidden="1">
      <c r="A403" s="5">
        <v>190</v>
      </c>
      <c r="B403" s="6" t="s">
        <v>8</v>
      </c>
      <c r="C403" s="5">
        <v>261</v>
      </c>
      <c r="D403" s="5">
        <v>550</v>
      </c>
      <c r="E403" s="6" t="s">
        <v>77</v>
      </c>
      <c r="F403" s="7">
        <v>557.7999999999993</v>
      </c>
      <c r="G403" s="5">
        <v>0</v>
      </c>
      <c r="H403" s="6" t="s">
        <v>11</v>
      </c>
    </row>
    <row x14ac:dyDescent="0.25" r="404" customHeight="1" ht="18.75" hidden="1">
      <c r="A404" s="5">
        <v>89</v>
      </c>
      <c r="B404" s="6" t="s">
        <v>11</v>
      </c>
      <c r="C404" s="7">
        <v>504.4</v>
      </c>
      <c r="D404" s="5">
        <v>1100</v>
      </c>
      <c r="E404" s="6" t="s">
        <v>77</v>
      </c>
      <c r="F404" s="7">
        <v>557.7999999999993</v>
      </c>
      <c r="G404" s="5">
        <v>0</v>
      </c>
      <c r="H404" s="6" t="s">
        <v>11</v>
      </c>
    </row>
    <row x14ac:dyDescent="0.25" r="405" customHeight="1" ht="18.75">
      <c r="A405" s="5">
        <v>188</v>
      </c>
      <c r="B405" s="6" t="s">
        <v>10</v>
      </c>
      <c r="C405" s="5">
        <v>550</v>
      </c>
      <c r="D405" s="5">
        <v>550</v>
      </c>
      <c r="E405" s="6" t="s">
        <v>77</v>
      </c>
      <c r="F405" s="5">
        <v>0</v>
      </c>
      <c r="G405" s="5">
        <v>0</v>
      </c>
      <c r="H405" s="6" t="s">
        <v>8</v>
      </c>
    </row>
    <row x14ac:dyDescent="0.25" r="406" customHeight="1" ht="18.75" hidden="1">
      <c r="A406" s="5">
        <v>190</v>
      </c>
      <c r="B406" s="6" t="s">
        <v>8</v>
      </c>
      <c r="C406" s="5">
        <v>105</v>
      </c>
      <c r="D406" s="5">
        <v>550</v>
      </c>
      <c r="E406" s="6" t="s">
        <v>77</v>
      </c>
      <c r="F406" s="5">
        <v>0</v>
      </c>
      <c r="G406" s="5">
        <v>0</v>
      </c>
      <c r="H406" s="6" t="s">
        <v>8</v>
      </c>
    </row>
    <row x14ac:dyDescent="0.25" r="407" customHeight="1" ht="18.75" hidden="1">
      <c r="A407" s="5">
        <v>89</v>
      </c>
      <c r="B407" s="6" t="s">
        <v>11</v>
      </c>
      <c r="C407" s="7">
        <v>504.4</v>
      </c>
      <c r="D407" s="5">
        <v>1100</v>
      </c>
      <c r="E407" s="6" t="s">
        <v>77</v>
      </c>
      <c r="F407" s="5">
        <v>0</v>
      </c>
      <c r="G407" s="5">
        <v>0</v>
      </c>
      <c r="H407" s="6" t="s">
        <v>8</v>
      </c>
    </row>
    <row x14ac:dyDescent="0.25" r="408" customHeight="1" ht="18.75" hidden="1">
      <c r="A408" s="5">
        <v>188</v>
      </c>
      <c r="B408" s="6" t="s">
        <v>10</v>
      </c>
      <c r="C408" s="5">
        <v>550</v>
      </c>
      <c r="D408" s="5">
        <v>550</v>
      </c>
      <c r="E408" s="6" t="s">
        <v>78</v>
      </c>
      <c r="F408" s="7">
        <v>557.7999999999993</v>
      </c>
      <c r="G408" s="5">
        <v>0</v>
      </c>
      <c r="H408" s="6" t="s">
        <v>11</v>
      </c>
    </row>
    <row x14ac:dyDescent="0.25" r="409" customHeight="1" ht="18.75" hidden="1">
      <c r="A409" s="5">
        <v>190</v>
      </c>
      <c r="B409" s="6" t="s">
        <v>8</v>
      </c>
      <c r="C409" s="5">
        <v>105</v>
      </c>
      <c r="D409" s="5">
        <v>550</v>
      </c>
      <c r="E409" s="6" t="s">
        <v>78</v>
      </c>
      <c r="F409" s="7">
        <v>557.7999999999993</v>
      </c>
      <c r="G409" s="5">
        <v>0</v>
      </c>
      <c r="H409" s="6" t="s">
        <v>11</v>
      </c>
    </row>
    <row x14ac:dyDescent="0.25" r="410" customHeight="1" ht="18.75" hidden="1">
      <c r="A410" s="5">
        <v>89</v>
      </c>
      <c r="B410" s="6" t="s">
        <v>11</v>
      </c>
      <c r="C410" s="7">
        <v>756.5999999999999</v>
      </c>
      <c r="D410" s="5">
        <v>1100</v>
      </c>
      <c r="E410" s="6" t="s">
        <v>78</v>
      </c>
      <c r="F410" s="7">
        <v>557.7999999999993</v>
      </c>
      <c r="G410" s="5">
        <v>0</v>
      </c>
      <c r="H410" s="6" t="s">
        <v>11</v>
      </c>
    </row>
    <row x14ac:dyDescent="0.25" r="411" customHeight="1" ht="18.75">
      <c r="A411" s="5">
        <v>188</v>
      </c>
      <c r="B411" s="6" t="s">
        <v>8</v>
      </c>
      <c r="C411" s="5">
        <v>499</v>
      </c>
      <c r="D411" s="5">
        <v>550</v>
      </c>
      <c r="E411" s="6" t="s">
        <v>78</v>
      </c>
      <c r="F411" s="5">
        <v>0</v>
      </c>
      <c r="G411" s="5">
        <v>0</v>
      </c>
      <c r="H411" s="6" t="s">
        <v>8</v>
      </c>
    </row>
    <row x14ac:dyDescent="0.25" r="412" customHeight="1" ht="18.75" hidden="1">
      <c r="A412" s="5">
        <v>190</v>
      </c>
      <c r="B412" s="6" t="s">
        <v>16</v>
      </c>
      <c r="C412" s="5">
        <v>0</v>
      </c>
      <c r="D412" s="5">
        <v>550</v>
      </c>
      <c r="E412" s="6" t="s">
        <v>78</v>
      </c>
      <c r="F412" s="5">
        <v>0</v>
      </c>
      <c r="G412" s="5">
        <v>0</v>
      </c>
      <c r="H412" s="6" t="s">
        <v>8</v>
      </c>
    </row>
    <row x14ac:dyDescent="0.25" r="413" customHeight="1" ht="18.75" hidden="1">
      <c r="A413" s="5">
        <v>89</v>
      </c>
      <c r="B413" s="6" t="s">
        <v>11</v>
      </c>
      <c r="C413" s="7">
        <v>756.5999999999999</v>
      </c>
      <c r="D413" s="5">
        <v>1100</v>
      </c>
      <c r="E413" s="6" t="s">
        <v>78</v>
      </c>
      <c r="F413" s="5">
        <v>0</v>
      </c>
      <c r="G413" s="5">
        <v>0</v>
      </c>
      <c r="H413" s="6" t="s">
        <v>8</v>
      </c>
    </row>
    <row x14ac:dyDescent="0.25" r="414" customHeight="1" ht="18.75" hidden="1">
      <c r="A414" s="5">
        <v>188</v>
      </c>
      <c r="B414" s="6" t="s">
        <v>8</v>
      </c>
      <c r="C414" s="5">
        <v>499</v>
      </c>
      <c r="D414" s="5">
        <v>550</v>
      </c>
      <c r="E414" s="6" t="s">
        <v>79</v>
      </c>
      <c r="F414" s="7">
        <v>460.7999999999993</v>
      </c>
      <c r="G414" s="5">
        <v>0</v>
      </c>
      <c r="H414" s="6" t="s">
        <v>11</v>
      </c>
    </row>
    <row x14ac:dyDescent="0.25" r="415" customHeight="1" ht="18.75" hidden="1">
      <c r="A415" s="5">
        <v>190</v>
      </c>
      <c r="B415" s="6" t="s">
        <v>16</v>
      </c>
      <c r="C415" s="5">
        <v>0</v>
      </c>
      <c r="D415" s="5">
        <v>550</v>
      </c>
      <c r="E415" s="6" t="s">
        <v>79</v>
      </c>
      <c r="F415" s="7">
        <v>460.7999999999993</v>
      </c>
      <c r="G415" s="5">
        <v>0</v>
      </c>
      <c r="H415" s="6" t="s">
        <v>11</v>
      </c>
    </row>
    <row x14ac:dyDescent="0.25" r="416" customHeight="1" ht="18.75" hidden="1">
      <c r="A416" s="5">
        <v>89</v>
      </c>
      <c r="B416" s="6" t="s">
        <v>11</v>
      </c>
      <c r="C416" s="7">
        <v>1008.8</v>
      </c>
      <c r="D416" s="5">
        <v>1100</v>
      </c>
      <c r="E416" s="6" t="s">
        <v>79</v>
      </c>
      <c r="F416" s="7">
        <v>460.7999999999993</v>
      </c>
      <c r="G416" s="5">
        <v>0</v>
      </c>
      <c r="H416" s="6" t="s">
        <v>11</v>
      </c>
    </row>
    <row x14ac:dyDescent="0.25" r="417" customHeight="1" ht="18.75">
      <c r="A417" s="5">
        <v>188</v>
      </c>
      <c r="B417" s="6" t="s">
        <v>8</v>
      </c>
      <c r="C417" s="5">
        <v>234</v>
      </c>
      <c r="D417" s="5">
        <v>550</v>
      </c>
      <c r="E417" s="6" t="s">
        <v>79</v>
      </c>
      <c r="F417" s="5">
        <v>0</v>
      </c>
      <c r="G417" s="5">
        <v>0</v>
      </c>
      <c r="H417" s="6" t="s">
        <v>8</v>
      </c>
    </row>
    <row x14ac:dyDescent="0.25" r="418" customHeight="1" ht="18.75" hidden="1">
      <c r="A418" s="5">
        <v>190</v>
      </c>
      <c r="B418" s="6" t="s">
        <v>16</v>
      </c>
      <c r="C418" s="5">
        <v>0</v>
      </c>
      <c r="D418" s="5">
        <v>550</v>
      </c>
      <c r="E418" s="6" t="s">
        <v>79</v>
      </c>
      <c r="F418" s="5">
        <v>0</v>
      </c>
      <c r="G418" s="5">
        <v>0</v>
      </c>
      <c r="H418" s="6" t="s">
        <v>8</v>
      </c>
    </row>
    <row x14ac:dyDescent="0.25" r="419" customHeight="1" ht="18.75" hidden="1">
      <c r="A419" s="5">
        <v>89</v>
      </c>
      <c r="B419" s="6" t="s">
        <v>11</v>
      </c>
      <c r="C419" s="7">
        <v>1008.8</v>
      </c>
      <c r="D419" s="5">
        <v>1100</v>
      </c>
      <c r="E419" s="6" t="s">
        <v>79</v>
      </c>
      <c r="F419" s="5">
        <v>0</v>
      </c>
      <c r="G419" s="5">
        <v>0</v>
      </c>
      <c r="H419" s="6" t="s">
        <v>8</v>
      </c>
    </row>
    <row x14ac:dyDescent="0.25" r="420" customHeight="1" ht="18.75" hidden="1">
      <c r="A420" s="5">
        <v>188</v>
      </c>
      <c r="B420" s="6" t="s">
        <v>8</v>
      </c>
      <c r="C420" s="5">
        <v>234</v>
      </c>
      <c r="D420" s="5">
        <v>550</v>
      </c>
      <c r="E420" s="6" t="s">
        <v>80</v>
      </c>
      <c r="F420" s="7">
        <v>363.7999999999993</v>
      </c>
      <c r="G420" s="5">
        <v>0</v>
      </c>
      <c r="H420" s="6" t="s">
        <v>11</v>
      </c>
    </row>
    <row x14ac:dyDescent="0.25" r="421" customHeight="1" ht="18.75" hidden="1">
      <c r="A421" s="5">
        <v>190</v>
      </c>
      <c r="B421" s="6" t="s">
        <v>11</v>
      </c>
      <c r="C421" s="7">
        <v>160.9999999999999</v>
      </c>
      <c r="D421" s="5">
        <v>550</v>
      </c>
      <c r="E421" s="6" t="s">
        <v>80</v>
      </c>
      <c r="F421" s="7">
        <v>363.7999999999993</v>
      </c>
      <c r="G421" s="5">
        <v>0</v>
      </c>
      <c r="H421" s="6" t="s">
        <v>11</v>
      </c>
    </row>
    <row x14ac:dyDescent="0.25" r="422" customHeight="1" ht="18.75" hidden="1">
      <c r="A422" s="5">
        <v>89</v>
      </c>
      <c r="B422" s="6" t="s">
        <v>10</v>
      </c>
      <c r="C422" s="5">
        <v>1100</v>
      </c>
      <c r="D422" s="5">
        <v>1100</v>
      </c>
      <c r="E422" s="6" t="s">
        <v>80</v>
      </c>
      <c r="F422" s="7">
        <v>363.7999999999993</v>
      </c>
      <c r="G422" s="5">
        <v>0</v>
      </c>
      <c r="H422" s="6" t="s">
        <v>11</v>
      </c>
    </row>
    <row x14ac:dyDescent="0.25" r="423" customHeight="1" ht="18.75">
      <c r="A423" s="5">
        <v>188</v>
      </c>
      <c r="B423" s="6" t="s">
        <v>16</v>
      </c>
      <c r="C423" s="5">
        <v>0</v>
      </c>
      <c r="D423" s="5">
        <v>550</v>
      </c>
      <c r="E423" s="6" t="s">
        <v>80</v>
      </c>
      <c r="F423" s="5">
        <v>0</v>
      </c>
      <c r="G423" s="5">
        <v>0</v>
      </c>
      <c r="H423" s="6" t="s">
        <v>8</v>
      </c>
    </row>
    <row x14ac:dyDescent="0.25" r="424" customHeight="1" ht="18.75" hidden="1">
      <c r="A424" s="5">
        <v>190</v>
      </c>
      <c r="B424" s="6" t="s">
        <v>11</v>
      </c>
      <c r="C424" s="7">
        <v>160.9999999999999</v>
      </c>
      <c r="D424" s="5">
        <v>550</v>
      </c>
      <c r="E424" s="6" t="s">
        <v>80</v>
      </c>
      <c r="F424" s="5">
        <v>0</v>
      </c>
      <c r="G424" s="5">
        <v>0</v>
      </c>
      <c r="H424" s="6" t="s">
        <v>8</v>
      </c>
    </row>
    <row x14ac:dyDescent="0.25" r="425" customHeight="1" ht="18.75" hidden="1">
      <c r="A425" s="5">
        <v>89</v>
      </c>
      <c r="B425" s="6" t="s">
        <v>8</v>
      </c>
      <c r="C425" s="5">
        <v>1069</v>
      </c>
      <c r="D425" s="5">
        <v>1100</v>
      </c>
      <c r="E425" s="6" t="s">
        <v>80</v>
      </c>
      <c r="F425" s="5">
        <v>0</v>
      </c>
      <c r="G425" s="5">
        <v>0</v>
      </c>
      <c r="H425" s="6" t="s">
        <v>8</v>
      </c>
    </row>
    <row x14ac:dyDescent="0.25" r="426" customHeight="1" ht="18.75" hidden="1">
      <c r="A426" s="5">
        <v>188</v>
      </c>
      <c r="B426" s="6" t="s">
        <v>16</v>
      </c>
      <c r="C426" s="5">
        <v>0</v>
      </c>
      <c r="D426" s="5">
        <v>550</v>
      </c>
      <c r="E426" s="6" t="s">
        <v>81</v>
      </c>
      <c r="F426" s="7">
        <v>266.7999999999993</v>
      </c>
      <c r="G426" s="5">
        <v>0</v>
      </c>
      <c r="H426" s="6" t="s">
        <v>11</v>
      </c>
    </row>
    <row x14ac:dyDescent="0.25" r="427" customHeight="1" ht="18.75" hidden="1">
      <c r="A427" s="5">
        <v>190</v>
      </c>
      <c r="B427" s="6" t="s">
        <v>11</v>
      </c>
      <c r="C427" s="7">
        <v>413.1999999999999</v>
      </c>
      <c r="D427" s="5">
        <v>550</v>
      </c>
      <c r="E427" s="6" t="s">
        <v>81</v>
      </c>
      <c r="F427" s="7">
        <v>266.7999999999993</v>
      </c>
      <c r="G427" s="5">
        <v>0</v>
      </c>
      <c r="H427" s="6" t="s">
        <v>11</v>
      </c>
    </row>
    <row x14ac:dyDescent="0.25" r="428" customHeight="1" ht="18.75" hidden="1">
      <c r="A428" s="5">
        <v>89</v>
      </c>
      <c r="B428" s="6" t="s">
        <v>8</v>
      </c>
      <c r="C428" s="5">
        <v>1069</v>
      </c>
      <c r="D428" s="5">
        <v>1100</v>
      </c>
      <c r="E428" s="6" t="s">
        <v>81</v>
      </c>
      <c r="F428" s="7">
        <v>266.7999999999993</v>
      </c>
      <c r="G428" s="5">
        <v>0</v>
      </c>
      <c r="H428" s="6" t="s">
        <v>11</v>
      </c>
    </row>
    <row x14ac:dyDescent="0.25" r="429" customHeight="1" ht="18.75">
      <c r="A429" s="5">
        <v>188</v>
      </c>
      <c r="B429" s="6" t="s">
        <v>16</v>
      </c>
      <c r="C429" s="5">
        <v>0</v>
      </c>
      <c r="D429" s="5">
        <v>550</v>
      </c>
      <c r="E429" s="6" t="s">
        <v>81</v>
      </c>
      <c r="F429" s="5">
        <v>0</v>
      </c>
      <c r="G429" s="5">
        <v>0</v>
      </c>
      <c r="H429" s="6" t="s">
        <v>8</v>
      </c>
    </row>
    <row x14ac:dyDescent="0.25" r="430" customHeight="1" ht="18.75" hidden="1">
      <c r="A430" s="5">
        <v>190</v>
      </c>
      <c r="B430" s="6" t="s">
        <v>11</v>
      </c>
      <c r="C430" s="7">
        <v>413.1999999999999</v>
      </c>
      <c r="D430" s="5">
        <v>550</v>
      </c>
      <c r="E430" s="6" t="s">
        <v>81</v>
      </c>
      <c r="F430" s="5">
        <v>0</v>
      </c>
      <c r="G430" s="5">
        <v>0</v>
      </c>
      <c r="H430" s="6" t="s">
        <v>8</v>
      </c>
    </row>
    <row x14ac:dyDescent="0.25" r="431" customHeight="1" ht="18.75" hidden="1">
      <c r="A431" s="5">
        <v>89</v>
      </c>
      <c r="B431" s="6" t="s">
        <v>8</v>
      </c>
      <c r="C431" s="5">
        <v>804</v>
      </c>
      <c r="D431" s="5">
        <v>1100</v>
      </c>
      <c r="E431" s="6" t="s">
        <v>81</v>
      </c>
      <c r="F431" s="5">
        <v>0</v>
      </c>
      <c r="G431" s="5">
        <v>0</v>
      </c>
      <c r="H431" s="6" t="s">
        <v>8</v>
      </c>
    </row>
    <row x14ac:dyDescent="0.25" r="432" customHeight="1" ht="18.75" hidden="1">
      <c r="A432" s="5">
        <v>188</v>
      </c>
      <c r="B432" s="6" t="s">
        <v>11</v>
      </c>
      <c r="C432" s="7">
        <v>115.3999999999999</v>
      </c>
      <c r="D432" s="5">
        <v>550</v>
      </c>
      <c r="E432" s="6" t="s">
        <v>82</v>
      </c>
      <c r="F432" s="7">
        <v>169.7999999999993</v>
      </c>
      <c r="G432" s="5">
        <v>0</v>
      </c>
      <c r="H432" s="6" t="s">
        <v>11</v>
      </c>
    </row>
    <row x14ac:dyDescent="0.25" r="433" customHeight="1" ht="18.75" hidden="1">
      <c r="A433" s="5">
        <v>190</v>
      </c>
      <c r="B433" s="6" t="s">
        <v>10</v>
      </c>
      <c r="C433" s="5">
        <v>550</v>
      </c>
      <c r="D433" s="5">
        <v>550</v>
      </c>
      <c r="E433" s="6" t="s">
        <v>82</v>
      </c>
      <c r="F433" s="7">
        <v>169.7999999999993</v>
      </c>
      <c r="G433" s="5">
        <v>0</v>
      </c>
      <c r="H433" s="6" t="s">
        <v>11</v>
      </c>
    </row>
    <row x14ac:dyDescent="0.25" r="434" customHeight="1" ht="18.75" hidden="1">
      <c r="A434" s="5">
        <v>89</v>
      </c>
      <c r="B434" s="6" t="s">
        <v>8</v>
      </c>
      <c r="C434" s="5">
        <v>804</v>
      </c>
      <c r="D434" s="5">
        <v>1100</v>
      </c>
      <c r="E434" s="6" t="s">
        <v>82</v>
      </c>
      <c r="F434" s="7">
        <v>169.7999999999993</v>
      </c>
      <c r="G434" s="5">
        <v>0</v>
      </c>
      <c r="H434" s="6" t="s">
        <v>11</v>
      </c>
    </row>
    <row x14ac:dyDescent="0.25" r="435" customHeight="1" ht="18.75">
      <c r="A435" s="5">
        <v>188</v>
      </c>
      <c r="B435" s="6" t="s">
        <v>11</v>
      </c>
      <c r="C435" s="7">
        <v>115.3999999999999</v>
      </c>
      <c r="D435" s="5">
        <v>550</v>
      </c>
      <c r="E435" s="6" t="s">
        <v>82</v>
      </c>
      <c r="F435" s="5">
        <v>0</v>
      </c>
      <c r="G435" s="5">
        <v>0</v>
      </c>
      <c r="H435" s="6" t="s">
        <v>8</v>
      </c>
    </row>
    <row x14ac:dyDescent="0.25" r="436" customHeight="1" ht="18.75" hidden="1">
      <c r="A436" s="5">
        <v>190</v>
      </c>
      <c r="B436" s="6" t="s">
        <v>10</v>
      </c>
      <c r="C436" s="5">
        <v>550</v>
      </c>
      <c r="D436" s="5">
        <v>550</v>
      </c>
      <c r="E436" s="6" t="s">
        <v>82</v>
      </c>
      <c r="F436" s="5">
        <v>0</v>
      </c>
      <c r="G436" s="5">
        <v>0</v>
      </c>
      <c r="H436" s="6" t="s">
        <v>8</v>
      </c>
    </row>
    <row x14ac:dyDescent="0.25" r="437" customHeight="1" ht="18.75" hidden="1">
      <c r="A437" s="5">
        <v>89</v>
      </c>
      <c r="B437" s="6" t="s">
        <v>8</v>
      </c>
      <c r="C437" s="5">
        <v>539</v>
      </c>
      <c r="D437" s="5">
        <v>1100</v>
      </c>
      <c r="E437" s="6" t="s">
        <v>82</v>
      </c>
      <c r="F437" s="5">
        <v>0</v>
      </c>
      <c r="G437" s="5">
        <v>0</v>
      </c>
      <c r="H437" s="6" t="s">
        <v>8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Scope</vt:lpstr>
      <vt:lpstr>Stock Projection 3 Silos</vt:lpstr>
      <vt:lpstr>In transit</vt:lpstr>
      <vt:lpstr>Loading from CAN</vt:lpstr>
      <vt:lpstr>Stock Silos</vt:lpstr>
      <vt:lpstr>Results 3 Silos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2024-06-06T07:29:48.333Z</dcterms:created>
  <dcterms:modified xsi:type="dcterms:W3CDTF">2024-06-06T07:29:48.333Z</dcterms:modified>
</cp:coreProperties>
</file>