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mitdugar/Sites/localhost/spirrt-forms/SPI-RRT/form/"/>
    </mc:Choice>
  </mc:AlternateContent>
  <xr:revisionPtr revIDLastSave="0" documentId="13_ncr:1_{6DE0E14D-80B7-DE44-9390-3F1C8A08FC68}" xr6:coauthVersionLast="47" xr6:coauthVersionMax="47" xr10:uidLastSave="{00000000-0000-0000-0000-000000000000}"/>
  <bookViews>
    <workbookView xWindow="0" yWindow="760" windowWidth="30240" windowHeight="17200" activeTab="2" xr2:uid="{00000000-000D-0000-FFFF-FFFF00000000}"/>
  </bookViews>
  <sheets>
    <sheet name="survey" sheetId="1" r:id="rId1"/>
    <sheet name="choices" sheetId="2" r:id="rId2"/>
    <sheet name="settings" sheetId="3" r:id="rId3"/>
  </sheets>
  <definedNames>
    <definedName name="_xlnm._FilterDatabase" localSheetId="0" hidden="1">survey!$P$399:$X$561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72" i="1" l="1"/>
  <c r="T572" i="1"/>
  <c r="Q572" i="1"/>
  <c r="W497" i="1"/>
  <c r="T497" i="1"/>
  <c r="Q497" i="1"/>
  <c r="W438" i="1"/>
  <c r="T438" i="1"/>
  <c r="Q438" i="1"/>
  <c r="W374" i="1"/>
  <c r="T374" i="1"/>
  <c r="Q374" i="1"/>
  <c r="W310" i="1"/>
  <c r="T310" i="1"/>
  <c r="Q310" i="1"/>
  <c r="W228" i="1"/>
  <c r="T228" i="1"/>
  <c r="Q228" i="1"/>
  <c r="W161" i="1"/>
  <c r="T161" i="1"/>
  <c r="Q161" i="1"/>
  <c r="E20" i="2"/>
  <c r="G20" i="2"/>
  <c r="I20" i="2"/>
  <c r="Q113" i="1"/>
  <c r="T113" i="1"/>
  <c r="W113" i="1"/>
  <c r="W163" i="1"/>
  <c r="Q8" i="1"/>
  <c r="T8" i="1"/>
  <c r="W8" i="1"/>
  <c r="W680" i="1"/>
  <c r="T696" i="1"/>
  <c r="Q717" i="1"/>
  <c r="T695" i="1"/>
  <c r="Q716" i="1"/>
  <c r="W640" i="1"/>
  <c r="W639" i="1"/>
  <c r="T639" i="1"/>
  <c r="Q639" i="1"/>
  <c r="W638" i="1"/>
  <c r="T638" i="1"/>
  <c r="Q638" i="1"/>
  <c r="W637" i="1"/>
  <c r="T637" i="1"/>
  <c r="Q637" i="1"/>
  <c r="W636" i="1"/>
  <c r="T636" i="1"/>
  <c r="Q636" i="1"/>
  <c r="W635" i="1"/>
  <c r="T635" i="1"/>
  <c r="Q635" i="1"/>
  <c r="W634" i="1"/>
  <c r="T634" i="1"/>
  <c r="Q634" i="1"/>
  <c r="W633" i="1"/>
  <c r="T633" i="1"/>
  <c r="Q633" i="1"/>
  <c r="W632" i="1"/>
  <c r="T632" i="1"/>
  <c r="Q632" i="1"/>
  <c r="W631" i="1"/>
  <c r="T631" i="1"/>
  <c r="Q631" i="1"/>
  <c r="W630" i="1"/>
  <c r="T630" i="1"/>
  <c r="Q630" i="1"/>
  <c r="W629" i="1"/>
  <c r="T629" i="1"/>
  <c r="Q629" i="1"/>
  <c r="W628" i="1"/>
  <c r="T628" i="1"/>
  <c r="Q628" i="1"/>
  <c r="W627" i="1"/>
  <c r="T627" i="1"/>
  <c r="Q627" i="1"/>
  <c r="W626" i="1"/>
  <c r="T626" i="1"/>
  <c r="Q626" i="1"/>
  <c r="W625" i="1"/>
  <c r="T625" i="1"/>
  <c r="Q625" i="1"/>
  <c r="W624" i="1"/>
  <c r="T624" i="1"/>
  <c r="Q624" i="1"/>
  <c r="W623" i="1"/>
  <c r="T623" i="1"/>
  <c r="Q623" i="1"/>
  <c r="W622" i="1"/>
  <c r="T622" i="1"/>
  <c r="Q622" i="1"/>
  <c r="W621" i="1"/>
  <c r="T621" i="1"/>
  <c r="Q621" i="1"/>
  <c r="W620" i="1"/>
  <c r="T620" i="1"/>
  <c r="Q620" i="1"/>
  <c r="W619" i="1"/>
  <c r="T619" i="1"/>
  <c r="Q619" i="1"/>
  <c r="W618" i="1"/>
  <c r="T618" i="1"/>
  <c r="Q618" i="1"/>
  <c r="W617" i="1"/>
  <c r="T617" i="1"/>
  <c r="Q617" i="1"/>
  <c r="W616" i="1"/>
  <c r="T616" i="1"/>
  <c r="Q616" i="1"/>
  <c r="W615" i="1"/>
  <c r="T615" i="1"/>
  <c r="Q615" i="1"/>
  <c r="W614" i="1"/>
  <c r="T614" i="1"/>
  <c r="Q614" i="1"/>
  <c r="W613" i="1"/>
  <c r="T613" i="1"/>
  <c r="Q613" i="1"/>
  <c r="W612" i="1"/>
  <c r="T612" i="1"/>
  <c r="Q612" i="1"/>
  <c r="W611" i="1"/>
  <c r="T611" i="1"/>
  <c r="Q611" i="1"/>
  <c r="W610" i="1"/>
  <c r="T610" i="1"/>
  <c r="Q610" i="1"/>
  <c r="W609" i="1"/>
  <c r="T609" i="1"/>
  <c r="Q609" i="1"/>
  <c r="W608" i="1"/>
  <c r="T608" i="1"/>
  <c r="Q608" i="1"/>
  <c r="W607" i="1"/>
  <c r="T607" i="1"/>
  <c r="Q607" i="1"/>
  <c r="W606" i="1"/>
  <c r="T606" i="1"/>
  <c r="Q606" i="1"/>
  <c r="W605" i="1"/>
  <c r="T605" i="1"/>
  <c r="Q605" i="1"/>
  <c r="W604" i="1"/>
  <c r="T604" i="1"/>
  <c r="Q604" i="1"/>
  <c r="W603" i="1"/>
  <c r="T603" i="1"/>
  <c r="Q603" i="1"/>
  <c r="W602" i="1"/>
  <c r="T602" i="1"/>
  <c r="Q602" i="1"/>
  <c r="W601" i="1"/>
  <c r="T601" i="1"/>
  <c r="Q601" i="1"/>
  <c r="W600" i="1"/>
  <c r="T600" i="1"/>
  <c r="Q600" i="1"/>
  <c r="W599" i="1"/>
  <c r="T599" i="1"/>
  <c r="Q599" i="1"/>
  <c r="W598" i="1"/>
  <c r="T598" i="1"/>
  <c r="Q598" i="1"/>
  <c r="W597" i="1"/>
  <c r="T597" i="1"/>
  <c r="Q597" i="1"/>
  <c r="W596" i="1"/>
  <c r="T596" i="1"/>
  <c r="Q596" i="1"/>
  <c r="W595" i="1"/>
  <c r="T595" i="1"/>
  <c r="Q595" i="1"/>
  <c r="W594" i="1"/>
  <c r="T594" i="1"/>
  <c r="Q594" i="1"/>
  <c r="W593" i="1"/>
  <c r="T593" i="1"/>
  <c r="Q593" i="1"/>
  <c r="W592" i="1"/>
  <c r="T592" i="1"/>
  <c r="Q592" i="1"/>
  <c r="W591" i="1"/>
  <c r="T591" i="1"/>
  <c r="Q591" i="1"/>
  <c r="W590" i="1"/>
  <c r="T590" i="1"/>
  <c r="Q590" i="1"/>
  <c r="W589" i="1"/>
  <c r="T589" i="1"/>
  <c r="Q589" i="1"/>
  <c r="W588" i="1"/>
  <c r="T588" i="1"/>
  <c r="Q588" i="1"/>
  <c r="W587" i="1"/>
  <c r="T587" i="1"/>
  <c r="Q587" i="1"/>
  <c r="W586" i="1"/>
  <c r="T586" i="1"/>
  <c r="Q586" i="1"/>
  <c r="W585" i="1"/>
  <c r="T585" i="1"/>
  <c r="Q585" i="1"/>
  <c r="W584" i="1"/>
  <c r="T584" i="1"/>
  <c r="Q584" i="1"/>
  <c r="W583" i="1"/>
  <c r="T583" i="1"/>
  <c r="Q583" i="1"/>
  <c r="W582" i="1"/>
  <c r="T582" i="1"/>
  <c r="Q582" i="1"/>
  <c r="W581" i="1"/>
  <c r="T581" i="1"/>
  <c r="Q581" i="1"/>
  <c r="W580" i="1"/>
  <c r="T580" i="1"/>
  <c r="Q580" i="1"/>
  <c r="W579" i="1"/>
  <c r="T579" i="1"/>
  <c r="Q579" i="1"/>
  <c r="W578" i="1"/>
  <c r="T578" i="1"/>
  <c r="Q578" i="1"/>
  <c r="W577" i="1"/>
  <c r="T577" i="1"/>
  <c r="Q577" i="1"/>
  <c r="W576" i="1"/>
  <c r="T576" i="1"/>
  <c r="Q576" i="1"/>
  <c r="W575" i="1"/>
  <c r="T575" i="1"/>
  <c r="Q575" i="1"/>
  <c r="W574" i="1"/>
  <c r="T574" i="1"/>
  <c r="Q574" i="1"/>
  <c r="W573" i="1"/>
  <c r="T573" i="1"/>
  <c r="Q573" i="1"/>
  <c r="W551" i="1"/>
  <c r="T551" i="1"/>
  <c r="Q551" i="1"/>
  <c r="W550" i="1"/>
  <c r="T550" i="1"/>
  <c r="Q550" i="1"/>
  <c r="W549" i="1"/>
  <c r="T549" i="1"/>
  <c r="Q549" i="1"/>
  <c r="W548" i="1"/>
  <c r="T548" i="1"/>
  <c r="Q548" i="1"/>
  <c r="W547" i="1"/>
  <c r="T547" i="1"/>
  <c r="Q547" i="1"/>
  <c r="W546" i="1"/>
  <c r="T546" i="1"/>
  <c r="Q546" i="1"/>
  <c r="W545" i="1"/>
  <c r="T545" i="1"/>
  <c r="Q545" i="1"/>
  <c r="W544" i="1"/>
  <c r="T544" i="1"/>
  <c r="Q544" i="1"/>
  <c r="W543" i="1"/>
  <c r="T543" i="1"/>
  <c r="Q543" i="1"/>
  <c r="W542" i="1"/>
  <c r="T542" i="1"/>
  <c r="Q542" i="1"/>
  <c r="W541" i="1"/>
  <c r="T541" i="1"/>
  <c r="Q541" i="1"/>
  <c r="W540" i="1"/>
  <c r="T540" i="1"/>
  <c r="Q540" i="1"/>
  <c r="W539" i="1"/>
  <c r="T539" i="1"/>
  <c r="Q539" i="1"/>
  <c r="W538" i="1"/>
  <c r="T538" i="1"/>
  <c r="Q538" i="1"/>
  <c r="W537" i="1"/>
  <c r="T537" i="1"/>
  <c r="Q537" i="1"/>
  <c r="W536" i="1"/>
  <c r="T536" i="1"/>
  <c r="Q536" i="1"/>
  <c r="W535" i="1"/>
  <c r="T535" i="1"/>
  <c r="Q535" i="1"/>
  <c r="W534" i="1"/>
  <c r="T534" i="1"/>
  <c r="Q534" i="1"/>
  <c r="W533" i="1"/>
  <c r="T533" i="1"/>
  <c r="Q533" i="1"/>
  <c r="W532" i="1"/>
  <c r="T532" i="1"/>
  <c r="Q532" i="1"/>
  <c r="W531" i="1"/>
  <c r="T531" i="1"/>
  <c r="Q531" i="1"/>
  <c r="W530" i="1"/>
  <c r="T530" i="1"/>
  <c r="Q530" i="1"/>
  <c r="W529" i="1"/>
  <c r="T529" i="1"/>
  <c r="Q529" i="1"/>
  <c r="W528" i="1"/>
  <c r="T528" i="1"/>
  <c r="Q528" i="1"/>
  <c r="W527" i="1"/>
  <c r="T527" i="1"/>
  <c r="Q527" i="1"/>
  <c r="W526" i="1"/>
  <c r="T526" i="1"/>
  <c r="Q526" i="1"/>
  <c r="W525" i="1"/>
  <c r="T525" i="1"/>
  <c r="Q525" i="1"/>
  <c r="W524" i="1"/>
  <c r="T524" i="1"/>
  <c r="Q524" i="1"/>
  <c r="W523" i="1"/>
  <c r="T523" i="1"/>
  <c r="Q523" i="1"/>
  <c r="W522" i="1"/>
  <c r="T522" i="1"/>
  <c r="Q522" i="1"/>
  <c r="W521" i="1"/>
  <c r="T521" i="1"/>
  <c r="Q521" i="1"/>
  <c r="W520" i="1"/>
  <c r="T520" i="1"/>
  <c r="Q520" i="1"/>
  <c r="W519" i="1"/>
  <c r="T519" i="1"/>
  <c r="Q519" i="1"/>
  <c r="W518" i="1"/>
  <c r="T518" i="1"/>
  <c r="Q518" i="1"/>
  <c r="W517" i="1"/>
  <c r="T517" i="1"/>
  <c r="Q517" i="1"/>
  <c r="W516" i="1"/>
  <c r="T516" i="1"/>
  <c r="Q516" i="1"/>
  <c r="W515" i="1"/>
  <c r="T515" i="1"/>
  <c r="Q515" i="1"/>
  <c r="W514" i="1"/>
  <c r="T514" i="1"/>
  <c r="Q514" i="1"/>
  <c r="W513" i="1"/>
  <c r="T513" i="1"/>
  <c r="Q513" i="1"/>
  <c r="W512" i="1"/>
  <c r="T512" i="1"/>
  <c r="Q512" i="1"/>
  <c r="W511" i="1"/>
  <c r="T511" i="1"/>
  <c r="Q511" i="1"/>
  <c r="W510" i="1"/>
  <c r="T510" i="1"/>
  <c r="Q510" i="1"/>
  <c r="W509" i="1"/>
  <c r="T509" i="1"/>
  <c r="Q509" i="1"/>
  <c r="W508" i="1"/>
  <c r="T508" i="1"/>
  <c r="Q508" i="1"/>
  <c r="W507" i="1"/>
  <c r="T507" i="1"/>
  <c r="Q507" i="1"/>
  <c r="W506" i="1"/>
  <c r="T506" i="1"/>
  <c r="Q506" i="1"/>
  <c r="W505" i="1"/>
  <c r="T505" i="1"/>
  <c r="Q505" i="1"/>
  <c r="W504" i="1"/>
  <c r="T504" i="1"/>
  <c r="Q504" i="1"/>
  <c r="W503" i="1"/>
  <c r="T503" i="1"/>
  <c r="Q503" i="1"/>
  <c r="W502" i="1"/>
  <c r="T502" i="1"/>
  <c r="Q502" i="1"/>
  <c r="W501" i="1"/>
  <c r="T501" i="1"/>
  <c r="Q501" i="1"/>
  <c r="W498" i="1"/>
  <c r="T498" i="1"/>
  <c r="Q498" i="1"/>
  <c r="W35" i="1"/>
  <c r="Q35" i="1"/>
  <c r="W477" i="1"/>
  <c r="T477" i="1"/>
  <c r="Q477" i="1"/>
  <c r="W476" i="1"/>
  <c r="T476" i="1"/>
  <c r="Q476" i="1"/>
  <c r="W475" i="1"/>
  <c r="T475" i="1"/>
  <c r="Q475" i="1"/>
  <c r="W474" i="1"/>
  <c r="T474" i="1"/>
  <c r="Q474" i="1"/>
  <c r="W473" i="1"/>
  <c r="T473" i="1"/>
  <c r="Q473" i="1"/>
  <c r="W472" i="1"/>
  <c r="T472" i="1"/>
  <c r="Q472" i="1"/>
  <c r="W471" i="1"/>
  <c r="T471" i="1"/>
  <c r="Q471" i="1"/>
  <c r="W470" i="1"/>
  <c r="T470" i="1"/>
  <c r="Q470" i="1"/>
  <c r="W469" i="1"/>
  <c r="T469" i="1"/>
  <c r="Q469" i="1"/>
  <c r="W468" i="1"/>
  <c r="T468" i="1"/>
  <c r="Q468" i="1"/>
  <c r="W467" i="1"/>
  <c r="T467" i="1"/>
  <c r="Q467" i="1"/>
  <c r="W466" i="1"/>
  <c r="T466" i="1"/>
  <c r="Q466" i="1"/>
  <c r="W465" i="1"/>
  <c r="T465" i="1"/>
  <c r="Q465" i="1"/>
  <c r="W464" i="1"/>
  <c r="T464" i="1"/>
  <c r="Q464" i="1"/>
  <c r="W463" i="1"/>
  <c r="T463" i="1"/>
  <c r="Q463" i="1"/>
  <c r="W462" i="1"/>
  <c r="T462" i="1"/>
  <c r="Q462" i="1"/>
  <c r="W461" i="1"/>
  <c r="T461" i="1"/>
  <c r="Q461" i="1"/>
  <c r="W460" i="1"/>
  <c r="T460" i="1"/>
  <c r="Q460" i="1"/>
  <c r="W459" i="1"/>
  <c r="T459" i="1"/>
  <c r="Q459" i="1"/>
  <c r="W458" i="1"/>
  <c r="T458" i="1"/>
  <c r="Q458" i="1"/>
  <c r="W457" i="1"/>
  <c r="T457" i="1"/>
  <c r="Q457" i="1"/>
  <c r="W456" i="1"/>
  <c r="T456" i="1"/>
  <c r="Q456" i="1"/>
  <c r="W455" i="1"/>
  <c r="T455" i="1"/>
  <c r="Q455" i="1"/>
  <c r="W454" i="1"/>
  <c r="T454" i="1"/>
  <c r="Q454" i="1"/>
  <c r="W453" i="1"/>
  <c r="T453" i="1"/>
  <c r="Q453" i="1"/>
  <c r="W452" i="1"/>
  <c r="T452" i="1"/>
  <c r="Q452" i="1"/>
  <c r="W451" i="1"/>
  <c r="T451" i="1"/>
  <c r="Q451" i="1"/>
  <c r="W450" i="1"/>
  <c r="T450" i="1"/>
  <c r="Q450" i="1"/>
  <c r="W449" i="1"/>
  <c r="T449" i="1"/>
  <c r="Q449" i="1"/>
  <c r="W448" i="1"/>
  <c r="T448" i="1"/>
  <c r="Q448" i="1"/>
  <c r="W447" i="1"/>
  <c r="T447" i="1"/>
  <c r="Q447" i="1"/>
  <c r="W446" i="1"/>
  <c r="T446" i="1"/>
  <c r="Q446" i="1"/>
  <c r="W445" i="1"/>
  <c r="T445" i="1"/>
  <c r="Q445" i="1"/>
  <c r="W444" i="1"/>
  <c r="T444" i="1"/>
  <c r="Q444" i="1"/>
  <c r="W443" i="1"/>
  <c r="T443" i="1"/>
  <c r="Q443" i="1"/>
  <c r="W442" i="1"/>
  <c r="T442" i="1"/>
  <c r="Q442" i="1"/>
  <c r="W417" i="1"/>
  <c r="T417" i="1"/>
  <c r="Q417" i="1"/>
  <c r="W416" i="1"/>
  <c r="T416" i="1"/>
  <c r="Q416" i="1"/>
  <c r="W415" i="1"/>
  <c r="T415" i="1"/>
  <c r="Q415" i="1"/>
  <c r="W414" i="1"/>
  <c r="T414" i="1"/>
  <c r="Q414" i="1"/>
  <c r="W413" i="1"/>
  <c r="T413" i="1"/>
  <c r="Q413" i="1"/>
  <c r="W412" i="1"/>
  <c r="T412" i="1"/>
  <c r="Q412" i="1"/>
  <c r="W411" i="1"/>
  <c r="T411" i="1"/>
  <c r="Q411" i="1"/>
  <c r="W410" i="1"/>
  <c r="T410" i="1"/>
  <c r="Q410" i="1"/>
  <c r="W409" i="1"/>
  <c r="T409" i="1"/>
  <c r="Q409" i="1"/>
  <c r="W408" i="1"/>
  <c r="T408" i="1"/>
  <c r="Q408" i="1"/>
  <c r="W407" i="1"/>
  <c r="T407" i="1"/>
  <c r="Q407" i="1"/>
  <c r="W406" i="1"/>
  <c r="T406" i="1"/>
  <c r="Q406" i="1"/>
  <c r="W405" i="1"/>
  <c r="T405" i="1"/>
  <c r="Q405" i="1"/>
  <c r="W404" i="1"/>
  <c r="T404" i="1"/>
  <c r="Q404" i="1"/>
  <c r="W403" i="1"/>
  <c r="T403" i="1"/>
  <c r="Q403" i="1"/>
  <c r="W402" i="1"/>
  <c r="T402" i="1"/>
  <c r="Q402" i="1"/>
  <c r="W401" i="1"/>
  <c r="T401" i="1"/>
  <c r="Q401" i="1"/>
  <c r="W400" i="1"/>
  <c r="T400" i="1"/>
  <c r="Q400" i="1"/>
  <c r="W399" i="1"/>
  <c r="T399" i="1"/>
  <c r="Q399" i="1"/>
  <c r="W398" i="1"/>
  <c r="T398" i="1"/>
  <c r="Q398" i="1"/>
  <c r="W397" i="1"/>
  <c r="T397" i="1"/>
  <c r="Q397" i="1"/>
  <c r="W396" i="1"/>
  <c r="T396" i="1"/>
  <c r="Q396" i="1"/>
  <c r="W395" i="1"/>
  <c r="T395" i="1"/>
  <c r="Q395" i="1"/>
  <c r="W394" i="1"/>
  <c r="T394" i="1"/>
  <c r="Q394" i="1"/>
  <c r="W393" i="1"/>
  <c r="T393" i="1"/>
  <c r="Q393" i="1"/>
  <c r="W392" i="1"/>
  <c r="T392" i="1"/>
  <c r="Q392" i="1"/>
  <c r="W391" i="1"/>
  <c r="T391" i="1"/>
  <c r="Q391" i="1"/>
  <c r="W390" i="1"/>
  <c r="T390" i="1"/>
  <c r="Q390" i="1"/>
  <c r="W389" i="1"/>
  <c r="T389" i="1"/>
  <c r="Q389" i="1"/>
  <c r="W388" i="1"/>
  <c r="T388" i="1"/>
  <c r="Q388" i="1"/>
  <c r="W387" i="1"/>
  <c r="T387" i="1"/>
  <c r="Q387" i="1"/>
  <c r="W386" i="1"/>
  <c r="T386" i="1"/>
  <c r="Q386" i="1"/>
  <c r="W385" i="1"/>
  <c r="T385" i="1"/>
  <c r="Q385" i="1"/>
  <c r="W384" i="1"/>
  <c r="T384" i="1"/>
  <c r="Q384" i="1"/>
  <c r="W383" i="1"/>
  <c r="T383" i="1"/>
  <c r="Q383" i="1"/>
  <c r="W382" i="1"/>
  <c r="T382" i="1"/>
  <c r="Q382" i="1"/>
  <c r="W381" i="1"/>
  <c r="T381" i="1"/>
  <c r="Q381" i="1"/>
  <c r="W380" i="1"/>
  <c r="T380" i="1"/>
  <c r="Q380" i="1"/>
  <c r="W379" i="1"/>
  <c r="T379" i="1"/>
  <c r="Q379" i="1"/>
  <c r="W378" i="1"/>
  <c r="T378" i="1"/>
  <c r="Q378" i="1"/>
  <c r="W353" i="1"/>
  <c r="T353" i="1"/>
  <c r="Q353" i="1"/>
  <c r="W352" i="1"/>
  <c r="T352" i="1"/>
  <c r="Q352" i="1"/>
  <c r="W351" i="1"/>
  <c r="T351" i="1"/>
  <c r="Q351" i="1"/>
  <c r="W350" i="1"/>
  <c r="T350" i="1"/>
  <c r="Q350" i="1"/>
  <c r="W349" i="1"/>
  <c r="T349" i="1"/>
  <c r="Q349" i="1"/>
  <c r="W348" i="1"/>
  <c r="T348" i="1"/>
  <c r="Q348" i="1"/>
  <c r="W347" i="1"/>
  <c r="T347" i="1"/>
  <c r="Q347" i="1"/>
  <c r="W346" i="1"/>
  <c r="T346" i="1"/>
  <c r="Q346" i="1"/>
  <c r="W345" i="1"/>
  <c r="T345" i="1"/>
  <c r="Q345" i="1"/>
  <c r="W344" i="1"/>
  <c r="T344" i="1"/>
  <c r="Q344" i="1"/>
  <c r="W343" i="1"/>
  <c r="T343" i="1"/>
  <c r="Q343" i="1"/>
  <c r="W342" i="1"/>
  <c r="T342" i="1"/>
  <c r="Q342" i="1"/>
  <c r="W341" i="1"/>
  <c r="T341" i="1"/>
  <c r="Q341" i="1"/>
  <c r="W340" i="1"/>
  <c r="T340" i="1"/>
  <c r="Q340" i="1"/>
  <c r="W339" i="1"/>
  <c r="T339" i="1"/>
  <c r="Q339" i="1"/>
  <c r="W338" i="1"/>
  <c r="T338" i="1"/>
  <c r="Q338" i="1"/>
  <c r="W337" i="1"/>
  <c r="T337" i="1"/>
  <c r="Q337" i="1"/>
  <c r="W336" i="1"/>
  <c r="T336" i="1"/>
  <c r="Q336" i="1"/>
  <c r="W335" i="1"/>
  <c r="T335" i="1"/>
  <c r="Q335" i="1"/>
  <c r="W334" i="1"/>
  <c r="T334" i="1"/>
  <c r="Q334" i="1"/>
  <c r="W333" i="1"/>
  <c r="T333" i="1"/>
  <c r="Q333" i="1"/>
  <c r="W332" i="1"/>
  <c r="T332" i="1"/>
  <c r="Q332" i="1"/>
  <c r="W331" i="1"/>
  <c r="T331" i="1"/>
  <c r="Q331" i="1"/>
  <c r="W330" i="1"/>
  <c r="T330" i="1"/>
  <c r="Q330" i="1"/>
  <c r="W329" i="1"/>
  <c r="T329" i="1"/>
  <c r="Q329" i="1"/>
  <c r="W328" i="1"/>
  <c r="T328" i="1"/>
  <c r="Q328" i="1"/>
  <c r="W327" i="1"/>
  <c r="T327" i="1"/>
  <c r="Q327" i="1"/>
  <c r="W326" i="1"/>
  <c r="T326" i="1"/>
  <c r="Q326" i="1"/>
  <c r="W325" i="1"/>
  <c r="T325" i="1"/>
  <c r="Q325" i="1"/>
  <c r="W324" i="1"/>
  <c r="T324" i="1"/>
  <c r="Q324" i="1"/>
  <c r="W323" i="1"/>
  <c r="T323" i="1"/>
  <c r="Q323" i="1"/>
  <c r="W322" i="1"/>
  <c r="T322" i="1"/>
  <c r="Q322" i="1"/>
  <c r="W321" i="1"/>
  <c r="T321" i="1"/>
  <c r="Q321" i="1"/>
  <c r="W320" i="1"/>
  <c r="T320" i="1"/>
  <c r="Q320" i="1"/>
  <c r="W319" i="1"/>
  <c r="T319" i="1"/>
  <c r="Q319" i="1"/>
  <c r="W318" i="1"/>
  <c r="T318" i="1"/>
  <c r="Q318" i="1"/>
  <c r="W317" i="1"/>
  <c r="T317" i="1"/>
  <c r="Q317" i="1"/>
  <c r="W316" i="1"/>
  <c r="T316" i="1"/>
  <c r="Q316" i="1"/>
  <c r="W315" i="1"/>
  <c r="T315" i="1"/>
  <c r="Q315" i="1"/>
  <c r="W314" i="1"/>
  <c r="T314" i="1"/>
  <c r="Q314" i="1"/>
  <c r="W289" i="1"/>
  <c r="T289" i="1"/>
  <c r="Q289" i="1"/>
  <c r="W288" i="1"/>
  <c r="T288" i="1"/>
  <c r="Q288" i="1"/>
  <c r="W287" i="1"/>
  <c r="T287" i="1"/>
  <c r="Q287" i="1"/>
  <c r="W286" i="1"/>
  <c r="T286" i="1"/>
  <c r="Q286" i="1"/>
  <c r="W285" i="1"/>
  <c r="T285" i="1"/>
  <c r="Q285" i="1"/>
  <c r="W284" i="1"/>
  <c r="T284" i="1"/>
  <c r="Q284" i="1"/>
  <c r="W283" i="1"/>
  <c r="T283" i="1"/>
  <c r="Q283" i="1"/>
  <c r="W282" i="1"/>
  <c r="T282" i="1"/>
  <c r="Q282" i="1"/>
  <c r="W281" i="1"/>
  <c r="T281" i="1"/>
  <c r="Q281" i="1"/>
  <c r="W280" i="1"/>
  <c r="T280" i="1"/>
  <c r="Q280" i="1"/>
  <c r="W279" i="1"/>
  <c r="T279" i="1"/>
  <c r="Q279" i="1"/>
  <c r="W278" i="1"/>
  <c r="T278" i="1"/>
  <c r="Q278" i="1"/>
  <c r="W277" i="1"/>
  <c r="T277" i="1"/>
  <c r="Q277" i="1"/>
  <c r="W276" i="1"/>
  <c r="T276" i="1"/>
  <c r="Q276" i="1"/>
  <c r="W275" i="1"/>
  <c r="T275" i="1"/>
  <c r="Q275" i="1"/>
  <c r="W274" i="1"/>
  <c r="T274" i="1"/>
  <c r="Q274" i="1"/>
  <c r="W273" i="1"/>
  <c r="T273" i="1"/>
  <c r="Q273" i="1"/>
  <c r="W272" i="1"/>
  <c r="T272" i="1"/>
  <c r="Q272" i="1"/>
  <c r="W271" i="1"/>
  <c r="T271" i="1"/>
  <c r="Q271" i="1"/>
  <c r="W270" i="1"/>
  <c r="T270" i="1"/>
  <c r="Q270" i="1"/>
  <c r="W269" i="1"/>
  <c r="T269" i="1"/>
  <c r="Q269" i="1"/>
  <c r="W268" i="1"/>
  <c r="T268" i="1"/>
  <c r="Q268" i="1"/>
  <c r="W267" i="1"/>
  <c r="T267" i="1"/>
  <c r="Q267" i="1"/>
  <c r="W266" i="1"/>
  <c r="T266" i="1"/>
  <c r="Q266" i="1"/>
  <c r="W265" i="1"/>
  <c r="T265" i="1"/>
  <c r="Q265" i="1"/>
  <c r="W264" i="1"/>
  <c r="T264" i="1"/>
  <c r="Q264" i="1"/>
  <c r="W263" i="1"/>
  <c r="T263" i="1"/>
  <c r="Q263" i="1"/>
  <c r="W262" i="1"/>
  <c r="T262" i="1"/>
  <c r="Q262" i="1"/>
  <c r="W261" i="1"/>
  <c r="T261" i="1"/>
  <c r="Q261" i="1"/>
  <c r="W260" i="1"/>
  <c r="T260" i="1"/>
  <c r="Q260" i="1"/>
  <c r="W259" i="1"/>
  <c r="T259" i="1"/>
  <c r="Q259" i="1"/>
  <c r="W258" i="1"/>
  <c r="T258" i="1"/>
  <c r="Q258" i="1"/>
  <c r="W257" i="1"/>
  <c r="T257" i="1"/>
  <c r="Q257" i="1"/>
  <c r="W256" i="1"/>
  <c r="T256" i="1"/>
  <c r="Q256" i="1"/>
  <c r="W255" i="1"/>
  <c r="T255" i="1"/>
  <c r="Q255" i="1"/>
  <c r="W254" i="1"/>
  <c r="T254" i="1"/>
  <c r="Q254" i="1"/>
  <c r="W253" i="1"/>
  <c r="T253" i="1"/>
  <c r="Q253" i="1"/>
  <c r="W252" i="1"/>
  <c r="T252" i="1"/>
  <c r="Q252" i="1"/>
  <c r="W251" i="1"/>
  <c r="T251" i="1"/>
  <c r="Q251" i="1"/>
  <c r="W250" i="1"/>
  <c r="T250" i="1"/>
  <c r="Q250" i="1"/>
  <c r="W249" i="1"/>
  <c r="T249" i="1"/>
  <c r="Q249" i="1"/>
  <c r="W248" i="1"/>
  <c r="T248" i="1"/>
  <c r="Q248" i="1"/>
  <c r="W247" i="1"/>
  <c r="T247" i="1"/>
  <c r="Q247" i="1"/>
  <c r="W246" i="1"/>
  <c r="T246" i="1"/>
  <c r="Q246" i="1"/>
  <c r="W245" i="1"/>
  <c r="T245" i="1"/>
  <c r="Q245" i="1"/>
  <c r="W244" i="1"/>
  <c r="T244" i="1"/>
  <c r="Q244" i="1"/>
  <c r="W243" i="1"/>
  <c r="T243" i="1"/>
  <c r="Q243" i="1"/>
  <c r="W242" i="1"/>
  <c r="T242" i="1"/>
  <c r="Q242" i="1"/>
  <c r="W241" i="1"/>
  <c r="T241" i="1"/>
  <c r="Q241" i="1"/>
  <c r="W240" i="1"/>
  <c r="T240" i="1"/>
  <c r="Q240" i="1"/>
  <c r="W239" i="1"/>
  <c r="T239" i="1"/>
  <c r="Q239" i="1"/>
  <c r="W238" i="1"/>
  <c r="T238" i="1"/>
  <c r="Q238" i="1"/>
  <c r="W237" i="1"/>
  <c r="T237" i="1"/>
  <c r="Q237" i="1"/>
  <c r="W236" i="1"/>
  <c r="T236" i="1"/>
  <c r="Q236" i="1"/>
  <c r="W235" i="1"/>
  <c r="T235" i="1"/>
  <c r="Q235" i="1"/>
  <c r="W234" i="1"/>
  <c r="T234" i="1"/>
  <c r="Q234" i="1"/>
  <c r="W208" i="1"/>
  <c r="T208" i="1"/>
  <c r="Q208" i="1"/>
  <c r="W207" i="1"/>
  <c r="T207" i="1"/>
  <c r="Q207" i="1"/>
  <c r="W206" i="1"/>
  <c r="T206" i="1"/>
  <c r="Q206" i="1"/>
  <c r="W205" i="1"/>
  <c r="T205" i="1"/>
  <c r="Q205" i="1"/>
  <c r="W204" i="1"/>
  <c r="T204" i="1"/>
  <c r="Q204" i="1"/>
  <c r="W203" i="1"/>
  <c r="T203" i="1"/>
  <c r="Q203" i="1"/>
  <c r="W202" i="1"/>
  <c r="T202" i="1"/>
  <c r="Q202" i="1"/>
  <c r="W201" i="1"/>
  <c r="T201" i="1"/>
  <c r="Q201" i="1"/>
  <c r="W200" i="1"/>
  <c r="T200" i="1"/>
  <c r="Q200" i="1"/>
  <c r="W199" i="1"/>
  <c r="T199" i="1"/>
  <c r="Q199" i="1"/>
  <c r="W198" i="1"/>
  <c r="T198" i="1"/>
  <c r="Q198" i="1"/>
  <c r="W197" i="1"/>
  <c r="T197" i="1"/>
  <c r="Q197" i="1"/>
  <c r="W196" i="1"/>
  <c r="T196" i="1"/>
  <c r="Q196" i="1"/>
  <c r="W195" i="1"/>
  <c r="T195" i="1"/>
  <c r="Q195" i="1"/>
  <c r="W194" i="1"/>
  <c r="T194" i="1"/>
  <c r="Q194" i="1"/>
  <c r="W193" i="1"/>
  <c r="T193" i="1"/>
  <c r="Q193" i="1"/>
  <c r="W192" i="1"/>
  <c r="T192" i="1"/>
  <c r="Q192" i="1"/>
  <c r="W191" i="1"/>
  <c r="T191" i="1"/>
  <c r="Q191" i="1"/>
  <c r="W190" i="1"/>
  <c r="T190" i="1"/>
  <c r="Q190" i="1"/>
  <c r="W189" i="1"/>
  <c r="T189" i="1"/>
  <c r="Q189" i="1"/>
  <c r="W188" i="1"/>
  <c r="T188" i="1"/>
  <c r="Q188" i="1"/>
  <c r="W187" i="1"/>
  <c r="T187" i="1"/>
  <c r="Q187" i="1"/>
  <c r="W186" i="1"/>
  <c r="T186" i="1"/>
  <c r="Q186" i="1"/>
  <c r="W185" i="1"/>
  <c r="T185" i="1"/>
  <c r="Q185" i="1"/>
  <c r="W184" i="1"/>
  <c r="T184" i="1"/>
  <c r="Q184" i="1"/>
  <c r="W183" i="1"/>
  <c r="T183" i="1"/>
  <c r="Q183" i="1"/>
  <c r="W182" i="1"/>
  <c r="T182" i="1"/>
  <c r="Q182" i="1"/>
  <c r="W181" i="1"/>
  <c r="T181" i="1"/>
  <c r="Q181" i="1"/>
  <c r="W180" i="1"/>
  <c r="T180" i="1"/>
  <c r="Q180" i="1"/>
  <c r="W179" i="1"/>
  <c r="T179" i="1"/>
  <c r="Q179" i="1"/>
  <c r="W178" i="1"/>
  <c r="T178" i="1"/>
  <c r="Q178" i="1"/>
  <c r="W177" i="1"/>
  <c r="T177" i="1"/>
  <c r="Q177" i="1"/>
  <c r="W176" i="1"/>
  <c r="T176" i="1"/>
  <c r="Q176" i="1"/>
  <c r="W175" i="1"/>
  <c r="T175" i="1"/>
  <c r="Q175" i="1"/>
  <c r="W174" i="1"/>
  <c r="T174" i="1"/>
  <c r="Q174" i="1"/>
  <c r="W173" i="1"/>
  <c r="T173" i="1"/>
  <c r="Q173" i="1"/>
  <c r="W172" i="1"/>
  <c r="T172" i="1"/>
  <c r="Q172" i="1"/>
  <c r="W171" i="1"/>
  <c r="T171" i="1"/>
  <c r="Q171" i="1"/>
  <c r="W170" i="1"/>
  <c r="T170" i="1"/>
  <c r="Q170" i="1"/>
  <c r="W169" i="1"/>
  <c r="T169" i="1"/>
  <c r="Q169" i="1"/>
  <c r="W168" i="1"/>
  <c r="T168" i="1"/>
  <c r="Q168" i="1"/>
  <c r="W167" i="1"/>
  <c r="T167" i="1"/>
  <c r="Q167" i="1"/>
  <c r="W166" i="1"/>
  <c r="T166" i="1"/>
  <c r="Q166" i="1"/>
  <c r="W165" i="1"/>
  <c r="T165" i="1"/>
  <c r="Q165" i="1"/>
  <c r="W140" i="1"/>
  <c r="T140" i="1"/>
  <c r="Q140" i="1"/>
  <c r="W139" i="1"/>
  <c r="T139" i="1"/>
  <c r="Q139" i="1"/>
  <c r="W138" i="1"/>
  <c r="T138" i="1"/>
  <c r="Q138" i="1"/>
  <c r="W137" i="1"/>
  <c r="T137" i="1"/>
  <c r="Q137" i="1"/>
  <c r="W136" i="1"/>
  <c r="T136" i="1"/>
  <c r="Q136" i="1"/>
  <c r="W135" i="1"/>
  <c r="T135" i="1"/>
  <c r="Q135" i="1"/>
  <c r="W134" i="1"/>
  <c r="T134" i="1"/>
  <c r="Q134" i="1"/>
  <c r="W133" i="1"/>
  <c r="T133" i="1"/>
  <c r="Q133" i="1"/>
  <c r="W132" i="1"/>
  <c r="T132" i="1"/>
  <c r="Q132" i="1"/>
  <c r="W131" i="1"/>
  <c r="T131" i="1"/>
  <c r="Q131" i="1"/>
  <c r="W130" i="1"/>
  <c r="T130" i="1"/>
  <c r="Q130" i="1"/>
  <c r="W129" i="1"/>
  <c r="T129" i="1"/>
  <c r="Q129" i="1"/>
  <c r="W128" i="1"/>
  <c r="T128" i="1"/>
  <c r="Q128" i="1"/>
  <c r="W127" i="1"/>
  <c r="T127" i="1"/>
  <c r="Q127" i="1"/>
  <c r="W126" i="1"/>
  <c r="T126" i="1"/>
  <c r="Q126" i="1"/>
  <c r="W125" i="1"/>
  <c r="T125" i="1"/>
  <c r="Q125" i="1"/>
  <c r="W124" i="1"/>
  <c r="T124" i="1"/>
  <c r="Q124" i="1"/>
  <c r="W123" i="1"/>
  <c r="T123" i="1"/>
  <c r="Q123" i="1"/>
  <c r="W122" i="1"/>
  <c r="T122" i="1"/>
  <c r="Q122" i="1"/>
  <c r="W121" i="1"/>
  <c r="T121" i="1"/>
  <c r="Q121" i="1"/>
  <c r="W120" i="1"/>
  <c r="T120" i="1"/>
  <c r="Q120" i="1"/>
  <c r="W119" i="1"/>
  <c r="T119" i="1"/>
  <c r="Q119" i="1"/>
  <c r="W118" i="1"/>
  <c r="T118" i="1"/>
  <c r="Q118" i="1"/>
  <c r="W94" i="1"/>
  <c r="T94" i="1"/>
  <c r="Q94" i="1"/>
  <c r="W93" i="1"/>
  <c r="T93" i="1"/>
  <c r="Q93" i="1"/>
  <c r="W92" i="1"/>
  <c r="T92" i="1"/>
  <c r="Q92" i="1"/>
  <c r="W91" i="1"/>
  <c r="T91" i="1"/>
  <c r="Q91" i="1"/>
  <c r="W90" i="1"/>
  <c r="T90" i="1"/>
  <c r="Q90" i="1"/>
  <c r="W89" i="1"/>
  <c r="T89" i="1"/>
  <c r="Q89" i="1"/>
  <c r="W88" i="1"/>
  <c r="T88" i="1"/>
  <c r="Q88" i="1"/>
  <c r="W87" i="1"/>
  <c r="T87" i="1"/>
  <c r="Q87" i="1"/>
  <c r="W86" i="1"/>
  <c r="T86" i="1"/>
  <c r="Q86" i="1"/>
  <c r="W85" i="1"/>
  <c r="T85" i="1"/>
  <c r="Q85" i="1"/>
  <c r="W84" i="1"/>
  <c r="T84" i="1"/>
  <c r="Q84" i="1"/>
  <c r="W83" i="1"/>
  <c r="T83" i="1"/>
  <c r="Q83" i="1"/>
  <c r="W82" i="1"/>
  <c r="T82" i="1"/>
  <c r="Q82" i="1"/>
  <c r="W81" i="1"/>
  <c r="T81" i="1"/>
  <c r="Q81" i="1"/>
  <c r="W80" i="1"/>
  <c r="T80" i="1"/>
  <c r="Q80" i="1"/>
  <c r="W79" i="1"/>
  <c r="T79" i="1"/>
  <c r="Q79" i="1"/>
  <c r="W78" i="1"/>
  <c r="T78" i="1"/>
  <c r="Q78" i="1"/>
  <c r="W77" i="1"/>
  <c r="T77" i="1"/>
  <c r="Q77" i="1"/>
  <c r="W76" i="1"/>
  <c r="T76" i="1"/>
  <c r="Q76" i="1"/>
  <c r="W75" i="1"/>
  <c r="T75" i="1"/>
  <c r="Q75" i="1"/>
  <c r="W74" i="1"/>
  <c r="T74" i="1"/>
  <c r="Q74" i="1"/>
  <c r="W73" i="1"/>
  <c r="T73" i="1"/>
  <c r="Q73" i="1"/>
  <c r="W72" i="1"/>
  <c r="T72" i="1"/>
  <c r="Q72" i="1"/>
  <c r="W71" i="1"/>
  <c r="T71" i="1"/>
  <c r="Q71" i="1"/>
  <c r="W70" i="1"/>
  <c r="T70" i="1"/>
  <c r="Q70" i="1"/>
  <c r="W69" i="1"/>
  <c r="T69" i="1"/>
  <c r="Q69" i="1"/>
  <c r="W68" i="1"/>
  <c r="T68" i="1"/>
  <c r="Q68" i="1"/>
  <c r="W67" i="1"/>
  <c r="T67" i="1"/>
  <c r="Q67" i="1"/>
  <c r="W66" i="1"/>
  <c r="T66" i="1"/>
  <c r="Q66" i="1"/>
  <c r="W65" i="1"/>
  <c r="T65" i="1"/>
  <c r="Q65" i="1"/>
  <c r="W64" i="1"/>
  <c r="T64" i="1"/>
  <c r="Q64" i="1"/>
  <c r="W63" i="1"/>
  <c r="T63" i="1"/>
  <c r="Q63" i="1"/>
  <c r="W62" i="1"/>
  <c r="T62" i="1"/>
  <c r="Q62" i="1"/>
  <c r="W61" i="1"/>
  <c r="T61" i="1"/>
  <c r="Q61" i="1"/>
  <c r="W60" i="1"/>
  <c r="T60" i="1"/>
  <c r="Q60" i="1"/>
  <c r="W59" i="1"/>
  <c r="T59" i="1"/>
  <c r="Q59" i="1"/>
  <c r="W58" i="1"/>
  <c r="T58" i="1"/>
  <c r="Q58" i="1"/>
  <c r="W57" i="1"/>
  <c r="T57" i="1"/>
  <c r="Q57" i="1"/>
  <c r="W56" i="1"/>
  <c r="T56" i="1"/>
  <c r="Q56" i="1"/>
  <c r="W55" i="1"/>
  <c r="T55" i="1"/>
  <c r="Q55" i="1"/>
  <c r="W54" i="1"/>
  <c r="T54" i="1"/>
  <c r="Q54" i="1"/>
  <c r="W53" i="1"/>
  <c r="T53" i="1"/>
  <c r="Q53" i="1"/>
  <c r="W52" i="1"/>
  <c r="T52" i="1"/>
  <c r="Q52" i="1"/>
  <c r="W49" i="1"/>
  <c r="T49" i="1"/>
  <c r="Q49" i="1"/>
  <c r="W48" i="1"/>
  <c r="T48" i="1"/>
  <c r="Q48" i="1"/>
  <c r="W47" i="1"/>
  <c r="T47" i="1"/>
  <c r="Q47" i="1"/>
  <c r="W46" i="1"/>
  <c r="T46" i="1"/>
  <c r="Q46" i="1"/>
  <c r="W45" i="1"/>
  <c r="T45" i="1"/>
  <c r="Q45" i="1"/>
  <c r="W44" i="1"/>
  <c r="T44" i="1"/>
  <c r="Q44" i="1"/>
  <c r="W43" i="1"/>
  <c r="T43" i="1"/>
  <c r="Q43" i="1"/>
  <c r="W42" i="1"/>
  <c r="T42" i="1"/>
  <c r="Q42" i="1"/>
  <c r="W41" i="1"/>
  <c r="T41" i="1"/>
  <c r="Q41" i="1"/>
  <c r="W40" i="1"/>
  <c r="T40" i="1"/>
  <c r="Q40" i="1"/>
  <c r="W39" i="1"/>
  <c r="T39" i="1"/>
  <c r="Q39" i="1"/>
  <c r="W38" i="1"/>
  <c r="T38" i="1"/>
  <c r="Q38" i="1"/>
  <c r="W34" i="1"/>
  <c r="T34" i="1"/>
  <c r="Q34" i="1"/>
  <c r="W33" i="1"/>
  <c r="T33" i="1"/>
  <c r="Q33" i="1"/>
  <c r="W32" i="1"/>
  <c r="T32" i="1"/>
  <c r="Q32" i="1"/>
  <c r="W31" i="1"/>
  <c r="T31" i="1"/>
  <c r="Q31" i="1"/>
  <c r="W30" i="1"/>
  <c r="T30" i="1"/>
  <c r="Q30" i="1"/>
  <c r="T29" i="1"/>
  <c r="Q29" i="1"/>
  <c r="W28" i="1"/>
  <c r="T28" i="1"/>
  <c r="Q28" i="1"/>
  <c r="W27" i="1"/>
  <c r="T27" i="1"/>
  <c r="Q27" i="1"/>
  <c r="W26" i="1"/>
  <c r="T26" i="1"/>
  <c r="Q26" i="1"/>
  <c r="W25" i="1"/>
  <c r="T25" i="1"/>
  <c r="Q25" i="1"/>
  <c r="W24" i="1"/>
  <c r="T24" i="1"/>
  <c r="Q24" i="1"/>
  <c r="W23" i="1"/>
  <c r="T23" i="1"/>
  <c r="Q23" i="1"/>
  <c r="W22" i="1"/>
  <c r="T22" i="1"/>
  <c r="Q22" i="1"/>
  <c r="W21" i="1"/>
  <c r="T21" i="1"/>
  <c r="Q21" i="1"/>
  <c r="W20" i="1"/>
  <c r="T20" i="1"/>
  <c r="Q20" i="1"/>
  <c r="W19" i="1"/>
  <c r="T19" i="1"/>
  <c r="Q19" i="1"/>
  <c r="W17" i="1"/>
  <c r="T17" i="1"/>
  <c r="Q17" i="1"/>
  <c r="W16" i="1"/>
  <c r="T16" i="1"/>
  <c r="Q16" i="1"/>
  <c r="W15" i="1"/>
  <c r="T15" i="1"/>
  <c r="Q15" i="1"/>
  <c r="W14" i="1"/>
  <c r="T14" i="1"/>
  <c r="Q14" i="1"/>
  <c r="Z13" i="1"/>
  <c r="Y13" i="1"/>
  <c r="W13" i="1"/>
  <c r="T13" i="1"/>
  <c r="Q13" i="1"/>
  <c r="W12" i="1"/>
  <c r="T12" i="1"/>
  <c r="Q12" i="1"/>
  <c r="W11" i="1"/>
  <c r="T11" i="1"/>
  <c r="Q11" i="1"/>
  <c r="W10" i="1"/>
  <c r="T10" i="1"/>
  <c r="Q10" i="1"/>
  <c r="W9" i="1"/>
  <c r="T9" i="1"/>
  <c r="Q9" i="1"/>
  <c r="W7" i="1"/>
  <c r="T7" i="1"/>
  <c r="Q7" i="1"/>
  <c r="W6" i="1"/>
  <c r="T6" i="1"/>
  <c r="Q6" i="1"/>
  <c r="W5" i="1"/>
  <c r="T5" i="1"/>
  <c r="Q5" i="1"/>
  <c r="W4" i="1"/>
  <c r="T4" i="1"/>
  <c r="Q4" i="1"/>
  <c r="W3" i="1"/>
  <c r="T3" i="1"/>
  <c r="Q3" i="1"/>
  <c r="W2" i="1"/>
  <c r="T2" i="1"/>
  <c r="Q2" i="1"/>
  <c r="I22" i="2"/>
  <c r="G22" i="2"/>
  <c r="E22" i="2"/>
  <c r="I21" i="2"/>
  <c r="G21" i="2"/>
  <c r="E21" i="2"/>
  <c r="I19" i="2"/>
  <c r="G19" i="2"/>
  <c r="E19" i="2"/>
  <c r="I18" i="2"/>
  <c r="G18" i="2"/>
  <c r="E18" i="2"/>
  <c r="I17" i="2"/>
  <c r="G17" i="2"/>
  <c r="E17" i="2"/>
  <c r="I16" i="2"/>
  <c r="G16" i="2"/>
  <c r="E16" i="2"/>
  <c r="I15" i="2"/>
  <c r="G15" i="2"/>
  <c r="E15" i="2"/>
  <c r="I14" i="2"/>
  <c r="G14" i="2"/>
  <c r="E14" i="2"/>
  <c r="I13" i="2"/>
  <c r="G13" i="2"/>
  <c r="E13" i="2"/>
  <c r="I12" i="2"/>
  <c r="G12" i="2"/>
  <c r="E12" i="2"/>
  <c r="I11" i="2"/>
  <c r="G11" i="2"/>
  <c r="E11" i="2"/>
  <c r="I10" i="2"/>
  <c r="G10" i="2"/>
  <c r="E10" i="2"/>
  <c r="I9" i="2"/>
  <c r="G9" i="2"/>
  <c r="E9" i="2"/>
  <c r="I8" i="2"/>
  <c r="G8" i="2"/>
  <c r="E8" i="2"/>
  <c r="I7" i="2"/>
  <c r="G7" i="2"/>
  <c r="E7" i="2"/>
  <c r="I6" i="2"/>
  <c r="G6" i="2"/>
  <c r="E6" i="2"/>
  <c r="I5" i="2"/>
  <c r="G5" i="2"/>
  <c r="E5" i="2"/>
  <c r="I4" i="2"/>
  <c r="G4" i="2"/>
  <c r="E4" i="2"/>
  <c r="I3" i="2"/>
  <c r="G3" i="2"/>
  <c r="E3" i="2"/>
  <c r="I2" i="2"/>
  <c r="G2" i="2"/>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tc={FF90FF2A-6EC8-7246-BDD9-BD997B057512}</author>
    <author>tc={1D063457-1740-6F44-B545-9CA102646D61}</author>
    <author>tc={D96F977A-E360-AB4B-950D-8A7E19161616}</author>
    <author>tc={9F7E6A8F-630B-904F-A40B-1674D1F26B86}</author>
    <author>tc={CA292A79-92B1-3D49-8323-E68F549B30FF}</author>
    <author>tc={01402A5A-B1DA-9B45-8163-693362FF9A0C}</author>
    <author>tc={2505D639-FC71-584D-81B9-72EE655FFAEB}</author>
    <author>tc={07EA35C6-2C11-2E46-9C28-7049C8645D51}</author>
  </authors>
  <commentList>
    <comment ref="V29" authorId="0" shapeId="0" xr:uid="{FF90FF2A-6EC8-7246-BDD9-BD997B057512}">
      <text>
        <t>[Threaded comment]
Your version of Excel allows you to read this threaded comment; however, any edits to it will get removed if the file is opened in a newer version of Excel. Learn more: https://go.microsoft.com/fwlink/?linkid=870924
Comment:
    Change to trimestre pasado.</t>
      </text>
    </comment>
    <comment ref="V53" authorId="1" shapeId="0" xr:uid="{1D063457-1740-6F44-B545-9CA102646D61}">
      <text>
        <t xml:space="preserve">[Threaded comment]
Your version of Excel allows you to read this threaded comment; however, any edits to it will get removed if the file is opened in a newer version of Excel. Learn more: https://go.microsoft.com/fwlink/?linkid=870924
Comment:
    ¿Han recibido todos los evaluadores una capacitación integral sobre pruebas rápidas de VIH usando el currículo aprobado a nivel nacional </t>
      </text>
    </comment>
    <comment ref="V174" authorId="2" shapeId="0" xr:uid="{D96F977A-E360-AB4B-950D-8A7E19161616}">
      <text>
        <t xml:space="preserve">[Threaded comment]
Your version of Excel allows you to read this threaded comment; however, any edits to it will get removed if the file is opened in a newer version of Excel. Learn more: https://go.microsoft.com/fwlink/?linkid=870924
Comment:
    ¿Están los evaluadores y las personas en el área de pruebas cumpliendo con las prácticas de seguridad especificadas en los Procedimientos Operativos Estándar (SOP) y en las ayudas de trabajo? </t>
      </text>
    </comment>
    <comment ref="V198" authorId="3" shapeId="0" xr:uid="{9F7E6A8F-630B-904F-A40B-1674D1F26B86}">
      <text>
        <t xml:space="preserve">[Threaded comment]
Your version of Excel allows you to read this threaded comment; however, any edits to it will get removed if the file is opened in a newer version of Excel. Learn more: https://go.microsoft.com/fwlink/?linkid=870924
Comment:
    ¿Se está desechando el material punzante, así como los desechos infecciosos y no infecciosos, de acuerdo con las instrucciones de segregación? </t>
      </text>
    </comment>
    <comment ref="V383" authorId="4" shapeId="0" xr:uid="{CA292A79-92B1-3D49-8323-E68F549B30FF}">
      <text>
        <t xml:space="preserve">[Threaded comment]
Your version of Excel allows you to read this threaded comment; however, any edits to it will get removed if the file is opened in a newer version of Excel. Learn more: https://go.microsoft.com/fwlink/?linkid=870924
Comment:
    ¿Se registran/capturan correctamente todos los elementos en el registro/logbook? (por ejemplo, datos demográficos del cliente, nombres de los kits, números de lote, fechas de caducidad, nombre del evaluador, resultados individuales y finales de VIH, etc. </t>
      </text>
    </comment>
    <comment ref="V387" authorId="5" shapeId="0" xr:uid="{01402A5A-B1DA-9B45-8163-693362FF9A0C}">
      <text>
        <t xml:space="preserve">[Threaded comment]
Your version of Excel allows you to read this threaded comment; however, any edits to it will get removed if the file is opened in a newer version of Excel. Learn more: https://go.microsoft.com/fwlink/?linkid=870924
Comment:
    ¿Se ha compilado con precisión el resumen total al final de cada página del registro/logbook? </t>
      </text>
    </comment>
    <comment ref="V399" authorId="6" shapeId="0" xr:uid="{2505D639-FC71-584D-81B9-72EE655FFAEB}">
      <text>
        <t xml:space="preserve">[Threaded comment]
Your version of Excel allows you to read this threaded comment; however, any edits to it will get removed if the file is opened in a newer version of Excel. Learn more: https://go.microsoft.com/fwlink/?linkid=870924
Comment:
    ¿Revisa la persona a cargo las páginas del registro/logbook de manera rutinaria para verificar su precisión y completitud? </t>
      </text>
    </comment>
    <comment ref="V653" authorId="7" shapeId="0" xr:uid="{07EA35C6-2C11-2E46-9C28-7049C8645D51}">
      <text>
        <t>[Threaded comment]
Your version of Excel allows you to read this threaded comment; however, any edits to it will get removed if the file is opened in a newer version of Excel. Learn more: https://go.microsoft.com/fwlink/?linkid=870924
Comment:
    Change level to "nivel" and or to "o" and 90 % or higher to "90 % o más "</t>
      </text>
    </comment>
  </commentList>
</comments>
</file>

<file path=xl/sharedStrings.xml><?xml version="1.0" encoding="utf-8"?>
<sst xmlns="http://schemas.openxmlformats.org/spreadsheetml/2006/main" count="3870" uniqueCount="1471">
  <si>
    <t>type</t>
  </si>
  <si>
    <t>name</t>
  </si>
  <si>
    <t>parameters</t>
  </si>
  <si>
    <t>label::English (en)</t>
  </si>
  <si>
    <t>hint::English (en)</t>
  </si>
  <si>
    <t>relevant</t>
  </si>
  <si>
    <t>constraint</t>
  </si>
  <si>
    <t>calculation</t>
  </si>
  <si>
    <t>constraint_message</t>
  </si>
  <si>
    <t>required</t>
  </si>
  <si>
    <t>appearance</t>
  </si>
  <si>
    <t>default</t>
  </si>
  <si>
    <t>read_only</t>
  </si>
  <si>
    <t>image::English (en)</t>
  </si>
  <si>
    <t>Audio::English (en)</t>
  </si>
  <si>
    <t>label::French (fr)</t>
  </si>
  <si>
    <t>hint::French (fr)</t>
  </si>
  <si>
    <t>image::French (fr)</t>
  </si>
  <si>
    <t>label::Portuguese (pt)</t>
  </si>
  <si>
    <t>hint::Portuguese (pt)</t>
  </si>
  <si>
    <t>image::Portuguese (pt)</t>
  </si>
  <si>
    <t>label::Spanish (es)</t>
  </si>
  <si>
    <t>hint::Spanish (es)</t>
  </si>
  <si>
    <t>image::Spanish (es)</t>
  </si>
  <si>
    <t>start</t>
  </si>
  <si>
    <t>end</t>
  </si>
  <si>
    <t>today</t>
  </si>
  <si>
    <t>deviceid</t>
  </si>
  <si>
    <t>subscriberid</t>
  </si>
  <si>
    <t>Label</t>
  </si>
  <si>
    <t>note</t>
  </si>
  <si>
    <t>text_image</t>
  </si>
  <si>
    <t>SPI-RRT Checklist</t>
  </si>
  <si>
    <t>begin group</t>
  </si>
  <si>
    <t>TESTSITE</t>
  </si>
  <si>
    <t>field-list</t>
  </si>
  <si>
    <t>Before completing the checklist, it is important to characterize the testing point to be audited. Please provide relevant information:</t>
  </si>
  <si>
    <t>date</t>
  </si>
  <si>
    <t>assesmentofaudit</t>
  </si>
  <si>
    <t>Date of Audit:</t>
  </si>
  <si>
    <t>yes</t>
  </si>
  <si>
    <t>no-calendar</t>
  </si>
  <si>
    <t>Date de l’audit:</t>
  </si>
  <si>
    <t>Data da auditoria:</t>
  </si>
  <si>
    <t>Fecha de la auditoría:</t>
  </si>
  <si>
    <t>dateTime</t>
  </si>
  <si>
    <t>auditStartTime</t>
  </si>
  <si>
    <t>Audit Start Time:</t>
  </si>
  <si>
    <t>Heure ‎de debut de l'audit:</t>
  </si>
  <si>
    <t>text</t>
  </si>
  <si>
    <t>auditroundno</t>
  </si>
  <si>
    <t>Audit Round No.:</t>
  </si>
  <si>
    <t xml:space="preserve">Numéro l’audit: </t>
  </si>
  <si>
    <t>N.º da ronda de auditorias:</t>
  </si>
  <si>
    <t>Auditoría No.:</t>
  </si>
  <si>
    <t>facilityname</t>
  </si>
  <si>
    <t>Testing Facility Name:</t>
  </si>
  <si>
    <t>Nom de la structure :</t>
  </si>
  <si>
    <t>Nome do estabelecimento de testagem:</t>
  </si>
  <si>
    <t>Nombre del establecimiento de pruebas:</t>
  </si>
  <si>
    <t>facilityid</t>
  </si>
  <si>
    <t>Testing Facility ID (if applicable)</t>
  </si>
  <si>
    <t>Code de la structure :</t>
  </si>
  <si>
    <t>ID do estabelecimento de testagem (conforme aplicável):</t>
  </si>
  <si>
    <t>Identificación (ID) del establecimiento de pruebas (si aplica):</t>
  </si>
  <si>
    <t>physicaladdress</t>
  </si>
  <si>
    <t>Physical Address</t>
  </si>
  <si>
    <t>select_one testingtype or_other</t>
  </si>
  <si>
    <t>testingpointtype</t>
  </si>
  <si>
    <t>Select One</t>
  </si>
  <si>
    <t>Type de poste de dépistage:</t>
  </si>
  <si>
    <t xml:space="preserve">Tipo de ponto de testagem </t>
  </si>
  <si>
    <t>Tipo de sitio de pruebas:</t>
  </si>
  <si>
    <t>select_one facility_level or_other</t>
  </si>
  <si>
    <t>level</t>
  </si>
  <si>
    <t>Level:</t>
  </si>
  <si>
    <t>Niveau:</t>
  </si>
  <si>
    <t>Nível</t>
  </si>
  <si>
    <t>Nivel:</t>
  </si>
  <si>
    <t>select_one affiliation or_other</t>
  </si>
  <si>
    <t>affiliation</t>
  </si>
  <si>
    <t>Affiliation :</t>
  </si>
  <si>
    <t>Afiliação:</t>
  </si>
  <si>
    <t>Afiliación:</t>
  </si>
  <si>
    <t>integer</t>
  </si>
  <si>
    <t>NumberofTester</t>
  </si>
  <si>
    <t>Number of Testers:</t>
  </si>
  <si>
    <t>. &gt;=0</t>
  </si>
  <si>
    <t>Nombre des testeurs:</t>
  </si>
  <si>
    <t>Quantidade de avaliadores:</t>
  </si>
  <si>
    <t>Número de personas que realizan pruebas:</t>
  </si>
  <si>
    <t>client_tested_HIV</t>
  </si>
  <si>
    <t>Number of clients tested for HIV:</t>
  </si>
  <si>
    <t>client_tested_HIV_PM</t>
  </si>
  <si>
    <t xml:space="preserve">Past Month:  </t>
  </si>
  <si>
    <t>client_tested_HIV_PQ</t>
  </si>
  <si>
    <t xml:space="preserve">Past Quarter:  </t>
  </si>
  <si>
    <t>client_newly_HIV</t>
  </si>
  <si>
    <t>Number of newly identified HIV positives:</t>
  </si>
  <si>
    <t>client_newly_HIV_PM</t>
  </si>
  <si>
    <t>client_newly_HIV_PQ</t>
  </si>
  <si>
    <t>client_negative_HIV</t>
  </si>
  <si>
    <t>Number of HIV negatives:</t>
  </si>
  <si>
    <t>client_negative_HIV_PM</t>
  </si>
  <si>
    <t>client_negative_HIV_PQ</t>
  </si>
  <si>
    <t>client_positive_HIV_RTRI</t>
  </si>
  <si>
    <t>Number of newly identified HIV positives tested by RTRI :</t>
  </si>
  <si>
    <t>client_positive_HIV_RTRI_PM</t>
  </si>
  <si>
    <t>client_positive_HIV_RTRI_PQ</t>
  </si>
  <si>
    <t>client_recent_RTRI</t>
  </si>
  <si>
    <t>Number of  Recent by RTRI or RITA:</t>
  </si>
  <si>
    <t>client_recent_RTRI_PM</t>
  </si>
  <si>
    <t>client_recent_RTRI_PQ</t>
  </si>
  <si>
    <t>name_auditor_lead</t>
  </si>
  <si>
    <t>Name of the Auditor 1:</t>
  </si>
  <si>
    <t>Nom de l’auditeur  No 1:</t>
  </si>
  <si>
    <t>Nome do auditor 1:</t>
  </si>
  <si>
    <t>Nombre del auditor 1:</t>
  </si>
  <si>
    <t>nameOfAuditor2</t>
  </si>
  <si>
    <t>Name of the Auditor 2:</t>
  </si>
  <si>
    <t>Nom de l’auditeur  No 2:</t>
  </si>
  <si>
    <t>Nome do auditor 2:</t>
  </si>
  <si>
    <t>Nombre del auditor 2:</t>
  </si>
  <si>
    <t>calculate</t>
  </si>
  <si>
    <t>INSTANCE</t>
  </si>
  <si>
    <t>concat(${facilityname},${testingpointtype},${end})</t>
  </si>
  <si>
    <t>end group</t>
  </si>
  <si>
    <t>SPIRRT</t>
  </si>
  <si>
    <t>select_one assesment</t>
  </si>
  <si>
    <t>PERSONAL_Q_1_1_HIV_TRAINING</t>
  </si>
  <si>
    <t>1.1 Have all testers received a comprehensive training on HIV rapid testing using the nationally approved curriculum?</t>
  </si>
  <si>
    <t>likert</t>
  </si>
  <si>
    <t>1.1 Est-ce que tous les agents de dépistage ont reçu une formation complète sur le dépistage rapide du VIH en utilisant le programme de formation approuvé au niveau national?</t>
  </si>
  <si>
    <t>1.1 Todos os avaliadores receberam formação abrangente sobre a testagem rápida de HIV utilizando o currículo aprovado a nível nacional?</t>
  </si>
  <si>
    <t>1.1 ¿Han recibido todas las personas que realizan la prueba,  una formación integral en la prueba rápida del VIH usando un curriculum aprobado nacionalmente?</t>
  </si>
  <si>
    <t>PERSONAL_C_1_1_HIV_TRAINING</t>
  </si>
  <si>
    <t>Comments :</t>
  </si>
  <si>
    <t>PERSONAL_Q_1_2_HIV_TESTING_REGISTER</t>
  </si>
  <si>
    <t>1.2 Are the testers trained on the use of standardized HIV testing registers/logbooks?</t>
  </si>
  <si>
    <t>1.2 Est-ce que les agents de dépistage ont été formés sur l'utilisation des registres de dépistage du VIH?</t>
  </si>
  <si>
    <t>1.2 Os avaliadores receberam formação sobre a utilização de livros de registo/registos de testagem de HIV padronizados?</t>
  </si>
  <si>
    <t>PERSONAL_C_1_2_HIV_TESTING_REGISTER</t>
  </si>
  <si>
    <t>PERSONAL_Q_1_3_EQA_PT</t>
  </si>
  <si>
    <t>1.3 Are the testers trained on external quality assessment (EQA) or proficiency testing (PT) process?</t>
  </si>
  <si>
    <t>1.3 Est-ce que les agents de dépistage ont été formés sur l'évaluation externe de la qualité (EEQ) ou sur le processus de panels de contrôles de compétences (PT)?</t>
  </si>
  <si>
    <t>1.3 Os avaliadores receberam formação sobre avaliação externa da qualidade (AEQ) ou sobre o processo de testes de proficiência (TP)?</t>
  </si>
  <si>
    <t xml:space="preserve">1.3 ¿Son entrenados los personas que realizan la prueba  en  proceso de pruebas de competencia (PT) o Evaluación Externa de Calidad? </t>
  </si>
  <si>
    <t>PERSONAL_C_1_3_EQA_PT</t>
  </si>
  <si>
    <t>PERSONAL_Q_1_4_QC_PROCESS</t>
  </si>
  <si>
    <t>1.4 Are the testers trained on quality control (QC) process?</t>
  </si>
  <si>
    <t>1.4 Est-ce que les agents de dépistage ont été formés sur le processus de contrôle de la qualité (CQ)?</t>
  </si>
  <si>
    <t>1.4 Os avaliadores receberam formação sobre o processo de controlo de qualidade (CQ)?</t>
  </si>
  <si>
    <t>1.4 ¿Son entrenadas las personas que realizan la prueba en procesos de control de calidad (QC)?</t>
  </si>
  <si>
    <t>PERSONAL_C_1_4_QC_PROCESS</t>
  </si>
  <si>
    <t>PERSONAL_Q_1_5_SAFETY_MANAGEMENT</t>
  </si>
  <si>
    <t>1.5 Are the testers trained on safety and waste management procedures and practices?</t>
  </si>
  <si>
    <t>1.5 Est-ce que les agents de dépistage ont été formés sur les procédures et pratiques de sécurité et de gestion des déchets infectieux?</t>
  </si>
  <si>
    <t>1.5 Os avaliadores receberam formação em procedimentos e práticas de segurança e de gestão de resíduos?</t>
  </si>
  <si>
    <t>1.5 ¿Son entrenadas las personas que realizan la prueba en los procedimientos y practicas en bioseguridad y gestión de desechos?</t>
  </si>
  <si>
    <t>PERSONAL_C_1_5_SAFETY_MANAGEMENT</t>
  </si>
  <si>
    <t>PERSONAL_Q_1_6_REFRESHER_TRAINING</t>
  </si>
  <si>
    <t>1.6 Have all testers received a refresher training within the last two years?</t>
  </si>
  <si>
    <t>1.6 Est-ce que tous les agents de dépistage ont reçu une formation de mise a niveau les deux dernières années?</t>
  </si>
  <si>
    <t>1.6 Todos os avaliadores receberam uma formação de reciclagem nos últimos dois anos?</t>
  </si>
  <si>
    <t>1.6 Han recibido todas las personas que realizan la prueba un reentrenamiento en los últimos dos anos?</t>
  </si>
  <si>
    <t>PERSONAL_C_1_6_REFRESHER_TRAINING</t>
  </si>
  <si>
    <t>PERSONAL_Q_1_7_HIV_COMPETENCY_TESTING</t>
  </si>
  <si>
    <t>1.7 Are there records indicating all testers have demonstrated competency in HIV rapid testing prior to client testing?</t>
  </si>
  <si>
    <t>1.7 Y-a-t-il une documentation prouvant que tous les agents de dépistage ont la compétence requise pour le dépistage rapide du VIH avant de dépister des individus?</t>
  </si>
  <si>
    <t>1.7 Existem registos com indicação de que todos os avaliadores demonstraram competências de testagem rápida de HIV antes da testagem dos clientes?</t>
  </si>
  <si>
    <t>1.7 Existen registros que indiquen que todas las personas que realizan la prueba han demostrado competencia en la realización de prueba rápida  de VIH antes de atender al cliente?</t>
  </si>
  <si>
    <t>PERSONAL_C_1_7_HIV_COMPETENCY_TESTING</t>
  </si>
  <si>
    <t>PERSONAL_Q_1_8_NATIONAL_CERTIFICATION</t>
  </si>
  <si>
    <t xml:space="preserve">1.8 Have all testers been certified through a national certification program?     </t>
  </si>
  <si>
    <t>1.8 Est-ce que tous les agents de dépistage ont-ils été attestés par un programme national d’évaluation des compétences du personnel?</t>
  </si>
  <si>
    <t xml:space="preserve">1.8 Todos os avaliadores receberam certificação através de um programa de certificação nacional?       </t>
  </si>
  <si>
    <t>1.8 Han sido certificadas las personas que realizan la prueba a través de un programa de certificación nacional?</t>
  </si>
  <si>
    <t>PERSONAL_C_1_8_NATIONAL_CERTIFICATION</t>
  </si>
  <si>
    <t>PERSONAL_Q_1_9_CERTIFIED_TESTERS</t>
  </si>
  <si>
    <t>1.9 Are only certified testers performing HIV rapid testing at the site?</t>
  </si>
  <si>
    <t>PERSONAL_C_1_9_CERTIFIED_TESTERS</t>
  </si>
  <si>
    <t>PERSONAL_Q_1_10_RECERTIFIED</t>
  </si>
  <si>
    <t>1.10 Are all testers re-certified periodically (e.g., every two years)?</t>
  </si>
  <si>
    <t>PERSONAL_C_1_10_RECERTIFIED</t>
  </si>
  <si>
    <t>PERSONAL_SCORE</t>
  </si>
  <si>
    <t>Assesment for Personal Training &amp; Sertification</t>
  </si>
  <si>
    <t>${PERSONAL_Q_1_1_HIV_TRAINING}+${PERSONAL_Q_1_2_HIV_TESTING_REGISTER}+${PERSONAL_Q_1_3_EQA_PT}+${PERSONAL_Q_1_4_QC_PROCESS}+${PERSONAL_Q_1_5_SAFETY_MANAGEMENT}+${PERSONAL_Q_1_6_REFRESHER_TRAINING}+${PERSONAL_Q_1_7_HIV_COMPETENCY_TESTING}+${PERSONAL_Q_1_8_NATIONAL_CERTIFICATION}+${PERSONAL_Q_1_9_CERTIFIED_TESTERS}+${PERSONAL_Q_1_10_RECERTIFIED}</t>
  </si>
  <si>
    <t>PERSONAL_Display</t>
  </si>
  <si>
    <t>1.0 PERSONNEL TRAINING AND CERTIFICATION SCORE</t>
  </si>
  <si>
    <t>Section Score  = ${PERSONAL_SCORE} /10</t>
  </si>
  <si>
    <t xml:space="preserve">1.0 NOTE  DE FORMATION DU PERSONNEL ET CERTIFICATION </t>
  </si>
  <si>
    <t xml:space="preserve">1.0 PONTUAÇÃO DA FORMAÇÃO E CERTIFICAÇÃO DO PESSOAL </t>
  </si>
  <si>
    <t>1.0 ENTRENAMIENTO Y CERTIFICACION DEL PERSONAL - PUNTUACION</t>
  </si>
  <si>
    <t>image</t>
  </si>
  <si>
    <t>PERSONALPHOTO</t>
  </si>
  <si>
    <t>max-pixels=1000</t>
  </si>
  <si>
    <t>If needed, please take photograph for evidence/corrective action</t>
  </si>
  <si>
    <t>Photo - FORMATION ET ATTESTATION DES COMPETENCES  DU PERSONNEL</t>
  </si>
  <si>
    <t>Foto - Formação e Certificação do Pessoal</t>
  </si>
  <si>
    <t xml:space="preserve">FOTO - ENTRENAMIENTO Y CERTIFICACION DEL PERSONAL </t>
  </si>
  <si>
    <t>PHYSICAL</t>
  </si>
  <si>
    <t>PHYSICAL_Q_2_1_DESIGNATED_HIV_AREA</t>
  </si>
  <si>
    <t>2.1 Is there a designated area for HIV testing?</t>
  </si>
  <si>
    <t>2.1 Y-a-t-il une zone désignée pour le dépistage du VIH?</t>
  </si>
  <si>
    <t>2.1 Existe uma área designada para a testagem de HIV?</t>
  </si>
  <si>
    <t>2.1 ¿Hay un área designada para la prueba del VIH?</t>
  </si>
  <si>
    <t>PHYSICAL_C_2_1_DESIGNATED_HIV_AREA</t>
  </si>
  <si>
    <t>PHYSICAL_Q_2_2_CLEAN_TESTING_AREA</t>
  </si>
  <si>
    <t>2.2 Is the testing area clean and organized for HIV rapid testing?</t>
  </si>
  <si>
    <t>2.2 Est-ce la zone de dépistage est propre et organisée pour le dépistage rapide du VIH?</t>
  </si>
  <si>
    <t>2.2 A área de testagem está limpa e organizada para a testagem rápida de HIV?</t>
  </si>
  <si>
    <t>2.2 ¿Está el área de prueba rápida de VIH limpia y organizada?</t>
  </si>
  <si>
    <t>PHYSICAL_C_2_2_CLEAN_TESTING_AREA</t>
  </si>
  <si>
    <t>PHYSICAL_Q_2_3_SUFFICIENT_LIGHT_AVAILABILITY</t>
  </si>
  <si>
    <t>2.3 Is sufficient lighting available in the designated testing area?</t>
  </si>
  <si>
    <t>2.3 Y-a-t-il un éclairage suffisant dans la zone désignée pour le dépistage?</t>
  </si>
  <si>
    <t>2.3 Existe iluminação suficiente na área de testagem designada?</t>
  </si>
  <si>
    <t>2.3 ¿Hay suficiente iluminación en el área designada para la realización de pruebas?</t>
  </si>
  <si>
    <t>PHYSICAL_C_2_3_SUFFICIENT_LIGHT_AVAILABILITY</t>
  </si>
  <si>
    <t>PHYSICAL_Q_2_4_TEST_KIT_STORAGE</t>
  </si>
  <si>
    <t>2.4  Are the test kits stored according to manufacturers’ instructions?</t>
  </si>
  <si>
    <t>PHYSICAL_C_2_4_TEST_KIT_STORAGE</t>
  </si>
  <si>
    <t>PHYSICAL_Q_2_5_SUFFICIENT_SECURE_STORAGE</t>
  </si>
  <si>
    <t>2.5 Is there sufficient and secure storage space for test kits and other consumables?</t>
  </si>
  <si>
    <t>2.5 Y-a-t-il un espace de stockage suffisant et sûr pour les kits de test et autres provisions?</t>
  </si>
  <si>
    <t>2.5 O espaço de conservação de kits de testes e outros consumíveis é suficiente e seguro?</t>
  </si>
  <si>
    <t>2.5 ¿Hay espacio de almacenamiento suficiente y seguro para los kits de prueba y otros consumibles?</t>
  </si>
  <si>
    <t>PHYSICAL_C_2_5_SUFFICIENT_SECURE_STORAGE</t>
  </si>
  <si>
    <t>PHYSICAL_SCORE</t>
  </si>
  <si>
    <t>Assesment for Physical Facility</t>
  </si>
  <si>
    <t>${PHYSICAL_Q_2_1_DESIGNATED_HIV_AREA}+${PHYSICAL_Q_2_2_CLEAN_TESTING_AREA}+${PHYSICAL_Q_2_3_SUFFICIENT_LIGHT_AVAILABILITY}+${PHYSICAL_Q_2_4_TEST_KIT_STORAGE}+${PHYSICAL_Q_2_5_SUFFICIENT_SECURE_STORAGE}</t>
  </si>
  <si>
    <t>PHYSICAL_Display</t>
  </si>
  <si>
    <t>2.0 PHYSICAL FACILITY SCORE</t>
  </si>
  <si>
    <t>Section Score  = ${PHYSICAL_SCORE}/5</t>
  </si>
  <si>
    <t>2.0 NOTE TOTALE OBTENUE (INFRASTRUCTURE DU POSTE DE DEPISTAGE)</t>
  </si>
  <si>
    <t>2.0 PONTUAÇÃO INSTALAÇÕES FÍSICAS</t>
  </si>
  <si>
    <t xml:space="preserve">2.0 INSTALACION FISICA - Puntuación </t>
  </si>
  <si>
    <t>PHYSICALPHOTO</t>
  </si>
  <si>
    <t>Photo - Physical Facility</t>
  </si>
  <si>
    <t>Photo - INFRASTRUCTURE DU POSTE DE DEPISTAGE</t>
  </si>
  <si>
    <t>Fotografia - Instalações físicas</t>
  </si>
  <si>
    <t>Foto- Instalación Física</t>
  </si>
  <si>
    <t>SAFETY</t>
  </si>
  <si>
    <t>SAFETY_Q_3_1_IMPLEMENT_SAFETY_PRACTICES</t>
  </si>
  <si>
    <t>3.1 Are there SOPs and/or job aides in place to implement safety practices?</t>
  </si>
  <si>
    <t>3.1 Y-a-t-il des POS et/ou aide-mémoire en place pour mettre en œuvre des pratiques de sécurité?</t>
  </si>
  <si>
    <t>3.1 Existem PON e/ou auxiliares de trabalho em vigor para implementar práticas de segurança?</t>
  </si>
  <si>
    <t>3.1 ¿Hay procedimientos operativos estandarizados (POE’s) o instrucciones de trabajo vigentes para asegurar implementar prácticas de seguridad?</t>
  </si>
  <si>
    <t>SAFETY_C_3_1_IMPLEMENT_SAFETY_PRACTICES</t>
  </si>
  <si>
    <t>SAFETY_Q_3_2_ACCIDENTAL_EXPOSURE</t>
  </si>
  <si>
    <t>3.2 Are there SOPs and/or job aides in place to address accidental exposure to potentially infectious body fluids through a needle stick injury, splash or other sharps injury?</t>
  </si>
  <si>
    <t>SAFETY_C_3_2_ACCIDENTAL_EXPOSURE</t>
  </si>
  <si>
    <t>SAFETY_Q_3_3_PRACTICE_SAFETY_PRACTICES</t>
  </si>
  <si>
    <t>3.3 Are testers and those visiting the testing area following the safety practices outlined in the SOPs and/or job aides?</t>
  </si>
  <si>
    <t>SAFETY_C_3_3_PRACTICE_SAFETY_PRACTICES</t>
  </si>
  <si>
    <t>SAFETY_Q_3_4_PPE_AVAILABILITY</t>
  </si>
  <si>
    <t>3.4 Is personal protective equipment (PPE) always available to testers?</t>
  </si>
  <si>
    <t>SAFETY_C_3_4_PPE_AVAILABILITY</t>
  </si>
  <si>
    <t>SAFETY_Q_3_5_PPE_USED_PROPERLY</t>
  </si>
  <si>
    <t>3.5 Is PPE properly used by all testers consistently throughout the testing process?</t>
  </si>
  <si>
    <t>SAFETY_C_3_5_PPE_USED_PROPERLY</t>
  </si>
  <si>
    <t>SAFETY_Q_3_6_WATER_SOAP_AVAILABILITY</t>
  </si>
  <si>
    <t>3.6 Is there clean water and soap available for hand washing and is it consistently used?</t>
  </si>
  <si>
    <t>SAFETY_C_3_6_WATER_SOAP_AVAILABILITY</t>
  </si>
  <si>
    <t>SAFETY_Q_3_7_DISINFECTANT_AVAILABLE</t>
  </si>
  <si>
    <t>3.7 Is there an appropriate disinfectant to clean the work area available?</t>
  </si>
  <si>
    <t>SAFETY_C_3_7_DISINFECTANT_AVAILABLE</t>
  </si>
  <si>
    <t>SAFETY_Q_3_8_DISINFECTANT_LABELED_PROPERLY</t>
  </si>
  <si>
    <t>3.8 Is the disinfectant solution available properly labeled with content, date of preparation and date of expiration?</t>
  </si>
  <si>
    <t>SAFETY_C_3_8_DISINFECTANT_LABELED_PROPERLY</t>
  </si>
  <si>
    <t>SAFETY_Q_3_9_SEGREGATION_OF_WASTE</t>
  </si>
  <si>
    <t>3.9 Are sharps, infectious and non-infectious waste disposed of according to the segregation instructions?</t>
  </si>
  <si>
    <t>SAFETY_C_3_9_SEGREGATION_OF_WASTE</t>
  </si>
  <si>
    <t>SAFETY_Q_3_10_INFECTIOUS_WASTE_EMPTIED</t>
  </si>
  <si>
    <t>3.10 Are infectious and non-infectious waste containers emptied regularly per the SOP and/or job aides?</t>
  </si>
  <si>
    <t>SAFETY_C_3_10_INFECTIOUS_WASTE_EMPTIED</t>
  </si>
  <si>
    <t>SAFETY_SCORE</t>
  </si>
  <si>
    <t>Assesment for Safety</t>
  </si>
  <si>
    <t>${SAFETY_Q_3_1_IMPLEMENT_SAFETY_PRACTICES}+${SAFETY_Q_3_2_ACCIDENTAL_EXPOSURE}+${SAFETY_Q_3_3_PRACTICE_SAFETY_PRACTICES}+${SAFETY_Q_3_4_PPE_AVAILABILITY}+${SAFETY_Q_3_5_PPE_USED_PROPERLY}+${SAFETY_Q_3_6_WATER_SOAP_AVAILABILITY}+${SAFETY_Q_3_7_DISINFECTANT_AVAILABLE}+${SAFETY_Q_3_8_DISINFECTANT_LABELED_PROPERLY}+${SAFETY_Q_3_9_SEGREGATION_OF_WASTE}+${SAFETY_Q_3_10_INFECTIOUS_WASTE_EMPTIED}</t>
  </si>
  <si>
    <t>SAFETY_DISPLAY</t>
  </si>
  <si>
    <t>3.0 SAFETY SCORE</t>
  </si>
  <si>
    <t>Section Score  = ${SAFETY_SCORE}/10</t>
  </si>
  <si>
    <t>3.0 NOTE TOTALE OBTENUE (SÉCURITÉ)</t>
  </si>
  <si>
    <t>3.0 PONTUÇÃO SEGURANÇA</t>
  </si>
  <si>
    <t>3.0 SEGURIDAD PUNTUACION</t>
  </si>
  <si>
    <t>SAFETYPHOTO</t>
  </si>
  <si>
    <t>Photo - Safety</t>
  </si>
  <si>
    <t>Photo - SÉCURITÉ</t>
  </si>
  <si>
    <t>Fotografia- Segurança</t>
  </si>
  <si>
    <t>Foto - Seguridad</t>
  </si>
  <si>
    <t>PRETEST</t>
  </si>
  <si>
    <t>PRE_Q_4_1_NATIONAL_GUIDELINES</t>
  </si>
  <si>
    <t>4.1 Are there national HIV testing guidelines available at the testing point?</t>
  </si>
  <si>
    <t>PRE_C_4_1_NATIONAL_GUIDELINES</t>
  </si>
  <si>
    <t>PRE_Q_4_2_HIV_TESTING_ALGORITHM</t>
  </si>
  <si>
    <t>4.2 Is the national HIV testing algorithm(s) consistently being used at the testing site?</t>
  </si>
  <si>
    <t>PRE_C_4_2_HIV_TESTING_ALGORITHM</t>
  </si>
  <si>
    <t>PRE_Q_4_3_TEST_PROCEDURES_ACCESSIBLE</t>
  </si>
  <si>
    <t>4.3 Are SOPs and/or job aides on HIV rapid test procedures and the national HIV rapid test algorithm(s) available and easily accessible at the testing site?</t>
  </si>
  <si>
    <t>PRE_C_4_3_TEST_PROCEDURES_ACCESSIBLE</t>
  </si>
  <si>
    <t>PRE_Q_4_4_TEST_PROCEDURES_ACCURATE</t>
  </si>
  <si>
    <t>4.4 Are SOPs and/or job aides on HIV rapid test procedures and the national testing algorithm up-to-date and accurate?</t>
  </si>
  <si>
    <t>PRE_C_4_4_TEST_PROCEDURES_ACCURATE</t>
  </si>
  <si>
    <t>PRE_Q_4_5_APPROVED_KITS_AVAILABLE</t>
  </si>
  <si>
    <t>4.5 Are only nationally approved HIV rapid test kits available for use?</t>
  </si>
  <si>
    <t>PRE_C_4_5_APPROVED_KITS_AVAILABLE</t>
  </si>
  <si>
    <t>PRE_Q_4_6_HIV_KITS_EXPIRATION</t>
  </si>
  <si>
    <t>4.6 Are all the test kits currently in use within the expiration date?</t>
  </si>
  <si>
    <t>PRE_C_4_6_HIV_KITS_EXPIRATION</t>
  </si>
  <si>
    <t>PRE_Q_4_7_KIT_SUPPLIES_AVAILABILITY</t>
  </si>
  <si>
    <t>4.7 Are all required test kit components (i.e. test device, buffer, sample collection device, etc.) and supplies available prior to testing?</t>
  </si>
  <si>
    <t>PRE_C_4_7_KIT_SUPPLIES_AVAILABILITY</t>
  </si>
  <si>
    <t>PRE_Q_4_8_STOCK_MANAGEMENT</t>
  </si>
  <si>
    <t>4.8 Is there a process in place for stock management?</t>
  </si>
  <si>
    <t>4.8 Y-a-t-il un processus en place pour la gestion des stocks?</t>
  </si>
  <si>
    <t>4.8 Existe um processo em vigor para gestão de stocks?</t>
  </si>
  <si>
    <t>4.8 ¿Hay un proceso vigente  para la gestión de inventario?</t>
  </si>
  <si>
    <t>PRE_C_4_8_STOCK_MANAGEMENT</t>
  </si>
  <si>
    <t>PRE_Q_4_9_DOCUMENTED_INVENTORY</t>
  </si>
  <si>
    <t>4.9 Is there a documented inventory system in place at the testing point for test kits received (i.e. who received them, date of receipt, etc.)?</t>
  </si>
  <si>
    <t>PRE_C_4_9_DOCUMENTED_INVENTORY</t>
  </si>
  <si>
    <t>PRE_Q_4_10_SOPS_BLOOD_COLLECTION</t>
  </si>
  <si>
    <t>4.10 Are job aides on finger prick or venous blood collection available and posted at the testing point?</t>
  </si>
  <si>
    <t>PRE_C_4_10_SOPS_BLOOD_COLLECTION</t>
  </si>
  <si>
    <t>PRE_Q_4_11_BLOOD_COLLECTION_SUPPLIES</t>
  </si>
  <si>
    <t>4.11 Are there sufficient supplies available for finger prick or venous blood collection (i.e. lancet, gauze, alcohol swab, etc.)?</t>
  </si>
  <si>
    <t>PRE_C_4_11_BLOOD_COLLECTION_SUPPLIES</t>
  </si>
  <si>
    <t>PRE_Q_4_12_CLIENT_IDENTIFICATION</t>
  </si>
  <si>
    <t>4.12 Are there SOPs and/or job aides describing how client identification should be recorded in the HIV testing register?</t>
  </si>
  <si>
    <t>PRE_C_4_12_CLIENT_IDENTIFICATION</t>
  </si>
  <si>
    <t>PRE_Q_4_13_CLIENT_ID_RECORDED</t>
  </si>
  <si>
    <t>4.13 Are client identifiers recorded in the HIV testing register and on test devices per SOPs and/or job aide?</t>
  </si>
  <si>
    <t>PRE_C_4_13_CLIENT_ID_RECORDED</t>
  </si>
  <si>
    <t>PRETEST_SCORE</t>
  </si>
  <si>
    <t>Assesment for Pre-Testing Phase</t>
  </si>
  <si>
    <t>${PRE_Q_4_1_NATIONAL_GUIDELINES}+${PRE_Q_4_2_HIV_TESTING_ALGORITHM}+${PRE_Q_4_3_TEST_PROCEDURES_ACCESSIBLE}+${PRE_Q_4_4_TEST_PROCEDURES_ACCURATE}+${PRE_Q_4_5_APPROVED_KITS_AVAILABLE}+${PRE_Q_4_6_HIV_KITS_EXPIRATION}+${PRE_Q_4_7_KIT_SUPPLIES_AVAILABILITY}+${PRE_Q_4_8_STOCK_MANAGEMENT}+${PRE_Q_4_9_DOCUMENTED_INVENTORY}+${PRE_Q_4_10_SOPS_BLOOD_COLLECTION}+${PRE_Q_4_11_BLOOD_COLLECTION_SUPPLIES}+${PRE_Q_4_12_CLIENT_IDENTIFICATION}+${PRE_Q_4_13_CLIENT_ID_RECORDED}</t>
  </si>
  <si>
    <t>PRETEST_Display</t>
  </si>
  <si>
    <t>4.0 PRE-TESTING PHASE</t>
  </si>
  <si>
    <t>Section Score  = ${PRETEST_SCORE}/13</t>
  </si>
  <si>
    <t>4.0 NOTE TOTALE OBTENUE (PHASE PRE-ANALYTIQUE)</t>
  </si>
  <si>
    <t>4.0 FASE PRÉ-TESTAGEM</t>
  </si>
  <si>
    <t>4.0 FASE PRE-ANALITICA</t>
  </si>
  <si>
    <t>PRETESTPHOTO</t>
  </si>
  <si>
    <t>Photo - Pre-Testing</t>
  </si>
  <si>
    <t>Photo - PHASE PRE-ANALYTIQUE</t>
  </si>
  <si>
    <t>Fotografia - Pré-testagem</t>
  </si>
  <si>
    <t>Foto- Fase-Pre analítica</t>
  </si>
  <si>
    <t>TEST</t>
  </si>
  <si>
    <t>TEST_Q_5_1_PROCEDURES_TESTING_ALGORITHM</t>
  </si>
  <si>
    <t>5.1 Are SOPs and/or job aides on HIV testing procedures and the national testing algorithm being referred to and followed during testing?</t>
  </si>
  <si>
    <t>TEST_C_5_1_PROCEDURES_TESTING_ALGORITHM</t>
  </si>
  <si>
    <t>TEST_Q_5_2_TIMERS_AVAILABILITY</t>
  </si>
  <si>
    <t>5.2 Are timers available and used routinely for HIV rapid testing?</t>
  </si>
  <si>
    <t>5.2 Y-a-t-il des chronomètres disponibles et sont-ils utilisés en routine pour le dépistage rapide du VIH?</t>
  </si>
  <si>
    <t>5.2 Estão disponíveis temporizadores? E são usados por rotina na testagem rápida de HIV?</t>
  </si>
  <si>
    <t>5.2 ¿Hay relojes disponibles y utilizados habitualmente para las pruebas rápidas de VIH?</t>
  </si>
  <si>
    <t>TEST_C_5_2_TIMERS_AVAILABILITY</t>
  </si>
  <si>
    <t>TEST_Q_5_3_SAMPLE_DEVICE_ACCURACY</t>
  </si>
  <si>
    <t>5.3 Are sample collection devices (e.g., capillary tube, loop, disposable pipettes, etc.) used accurately to perform the test?</t>
  </si>
  <si>
    <t>TEST_C_5_3_SAMPLE_DEVICE_ACCURACY</t>
  </si>
  <si>
    <t>TEST_Q_5_4_TESTING_PROCEDURE_FOLLOWED</t>
  </si>
  <si>
    <t>5.4 Are testing procedures adequately followed?</t>
  </si>
  <si>
    <t>5.4 Est-ce que les procédures de dépistage sont suivies de manière appropriée?</t>
  </si>
  <si>
    <t>5.4 Os procedimentos de testagem foram seguidos de forma adequada?</t>
  </si>
  <si>
    <t>5.4 Son seguidos adecuadamente los procedimientos de prueba?</t>
  </si>
  <si>
    <t>TEST_C_5_4_TESTING_PROCEDURE_FOLLOWED</t>
  </si>
  <si>
    <t>TEST_Q_5_5_QUALITY_CONTROL</t>
  </si>
  <si>
    <t>5.5 Are external positive and negative quality control (QC) specimens routinely used (e.g., daily, weekly or monthly) according to SOPs or guidelines?</t>
  </si>
  <si>
    <t>TEST_C_5_5_QUALITY_CONTROL</t>
  </si>
  <si>
    <t>TEST_Q_5_6_QC_RESULTS_RECORDED</t>
  </si>
  <si>
    <t>5.6 Are QC results properly recorded?</t>
  </si>
  <si>
    <t>5.6 Est-ce que les résultats CQ sont correctement enregistrés?</t>
  </si>
  <si>
    <t>5.6 Os resultados do CQ foram devidamente registados?</t>
  </si>
  <si>
    <t>5.6 ¿Se registran adecuadamente los resultados del CC?</t>
  </si>
  <si>
    <t>TEST_C_5_6_QC_RESULTS_RECORDED</t>
  </si>
  <si>
    <t>TEST_Q_5_7_INCORRECT_QC_RESULTS</t>
  </si>
  <si>
    <t>5.7 Are incorrect/invalid QC results properly recorded?</t>
  </si>
  <si>
    <t>5.7 Est-ce que les résultats de CQ incorrects/invalides sont correctement enregistrés?</t>
  </si>
  <si>
    <t>5.7 Os resultados do CQ incorretos/inválidos são devidamente registados?</t>
  </si>
  <si>
    <t>5.7 Se registran adecuadamente los resultados incorrectos/inválidos del CC?</t>
  </si>
  <si>
    <t>TEST_C_5_7_INCORRECT_QC_RESULTS</t>
  </si>
  <si>
    <t>TEST_Q_5_8_APPROPRIATE_STEPS_TAKEN</t>
  </si>
  <si>
    <t>5.8 Are appropriate steps taken and documented when QC results are incorrect and/or invalid?</t>
  </si>
  <si>
    <t>5.8 Est-ce que les mesures prises, en cas de  résultats incorrects et invalides de CQ, sont  appropriées et documentées?</t>
  </si>
  <si>
    <t>5.8 Foram adotadas e documentadas medidas adequadas quando os resultados de CQ foram incorretos e/ou inválidos?</t>
  </si>
  <si>
    <t>5.8 ¿Se toman los pasos apropiados y se documentan cuando los resultados del CC son incorrectos y/o inválidos?</t>
  </si>
  <si>
    <t>TEST_C_5_8_APPROPRIATE_STEPS_TAKEN</t>
  </si>
  <si>
    <t>TEST_Q_5_9_REVIEW_QC_RECORDS</t>
  </si>
  <si>
    <t>5.9 Are QC records reviewed by the person in charge routinely?</t>
  </si>
  <si>
    <t>5.9 Est-ce que les résultats des CQ sont revus régulièrement par la personne responsable?</t>
  </si>
  <si>
    <t>5.9 Os registos de CQ são analisados pela pessoa encarregada de forma rotineira?</t>
  </si>
  <si>
    <t>5.9 ¿Los registros del control de calidad son revisados por un supervisor rutinariamente?</t>
  </si>
  <si>
    <t>TEST_C_5_9_REVIEW_QC_RECORDS</t>
  </si>
  <si>
    <t>TEST_SCORE</t>
  </si>
  <si>
    <t>Assesment for Testing Phase</t>
  </si>
  <si>
    <t>${TEST_Q_5_1_PROCEDURES_TESTING_ALGORITHM}+${TEST_Q_5_2_TIMERS_AVAILABILITY}+${TEST_Q_5_3_SAMPLE_DEVICE_ACCURACY}+${TEST_Q_5_4_TESTING_PROCEDURE_FOLLOWED}+${TEST_Q_5_5_QUALITY_CONTROL}+${TEST_Q_5_6_QC_RESULTS_RECORDED}+${TEST_Q_5_7_INCORRECT_QC_RESULTS}+${TEST_Q_5_8_APPROPRIATE_STEPS_TAKEN}+${TEST_Q_5_9_REVIEW_QC_RECORDS}</t>
  </si>
  <si>
    <t>TEST_DISPLAY</t>
  </si>
  <si>
    <t xml:space="preserve">5.0 TESTING PHASE  </t>
  </si>
  <si>
    <t>Section Score  = ${TEST_SCORE}/9</t>
  </si>
  <si>
    <t>5.0 NOTE TOTALE OBTENUE (PHASE ANALYTIQUE)</t>
  </si>
  <si>
    <t xml:space="preserve">5.0 FASE DE TESTAGEM </t>
  </si>
  <si>
    <t>5.0 FASE ANALITICA</t>
  </si>
  <si>
    <t>TESTPHOTO</t>
  </si>
  <si>
    <t>Photo -Testing</t>
  </si>
  <si>
    <t>Photo -PHASE ANALYTIQUE</t>
  </si>
  <si>
    <t>Fotografia -Testagem</t>
  </si>
  <si>
    <t>Foto - Fase Analítica</t>
  </si>
  <si>
    <t>POSTTEST</t>
  </si>
  <si>
    <t>POST_Q_6_1_STANDARDIZED_HIV_REGISTER</t>
  </si>
  <si>
    <t>6.1 Is there a national standardized HIV rapid testing register/logbook that includes all of the key quality elements available and in use?</t>
  </si>
  <si>
    <t>POST_C_6_1_STANDARDIZED_HIV_REGISTER</t>
  </si>
  <si>
    <t>POST_Q_6_2_ELEMENTS_CAPTURED_CORRECTLY</t>
  </si>
  <si>
    <t>6.2 Are all the elements in the register/ logbook recorded/captured correctly?  (e.g., client demographics, kit names, lot numbers, expiration dates, tester name, individual and final HIV results, etc.)?</t>
  </si>
  <si>
    <t>POST_C_6_2_ELEMENTS_CAPTURED_CORRECTLY</t>
  </si>
  <si>
    <t>POST_Q_6_3_PAGE_TOTAL_SUMMARY</t>
  </si>
  <si>
    <t>6.3 Is the total summary at the end of each page of the register/logbooks complied accurately?</t>
  </si>
  <si>
    <t>POST_C_6_3_PAGE_TOTAL_SUMMARY</t>
  </si>
  <si>
    <t>POST_Q_6_4_INVALID_TEST_RESULT_RECORDED</t>
  </si>
  <si>
    <t>6.4 Are invalid test results recorded properly in the register/logbook?</t>
  </si>
  <si>
    <t>POST_C_6_4_INVALID_TEST_RESULT_RECORDED</t>
  </si>
  <si>
    <t>POST_Q_6_5_APPROPRIATE_STEPS_TAKEN</t>
  </si>
  <si>
    <t>6.5 Are appropriate steps taken and documented when a result is invalid?</t>
  </si>
  <si>
    <t>POST_C_6_5_APPROPRIATE_STEPS_TAKEN</t>
  </si>
  <si>
    <t>POST_Q_6_6_REGISTERS_REVIEWED</t>
  </si>
  <si>
    <t>6.6 Are the register/logbook pages routinely reviewed for accuracy and completeness by the person in charge?</t>
  </si>
  <si>
    <t>POST_C_6_6_REGISTERS_REVIEWED</t>
  </si>
  <si>
    <t>POST_Q_6_7_DOCUMENTS_SECURELY_KEPT</t>
  </si>
  <si>
    <t>6.7 Are all client documents and records securely kept throughout all phases of the testing process?</t>
  </si>
  <si>
    <t>6.7 Est-ce que tous les documents et registres contenant les informations des clients sont maintenus de façon sécurisée durant toutes les phases du processus de dépistage?</t>
  </si>
  <si>
    <t>6.7 Todos os documentos e registos dos clientes são mantidos em segurança durante todas as fases do processo de testagem?</t>
  </si>
  <si>
    <t>6.7 Son mantenidos en un sitio seguro todos los documentos y registros de los clientes a través de todas las fases del proceso de pruebas?</t>
  </si>
  <si>
    <t>POST_C_6_7_DOCUMENTS_SECURELY_KEPT</t>
  </si>
  <si>
    <t>POST_Q_6_8_REGISTER_SECURE_LOCATION</t>
  </si>
  <si>
    <t>6.8 Are all registers/logbooks and other documents kept in a secure location when not in use?</t>
  </si>
  <si>
    <t>6.8 Est-ce que tous les registres/logbooks et autres documents sont conservés dans un endroit sûr lorsqu'ils ne sont pas utilisés?</t>
  </si>
  <si>
    <t>6.8 Todos os registos/livros de registo e outros documentos são guardados em local seguro quando não estão a ser utilizados?</t>
  </si>
  <si>
    <t>6.8 Son mantenidos en un lugar seguro todos los documentos y registros cuando no están en uso?</t>
  </si>
  <si>
    <t>POST_C_6_8_REGISTER_SECURE_LOCATION</t>
  </si>
  <si>
    <t>POST_Q_6_9_REGISTERS_PROPERLY_LABELED</t>
  </si>
  <si>
    <t>6.9 Are registers/logbooks properly labeled and archived when full?</t>
  </si>
  <si>
    <t>6.9 Est-ce que les registres/logbooks sont correctement numérotés et archivés une fois qu’ils sont complètement remplis?</t>
  </si>
  <si>
    <t>6.9 Estão os registos/livros de registos devidamente identificados e arquivados quando completos?</t>
  </si>
  <si>
    <t>6.9 Son adecuadamente etiquetados y archivados los libros de registro de prueba cuando están llenos?</t>
  </si>
  <si>
    <t>POST_C_6_9_REGISTERS_PROPERLY_LABELED</t>
  </si>
  <si>
    <t>POST_SCORE</t>
  </si>
  <si>
    <t>Assesment for Post Testing Phase</t>
  </si>
  <si>
    <t>${POST_Q_6_1_STANDARDIZED_HIV_REGISTER}+${POST_Q_6_2_ELEMENTS_CAPTURED_CORRECTLY}+${POST_Q_6_3_PAGE_TOTAL_SUMMARY}+${POST_Q_6_4_INVALID_TEST_RESULT_RECORDED}+${POST_Q_6_5_APPROPRIATE_STEPS_TAKEN}+${POST_Q_6_6_REGISTERS_REVIEWED}+${POST_Q_6_7_DOCUMENTS_SECURELY_KEPT}+${POST_Q_6_8_REGISTER_SECURE_LOCATION}+${POST_Q_6_9_REGISTERS_PROPERLY_LABELED}</t>
  </si>
  <si>
    <t>POST_DISPLAY</t>
  </si>
  <si>
    <t xml:space="preserve"> 6.0 POST-TESTING PHASE - DOCUMENTS AND RECORDS</t>
  </si>
  <si>
    <t>Section Score  = ${POST_SCORE}/9</t>
  </si>
  <si>
    <t xml:space="preserve"> 6.0 NOTE TOTALE OBTENUE (PHASE POST ANALYTIQUE - DOCUMENTS ET REGISTRES)</t>
  </si>
  <si>
    <t xml:space="preserve"> 6.0 FASE PÓS-TESTAGEM - DOCUMENTOS E REGISTOS</t>
  </si>
  <si>
    <t>6.0 FASE POST-ANALITICA</t>
  </si>
  <si>
    <t>POSTTESTPHOTO</t>
  </si>
  <si>
    <t>Photo -Post Testing</t>
  </si>
  <si>
    <t>Photo -PHASE POST ANALYTIQUE - DOCUMENTS ET REGISTRES</t>
  </si>
  <si>
    <t>Fotografia - Fase pós-testagem</t>
  </si>
  <si>
    <t>Foto - Fase Post-Analítica</t>
  </si>
  <si>
    <t>EQA_Q_7_1_PT_ENROLLMENT</t>
  </si>
  <si>
    <t>7.1 Is the testing point enrolled in an EQA/PT program?</t>
  </si>
  <si>
    <t>7.1 Est-ce que le poste de dépistage est inscrit à un programme EEQ?</t>
  </si>
  <si>
    <t>7.1 O ponto de testagem está inscrito no programa de AEQ/TP?</t>
  </si>
  <si>
    <t>7.1 ¿El sitio de pruebas está inscrito en un programa de Evaluación Externa de la Calidad (PEEC)?</t>
  </si>
  <si>
    <t>EQA_C_7_1_PT_ENROLLMENT</t>
  </si>
  <si>
    <t>EQA_Q_7_2_TESTING_EQAPT_SAMPLES</t>
  </si>
  <si>
    <t>7.2 Do all testers at the testing point test the EQA/PT samples?</t>
  </si>
  <si>
    <t>7.2 Est-ce que tout le personnel dans le poste de dépistage testent-ils les échantillons du panel d’EEQ /de contrôle de compétence?</t>
  </si>
  <si>
    <t>7.2 Todos os avaliadores no ponto de testagem efetuam testes nas amostras de AEQ/TP?</t>
  </si>
  <si>
    <t>7.2 ¿Todos las personas que realizan pruebas en el sitio de pruebas procesan las muestras del PEEC?</t>
  </si>
  <si>
    <t>EQA_C_7_2_TESTING_EQAPT_SAMPLES</t>
  </si>
  <si>
    <t>EQA_Q_7_3_REVIEW_BEFORE_SUBMISSION</t>
  </si>
  <si>
    <t>7.3 Does the person in charge at the testing point review the EQA/PT results before submission to NRL or designee?</t>
  </si>
  <si>
    <t>EQA_C_7_3_REVIEW_BEFORE_SUBMISSION</t>
  </si>
  <si>
    <t>EQA_Q_7_4_FEEDBACK_RECEIVED_REVIEWED</t>
  </si>
  <si>
    <t>7.4 Is an EQA/PT report received from NRL and reviewed by testers and/or the person in charge at the testing point?</t>
  </si>
  <si>
    <t>7.4 Un rapport EEQ (ou contrôle de compétence) est-il reçu du LNR (ou l’organisation désignée) et revu par les agents de dépistage et/ou la personne responsable du poste de dépistage?</t>
  </si>
  <si>
    <t>7.4 É recebido um relatório de AEQ/TP do LNR e analisado pelos avaliadores e/ou pela pessoa encarregada no ponto de testagem?</t>
  </si>
  <si>
    <t>7.4 ¿El reporte de retroalimentación  del PEEC es recibido desde el LNR y revisado por las personas que realizan la prueba y/o por la persona a cargo en el sitio de pruebas?</t>
  </si>
  <si>
    <t>EQA_C_7_4_FEEDBACK_RECEIVED_REVIEWED</t>
  </si>
  <si>
    <t>EQA_Q_7_5_IMPLEMENT_CORRECTIVE_ACTION</t>
  </si>
  <si>
    <t>7.5 Does the testing point implement corrective action in case of unsatisfactory results?</t>
  </si>
  <si>
    <t>7.5 Est-ce que le poste de dépistage exécute des mesures correctives en cas de résultats EEQ insatisfaisants?</t>
  </si>
  <si>
    <t>7.5 O ponto de testagem implementa medidas corretivas em caso de resultados insatisfatórios?</t>
  </si>
  <si>
    <t>7.5 ¿Implementa el sitio de pruebas medidas correctivas en caso de resultados insatisfactorios?</t>
  </si>
  <si>
    <t>EQA_C_7_5_IMPLEMENT_CORRECTIVE_ACTION</t>
  </si>
  <si>
    <t>EQA_Q_7_6_RECEIVE_PERIODIC_VISITS</t>
  </si>
  <si>
    <t>7.6 Does the testing point receive periodic supervisory visits?</t>
  </si>
  <si>
    <t>7.6 Est-ce que le poste de dépistage reçoit des visites de supervision périodiques?</t>
  </si>
  <si>
    <t>7.6 O ponto de testagem recebe visitas de supervisão periódicas?</t>
  </si>
  <si>
    <t>7.6  Recibe el sitio de pruebas visitas de supervisión periódica?</t>
  </si>
  <si>
    <t>EQA_C_7_6_RECEIVE_PERIODIC_VISITS</t>
  </si>
  <si>
    <t>EQA_Q_7_7_FEEDBACK_PROVIDED_DOCUMENTED</t>
  </si>
  <si>
    <t>7.7 Is feedback provided during supervisory visit and documented?</t>
  </si>
  <si>
    <t>7.7 Est-ce qu’une retro information est faite lors des visites de supervision et documentée?</t>
  </si>
  <si>
    <t>7.7 É fornecido feedback durante a visita de supervisão? É documentado?</t>
  </si>
  <si>
    <t>7.7 Se provee retroalimentación durante la visita de supervisión y se documenta?</t>
  </si>
  <si>
    <t>EQA_C_7_7_FEEDBACK_PROVIDED_DOCUMENTED</t>
  </si>
  <si>
    <t>EQA_Q_7_8_TESTERS_RETRAINED_IN_VISITS</t>
  </si>
  <si>
    <t>7.8 If testers need to be retrained, are they being retrained during the supervisory visit?</t>
  </si>
  <si>
    <t>7.8 Si les agents de dépistage ont besoin d’une mise à niveau, cela se passe-t-il au cours de la visite de supervision?</t>
  </si>
  <si>
    <t>7.8 Se os avaliadores precisarem de renovação da formação, a renovação ocorre durante a visita de supervisão?</t>
  </si>
  <si>
    <t xml:space="preserve">7.8  Si las personas que realizan la prueba necesitan ser reentrenadas, están siendo reentrenadas durante la visita de supervisión? </t>
  </si>
  <si>
    <t>EQA_C_7_8_TESTERS_RETRAINED_IN_VISITS</t>
  </si>
  <si>
    <t>EQA_SCORE</t>
  </si>
  <si>
    <t xml:space="preserve">Assesment for EQA </t>
  </si>
  <si>
    <t>${EQA_Q_7_1_PT_ENROLLMENT}+${EQA_Q_7_2_TESTING_EQAPT_SAMPLES}+${EQA_Q_7_3_REVIEW_BEFORE_SUBMISSION}+${EQA_Q_7_4_FEEDBACK_RECEIVED_REVIEWED}+${EQA_Q_7_5_IMPLEMENT_CORRECTIVE_ACTION}+${EQA_Q_7_6_RECEIVE_PERIODIC_VISITS}+${EQA_Q_7_7_FEEDBACK_PROVIDED_DOCUMENTED}+${EQA_Q_7_8_TESTERS_RETRAINED_IN_VISITS}</t>
  </si>
  <si>
    <t>EQA_DISPLAY</t>
  </si>
  <si>
    <t>7.0 EXTERNAL QUALITY ASSESSMENT ( PROFICIENCY TESTING/EQA AND SITE SUPERVISION) SCORE</t>
  </si>
  <si>
    <t>Section Score  = ${EQA_SCORE}/8</t>
  </si>
  <si>
    <t>EQAPHOTO</t>
  </si>
  <si>
    <t>Photo -External Quality Assesment</t>
  </si>
  <si>
    <t>select_one yes_no</t>
  </si>
  <si>
    <t>RTRI_Q_8_1_TESTERS_RECEIVED_RTRI_TRAINING</t>
  </si>
  <si>
    <t>8.1 Have all testers received a comprehensive training on RTRI?</t>
  </si>
  <si>
    <t>RTRI_C_8_1_TESTERS_RECEIVED_RTRI_TRAINING</t>
  </si>
  <si>
    <t>RTRI_Q_8_2_TESTERS_DEMONSTRATED_COMPETENCY</t>
  </si>
  <si>
    <t>8.2 Are there records indicating all testers have demonstrated competency in RTRI prior to testing?</t>
  </si>
  <si>
    <t>RTRI_C_8_2_TESTERS_DEMONSTRATED_COMPETENCY</t>
  </si>
  <si>
    <t>RTRI_Q_8_3_JOBAIDS_READILY_AVAILABLE</t>
  </si>
  <si>
    <t xml:space="preserve">8.3 Are all current versions of recency/RTRI SOPs and/or job aids readily available at the site? </t>
  </si>
  <si>
    <t>RTRI_C_8_3_JOBAIDS_READILY_AVAILABLE</t>
  </si>
  <si>
    <t>RTRI_Q_8_4_SUFFICIENT_SUPPLY_AVAILABLE</t>
  </si>
  <si>
    <t xml:space="preserve">8.4 Is there a sufficient supply of RTRI tests available at the site?
Please provide number of tests currently available…….
</t>
  </si>
  <si>
    <t>RTRI_C_8_4_SUFFICIENT_SUPPLY_AVAILABLE</t>
  </si>
  <si>
    <t>RTRI_Q_8_5_RTRI_KIT_STORAGE</t>
  </si>
  <si>
    <t>8.5 Are the test kits kept in a temperature controlled environment based on the manufacturers instructions?</t>
  </si>
  <si>
    <t>RTRI_C_8_5_RTRI_KIT_STORAGE</t>
  </si>
  <si>
    <t>RTRI_Q_8_6_RTRI_TESTING_PROCEDURE_FOLLOWED</t>
  </si>
  <si>
    <t>8.6 Are RTRI testing procedures being followed (i.e. right volume of sample using correct sample application device, correct read time, correct result interpretation)?</t>
  </si>
  <si>
    <t>RTRI_C_8_6_RTRI_TESTING_PROCEDURE_FOLLOWED</t>
  </si>
  <si>
    <t>RTRI_Q_8_7_RTRI_TESTING_RESULTS_DOCUMENTED</t>
  </si>
  <si>
    <t>8.7 Are the RTRI results documented in the data capture form or logbook correctly (e.g. client demographics, kit name, lot number, expiration dates, tester name, RTRI visual results and recency interpretation) and reviewed by the person in charge?</t>
  </si>
  <si>
    <t>RTRI_C_8_7_RTRI_TESTING_RESULTS_DOCUMENTED</t>
  </si>
  <si>
    <t>RTRI_Q_8_8_QC_ROUTINELY_USED</t>
  </si>
  <si>
    <t>8.8 Are external quality control (QC) specimens (i.e. long-term (LT), recent and negative) routinely used (i.e. monthly) for RTRI?</t>
  </si>
  <si>
    <t>RTRI_C_8_8_QC_ROUTINELY_USED</t>
  </si>
  <si>
    <t>RTRI_Q_8_9_QC_RESULTS_RECORDED</t>
  </si>
  <si>
    <t>8.9 Are QC results for RTRI properly recorded (e.g. kit name, lot number, expiration dates, tester name, RTRI visual results and recency interpretation for each level of QC)  and reviewed by person in charge?</t>
  </si>
  <si>
    <t>RTRI_C_8_9_QC_RESULTS_RECORDED</t>
  </si>
  <si>
    <t>RTRI_Q_8_10_INCORRECT_QC_DOCUMENTED</t>
  </si>
  <si>
    <t>8.10 Are appropriate steps taken and documented when RTRI QC results are incorrect?</t>
  </si>
  <si>
    <t>RTRI_C_8_10_INCORRECT_QC_DOCUMENTED</t>
  </si>
  <si>
    <t>RTRI_Q_8_11_INVALID_RTRI_RESULTS</t>
  </si>
  <si>
    <t>8.11 Are appropriate steps taken and documented according to the SOP or guidelines for invalid RTRI test results? If yes, how many in the last 3 months…………(use comments)</t>
  </si>
  <si>
    <t>RTRI_C_8_11_INVALID_RTRI_RESULTS</t>
  </si>
  <si>
    <t>RTRI_SCORE</t>
  </si>
  <si>
    <t>Calculation of Opt fields</t>
  </si>
  <si>
    <t>${RTRI_Q_8_1_TESTERS_RECEIVED_RTRI_TRAINING}+${RTRI_Q_8_2_TESTERS_DEMONSTRATED_COMPETENCY}+${RTRI_Q_8_3_JOBAIDS_READILY_AVAILABLE}+${RTRI_Q_8_4_SUFFICIENT_SUPPLY_AVAILABLE}+${RTRI_Q_8_5_RTRI_KIT_STORAGE}+${RTRI_Q_8_6_RTRI_TESTING_PROCEDURE_FOLLOWED}+${RTRI_Q_8_7_RTRI_TESTING_RESULTS_DOCUMENTED}+${RTRI_Q_8_8_QC_ROUTINELY_USED}+${RTRI_Q_8_9_QC_RESULTS_RECORDED}+${RTRI_Q_8_10_INCORRECT_QC_DOCUMENTED}+${RTRI_Q_8_11_INVALID_RTRI_RESULTS}</t>
  </si>
  <si>
    <t>RTRI_DISPLAY</t>
  </si>
  <si>
    <t>8.0   HIV-1 RECENT INFECTION SURVEILLANCE USING THE RAPID TEST FOR RECENT INFECTION SCORE</t>
  </si>
  <si>
    <t>Section Score  = ${RTRI_SCORE}/11</t>
  </si>
  <si>
    <t>RTRIPHOTO</t>
  </si>
  <si>
    <t>Photo -RTRI</t>
  </si>
  <si>
    <t>Has the country has implemented HIV-1 Recent Infection Surveillance under a study protocol?</t>
  </si>
  <si>
    <t>SURVEILLANCE_STUDY_PROTOCOL</t>
  </si>
  <si>
    <t>S.0 HIV-1 RECENT INFECTION SURVEILLANCE STUDY PROTOCOL</t>
  </si>
  <si>
    <t>S0_Q_1_SURVEILLANCE_STUDY_PROTOCOL_ELIGIBILITY</t>
  </si>
  <si>
    <t>S.1 Are counselors adhering to the study protocol for eligibility, consent, and counseling?</t>
  </si>
  <si>
    <t>S0_C_1_SURVEILLANCE_STUDY_PROTOCOL_ELIGIBILITY</t>
  </si>
  <si>
    <t>Comments</t>
  </si>
  <si>
    <t>Commentaires</t>
  </si>
  <si>
    <t>Comentários</t>
  </si>
  <si>
    <t>Comentarios</t>
  </si>
  <si>
    <t>S0_Q_2_COUNSELORS_FOLLOWING_PROTOCOL</t>
  </si>
  <si>
    <t>S.2 Are counselors following the study protocol for confirming new diagnosis?</t>
  </si>
  <si>
    <t>S0_C_2_COUNSELORS_FOLLOWING_PROTOCOL</t>
  </si>
  <si>
    <t>S0_Q_3_TESTS_RECORDED_RECENCY</t>
  </si>
  <si>
    <t>S.3 For those patients with RTRI recent, are VL tests requested, samples collected and sent to VL testing lab, and VL test requests recorded in the recency VL order form?</t>
  </si>
  <si>
    <t>S0_C_3_TESTS_RECORDED_RECENCY</t>
  </si>
  <si>
    <t>S0_Q_4_PROCESS_DOCUMENTED</t>
  </si>
  <si>
    <t>S.4 Are processes in place and well documented (Job Aid, SOP, etc.) for returning RTRI results? (if applicable)</t>
  </si>
  <si>
    <t>S0_C_4_PROCESS_DOCUMENTED</t>
  </si>
  <si>
    <t>S0_Q_5_RESULTS_RETURNED_IN_TWO_WEEKS</t>
  </si>
  <si>
    <t xml:space="preserve">S.5 Are RITA results returned to the facility/client within 2 weeks (dependent on protocol)? </t>
  </si>
  <si>
    <t>S0_C_5_RESULTS_RETURNED_IN_TWO_WEEKS</t>
  </si>
  <si>
    <t>S0_Q_6_PROTOCOL_VIOLATION_DOCUMENTED</t>
  </si>
  <si>
    <t>S0_C_6_PROTOCOL_VIOLATION_DOCUMENTED</t>
  </si>
  <si>
    <t>S0_Q_7_DOCUMENTING_PROTOCOL_ERRORS</t>
  </si>
  <si>
    <t>S0_C_7_DOCUMENTING_PROTOCOL_ERRORS</t>
  </si>
  <si>
    <t>SURVEILLANCE_STUDY_PROTOCOL_INDICATORS</t>
  </si>
  <si>
    <t>D.0 HIV-1 RECENT INFECTION SURVEILLANCE USING DATA INDICATORS</t>
  </si>
  <si>
    <t>D0_Q_1_DIAGNOSED_HIV_ABOVE_15</t>
  </si>
  <si>
    <t>D0_N_1_DIAGNOSED_HIV_ABOVE_15</t>
  </si>
  <si>
    <t>Number:</t>
  </si>
  <si>
    <t>D0_D_1_DIAGNOSED_HIV_ABOVE_15</t>
  </si>
  <si>
    <t>Denominator:</t>
  </si>
  <si>
    <t>D0_S_1_DIAGNOSED_HIV_ABOVE_15</t>
  </si>
  <si>
    <t>Score:</t>
  </si>
  <si>
    <t>D0_Q_2_CANDIDATE_SCREENED_FOR_PARTICIPATION</t>
  </si>
  <si>
    <t>D.2 Number of candidates screened for participation in RTRI at service delivery point during review period</t>
  </si>
  <si>
    <t>D0_N_2_CANDIDATE_SCREENED_FOR_PARTICIPATION</t>
  </si>
  <si>
    <t>D0_D_2_CANDIDATE_SCREENED_FOR_PARTICIPATION</t>
  </si>
  <si>
    <t>(see number for D.1)</t>
  </si>
  <si>
    <t>D0_S_2_CANDIDATE_SCREENED_FOR_PARTICIPATION</t>
  </si>
  <si>
    <t>D0_Q_3_ELIGIBLE_DURING_REVIEW_PERIOD</t>
  </si>
  <si>
    <t>D.3 Number of total eligible candidates at service delivery point during review period</t>
  </si>
  <si>
    <t>D0_N_3_ELIGIBLE_DURING_REVIEW_PERIOD</t>
  </si>
  <si>
    <t>D0_D_3_ELIGIBLE_DURING_REVIEW_PERIOD</t>
  </si>
  <si>
    <t>(see number for D.2)</t>
  </si>
  <si>
    <t>D0_S_3_ELIGIBLE_DURING_REVIEW_PERIOD</t>
  </si>
  <si>
    <t>D0_Q_4_ELIGIBLE_AND_DECLINED_REVIEW_PERIOD</t>
  </si>
  <si>
    <t>D0_N_4_ELIGIBLE_AND_DECLINED_REVIEW_PERIOD</t>
  </si>
  <si>
    <t>D0_D_4_ELIGIBLE_AND_DECLINED_REVIEW_PERIOD</t>
  </si>
  <si>
    <t>(see number for D.3)</t>
  </si>
  <si>
    <t>D0_S_4_ELIGIBLE_AND_DECLINED_REVIEW_PERIOD</t>
  </si>
  <si>
    <t>D0_Q_5_DOCUMENTED_AND_REFUSED</t>
  </si>
  <si>
    <t>D0_N_5_DOCUMENTED_AND_REFUSED</t>
  </si>
  <si>
    <t>D0_D_5_DOCUMENTED_AND_REFUSED</t>
  </si>
  <si>
    <t>(see number for D.4)</t>
  </si>
  <si>
    <t>D0_S_5_DOCUMENTED_AND_REFUSED</t>
  </si>
  <si>
    <t>D0_Q_6_PARTICIAPANTS_ENROLLED_IN_RTRI</t>
  </si>
  <si>
    <t>D0_N_6_PARTICIAPANTS_ENROLLED_IN_RTRI</t>
  </si>
  <si>
    <t>D0_D_6_PARTICIAPANTS_ENROLLED_IN_RTRI</t>
  </si>
  <si>
    <t>D0_S_6_PARTICIAPANTS_ENROLLED_IN_RTRI</t>
  </si>
  <si>
    <t>D0_Q_7_PARTICIAPANTS_INCORRECTLY_ENROLLED_IN_RTRI</t>
  </si>
  <si>
    <t>D0_N_7_PARTICIAPANTS_INCORRECTLY_ENROLLED_IN_RTRI</t>
  </si>
  <si>
    <t>D0_D_7_PARTICIAPANTS_INCORRECTLY_ENROLLED_IN_RTRI</t>
  </si>
  <si>
    <t>D0_S_7_PARTICIAPANTS_INCORRECTLY_ENROLLED_IN_RTRI</t>
  </si>
  <si>
    <t>D0_Q_8_PARTICIAPANTS_CORRECTLY_ENROLLED_IN_RTRI</t>
  </si>
  <si>
    <t>D0_N_8_PARTICIAPANTS_CORRECTLY_ENROLLED_IN_RTRI</t>
  </si>
  <si>
    <t>D0_D_8_PARTICIAPANTS_CORRECTLY_ENROLLED_IN_RTRI</t>
  </si>
  <si>
    <t>D0_S_8_PARTICIAPANTS_CORRECTLY_ENROLLED_IN_RTRI</t>
  </si>
  <si>
    <t>AuditRequiredScore</t>
  </si>
  <si>
    <t>${PERSONAL_SCORE}+${PHYSICAL_SCORE}+${SAFETY_SCORE}+${PRETEST_SCORE}+${TEST_SCORE}+${POST_SCORE}+${EQA_SCORE}</t>
  </si>
  <si>
    <t>FINAL_AUDIT_SCORE</t>
  </si>
  <si>
    <t>MAX_AUDIT_SCORE</t>
  </si>
  <si>
    <t>AUDIT_SCORE_PERCENTAGE</t>
  </si>
  <si>
    <t>100*${FINAL_AUDIT_SCORE}div(${MAX_AUDIT_SCORE})</t>
  </si>
  <si>
    <t>round(${AUDIT_SCORE_PERCENTAGE},2)</t>
  </si>
  <si>
    <t>preclosure_questions</t>
  </si>
  <si>
    <t>Continued ..</t>
  </si>
  <si>
    <t>staffaudited</t>
  </si>
  <si>
    <t>Staff Audited Name:</t>
  </si>
  <si>
    <t>Nom du Staff Audité :</t>
  </si>
  <si>
    <t>Nome dos funcionários avaliados:</t>
  </si>
  <si>
    <t>Nombre del personal auditado:</t>
  </si>
  <si>
    <t>durationaudit</t>
  </si>
  <si>
    <t>Duration of Audit:</t>
  </si>
  <si>
    <t>Hour/Minute</t>
  </si>
  <si>
    <t>Duration de l’Audit</t>
  </si>
  <si>
    <t>Duração da auditoria:</t>
  </si>
  <si>
    <t>Duración de la Auditoría:</t>
  </si>
  <si>
    <t>personincharge</t>
  </si>
  <si>
    <t>Person in Charge Name:</t>
  </si>
  <si>
    <t>Personne chargee de l'audit</t>
  </si>
  <si>
    <t>Nome pessoa responsável:</t>
  </si>
  <si>
    <t>Nombre de la Persona a Cargo :</t>
  </si>
  <si>
    <t>sitecode</t>
  </si>
  <si>
    <t>Site Code (If Applicable):</t>
  </si>
  <si>
    <t>auditEndTime</t>
  </si>
  <si>
    <t>Audit End Time:</t>
  </si>
  <si>
    <t>Heure de fin de l'audit:</t>
  </si>
  <si>
    <t>endofsurvey</t>
  </si>
  <si>
    <t xml:space="preserve">You have completed all questions for SPI-RRT Checklist. </t>
  </si>
  <si>
    <t>scoring</t>
  </si>
  <si>
    <t>info5</t>
  </si>
  <si>
    <t>info6</t>
  </si>
  <si>
    <t xml:space="preserve">Each element marked will be assigned a point value: 
•   Items marked “Yes” receive 1 point each.
•   Items marked “Partial” receive 0.5 point each. 
•   Items marked “No” receive 0 point each. </t>
  </si>
  <si>
    <t xml:space="preserve">Chaque élément marqué est attribué une valeur de point: 
• Les articles marqués "Oui" reçoivent chacun 1 point.
• Les articles marqués "partielle" reçoivent chacun 0,5 point. 
• Les articles marqués "Non" reçoivent chacun 0 point.
</t>
  </si>
  <si>
    <t xml:space="preserve">Cada elemento marcado receberá um valor pontual:
• Os itens marcados com "sim" recebem 1 ponto cada. 
• Os itens marcados com "parcial" recebem 0,5 pontos cada. 
• Os itens marcados com "não" recebem 0 pontos cada. 
</t>
  </si>
  <si>
    <t>Cada elemento marcado se le asignará un valor en puntos:
• Los elementos marcados "Sí" reciben 1 punto cada uno.
• Los elementos marcados "parcial" reciben 0.5 puntos cada una.
• Los elementos marcados "No" recibirá 0 puntos cada uno.</t>
  </si>
  <si>
    <t>info10</t>
  </si>
  <si>
    <t>Total points scored for each section should be tallied and recorded at the end of the section. The total number of points expected for all eight sections is 75. If section 8.0 is not applicable then the total number of points expected for seven sections is 64.</t>
  </si>
  <si>
    <t>info11</t>
  </si>
  <si>
    <t>The overall total points obtained by each HIV testing point audited will be weighed to correspond to a specific performance level.</t>
  </si>
  <si>
    <t>SPIRTSCORE.png</t>
  </si>
  <si>
    <t>Le total des points globaux obtenus par chaque point de dépistage du VIH audité seront pesés pour correspondre à un niveau de performance spécifique.</t>
  </si>
  <si>
    <t>O total de pontos gerais obtido por cada ponto de testagem de HIV auditado será ponderado de modo a corresponder a um nível de desempenho específico.</t>
  </si>
  <si>
    <t>El total de puntos obtenido por cada sitio de prueba de VIH auditada representara un nivel de desempeño específico.</t>
  </si>
  <si>
    <t>SUMMARY_NOT_AVL</t>
  </si>
  <si>
    <t>SUMMARY - Sorry You have not completed all required sections.</t>
  </si>
  <si>
    <t>${FINAL_AUDIT_SCORE} ='NaN'</t>
  </si>
  <si>
    <t>SOMMAIRE- Désolée.  Vous n'avez pas complété tous les articles requises.</t>
  </si>
  <si>
    <t>Resumo  - Desculpe, não foram completadas todas as secções obrigatórias.</t>
  </si>
  <si>
    <t>RESUMEN - En este momento no ha completado todas las secciones requeridas.</t>
  </si>
  <si>
    <t>SUMMARY</t>
  </si>
  <si>
    <t>${FINAL_AUDIT_SCORE} &gt; 0</t>
  </si>
  <si>
    <t>info12</t>
  </si>
  <si>
    <t>SUMMARY_CONTINUATION</t>
  </si>
  <si>
    <t>info177</t>
  </si>
  <si>
    <t>info178</t>
  </si>
  <si>
    <t xml:space="preserve">Level 0 - Less than 40% </t>
  </si>
  <si>
    <t xml:space="preserve">${AUDIT_SCORE_PERCENTAGE} &lt; 40  </t>
  </si>
  <si>
    <t>DARKRED.png</t>
  </si>
  <si>
    <t xml:space="preserve">Niveau 0 - Moins de 40%   </t>
  </si>
  <si>
    <t xml:space="preserve">Nível 0 - Inferior a 40% </t>
  </si>
  <si>
    <t>info179</t>
  </si>
  <si>
    <t xml:space="preserve">Level 1 - 40% - 59% </t>
  </si>
  <si>
    <t xml:space="preserve">${AUDIT_SCORE_PERCENTAGE} &gt;= 40 and ${AUDIT_SCORE_PERCENTAGE} &lt; 60 </t>
  </si>
  <si>
    <t>LIGHTRED.png</t>
  </si>
  <si>
    <t xml:space="preserve">Niveau 1 - 40% - 59% </t>
  </si>
  <si>
    <t xml:space="preserve">Nível 1 - 40% - 59% </t>
  </si>
  <si>
    <t>info180</t>
  </si>
  <si>
    <t>Level 2 - 60%-79%</t>
  </si>
  <si>
    <t xml:space="preserve">${AUDIT_SCORE_PERCENTAGE} &gt;= 60 and ${AUDIT_SCORE_PERCENTAGE} &lt; 80 </t>
  </si>
  <si>
    <t>YELLOW.png</t>
  </si>
  <si>
    <t>Niveau 2 - 60%-79%</t>
  </si>
  <si>
    <t>Nível 2 - 60%-79%</t>
  </si>
  <si>
    <t>info181</t>
  </si>
  <si>
    <t>Level 3 - 80%-89%</t>
  </si>
  <si>
    <t xml:space="preserve">${AUDIT_SCORE_PERCENTAGE} &gt;= 80 and ${AUDIT_SCORE_PERCENTAGE} &lt; 90 </t>
  </si>
  <si>
    <t>LIGHTGREEN.png</t>
  </si>
  <si>
    <t>Niveau 3 - 80%-89%</t>
  </si>
  <si>
    <t>Nível 3 - 80%-89%</t>
  </si>
  <si>
    <t>info182</t>
  </si>
  <si>
    <t>Level 4 - 90% or higher</t>
  </si>
  <si>
    <t xml:space="preserve">${AUDIT_SCORE_PERCENTAGE} &gt;= 90 </t>
  </si>
  <si>
    <t>DARKGREEN.png</t>
  </si>
  <si>
    <t>Niveul 4 - 90% or higher</t>
  </si>
  <si>
    <t>Nível 4 - 90% ou superior</t>
  </si>
  <si>
    <t>info183</t>
  </si>
  <si>
    <t>Auditor Name:${name_auditor_lead}</t>
  </si>
  <si>
    <t>Nom de l'auditeur:${name_auditor_lead}</t>
  </si>
  <si>
    <t>Nome auditor:${name_auditor_lead}</t>
  </si>
  <si>
    <t>Summary_cont_a</t>
  </si>
  <si>
    <t>info17a</t>
  </si>
  <si>
    <t>info21</t>
  </si>
  <si>
    <t>info22</t>
  </si>
  <si>
    <t>info23</t>
  </si>
  <si>
    <t>info24</t>
  </si>
  <si>
    <t>info25</t>
  </si>
  <si>
    <t>info26</t>
  </si>
  <si>
    <t>correctiveaction</t>
  </si>
  <si>
    <t>Acciones correctivas:</t>
  </si>
  <si>
    <t>Deficiency/Issue observed :</t>
  </si>
  <si>
    <t>Deficiencia/Problema observado:</t>
  </si>
  <si>
    <t>Recommendations - Actions :</t>
  </si>
  <si>
    <t>Recomendaciones - Acciones:</t>
  </si>
  <si>
    <t>Recommendations - Timeline / Person responsible :</t>
  </si>
  <si>
    <t>Recomendaciones - Plazos / Persona responsable</t>
  </si>
  <si>
    <t>sitephoto</t>
  </si>
  <si>
    <t>Site Photo</t>
  </si>
  <si>
    <t>Picture of Facility/Testing Point</t>
  </si>
  <si>
    <t>Photo du site</t>
  </si>
  <si>
    <t>Foto do local de testagem</t>
  </si>
  <si>
    <t>Foto del sitio</t>
  </si>
  <si>
    <t>geopoint</t>
  </si>
  <si>
    <t>lab_geopoint</t>
  </si>
  <si>
    <t>Collecter les coordonnées GPS de ce site.</t>
  </si>
  <si>
    <t>Recolha as coordenadas GPS do local.</t>
  </si>
  <si>
    <t>Registre las coordenadas de este sitio</t>
  </si>
  <si>
    <t>auditorSignature</t>
  </si>
  <si>
    <t>Signature</t>
  </si>
  <si>
    <t>signature</t>
  </si>
  <si>
    <t>Assinatura</t>
  </si>
  <si>
    <t>Firma</t>
  </si>
  <si>
    <t>list_name</t>
  </si>
  <si>
    <t>facility_level</t>
  </si>
  <si>
    <t>Level1</t>
  </si>
  <si>
    <t>Sub-national 1</t>
  </si>
  <si>
    <t>Level2</t>
  </si>
  <si>
    <t>Sub-national 2</t>
  </si>
  <si>
    <t>Level3</t>
  </si>
  <si>
    <t>Sub-national 3</t>
  </si>
  <si>
    <t>Level4</t>
  </si>
  <si>
    <t>Sub-national 4</t>
  </si>
  <si>
    <t>assesment</t>
  </si>
  <si>
    <t>Yes</t>
  </si>
  <si>
    <t>yes.png</t>
  </si>
  <si>
    <t>Partial</t>
  </si>
  <si>
    <t>partial.png</t>
  </si>
  <si>
    <t>No</t>
  </si>
  <si>
    <t>no.png</t>
  </si>
  <si>
    <t xml:space="preserve">affiliation </t>
  </si>
  <si>
    <t>Government</t>
  </si>
  <si>
    <t>Private</t>
  </si>
  <si>
    <t>faith</t>
  </si>
  <si>
    <t>Faith-based Organization</t>
  </si>
  <si>
    <t>nongovt</t>
  </si>
  <si>
    <t>Non-governmental organization</t>
  </si>
  <si>
    <t>yes_no</t>
  </si>
  <si>
    <t xml:space="preserve">No </t>
  </si>
  <si>
    <t>testingtype</t>
  </si>
  <si>
    <t>VCT</t>
  </si>
  <si>
    <t xml:space="preserve">VCT/HTC          </t>
  </si>
  <si>
    <t xml:space="preserve">PITC            </t>
  </si>
  <si>
    <t xml:space="preserve">PMTCT          </t>
  </si>
  <si>
    <t>TB</t>
  </si>
  <si>
    <t xml:space="preserve">TB/HIV       </t>
  </si>
  <si>
    <t xml:space="preserve">Laboratory        </t>
  </si>
  <si>
    <t>TreatmentCenter</t>
  </si>
  <si>
    <t xml:space="preserve">Care &amp; Treatment Center              </t>
  </si>
  <si>
    <t>Immediate</t>
  </si>
  <si>
    <t>Followup</t>
  </si>
  <si>
    <t>Follow up</t>
  </si>
  <si>
    <t>form_title</t>
  </si>
  <si>
    <t>form_id</t>
  </si>
  <si>
    <t>default_language</t>
  </si>
  <si>
    <t>version</t>
  </si>
  <si>
    <t>instance_name</t>
  </si>
  <si>
    <t>SPIRRT-v6</t>
  </si>
  <si>
    <t>English</t>
  </si>
  <si>
    <t>${INSTANCE}</t>
  </si>
  <si>
    <t>Hora de inicio de la auditoría</t>
  </si>
  <si>
    <t>1.2 ¿Son entrenados las personas que realizan la prueba en el uso de registros estandarizadosde pruebas de VIH?</t>
  </si>
  <si>
    <t>### 1.0 PERSONNEL TRAINING AND CERTIFICATION   - (Max Score 10)</t>
  </si>
  <si>
    <t>### 1.0 FORMATION ET ATTESTATION DE COMPÉTENCE DU PERSONNEL   - (Note maximale = 10)</t>
  </si>
  <si>
    <t>### 1.0 FORMAÇÃO E CERTIFICAÇÃO DO PESSOAL    - (Pontuação máx. 10)</t>
  </si>
  <si>
    <t xml:space="preserve">### 1.0 ENTRENAMIENTO Y CERTIFICACION DEL PERSONAL - (Puntuación máxima 10) </t>
  </si>
  <si>
    <t>### 2.0 PHYSICAL FACILITY - (Max Score 5)</t>
  </si>
  <si>
    <t>### 2.0 INFRASTRUCTURE  DU POSTE DE DÉPISTAGE - (Note Maximale = 5)</t>
  </si>
  <si>
    <t>### 2.0 INSTALAÇÕES FÍSICAS - (Pontuação Máx. 5)</t>
  </si>
  <si>
    <t>### 2.0 INSTALACION FISICA - (Máxima puntuación 5)</t>
  </si>
  <si>
    <t>### Facility Information</t>
  </si>
  <si>
    <t>### Information du site</t>
  </si>
  <si>
    <t>### Informação local de testagem</t>
  </si>
  <si>
    <t>PARTE A</t>
  </si>
  <si>
    <t>### Información del centro o establecimiento</t>
  </si>
  <si>
    <t>FACILITYINFO</t>
  </si>
  <si>
    <t>PARTIE A</t>
  </si>
  <si>
    <t>Part A : Pre-Audit</t>
  </si>
  <si>
    <t>### 3.0 SAFETY - (Max Score - 10)</t>
  </si>
  <si>
    <t>### 3.0 SÉCURITÉ - (score maximum - 10)</t>
  </si>
  <si>
    <t>### 3.0 SEGURANÇA - (Pontuação Máxima - 10)</t>
  </si>
  <si>
    <t>### 3.0 SEGURIDAD - (Puntuación máxima - 10)</t>
  </si>
  <si>
    <t>Is the country implementing HIV-1 Recent Infection Surveillance and is the testing site performing the Rapid Test for Recent Infection (RTRI)?</t>
  </si>
  <si>
    <t>Le pays met-il en œuvre la surveillance des infections récentes à VIH-1 et le site de test effectue-t-il le test rapide d'infection récente (RTRI) ?</t>
  </si>
  <si>
    <t xml:space="preserve">O país está implementando a vigilância de infecções recentes por HIV-1 e o local de teste está realizando o Teste Rápido de Infecção Recente (RTRI)?
</t>
  </si>
  <si>
    <t xml:space="preserve">¿El país está implementando la vigilancia de infecciones recientes por VIH-1 y el sitio de prueba está realizando la prueba rápida de infección reciente (RTRI)?
</t>
  </si>
  <si>
    <t>isRTRIPerformed</t>
  </si>
  <si>
    <t>${isRTRIPerformed}='Yes'</t>
  </si>
  <si>
    <t>if(${isRTRIPerformed}='Yes',  ${AuditRequiredScore}+${RTRI_SCORE}, ${AuditRequiredScore} )</t>
  </si>
  <si>
    <t>if(${isRTRIPerformed}='Yes', 75, 64)</t>
  </si>
  <si>
    <t>### 4.0 PRE-TESTING PHASE - (Max Score 13)</t>
  </si>
  <si>
    <t>### 4.0 PHASE DE PRÉ-TEST - (score maximum 13)</t>
  </si>
  <si>
    <t>### 4.0 FASE DE PRÉ-TESTE - (Pontuação Máxima 13)</t>
  </si>
  <si>
    <t>### 4.0 FASE PREVIA A LA PRUEBA - (Puntuación máxima 13)</t>
  </si>
  <si>
    <t>### 5.0 TESTING PHASE  - (Max Score 9)</t>
  </si>
  <si>
    <t>### 5.0 FASE ANALITICA - (Máxima puntuación 9)</t>
  </si>
  <si>
    <t>### 5.0 FASE DE TESTAGEM  - (Pontuação máx. 9)</t>
  </si>
  <si>
    <t>### 5.0 PHASE ANALYTIQUE- (Note maximale 9)</t>
  </si>
  <si>
    <t xml:space="preserve"> ### 6.0 POST-TESTING PHASE - DOCUMENTS AND RECORDS (Max Score 9)</t>
  </si>
  <si>
    <t>###  6.0 PHASE POST ANALYTIQUE - DOCUMENTS ET REGISTRES (Note maximale 9)</t>
  </si>
  <si>
    <t>### 6.0 FASE PÓS-TESTAGEM  - DOCUMENTOS E REGISTOS (Pontuação máx. 9)</t>
  </si>
  <si>
    <t>### 6.0 FASE POST-ANALITICA - (Máxima puntuación 9)</t>
  </si>
  <si>
    <t>EXTERNALQA</t>
  </si>
  <si>
    <t>info-7.0</t>
  </si>
  <si>
    <t>info-8.0</t>
  </si>
  <si>
    <t xml:space="preserve">### 8.0 HIV-1 RECENT INFECTION SURVEILLANCE USING THE RAPID TEST FOR RECENT INFECTION </t>
  </si>
  <si>
    <t>### 7.0  EXTERNAL QUALITY AUDIT (PROFICIENCY TESTING/EQA AND  SITE SUPERVISION) - (Max Score 8 )</t>
  </si>
  <si>
    <t>### 7.0 AUDIT QUALITÉ EXTERNE (TESTS DE COMPÉTENCE/EQA ET SUPERVISION DU SITE) - (Score maximum 8)</t>
  </si>
  <si>
    <t>### 7.0 AUDITORIA EXTERNA DE QUALIDADE (TESTES DE PROFICIÊNCIA/AEQ E SUPERVISÃO DO LOCAL) - (Pontuação Máxima 8)</t>
  </si>
  <si>
    <t>### 7.0 AUDITORÍA DE CALIDAD EXTERNA (PRUEBAS DE COMPETENCIA/EQA Y SUPERVISIÓN DEL SITIO) - (Puntuación Máx. 8)</t>
  </si>
  <si>
    <t xml:space="preserve">### 8.0 VIGILANCIA DE INFECCIÓN RECIENTE POR VIH-1 MEDIANTE LA PRUEBA RÁPIDA DE INFECCIÓN RECIENTE </t>
  </si>
  <si>
    <t>### 8.0 VIGILÂNCIA DE INFECÇÃO RECENTE POR HIV-1 UTILIZANDO O TESTE RÁPIDO PARA INFECÇÃO RECENTE</t>
  </si>
  <si>
    <t>### 8.0 SURVEILLANCE DES INFECTIONS RÉCENTES À VIH-1 À L’AIDE DU TEST RAPIDE POUR LES INFECTIONS RÉCENTES</t>
  </si>
  <si>
    <t>RTCQI.png</t>
  </si>
  <si>
    <t>Le pays a-t-il mis en œuvre une surveillance des infections récentes au VIH-1 dans le cadre d'un protocole d'étude ?</t>
  </si>
  <si>
    <t>Étiquette</t>
  </si>
  <si>
    <t/>
  </si>
  <si>
    <t>Adresse physique</t>
  </si>
  <si>
    <t>Nombre de clients testés pour le VIH :</t>
  </si>
  <si>
    <t xml:space="preserve">Mois passé :  </t>
  </si>
  <si>
    <t xml:space="preserve">Trimestre passé :  </t>
  </si>
  <si>
    <t>Nombre de séropositifs nouvellement identifiés :</t>
  </si>
  <si>
    <t>Nombre de séronégatifs :</t>
  </si>
  <si>
    <t>Nombre de séropositifs nouvellement identifiés testés par RTRI :</t>
  </si>
  <si>
    <t>Nombre de récents par RTRI ou RITA :</t>
  </si>
  <si>
    <t>Commentaires :</t>
  </si>
  <si>
    <t>1.9 Est-ce que seuls des testeurs certifiés effectuent des tests rapides du VIH sur le site ?</t>
  </si>
  <si>
    <t>1.10 Tous les testeurs sont-ils recertifiés périodiquement (par exemple tous les deux ans) ?</t>
  </si>
  <si>
    <t>2.4 Les kits de test sont-ils stockés conformément aux instructions du fabricant ?</t>
  </si>
  <si>
    <t>3.2 Existe-t-il des POS et/ou des outils de travail en place pour gérer l'exposition accidentelle à des fluides corporels potentiellement infectieux suite à une blessure par piqûre d'aiguille, une éclaboussure ou une autre blessure par objet tranchant ?</t>
  </si>
  <si>
    <t>3.3 Les testeurs et les personnes visitant la zone de test suivent-ils les pratiques de sécurité décrites dans les SOP et/ou les aides-mémoire ?</t>
  </si>
  <si>
    <t>3.4 L'équipement de protection individuelle (EPI) est-il toujours disponible pour les testeurs ?</t>
  </si>
  <si>
    <t>3.5 L'EPI est-il correctement utilisé par tous les testeurs de manière cohérente tout au long du processus de test ?</t>
  </si>
  <si>
    <t>3.6 Y a-t-il de l'eau propre et du savon disponibles pour le lavage des mains et sont-ils utilisés systématiquement ?</t>
  </si>
  <si>
    <t>3.7 Existe-t-il un désinfectant approprié pour nettoyer la zone de travail ?</t>
  </si>
  <si>
    <t>3.8 La solution désinfectante disponible est-elle correctement étiquetée avec son contenu, sa date de préparation et sa date de péremption ?</t>
  </si>
  <si>
    <t>3.9 Les objets tranchants et les déchets infectieux et non infectieux sont-ils éliminés conformément aux instructions de tri ?</t>
  </si>
  <si>
    <t>3.10 Les conteneurs de déchets infectieux et non infectieux sont-ils vidés régulièrement conformément aux POS et/ou aux aides-mémoire ?</t>
  </si>
  <si>
    <t>4.1 Existe-t-il des directives nationales en matière de dépistage du VIH au point de dépistage ?</t>
  </si>
  <si>
    <t>4.2 Le(s) algorithme(s) national(s) de dépistage du VIH sont-ils systématiquement utilisés sur le site de dépistage ?</t>
  </si>
  <si>
    <t>4.3 Les POS et/ou les outils de travail sur les procédures de test rapide du VIH et les algorithmes nationaux de test rapide du VIH sont-ils disponibles et facilement accessibles sur le site de test ?</t>
  </si>
  <si>
    <t>4.4 Les POS et/ou les outils de travail sur les procédures de test rapide du VIH et l'algorithme national de test sont-ils à jour et précis ?</t>
  </si>
  <si>
    <t>4.5 Seuls les kits de dépistage rapide du VIH approuvés au niveau national sont-ils disponibles ?</t>
  </si>
  <si>
    <t>4.6 Tous les kits de test actuellement utilisés ont-ils respecté leur date de péremption ?</t>
  </si>
  <si>
    <t>4.7 Tous les composants du kit de test requis (c'est-à-dire le dispositif de test, le tampon, le dispositif de prélèvement d'échantillons, etc.) et les fournitures sont-ils disponibles avant le test ?</t>
  </si>
  <si>
    <t>4.9 Existe-t-il un système d'inventaire documenté en place au point de test pour les kits de test reçus (c'est-à-dire qui les a reçus, date de réception, etc.) ?</t>
  </si>
  <si>
    <t>4.10 Des aide-mémoire sur la piqûre au doigt ou le prélèvement de sang veineux sont-ils disponibles et affichés au point de test ?</t>
  </si>
  <si>
    <t>4.11 Existe-t-il suffisamment de fournitures disponibles pour la piqûre au doigt ou le prélèvement de sang veineux (c'est-à-dire lancette, gaze, tampon imbibé d'alcool, etc.) ?</t>
  </si>
  <si>
    <t>4.12 Existe-t-il des POS et/ou des aides-mémoire décrivant comment l'identification des clients doit être enregistrée dans le registre de dépistage du VIH ?</t>
  </si>
  <si>
    <t>4.13 Les identifiants des clients sont-ils enregistrés dans le registre de dépistage du VIH et sur les appareils de test conformément aux POS et/ou à l'aide-mémoire ?</t>
  </si>
  <si>
    <t>5.1 Les POS et/ou les aide-mémoire sur les procédures de dépistage du VIH et l'algorithme national de dépistage sont-ils référencés et suivis pendant le dépistage ?</t>
  </si>
  <si>
    <t>5.3 Les dispositifs de prélèvement d'échantillons (par exemple, tube capillaire, boucle, pipettes jetables, etc.) sont-ils utilisés avec précision pour effectuer le test ?</t>
  </si>
  <si>
    <t>5.5 Des échantillons de contrôle qualité (CQ) positif et négatif externe sont-ils régulièrement utilisés (par exemple quotidiennement, hebdomadairement ou mensuellement) conformément aux POS ou aux directives ?</t>
  </si>
  <si>
    <t>6.1 Existe-t-il un registre/journal national standardisé de dépistage rapide du VIH qui comprend tous les éléments clés de qualité disponibles et utilisés ?</t>
  </si>
  <si>
    <t>6.2 Tous les éléments du registre/journal de bord sont-ils enregistrés/saisis correctement ?  (par exemple, données démographiques des clients, noms des kits, numéros de lot, dates d'expiration, nom du testeur, résultats VIH individuels et finaux, etc.) ?</t>
  </si>
  <si>
    <t>6.3 Le résumé total à la fin de chaque page du registre/journal de bord est-il respecté avec précision ?</t>
  </si>
  <si>
    <t>6.4 Les résultats de tests invalides sont-ils correctement enregistrés dans le registre/journal de bord ?</t>
  </si>
  <si>
    <t>6.5 Des mesures appropriées sont-elles prises et documentées lorsqu'un résultat n'est pas valide ?</t>
  </si>
  <si>
    <t>6.6 Les pages du registre/journal de bord sont-elles régulièrement examinées pour en vérifier l'exactitude et l'exhaustivité par la personne responsable ?</t>
  </si>
  <si>
    <t>7.3 La personne responsable du point de test examine-t-elle les résultats de l'EQA/PT avant de les soumettre au LNR ou à la personne désignée ?</t>
  </si>
  <si>
    <t>7.0 ÉVALUATION EXTERNE DE LA QUALITÉ (TESTS DE COMPÉTENCE/EQA ET SUPERVISION DU SITE)</t>
  </si>
  <si>
    <t>Photo -Évaluation de la qualité externe</t>
  </si>
  <si>
    <t>8.1 Tous les testeurs ont-ils reçu une formation complète sur RTRI ?</t>
  </si>
  <si>
    <t>8.2 Existe-t-il des enregistrements indiquant que tous les testeurs ont démontré leurs compétences en RTRI avant le test ?</t>
  </si>
  <si>
    <t xml:space="preserve">8.3 Toutes les versions actuelles des SOP récentes/RTRI et/ou des outils de travail sont-elles facilement disponibles sur le site ? </t>
  </si>
  <si>
    <t xml:space="preserve">8.4 Existe-t-il un nombre suffisant de tests RTRI disponibles sur le site ?
Veuillez indiquer le nombre de tests actuellement disponibles…….
</t>
  </si>
  <si>
    <t>8.5 Les kits de test sont-ils conservés dans un environnement à température contrôlée conformément aux instructions du fabricant ?</t>
  </si>
  <si>
    <t>8.6 Les procédures de test RTRI sont-elles suivies (c'est-à-dire le bon volume d'échantillon en utilisant le bon dispositif d'application d'échantillon, le bon temps de lecture, la bonne interprétation des résultats) ?</t>
  </si>
  <si>
    <t>8.7 Les résultats RTRI sont-ils correctement documentés dans le formulaire de capture de données ou dans le journal de bord (par exemple, données démographiques du client, nom du kit, numéro de lot, dates d'expiration, nom du testeur, résultats visuels RTRI et interprétation de la récence) et examinés par la personne responsable ?</t>
  </si>
  <si>
    <t>8.8 Des échantillons de contrôle de qualité externe (CQ) (c'est-à-dire à long terme (LT), récents et négatifs) sont-ils régulièrement utilisés (c'est-à-dire mensuellement) pour le RTRI ?</t>
  </si>
  <si>
    <t>8.9 Les résultats du CQ pour le RTRI sont-ils correctement enregistrés (par exemple, nom du kit, numéro de lot, dates d'expiration, nom du testeur, résultats visuels du RTRI et interprétation récente pour chaque niveau de CQ) et examinés par la personne responsable ?</t>
  </si>
  <si>
    <t>8.10 Des mesures appropriées sont-elles prises et documentées lorsque les résultats RTRI QC sont incorrects ?</t>
  </si>
  <si>
    <t>8.11 Des mesures appropriées sont-elles prises et documentées conformément aux SOP ou aux lignes directrices en cas de résultats de tests RTRI invalides ? Si oui, combien au cours des 3 derniers mois…………(utiliser les commentaires)</t>
  </si>
  <si>
    <t>8.0 SURVEILLANCE DES INFECTIONS RÉCENTES À VIH-1 À L’AIDE DU TEST RAPIDE POUR LE SCORE D’INFECTION RÉCENTE</t>
  </si>
  <si>
    <t>Photo-RTRI</t>
  </si>
  <si>
    <t>S.0 PROTOCOLE D’ÉTUDE DE SURVEILLANCE DES INFECTIONS RÉCENTES AU VIH-1</t>
  </si>
  <si>
    <t>S.1 Les conseillers adhèrent-ils au protocole d'étude en matière d'éligibilité, de consentement et de conseil ?</t>
  </si>
  <si>
    <t>S.2 Les conseillers suivent-ils le protocole de l'étude pour confirmer un nouveau diagnostic ?</t>
  </si>
  <si>
    <t>S.3 Pour les patients atteints récemment de RTRI, des tests de CV sont-ils demandés, des échantillons sont-ils collectés et envoyés au laboratoire de tests de CV et les demandes de tests de CV sont-elles enregistrées dans le formulaire de commande de CV de récence ?</t>
  </si>
  <si>
    <t>S.4 Des processus sont-ils en place et bien documentés (aide-mémoire, SOP, etc.) pour renvoyer les résultats du RTRI ? (le cas échéant)</t>
  </si>
  <si>
    <t xml:space="preserve">S.5 Les résultats RITA sont-ils renvoyés à l'établissement/au client dans un délai de 2 semaines (en fonction du protocole) ? </t>
  </si>
  <si>
    <t>S.6 Les violations du protocole sont-elles documentées ?</t>
  </si>
  <si>
    <t>S.7 Des mesures appropriées sont-elles prises et documentées conformément aux procédures de l'étude lorsqu'une violation du protocole se produit ?</t>
  </si>
  <si>
    <t>D.0 SURVEILLANCE DES INFECTIONS RÉCENTES À VIH-1 À L’AIDE D’INDICATEURS DE DONNÉES</t>
  </si>
  <si>
    <t>D.1 Nombre de personnes âgées de &gt; 15 ans nouvellement diagnostiquées séropositives au point de prestation de services pendant la période d'examen</t>
  </si>
  <si>
    <t>Nombre:</t>
  </si>
  <si>
    <t>Dénominateur:</t>
  </si>
  <si>
    <t>D.2 Nombre de candidats sélectionnés pour participer au RTRI au point de prestation de services pendant la période d'examen</t>
  </si>
  <si>
    <t>D.3 Nombre total de candidats éligibles au point de prestation de services pendant la période d'examen</t>
  </si>
  <si>
    <t>D.4 Nombre de candidats éligibles au point de prestation de services qui ont refusé pendant la période d'examen</t>
  </si>
  <si>
    <t>D.5 Nombre de candidats avec motif de refus documenté au point de prestation de services pendant la période d'examen</t>
  </si>
  <si>
    <t xml:space="preserve">D.6 Nombre de participants inscrits aux tests RTRI au point de prestation de services pendant la période d'examen
</t>
  </si>
  <si>
    <t>D.7 Nombre de participants incorrectement inscrits (c'est-à-dire inéligibles) au point de prestation de services pendant la période d'examen</t>
  </si>
  <si>
    <t>D.8 Nombre de participants éligibles inscrits avec des documents de consentement corrects au point de prestation de services pendant la période d'examen</t>
  </si>
  <si>
    <t>Suite ..</t>
  </si>
  <si>
    <t>Code du site (le cas échéant) :</t>
  </si>
  <si>
    <t xml:space="preserve">Vous avez répondu à toutes les questions de la liste de contrôle SPI-RRT. </t>
  </si>
  <si>
    <t>Le total des points marqués pour chaque section doit être compté et enregistré à la fin de la section. Le nombre total de points attendus pour les huit sections est de 75. Si la section 8.0 n'est pas applicable, le nombre total de points attendus pour les sept sections est de 64.</t>
  </si>
  <si>
    <t>Rótulo</t>
  </si>
  <si>
    <t>Endereço Físico</t>
  </si>
  <si>
    <t>Número de clientes testados para HIV:</t>
  </si>
  <si>
    <t xml:space="preserve">Mês Passado:  </t>
  </si>
  <si>
    <t xml:space="preserve">Último trimestre:  </t>
  </si>
  <si>
    <t>Número de HIV positivos recentemente identificados:</t>
  </si>
  <si>
    <t>Número de HIV negativos:</t>
  </si>
  <si>
    <t>Número de HIV positivos recentemente identificados testados pelo RTRI:</t>
  </si>
  <si>
    <t>Número de recentes por RTRI ou RITA:</t>
  </si>
  <si>
    <t>Comentários:</t>
  </si>
  <si>
    <t>1.9 Somente testadores certificados realizam testes rápidos de HIV no local?</t>
  </si>
  <si>
    <t>1.10 Todos os testadores são recertificados periodicamente (por exemplo, a cada dois anos)?</t>
  </si>
  <si>
    <t>2.4 Os kits de teste são armazenados de acordo com as instruções dos fabricantes?</t>
  </si>
  <si>
    <t>3.2 Existem POPs e/ou auxiliares de trabalho para lidar com a exposição acidental a fluidos corporais potencialmente infecciosos através de ferimentos com agulhas, respingos ou outros ferimentos com materiais cortantes?</t>
  </si>
  <si>
    <t>3.3 Os testadores e aqueles que visitam a área de teste estão seguindo as práticas de segurança descritas nos POPs e/ou auxiliares de trabalho?</t>
  </si>
  <si>
    <t>3.4 Os equipamentos de proteção individual (EPI) estão sempre disponíveis para os testadores?</t>
  </si>
  <si>
    <t>3.5 O EPI é usado adequadamente por todos os testadores de forma consistente durante todo o processo de teste?</t>
  </si>
  <si>
    <t>3.6 Há água limpa e sabão disponíveis para lavar as mãos e são usados ​​de forma consistente?</t>
  </si>
  <si>
    <t>3.7 Existe desinfetante adequado para limpar a área de trabalho?</t>
  </si>
  <si>
    <t>3.8 A solução desinfetante disponível está devidamente rotulada com conteúdo, data de preparo e prazo de validade?</t>
  </si>
  <si>
    <t>3.9 Os resíduos perfurocortantes, infecciosos e não infecciosos são descartados de acordo com as instruções de segregação?</t>
  </si>
  <si>
    <t>3.10 Os recipientes de resíduos infecciosos e não infecciosos são esvaziados regularmente de acordo com o POP e/ou auxiliares de trabalho?</t>
  </si>
  <si>
    <t>4.1 Existem directrizes nacionais sobre testes de VIH disponíveis no ponto de teste?</t>
  </si>
  <si>
    <t>4.2 O(s) algoritmo(s) nacional(ais) de teste de HIV são usados ​​de forma consistente no local de teste?</t>
  </si>
  <si>
    <t>4.3 Os POPs e/ou auxiliares de trabalho sobre os procedimentos de teste rápido de HIV e o(s) algoritmo(s) nacional(is) de teste rápido de HIV estão disponíveis e facilmente acessíveis no local de teste?</t>
  </si>
  <si>
    <t>4.4 Os POPs e/ou auxiliares de trabalho sobre procedimentos de teste rápido de HIV e o algoritmo nacional de teste estão atualizados e precisos?</t>
  </si>
  <si>
    <t>4.5 Apenas estão disponíveis para utilização kits de teste rápido de VIH aprovados a nível nacional?</t>
  </si>
  <si>
    <t>4.6 Todos os kits de teste atualmente em uso estão dentro do prazo de validade?</t>
  </si>
  <si>
    <t>4.7 Todos os componentes necessários do kit de teste (ou seja, dispositivo de teste, tampão, dispositivo de coleta de amostra, etc.) e suprimentos estão disponíveis antes do teste?</t>
  </si>
  <si>
    <t>4.9 Existe um sistema de inventário documentado no ponto de teste para os kits de teste recebidos (ou seja, quem os recebeu, data de recebimento, etc.)?</t>
  </si>
  <si>
    <t>4.10 Os auxiliares de punção digital ou coleta de sangue venoso estão disponíveis e são colocados no ponto de teste?</t>
  </si>
  <si>
    <t>4.11 Existem suprimentos suficientes disponíveis para punção digital ou coleta de sangue venoso (ou seja, lanceta, gaze, algodão embebido em álcool, etc.)?</t>
  </si>
  <si>
    <t>4.12 Existem POPs e/ou auxiliares de trabalho que descrevem como a identificação do cliente deve ser registada no registo de testes de VIH?</t>
  </si>
  <si>
    <t>4.13 Os identificadores dos clientes são registrados no registro de testes de HIV e nos dispositivos de teste de acordo com os POPs e/ou auxiliares de trabalho?</t>
  </si>
  <si>
    <t>5.1 Os POPs e/ou auxiliares de trabalho sobre os procedimentos de testagem do VIH e o algoritmo nacional de testagem são referidos e seguidos durante a testagem?</t>
  </si>
  <si>
    <t>5.3 Os dispositivos de coleta de amostras (por exemplo, tubo capilar, alça, pipetas descartáveis, etc.) são usados ​​com precisão para realizar o teste?</t>
  </si>
  <si>
    <t>5.5 As amostras externas de controle de qualidade (CQ) positivo e negativo são usadas rotineiramente (por exemplo, diariamente, semanalmente ou mensalmente) de acordo com os POPs ou diretrizes?</t>
  </si>
  <si>
    <t>6.1 Existe um registo/diário nacional padronizado de testes rápidos de VIH que inclua todos os principais elementos de qualidade disponíveis e em uso?</t>
  </si>
  <si>
    <t>6.2 Todos os elementos do registo/diário de bordo são registados/capturados corretamente?  (por exemplo, dados demográficos dos clientes, nomes de kits, números de lote, datas de validade, nome do testador, resultados individuais e finais de HIV, etc.)?</t>
  </si>
  <si>
    <t>6.3 O resumo total ao final de cada página dos registros/diários de bordo é cumprido corretamente?</t>
  </si>
  <si>
    <t>6.4 Os resultados de testes inválidos são registrados corretamente no registro/diário?</t>
  </si>
  <si>
    <t>6.5 As medidas apropriadas são tomadas e documentadas quando um resultado é inválido?</t>
  </si>
  <si>
    <t>6.6 As páginas do registro/diário de bordo são revisadas rotineiramente pela pessoa responsável quanto à precisão e integridade?</t>
  </si>
  <si>
    <t>7.3 A pessoa responsável no ponto de teste analisa os resultados de AEQ/PT antes de submetê-los ao LNR ou pessoa designada?</t>
  </si>
  <si>
    <t>7.0 AVALIAÇÃO EXTERNA DE QUALIDADE (TESTES DE PROFICIÊNCIA/AEQ E SUPERVISÃO DO LOCAL) PONTUAÇÃO</t>
  </si>
  <si>
    <t>Foto - Avaliação de Qualidade Externa</t>
  </si>
  <si>
    <t>8.1 Todos os testadores receberam treinamento abrangente sobre RTRI?</t>
  </si>
  <si>
    <t>8.2 Existem registros indicando que todos os testadores demonstraram competência em RTRI antes do teste?</t>
  </si>
  <si>
    <t xml:space="preserve">8.3 Todas as versões atuais dos POPs de recência/RTRI e/ou auxílios de trabalho estão prontamente disponíveis no local? </t>
  </si>
  <si>
    <t xml:space="preserve">8.4 Existe oferta suficiente de testes RTRI disponíveis no local?
Forneça o número de testes atualmente disponíveis…….
</t>
  </si>
  <si>
    <t>8.5 Os kits de teste são mantidos em ambiente com temperatura controlada de acordo com as instruções do fabricante?</t>
  </si>
  <si>
    <t>8.6 Os procedimentos de teste RTRI estão sendo seguidos (ou seja, volume correto de amostra usando dispositivo de aplicação de amostra correto, tempo de leitura correto, interpretação correta do resultado)?</t>
  </si>
  <si>
    <t>8.7 Os resultados do RTRI estão documentados corretamente no formulário de captura de dados ou no diário de bordo (por exemplo, dados demográficos do cliente, nome do kit, número do lote, datas de validade, nome do testador, resultados visuais do RTRI e interpretação de atualidade) e revisados ​​pela pessoa responsável?</t>
  </si>
  <si>
    <t>8.8 As amostras de controle de qualidade externo (CQ) (ou seja, de longo prazo (LT), recentes e negativas) são usadas rotineiramente (ou seja, mensalmente) para RTRI?</t>
  </si>
  <si>
    <t>8.9 Os resultados de CQ para RTRI são devidamente registrados (por exemplo, nome do kit, número de lote, datas de validade, nome do testador, resultados visuais de RTRI e interpretação de atualidade para cada nível de CQ) e revisados ​​pela pessoa responsável?</t>
  </si>
  <si>
    <t>8.10 As medidas apropriadas são tomadas e documentadas quando os resultados do CQ do RTRI estão incorretos?</t>
  </si>
  <si>
    <t>8.11 As medidas apropriadas são tomadas e documentadas de acordo com o POP ou diretrizes para resultados de testes RTRI inválidos? Se sim, quantos nos últimos 3 meses…………(use comentários)</t>
  </si>
  <si>
    <t>8.0 VIGILÂNCIA DE INFECÇÃO RECENTE POR HIV-1 USANDO O TESTE RÁPIDO PARA PONTUAÇÃO DE INFECÇÃO RECENTE</t>
  </si>
  <si>
    <t>Foto -RTRI</t>
  </si>
  <si>
    <t>O país implementou a Vigilância de Infecções Recentes pelo VIH-1 ao abrigo de um protocolo de estudo?</t>
  </si>
  <si>
    <t>S.0 PROTOCOLO DE ESTUDO DE VIGILÂNCIA DE INFECÇÃO RECENTE POR HIV-1</t>
  </si>
  <si>
    <t>S.1 Os conselheiros estão aderindo ao protocolo do estudo para elegibilidade, consentimento e aconselhamento?</t>
  </si>
  <si>
    <t>S.2 Os conselheiros estão seguindo o protocolo do estudo para confirmar novos diagnósticos?</t>
  </si>
  <si>
    <t>S.3 Para os pacientes com IRTR recente, os testes de LV são solicitados, as amostras são coletadas e enviadas ao laboratório de testes de LV e as solicitações de testes de LV são registradas no formulário de pedido de LV de recência?</t>
  </si>
  <si>
    <t>S.4 Os processos estão implementados e bem documentados (Job Aid, SOP, etc.) para devolver resultados RTRI? (se aplicável)</t>
  </si>
  <si>
    <t xml:space="preserve">S.5 Os resultados da RITA são devolvidos à instalação/cliente dentro de 2 semanas (dependendo do protocolo)? </t>
  </si>
  <si>
    <t>S.6 As violações do protocolo são documentadas?</t>
  </si>
  <si>
    <t>S.7 As medidas apropriadas são tomadas e documentadas de acordo com os procedimentos do estudo quando ocorre uma violação do protocolo?</t>
  </si>
  <si>
    <t>D.0 VIGILÂNCIA DE INFECÇÃO RECENTE POR HIV-1 USANDO INDICADORES DE DADOS</t>
  </si>
  <si>
    <t>D.1 Número de pessoas com idade &gt; 15 anos recentemente diagnosticadas com VIH no ponto de prestação de serviços durante o período de revisão</t>
  </si>
  <si>
    <t>Número:</t>
  </si>
  <si>
    <t>Denominador:</t>
  </si>
  <si>
    <t>Pontuação:</t>
  </si>
  <si>
    <t>D.2 Número de candidatos selecionados para participação no RTRI no ponto de prestação de serviços durante o período de revisão</t>
  </si>
  <si>
    <t>D.3 Número total de candidatos elegíveis no ponto de prestação de serviços durante o período de revisão</t>
  </si>
  <si>
    <t>D.4 Número de candidatos elegíveis no ponto de prestação de serviços que recusaram durante o período de revisão</t>
  </si>
  <si>
    <t>D.5 Número de candidatos com motivo documentado de recusa no ponto de prestação de serviço durante o período de revisão</t>
  </si>
  <si>
    <t xml:space="preserve">D.6 Número de participantes inscritos em testes RTRI no ponto de prestação de serviços durante o período de revisão
</t>
  </si>
  <si>
    <t>D.7 Número de participantes inscritos incorretamente (ou seja, inelegíveis) no ponto de prestação de serviços durante o período de revisão</t>
  </si>
  <si>
    <t>D.8 Número de participantes elegíveis inscritos com documentação de consentimento correta no ponto de prestação de serviços durante o período de revisão</t>
  </si>
  <si>
    <t>Continuação ..</t>
  </si>
  <si>
    <t>Código do site (se aplicável):</t>
  </si>
  <si>
    <t xml:space="preserve">Você respondeu a todas as perguntas da lista de verificação SPI-RRT. </t>
  </si>
  <si>
    <t>O total de pontos marcados para cada seção deve ser contabilizado e registrado no final da seção. O número total de pontos esperados para todas as oito secções é 75. Se a secção 8.0 não for aplicável, então o número total de pontos esperados para sete secções é 64.</t>
  </si>
  <si>
    <t>Etiqueta</t>
  </si>
  <si>
    <t>Dirección física</t>
  </si>
  <si>
    <t>Número de clientes sometidos a pruebas de VIH:</t>
  </si>
  <si>
    <t xml:space="preserve">Mes pasado:  </t>
  </si>
  <si>
    <t>Número de VIH positivos recientemente identificados:</t>
  </si>
  <si>
    <t>Número de VIH negativos:</t>
  </si>
  <si>
    <t>Número de personas VIH positivas recientemente identificadas analizadas por RTRI:</t>
  </si>
  <si>
    <t>Número de recientes por RTRI o RITA:</t>
  </si>
  <si>
    <t>Comentarios:</t>
  </si>
  <si>
    <t>1.9 ¿Solo los examinadores certificados realizan pruebas rápidas de VIH en el sitio?</t>
  </si>
  <si>
    <t>1.10 ¿Todos los evaluadores se recertifican periódicamente (por ejemplo, cada dos años)?</t>
  </si>
  <si>
    <t>2.4 ¿Se almacenan los kits de prueba según las instrucciones del fabricante?</t>
  </si>
  <si>
    <t>3.2 ¿Existen POE y/o asistentes de trabajo para abordar la exposición accidental a fluidos corporales potencialmente infecciosos a través de una lesión por pinchazo con aguja, salpicadura u otra lesión por objetos punzantes?</t>
  </si>
  <si>
    <t>3.3 ¿Los evaluadores y quienes visitan el área de pruebas siguen las prácticas de seguridad descritas en los POE y/o los asistentes de trabajo?</t>
  </si>
  <si>
    <t>3.4 ¿Está siempre disponible el equipo de protección personal (EPP) para los evaluadores?</t>
  </si>
  <si>
    <t>3.5 ¿Todos los evaluadores utilizan adecuadamente el EPP de manera consistente durante todo el proceso de prueba?</t>
  </si>
  <si>
    <t>3.6 ¿Hay agua limpia y jabón disponibles para lavarse las manos y se utilizan de manera constante?</t>
  </si>
  <si>
    <t>3.7 ¿Existe disponible un desinfectante adecuado para limpiar el área de trabajo?</t>
  </si>
  <si>
    <t>3.8 ¿La solución desinfectante está disponible debidamente etiquetada con contenido, fecha de preparación y fecha de vencimiento?</t>
  </si>
  <si>
    <t>3.9 ¿Se eliminan los desechos punzantes y infecciosos y no infecciosos de acuerdo con las instrucciones de segregación?</t>
  </si>
  <si>
    <t>3.10 ¿Se vacían periódicamente los contenedores de desechos infecciosos y no infecciosos según el POE y/o los asistentes de trabajo?</t>
  </si>
  <si>
    <t>4.1 ¿Existen directrices nacionales para la prueba del VIH disponibles en el punto de prueba?</t>
  </si>
  <si>
    <t>4.2 ¿Se utilizan sistemáticamente los algoritmos nacionales de prueba del VIH en el sitio de prueba?</t>
  </si>
  <si>
    <t>4.3 ¿Están los POE y/o los asistentes laborales sobre los procedimientos de prueba rápida del VIH y los algoritmos nacionales de prueba rápida del VIH disponibles y fácilmente accesibles en el sitio de prueba?</t>
  </si>
  <si>
    <t>4.4 ¿Están actualizados y son precisos los POE y/o los asistentes laborales sobre los procedimientos de prueba rápida del VIH y el algoritmo nacional de prueba?</t>
  </si>
  <si>
    <t>4.5 ¿Están disponibles para su uso únicamente kits de prueba rápida de VIH aprobados a nivel nacional?</t>
  </si>
  <si>
    <t>4.6 ¿Están todos los kits de prueba actualmente en uso dentro de la fecha de vencimiento?</t>
  </si>
  <si>
    <t>4.7 ¿Están disponibles todos los componentes y suministros necesarios del kit de prueba (es decir, dispositivo de prueba, tampón, dispositivo de recolección de muestras, etc.) antes de la prueba?</t>
  </si>
  <si>
    <t>4.9 ¿Existe un sistema de inventario documentado en el punto de prueba para los kits de prueba recibidos (es decir, quién los recibió, fecha de recepción, etc.)?</t>
  </si>
  <si>
    <t>4.10 ¿Están disponibles y colocados en el punto de prueba asistentes de trabajo para punción en el dedo o extracción de sangre venosa?</t>
  </si>
  <si>
    <t>4.11 ¿Hay suficientes suministros disponibles para punción en el dedo o extracción de sangre venosa (es decir, lanceta, gasa, hisopo con alcohol, etc.)?</t>
  </si>
  <si>
    <t>4.12 ¿Existen POE y/o asistentes laborales que describan cómo se debe registrar la identificación del cliente en el registro de pruebas de VIH?</t>
  </si>
  <si>
    <t>4.13 ¿Se registran los identificadores del cliente en el registro de pruebas de VIH y en los dispositivos de prueba según los POE y/o el asistente de trabajo?</t>
  </si>
  <si>
    <t>5.1 ¿Se hace referencia y se siguen los POE y/o los asistentes laborales sobre los procedimientos de prueba del VIH y el algoritmo nacional de prueba durante la prueba?</t>
  </si>
  <si>
    <t>5.3 ¿Se utilizan con precisión los dispositivos de recolección de muestras (p. ej., tubo capilar, asa, pipetas desechables, etc.) para realizar la prueba?</t>
  </si>
  <si>
    <t>5.5 ¿Se utilizan de forma rutinaria (p. ej., diaria, semanal o mensual) muestras de control de calidad (QC) positivas y negativas externas de acuerdo con los POE o directrices?</t>
  </si>
  <si>
    <t>6.1 ¿Existe un registro/diario de pruebas rápidas de VIH estandarizado a nivel nacional que incluya todos los elementos clave de calidad disponibles y en uso?</t>
  </si>
  <si>
    <t>6.2 ¿Se registran/capturan correctamente todos los elementos del registro/diario de pesca?  (por ejemplo, datos demográficos del cliente, nombres de los kits, números de lote, fechas de vencimiento, nombre del evaluador, resultados individuales y finales de VIH, etc.)?</t>
  </si>
  <si>
    <t>6.3 ¿Se cumple fielmente el resumen total al final de cada página del registro/cuadernos de pesca?</t>
  </si>
  <si>
    <t>6.4 ¿Se registran correctamente los resultados de las pruebas no válidas en el registro/libro de registro?</t>
  </si>
  <si>
    <t>6.5 ¿Se toman y documentan las medidas adecuadas cuando un resultado no es válido?</t>
  </si>
  <si>
    <t>6.6 ¿La persona a cargo revisa periódicamente las páginas del registro/diario de pesca para verificar su exactitud e integridad?</t>
  </si>
  <si>
    <t>7.3 ¿La persona a cargo en el punto de prueba revisa los resultados de EQA/PT antes de enviarlos al NRL o a su designado?</t>
  </si>
  <si>
    <t>7.0 EVALUACIÓN DE CALIDAD EXTERNA (PRUEBAS DE COMPETENCIA/EQA Y SUPERVISIÓN DEL SITIO) PUNTUACIÓN</t>
  </si>
  <si>
    <t>Foto-Evaluación de Calidad Externa</t>
  </si>
  <si>
    <t>8.1 ¿Todos los evaluadores han recibido una capacitación integral sobre RTRI?</t>
  </si>
  <si>
    <t>8.2 ¿Existen registros que indiquen que todos los evaluadores han demostrado competencia en RTRI antes de realizar la prueba?</t>
  </si>
  <si>
    <t xml:space="preserve">8.3 ¿Están todas las versiones actuales de los SOP recientes/RTRI y/o ayudas laborales disponibles en el sitio? </t>
  </si>
  <si>
    <t xml:space="preserve">8.4 ¿Hay suficiente suministro de pruebas RTRI disponibles en el sitio?
Proporcione el número de pruebas disponibles actualmente…….
</t>
  </si>
  <si>
    <t>8.5 ¿Se mantienen los kits de prueba en un ambiente con temperatura controlada según las instrucciones del fabricante?</t>
  </si>
  <si>
    <t>8.6 ¿Se están siguiendo los procedimientos de prueba RTRI (es decir, volumen correcto de muestra utilizando el dispositivo de aplicación de muestra correcto, tiempo de lectura correcto, interpretación correcta de los resultados)?</t>
  </si>
  <si>
    <t>8.7 ¿Los resultados del RTRI están documentados correctamente en el formulario de captura de datos o en el libro de registro (por ejemplo, datos demográficos del cliente, nombre del kit, número de lote, fechas de vencimiento, nombre del evaluador, resultados visuales del RTRI e interpretación reciente) y son revisados ​​por la persona a cargo?</t>
  </si>
  <si>
    <t>8.8 ¿Se utilizan de forma rutinaria (es decir, mensualmente) muestras de control de calidad externo (QC) (es decir, de largo plazo (LT), recientes y negativas) para el RTRI?</t>
  </si>
  <si>
    <t>8.9 ¿Se registran adecuadamente los resultados de control de calidad para RTRI (por ejemplo, nombre del kit, número de lote, fechas de vencimiento, nombre del probador, resultados visuales de RTRI e interpretación reciente para cada nivel de control de calidad) y son revisados ​​por la persona a cargo?</t>
  </si>
  <si>
    <t>8.10 ¿Se toman y documentan las medidas adecuadas cuando los resultados del control de calidad del RTRI son incorrectos?</t>
  </si>
  <si>
    <t>8.11 ¿Se toman y documentan las medidas apropiadas de acuerdo con los SOP o las pautas para resultados no válidos de las pruebas RTRI? En caso afirmativo, ¿cuántos en los últimos 3 meses…………(use comentarios)</t>
  </si>
  <si>
    <t>8.0 VIGILANCIA DE INFECCIÓN RECIENTE POR VIH-1 MEDIANTE LA PRUEBA RÁPIDA DE PUNTUACIÓN DE INFECCIÓN RECIENTE</t>
  </si>
  <si>
    <t>¿Ha implementado el país la Vigilancia de Infecciones Recientes por VIH-1 bajo un protocolo de estudio?</t>
  </si>
  <si>
    <t>S.0 PROTOCOLO DE ESTUDIO DE VIGILANCIA DE INFECCIÓN RECIENTE POR VIH-1</t>
  </si>
  <si>
    <t>S.1 ¿Los consejeros cumplen el protocolo del estudio en materia de elegibilidad, consentimiento y asesoramiento?</t>
  </si>
  <si>
    <t>S.2 ¿Siguen los consejeros el protocolo del estudio para confirmar un nuevo diagnóstico?</t>
  </si>
  <si>
    <t>S.3 Para aquellos pacientes con RTRI reciente, ¿se solicitan pruebas de VL, se recolectan muestras y se envían al laboratorio de pruebas de VL y se registran las solicitudes de pruebas de VL en el formulario de pedido de VL reciente?</t>
  </si>
  <si>
    <t>S.4 ¿Existen procesos implementados y bien documentados (ayuda laboral, SOP, etc.) para obtener resultados del RTRI? (si corresponde)</t>
  </si>
  <si>
    <t xml:space="preserve">S.5 ¿Se devuelven los resultados de RITA al centro/cliente en un plazo de 2 semanas (según el protocolo)? </t>
  </si>
  <si>
    <t>S.6 ¿Están documentadas las violaciones del protocolo?</t>
  </si>
  <si>
    <t>S.7 ¿Se toman y documentan las medidas apropiadas de acuerdo con los procedimientos del estudio cuando ocurre una violación del protocolo?</t>
  </si>
  <si>
    <t>D.0 VIGILANCIA DE INFECCIÓN RECIENTE POR VIH-1 UTILIZANDO INDICADORES DE DATOS</t>
  </si>
  <si>
    <t>D.1 Número de personas mayores de 15 años con diagnóstico reciente de VIH en el punto de prestación de servicios durante el período examinado</t>
  </si>
  <si>
    <t>Puntaje:</t>
  </si>
  <si>
    <t>D.2 Número de candidatos seleccionados para participar en RTRI en el punto de prestación de servicios durante el período de revisión</t>
  </si>
  <si>
    <t>D.3 Número total de candidatos elegibles en el punto de prestación de servicios durante el período de revisión</t>
  </si>
  <si>
    <t>D.4 Número de candidatos elegibles en el punto de prestación de servicios que rechazaron durante el período de revisión</t>
  </si>
  <si>
    <t>D.5 Número de candidatos con motivos documentados de rechazo en el punto de prestación de servicios durante el período de revisión</t>
  </si>
  <si>
    <t xml:space="preserve">D.6 Número de participantes inscritos en pruebas RTRI en el punto de prestación de servicios durante el período de revisión
</t>
  </si>
  <si>
    <t>D.7 Número de participantes inscritos incorrectamente (es decir, no elegibles) en el punto de prestación de servicios durante el período de revisión</t>
  </si>
  <si>
    <t>D.8 Número de participantes elegibles inscritos con la documentación de consentimiento correcta en el punto de prestación de servicios durante el período de revisión</t>
  </si>
  <si>
    <t>Continuado..</t>
  </si>
  <si>
    <t>Código del sitio (si corresponde):</t>
  </si>
  <si>
    <t xml:space="preserve">Ha completado todas las preguntas de la lista de verificación SPI-RRT. </t>
  </si>
  <si>
    <t>Los puntos totales obtenidos en cada sección deben contarse y registrarse al final de la sección. El número total de puntos esperados para las ocho secciones es 75. Si la sección 8.0 no es aplicable, entonces el número total de puntos esperados para siete secciones es 64.</t>
  </si>
  <si>
    <t xml:space="preserve">### SCORING CRITERIA </t>
  </si>
  <si>
    <t>PARTIE C : NOTATION</t>
  </si>
  <si>
    <t>### CRITÈRES DE NOTATION</t>
  </si>
  <si>
    <t>PARTE C : PONTUAÇÃO</t>
  </si>
  <si>
    <t>### CRITÉRIOS DE PONTUAÇÃO</t>
  </si>
  <si>
    <t>PARTE C: Puntuación</t>
  </si>
  <si>
    <t>### Criterios de puntuación</t>
  </si>
  <si>
    <t>Part D : SUMMARY</t>
  </si>
  <si>
    <t>PARTIE D : SOMMAIRE</t>
  </si>
  <si>
    <t>PARTE D : RESUMO</t>
  </si>
  <si>
    <t>PARTE D : RESUMEN</t>
  </si>
  <si>
    <t>AUDIT_SCORE_PERCENTAGE_ROUNDED</t>
  </si>
  <si>
    <t>Audit Score Without RTRI - ${facilityname} :
1.0 PERSONAL TRAINING &amp; CERTIFICATION SCORE = ${PERSONAL_SCORE}/10 
2.0 PHYSICAL FACILITY SCORE = ${PHYSICAL_SCORE}/5 
3.0 SAFETY SCORE = ${SAFETY_SCORE}/10
4.0 PRE-TESTING PHASE SCORE = ${PRETEST_SCORE}/13 
5.0 TESTING PHASE SCORE = ${TEST_SCORE}/9 
6.0 POST TESTING PHASE = ${POST_SCORE}/9 
7.0 EXTERNAL QUALITY AUDIT = ${EQA_SCORE}/8
Total points scored = ${FINAL_AUDIT_SCORE} 
Total score expected = ${MAX_AUDIT_SCORE} 
% Score = ${AUDIT_SCORE_PERCENTAGE_ROUNDED}</t>
  </si>
  <si>
    <t>Score d'audit sans RTRI - ${facilityname} :
1.0 SCORE DE FORMATION PERSONNELLE ET DE CERTIFICATION = ${PERSONAL_SCORE}/10 
2.0 SCORE DES INSTALLATIONS PHYSIQUES = ${PHYSICAL_SCORE}/5 
SCORE DE SÉCURITÉ 3,0 = {SAFETY_SCORE} $/10
4.0 SCORE DE LA PHASE DE PRÉ-TEST = ${PRETEST_SCORE}/13 
5.0 SCORE DE LA PHASE DE TEST = ${TEST_SCORE}/9 
6.0 PHASE POST-TEST = ${POST_SCORE}/9 
7.0 AUDIT QUALITÉ EXTERNE = ${EQA_SCORE}/8
Total de points marqués = ${FINAL_AUDIT_SCORE} 
Score total attendu = ${MAX_AUDIT_SCORE} 
% de score = ${AUDIT_SCORE_PERCENTAGE_ROUNDED}</t>
  </si>
  <si>
    <t>Pontuação de auditoria sem RTRI - ${facilityname} :
1.0 PONTUAÇÃO DE TREINAMENTO PESSOAL E CERTIFICAÇÃO = ${PERSONAL_SCORE}/10 
2.0 PONTUAÇÃO DE INSTALAÇÕES FÍSICAS = ${PHYSICAL_SCORE}/5 
3.0 PONTUAÇÃO DE SEGURANÇA = ${SAFETY_SCORE}/10
4.0 PONTUAÇÃO DA FASE DE PRÉ-TESTE = ${PRETEST_SCORE}/13 
5.0 PONTUAÇÃO DA FASE DE TESTE = ${TEST_SCORE}/9 
6.0 FASE PÓS-TESTE = ${POST_SCORE}/9 
7.0 AUDITORIA EXTERNA DE QUALIDADE = ${EQA_SCORE}/8
Total de pontos marcados = ${FINAL_AUDIT_SCORE} 
Pontuação total esperada = ${MAX_AUDIT_SCORE} 
% Pontuação = ${AUDIT_SCORE_PERCENTAGE_ROUNDED}</t>
  </si>
  <si>
    <t>Puntuación de auditoría sin RTRI - ${facilityname} :
1.0 PUNTUACIÓN DE ENTRENAMIENTO PERSONAL Y CERTIFICACIÓN = ${PERSONAL_SCORE}/10 
2.0 PUNTUACIÓN DE INSTALACIONES FÍSICAS = ${PHYSICAL_SCORE}/5 
3.0 PUNTUACIÓN DE SEGURIDAD = ${SAFETY_SCORE}/10
4.0 PUNTUACIÓN DE LA FASE PREVIA A LA PRUEBA = ${PRETEST_SCORE}/13 
5.0 PUNTUACIÓN DE LA FASE DE PRUEBA = ${TEST_SCORE}/9 
6.0 FASE POSTERIOR A LA PRUEBA = ${POST_SCORE}/9 
7.0 AUDITORÍA DE CALIDAD EXTERNA = ${EQA_SCORE}/8
Puntos totales obtenidos = ${FINAL_AUDIT_SCORE} 
Puntuación total esperada = ${MAX_AUDIT_SCORE} 
% de puntuación = ${AUDIT_SCORE_PERCENTAGE_ROUNDED}</t>
  </si>
  <si>
    <t>Audit Score with RTRI - ${facilityname} :
1.0 PERSONAL TRAINING &amp; CERTIFICATION SCORE = ${PERSONAL_SCORE}/10 
2.0 PHYSICAL FACILITY SCORE = ${PHYSICAL_SCORE}/5 
3.0 SAFETY SCORE = ${SAFETY_SCORE}/10
4.0 PRE-TESTING PHASE SCORE = ${PRETEST_SCORE}/13 
5.0 TESTING PHASE SCORE = ${TEST_SCORE}/9 
6.0 POST TESTING PHASE = ${POST_SCORE}/9 
7.0 EXTERNAL QUALITY AUDIT = ${EQA_SCORE}/8
8.0 HIV-1 RECENT INFECTION SURVEILLANCE USING THE RAPID TEST FOR RECENT INFECTION = ${RTRI_SCORE}/11
Total points scored = ${FINAL_AUDIT_SCORE} 
Total score expected = ${MAX_AUDIT_SCORE} 
% Score = ${AUDIT_SCORE_PERCENTAGE_ROUNDED}</t>
  </si>
  <si>
    <t>Score d'audit avec RTRI - ${facilityname} :
1.0 SCORE DE FORMATION PERSONNELLE ET DE CERTIFICATION = ${PERSONAL_SCORE}/10 
2.0 SCORE DES INSTALLATIONS PHYSIQUES = ${PHYSICAL_SCORE}/5 
SCORE DE SÉCURITÉ 3,0 = {SAFETY_SCORE} $/10
4.0 SCORE DE LA PHASE DE PRÉ-TEST = ${PRETEST_SCORE}/13 
5.0 SCORE DE LA PHASE DE TEST = ${TEST_SCORE}/9 
6.0 PHASE POST-TEST = ${POST_SCORE}/9 
7.0 AUDIT QUALITÉ EXTERNE = ${EQA_SCORE}/8
8.0 SURVEILLANCE DES INFECTIONS RÉCENTES À VIH-1 À L'AIDE DU TEST RAPIDE POUR LES INFECTIONS RÉCENTES = ${RTRI_SCORE}/11
Total de points marqués = ${FINAL_AUDIT_SCORE} 
Score total attendu = ${MAX_AUDIT_SCORE} 
% de score = ${AUDIT_SCORE_PERCENTAGE_ROUNDED}</t>
  </si>
  <si>
    <t>Pontuação de auditoria com RTRI - ${facilityname} :
1.0 PONTUAÇÃO DE TREINAMENTO PESSOAL E CERTIFICAÇÃO = ${PERSONAL_SCORE}/10 
2.0 PONTUAÇÃO DE INSTALAÇÕES FÍSICAS = ${PHYSICAL_SCORE}/5 
3.0 PONTUAÇÃO DE SEGURANÇA = ${SAFETY_SCORE}/10
4.0 PONTUAÇÃO DA FASE DE PRÉ-TESTE = ${PRETEST_SCORE}/13 
5.0 PONTUAÇÃO DA FASE DE TESTE = ${TEST_SCORE}/9 
6.0 FASE PÓS-TESTE = ${POST_SCORE}/9 
7.0 AUDITORIA EXTERNA DE QUALIDADE = ${EQA_SCORE}/8
8.0 VIGILÂNCIA DE INFECÇÃO RECENTE POR HIV-1 USANDO O TESTE RÁPIDO PARA INFECÇÃO RECENTE = ${RTRI_SCORE}/11
Total de pontos marcados = ${FINAL_AUDIT_SCORE} 
Pontuação total esperada = ${MAX_AUDIT_SCORE} 
% Pontuação = ${AUDIT_SCORE_PERCENTAGE_ROUNDED}</t>
  </si>
  <si>
    <t>Puntuación de auditoría con RTRI - ${facilityname} :
1.0 PUNTUACIÓN DE ENTRENAMIENTO PERSONAL Y CERTIFICACIÓN = ${PERSONAL_SCORE}/10 
2.0 PUNTUACIÓN DE INSTALACIONES FÍSICAS = ${PHYSICAL_SCORE}/5 
3.0 PUNTUACIÓN DE SEGURIDAD = ${SAFETY_SCORE}/10
4.0 PUNTUACIÓN DE LA FASE PREVIA A LA PRUEBA = ${PRETEST_SCORE}/13 
5.0 PUNTUACIÓN DE LA FASE DE PRUEBA = ${TEST_SCORE}/9 
6.0 FASE POSTERIOR A LA PRUEBA = ${POST_SCORE}/9 
7.0 AUDITORÍA DE CALIDAD EXTERNA = ${EQA_SCORE}/8
8.0 VIGILANCIA DE INFECCIÓN RECIENTE POR VIH-1 MEDIANTE LA PRUEBA RÁPIDA DE INFECCIÓN RECIENTE = ${RTRI_SCORE}/11
Puntos totales obtenidos = ${FINAL_AUDIT_SCORE} 
Puntuación total esperada = ${MAX_AUDIT_SCORE} 
% de puntuación = ${AUDIT_SCORE_PERCENTAGE_ROUNDED}</t>
  </si>
  <si>
    <t>Collect the GPS coordinates of this site.</t>
  </si>
  <si>
    <t>Part B : SPI-RRT Checklist - Section 1</t>
  </si>
  <si>
    <t>Part B : SPI-RRT Checklist - Section 2</t>
  </si>
  <si>
    <t>Part B : SPI-RRT Checklist - Section 3</t>
  </si>
  <si>
    <t>Part B : SPI-RRT Checklist - Section 4</t>
  </si>
  <si>
    <t>Part B : SPI-RRT Checklist - Section 5</t>
  </si>
  <si>
    <t>Part B : SPI-RRT Checklist - Section 6</t>
  </si>
  <si>
    <t>Part B : SPI-RRT Checklist - Section 7</t>
  </si>
  <si>
    <t>Part B : SPI-RRT Checklist - Section 8</t>
  </si>
  <si>
    <t>Partie B : Liste de contrôle SPI-RRT - Section 2</t>
  </si>
  <si>
    <t>Parte B : Lista de verificação SPI-RRT - Seção 2</t>
  </si>
  <si>
    <t>Parte B : Lista de verificación SPI-RRT - Sección 2</t>
  </si>
  <si>
    <t>Parte B : Lista de verificación SPI-RRT - Sección 1</t>
  </si>
  <si>
    <t>Partie B : Liste de contrôle SPI-RRT - Section 1</t>
  </si>
  <si>
    <t>Partie B : Liste de contrôle SPI-RRT - Section 3</t>
  </si>
  <si>
    <t>Partie B : Liste de contrôle SPI-RRT - Section 4</t>
  </si>
  <si>
    <t>Partie B : Liste de contrôle SPI-RRT - Section 5</t>
  </si>
  <si>
    <t>Partie B : Liste de contrôle SPI-RRT - Section 6</t>
  </si>
  <si>
    <t>Partie B : Liste de contrôle SPI-RRT - Section 7</t>
  </si>
  <si>
    <t>Partie B : Liste de contrôle SPI-RRT - Section 8</t>
  </si>
  <si>
    <t>Parte B : Lista de verificação SPI-RRT - Seção 8</t>
  </si>
  <si>
    <t>Parte B : Lista de verificação SPI-RRT - Seção 7</t>
  </si>
  <si>
    <t>Parte B : Lista de verificação SPI-RRT - Seção 6</t>
  </si>
  <si>
    <t>Parte B : Lista de verificação SPI-RRT - Seção 5</t>
  </si>
  <si>
    <t>Parte B : Lista de verificação SPI-RRT - Seção 4</t>
  </si>
  <si>
    <t>Parte B : Lista de verificação SPI-RRT - Seção 3</t>
  </si>
  <si>
    <t>Parte B : Lista de verificação SPI-RRT - Seção 1</t>
  </si>
  <si>
    <t>Parte B : Lista de verificación SPI-RRT - Sección 4</t>
  </si>
  <si>
    <t>Parte B : Lista de verificación SPI-RRT - Sección 3</t>
  </si>
  <si>
    <t>Parte B : Lista de verificación SPI-RRT - Sección 5</t>
  </si>
  <si>
    <t>Parte B : Lista de verificación SPI-RRT - Sección 6</t>
  </si>
  <si>
    <t>Parte B : Lista de verificación SPI-RRT - Sección 7</t>
  </si>
  <si>
    <t>Parte B : Lista de verificación SPI-RRT - Sección 8</t>
  </si>
  <si>
    <t>Informe resumido del auditor para la auditoría SPI-RRT
Nombre de la instalación: ${facilityname} 
Número de probadores:${NumberofTester}
Tipo de punto de prueba:${testingpointtype}
Hora de inicio de la auditoría (hh:mm):${auditStartTime}
Hora de finalización de la auditoría (hh:mm):${auditEndTime}
Código de sitio (si corresponde):${sitecode}
Duración de la auditoría: ${durationaudit}
 Nombre auditado del personal:${staffaudited} 
Puntos totales obtenidos = ${FINAL_AUDIT_SCORE} 
Puntuación total esperada = ${MAX_AUDIT_SCORE} 
% de puntuación = ${AUDIT_SCORE_PERCENTAGE_ROUNDED}</t>
  </si>
  <si>
    <t>Relatório Resumido do Auditor para Auditoria SPI-RRT
Nome da instalação: ${facilityname} 
Nº de testadores:${NumberofTester}
Tipo de ponto de teste:${testingpointtype}
Hora de início da auditoria (hh:mm):${auditStartTime}
Hora de término da auditoria (hh:mm):${auditEndTime}
Código do site (se aplicável):${sitecode}
Duração da auditoria: ${durationaudit}
Nome da equipe auditada:${staffaudited} 
Total de pontos marcados = ${FINAL_AUDIT_SCORE} 
Pontuação total esperada = ${MAX_AUDIT_SCORE} 
% Pontuação = ${AUDIT_SCORE_PERCENTAGE_ROUNDED}</t>
  </si>
  <si>
    <t xml:space="preserve">Rapport de synthèse de l'auditeur pour l'audit SPI-RRT
Nom de l'établissement : ${facilityname} 
Nombre de testeurs : ${NumberofTester}
Type de point de test :${testingpointtype}
Heure de début de l'audit (hh:mm) :${auditStartTime}
Heure de fin de l'audit (hh:mm) :${auditEndTime}
Code du site (le cas échéant) :${sitecode}
Durée de l'audit : ${durationaudit}
Nom du personnel audité :${staffaudited} 
Total de points marqués = ${FINAL_AUDIT_SCORE} 
Score total attendu = ${MAX_AUDIT_SCORE} 
% de score = ${AUDIT_SCORE_PERCENTAGE_ROUNDED}
</t>
  </si>
  <si>
    <t>Auditor’s Summation Report for SPI-RRT Audit
Facility Name: ${facilityname} 
No. of Tester(s):${NumberofTester}
Type of testing point:${testingpointtype}
Audit Start Time (hh:mm) :${auditStartTime}
Audit End Time (hh:mm) :${auditEndTime}
Site code (if applicable):${sitecode}
Duration Of Audit : ${durationaudit}
Staff Audited Name:${staffaudited} 
Total points scored = ${FINAL_AUDIT_SCORE} 
Total score expected = ${MAX_AUDIT_SCORE} 
% Score = ${AUDIT_SCORE_PERCENTAGE_ROUNDED}</t>
  </si>
  <si>
    <t>Summary continued ..</t>
  </si>
  <si>
    <t>Resumo continuado ...</t>
  </si>
  <si>
    <t>Resumen continuado ...</t>
  </si>
  <si>
    <t>Summary continued …</t>
  </si>
  <si>
    <t>Résumé suite ...</t>
  </si>
  <si>
    <t xml:space="preserve">PART C : SCORING </t>
  </si>
  <si>
    <t>section1</t>
  </si>
  <si>
    <t>section2</t>
  </si>
  <si>
    <t>section3</t>
  </si>
  <si>
    <t>section4</t>
  </si>
  <si>
    <t>section5</t>
  </si>
  <si>
    <t>section6</t>
  </si>
  <si>
    <t>DO_SURVEILLANCE</t>
  </si>
  <si>
    <t>${DO_SURVEILLANCE}='Yes'</t>
  </si>
  <si>
    <t>S.6 Are protocol violations documented?</t>
  </si>
  <si>
    <t>S.7 Are appropriate steps taken and documented according to the study procedures when a protocol violation occurs?</t>
  </si>
  <si>
    <t>D.1 Number of persons aged &gt; 15 newly diagnosed with HIV at service delivery point during review period</t>
  </si>
  <si>
    <t>D.4 Number of eligible candidates at service delivery point who declined during review period</t>
  </si>
  <si>
    <t>D.5 Number of candidates with documented reason for refusal at service delivery point during review period</t>
  </si>
  <si>
    <t xml:space="preserve">D.6 Number of participants enrolled in RTRI testing at service delivery point during review period
</t>
  </si>
  <si>
    <t>D.7 Number of participants incorrectly enrolled (i.e. ineligible) at service delivery point during review period</t>
  </si>
  <si>
    <t>D.8 Number of eligible participants enrolled with correct consent documentation at service delivery point during review period</t>
  </si>
  <si>
    <t xml:space="preserve">For each of the questions listed below, please check Yes, Partial or No, where applicable. Indicate “Yes” only when all elements are satisfactorily present.  Provide comments for each “Partial” or “No” response.    </t>
  </si>
  <si>
    <t>Pour chacune des questions énumérées ci-dessous, veuillez cocher Oui, Partiel ou Non, selon le cas. Indiquez "Oui" uniquement lorsque tous les éléments sont présents de manière satisfaisante. Fournissez des commentaires pour chaque réponse "Partiel" ou "Non".</t>
  </si>
  <si>
    <t>Para cada uma das questões listadas abaixo, marque Sim, Parcial ou Não, conforme aplicável. Indique "Sim" apenas quando todos os elementos estiverem presentes de forma satisfatória. Forneça comentários para cada resposta "Parcial" ou "Não".</t>
  </si>
  <si>
    <t>Para cada una de las preguntas enumeradas a continuación, marque Sí, Parcial o No, según corresponda. Indique "Sí" solo cuando todos los elementos estén presentes de manera satisfactoria. Proporcione comentarios para cada respuesta "Parcial" o "No".</t>
  </si>
  <si>
    <t>&lt;p style="text-align:center"&gt;Stepwise Process for Improving the Quality of HIV Rapid and Recency Testing (SPI-RRT) Checklist&lt;/p&gt;</t>
  </si>
  <si>
    <t>&lt;p style="text-align:center"&gt;Processo passo a passo para melhorar a qualidade da lista de verificação de testes rápidos e recentes de HIV (SPI-RRT)&lt;/p&gt;</t>
  </si>
  <si>
    <t>&lt;p style="text-align:center"&gt;Centered label&lt;/p&gt;Lista de verificación del proceso gradual para mejorar la calidad de las pruebas rápidas y recientes del VIH (SPI-RRT)&lt;/p&gt;</t>
  </si>
  <si>
    <t>&lt;p style="text-align:center"&gt;Centered label&lt;/p&gt;Processus par étapes pour améliorer la qualité des tests rapides et récents du VIH (SPI-RRT) Liste de contrôle&lt;/p&gt;</t>
  </si>
  <si>
    <t>Type of Testing Point</t>
  </si>
  <si>
    <t>PERSONAL_TIMELINE_FOLLOWUP</t>
  </si>
  <si>
    <t>PERSONAL_ACTION_FOLLOWUP</t>
  </si>
  <si>
    <t>PERSONAL_DEFICIENCY_FOLLOWUP</t>
  </si>
  <si>
    <t>PERSONAL_SECTIONNO_FOLLOWUP</t>
  </si>
  <si>
    <t>PERSONAL_TIMELINE_IMMEDIATE</t>
  </si>
  <si>
    <t>PERSONAL_ACTION_IMMEDIATE</t>
  </si>
  <si>
    <t>PERSONAL_DEFICIENCY_IMMEDIATE</t>
  </si>
  <si>
    <t>PERSONAL_SECTIONNO_IMMEDIATE</t>
  </si>
  <si>
    <t>PERSONAL_CORRECTIVE_ACTIONS_IMMEDIATE</t>
  </si>
  <si>
    <t>PERSONAL_CORRECTIVE_ACTIONS_FOLLOWUP</t>
  </si>
  <si>
    <t>Photo - Personnel Training and Certification</t>
  </si>
  <si>
    <t>multiline</t>
  </si>
  <si>
    <t>Corrective Actions :</t>
  </si>
  <si>
    <t>#### Immediate Corrective Actions</t>
  </si>
  <si>
    <t>#### Follow-up Corrective Actions</t>
  </si>
  <si>
    <t>#### Actions correctives immédiates</t>
  </si>
  <si>
    <t>#### Actions correctives de suivi</t>
  </si>
  <si>
    <t>PHYSICAL_CORRECTIVE_ACTIONS_IMMEDIATE</t>
  </si>
  <si>
    <t>PHYSICAL_SECTIONNO_IMMEDIATE</t>
  </si>
  <si>
    <t>PHYSICAL_DEFICIENCY_IMMEDIATE</t>
  </si>
  <si>
    <t>PHYSICAL_TIMELINE_IMMEDIATE</t>
  </si>
  <si>
    <t>PHYSICAL_ACTION_IMMEDIATE</t>
  </si>
  <si>
    <t>PHYSICAL_CORRECTIVE_ACTIONS_FOLLOWUP</t>
  </si>
  <si>
    <t>PHYSICAL_SECTIONNO_FOLLOWUP</t>
  </si>
  <si>
    <t>PHYSICAL_DEFICIENCY_FOLLOWUP</t>
  </si>
  <si>
    <t>PHYSICAL_TIMELINE_FOLLOWUP</t>
  </si>
  <si>
    <t>PHYSICAL_ACTION_FOLLOWUP</t>
  </si>
  <si>
    <t>PERSONAL_RECOMMENDATIONS_IMMEDIATE</t>
  </si>
  <si>
    <t>PERSONAL_RECOMMENDATIONS_FOLLOWUP</t>
  </si>
  <si>
    <t>PHYSICAL_RECOMMENDATIONS_IMMEDIATE</t>
  </si>
  <si>
    <t>PHYSICAL_RECOMMENDATIONS_FOLLOWUP</t>
  </si>
  <si>
    <t>SAFETY_CORRECTIVE_ACTIONS_IMMEDIATE</t>
  </si>
  <si>
    <t>SAFETY_SECTIONNO_IMMEDIATE</t>
  </si>
  <si>
    <t>SAFETY_DEFICIENCY_IMMEDIATE</t>
  </si>
  <si>
    <t>SAFETY_ACTION_IMMEDIATE</t>
  </si>
  <si>
    <t>SAFETY_RECOMMENDATIONS_IMMEDIATE</t>
  </si>
  <si>
    <t>SAFETY_TIMELINE_IMMEDIATE</t>
  </si>
  <si>
    <t>SAFETY_CORRECTIVE_ACTIONS_FOLLOWUP</t>
  </si>
  <si>
    <t>SAFETY_SECTIONNO_FOLLOWUP</t>
  </si>
  <si>
    <t>SAFETY_DEFICIENCY_FOLLOWUP</t>
  </si>
  <si>
    <t>SAFETY_ACTION_FOLLOWUP</t>
  </si>
  <si>
    <t>SAFETY_RECOMMENDATIONS_FOLLOWUP</t>
  </si>
  <si>
    <t>SAFETY_TIMELINE_FOLLOWUP</t>
  </si>
  <si>
    <t>PRETEST_CORRECTIVE_ACTIONS_IMMEDIATE</t>
  </si>
  <si>
    <t>PRETEST_SECTIONNO_IMMEDIATE</t>
  </si>
  <si>
    <t>PRETEST_DEFICIENCY_IMMEDIATE</t>
  </si>
  <si>
    <t>PRETEST_ACTION_IMMEDIATE</t>
  </si>
  <si>
    <t>PRETEST_RECOMMENDATIONS_IMMEDIATE</t>
  </si>
  <si>
    <t>PRETEST_TIMELINE_IMMEDIATE</t>
  </si>
  <si>
    <t>PRETEST_CORRECTIVE_ACTIONS_FOLLOWUP</t>
  </si>
  <si>
    <t>PRETEST_SECTIONNO_FOLLOWUP</t>
  </si>
  <si>
    <t>PRETEST_DEFICIENCY_FOLLOWUP</t>
  </si>
  <si>
    <t>PRETEST_ACTION_FOLLOWUP</t>
  </si>
  <si>
    <t>PRETEST_RECOMMENDATIONS_FOLLOWUP</t>
  </si>
  <si>
    <t>PRETEST_TIMELINE_FOLLOWUP</t>
  </si>
  <si>
    <t>TEST_CORRECTIVE_ACTIONS_IMMEDIATE</t>
  </si>
  <si>
    <t>TEST_SECTIONNO_IMMEDIATE</t>
  </si>
  <si>
    <t>TEST_DEFICIENCY_IMMEDIATE</t>
  </si>
  <si>
    <t>TEST_ACTION_IMMEDIATE</t>
  </si>
  <si>
    <t>TEST_RECOMMENDATIONS_IMMEDIATE</t>
  </si>
  <si>
    <t>TEST_TIMELINE_IMMEDIATE</t>
  </si>
  <si>
    <t>TEST_CORRECTIVE_ACTIONS_FOLLOWUP</t>
  </si>
  <si>
    <t>TEST_SECTIONNO_FOLLOWUP</t>
  </si>
  <si>
    <t>TEST_DEFICIENCY_FOLLOWUP</t>
  </si>
  <si>
    <t>TEST_ACTION_FOLLOWUP</t>
  </si>
  <si>
    <t>TEST_RECOMMENDATIONS_FOLLOWUP</t>
  </si>
  <si>
    <t>TEST_TIMELINE_FOLLOWUP</t>
  </si>
  <si>
    <t>EQA_CORRECTIVE_ACTIONS_IMMEDIATE</t>
  </si>
  <si>
    <t>EQA_SECTIONNO_IMMEDIATE</t>
  </si>
  <si>
    <t>EQA_DEFICIENCY_IMMEDIATE</t>
  </si>
  <si>
    <t>EQA_ACTION_IMMEDIATE</t>
  </si>
  <si>
    <t>EQA_RECOMMENDATIONS_IMMEDIATE</t>
  </si>
  <si>
    <t>EQA_TIMELINE_IMMEDIATE</t>
  </si>
  <si>
    <t>EQA_CORRECTIVE_ACTIONS_FOLLOWUP</t>
  </si>
  <si>
    <t>EQA_SECTIONNO_FOLLOWUP</t>
  </si>
  <si>
    <t>EQA_DEFICIENCY_FOLLOWUP</t>
  </si>
  <si>
    <t>EQA_ACTION_FOLLOWUP</t>
  </si>
  <si>
    <t>EQA_RECOMMENDATIONS_FOLLOWUP</t>
  </si>
  <si>
    <t>EQA_TIMELINE_FOLLOWUP</t>
  </si>
  <si>
    <t>RTRI_CORRECTIVE_ACTIONS_IMMEDIATE</t>
  </si>
  <si>
    <t>RTRI_SECTIONNO_IMMEDIATE</t>
  </si>
  <si>
    <t>RTRI_DEFICIENCY_IMMEDIATE</t>
  </si>
  <si>
    <t>RTRI_ACTION_IMMEDIATE</t>
  </si>
  <si>
    <t>RTRI_RECOMMENDATIONS_IMMEDIATE</t>
  </si>
  <si>
    <t>RTRI_TIMELINE_IMMEDIATE</t>
  </si>
  <si>
    <t>RTRI_CORRECTIVE_ACTIONS_FOLLOWUP</t>
  </si>
  <si>
    <t>RTRI_SECTIONNO_FOLLOWUP</t>
  </si>
  <si>
    <t>RTRI_DEFICIENCY_FOLLOWUP</t>
  </si>
  <si>
    <t>RTRI_ACTION_FOLLOWUP</t>
  </si>
  <si>
    <t>RTRI_RECOMMENDATIONS_FOLLOWUP</t>
  </si>
  <si>
    <t>RTRI_TIMELINE_FOLLOWUP</t>
  </si>
  <si>
    <t>CORRECTIVE_ACTIONS_SUMMARY</t>
  </si>
  <si>
    <t>Add Immediate Corrective Actions?</t>
  </si>
  <si>
    <t>Add Follow-up Corrective Actions?</t>
  </si>
  <si>
    <t>add_correctiveaction</t>
  </si>
  <si>
    <t>select_multiple add_correctiveaction</t>
  </si>
  <si>
    <t>Ajouter des actions correctives immédiates ?</t>
  </si>
  <si>
    <t>Ajouter des actions correctives de suivi ?</t>
  </si>
  <si>
    <t>Déficience/Problème observé :</t>
  </si>
  <si>
    <t>Actions correctives :</t>
  </si>
  <si>
    <t>Recommandations - Actions :</t>
  </si>
  <si>
    <t>Recommandations - Échéancier / Personne responsable :</t>
  </si>
  <si>
    <t>Adicionar ações corretivas imediatas?</t>
  </si>
  <si>
    <t>#### Ações Corretivas Imediatas</t>
  </si>
  <si>
    <t>Deficiência/Problema observado:</t>
  </si>
  <si>
    <t>Ações corretivas:</t>
  </si>
  <si>
    <t>Recomendações - Ações:</t>
  </si>
  <si>
    <t>Recomendações - Prazo/Pessoa responsável:</t>
  </si>
  <si>
    <t>Adicionar ações corretivas de acompanhamento?</t>
  </si>
  <si>
    <t>#### Ações Corretivas de Acompanhamento</t>
  </si>
  <si>
    <t>¿Agregar acciones correctivas inmediatas?</t>
  </si>
  <si>
    <t>#### Acciones Correctivas Inmediatas</t>
  </si>
  <si>
    <t>Recomendaciones - Cronograma/Persona responsable:</t>
  </si>
  <si>
    <t>¿Agregar acciones correctivas de seguimiento?</t>
  </si>
  <si>
    <t>#### Acciones Correctivas de Seguimiento</t>
  </si>
  <si>
    <t>You can record multiple deficiencies, corrective actions, or recommendations, one per line.</t>
  </si>
  <si>
    <t>Você pode registrar várias deficiências, ações corretivas ou recomendações, uma por linha.</t>
  </si>
  <si>
    <t>Puede registrar múltiples deficiencias, acciones correctivas o recomendaciones, una por línea.</t>
  </si>
  <si>
    <t>Vous pouvez enregistrer plusieurs déficiences, actions correctives ou recommandations, une par ligne.</t>
  </si>
  <si>
    <t xml:space="preserve">For each of the sections listed below, please check Yes, Partial or No, where applicable. Indicate “Yes” only when all elements are satisfactorily present.  Provide comments for each “Partial” or “No” response.    </t>
  </si>
  <si>
    <t>ENABLE_PERSONAL_IMM_CORACT</t>
  </si>
  <si>
    <t>ENABLE_PERSONAL_FUP_CORACT</t>
  </si>
  <si>
    <t>selected(${ENABLE_PERSONAL_IMM_CORACT}, 'yes')</t>
  </si>
  <si>
    <t xml:space="preserve">selected(${ENABLE_PERSONAL_IMM_CORACT}, 'yes') </t>
  </si>
  <si>
    <t>selected(${ENABLE_PERSONAL_FUP_CORACT}, 'yes')</t>
  </si>
  <si>
    <t>${FINAL_AUDIT_SCORE} &gt; 0 and
 ${isRTRIPerformed}='No'</t>
  </si>
  <si>
    <t>${FINAL_AUDIT_SCORE} &gt; 0 and 
${isRTRIPerformed}='Yes'</t>
  </si>
  <si>
    <t>ENABLE_PHYSICAL_IMM_CORACT</t>
  </si>
  <si>
    <t>ENABLE_PHYSICAL_FUP_CORACT</t>
  </si>
  <si>
    <t>selected(${ENABLE_PHYSICAL_IMM_CORACT}, 'yes')</t>
  </si>
  <si>
    <t>selected(${ENABLE_PHYSICAL_FUP_CORACT}, 'yes')</t>
  </si>
  <si>
    <t xml:space="preserve">selected(${ENABLE_PHYSICAL_IMM_CORACT}, 'yes') </t>
  </si>
  <si>
    <t>ENABLE_SAFETY_IMM_CORACT</t>
  </si>
  <si>
    <t>ENABLE_SAFETY_FUP_CORACT</t>
  </si>
  <si>
    <t>selected(${ENABLE_SAFETY_FUP_CORACT}, 'yes')</t>
  </si>
  <si>
    <t>selected(${ENABLE_SAFETY_IMM_CORACT}, 'yes')</t>
  </si>
  <si>
    <t>ENABLE_PRETEST_IMM_CORACT</t>
  </si>
  <si>
    <t>selected(${ENABLE_PRETEST_IMM_CORACT}, 'yes')</t>
  </si>
  <si>
    <t>selected(${ENABLE_PRETEST_FUP_CORACT}, 'yes')</t>
  </si>
  <si>
    <t>ENABLE_PRETEST_FUP_CORACT</t>
  </si>
  <si>
    <t>ENABLE_TEST_IMM_CORACT</t>
  </si>
  <si>
    <t>selected(${ENABLE_TEST_IMM_CORACT}, 'yes')</t>
  </si>
  <si>
    <t>selected(${ENABLE_TEST_FUP_CORACT}, 'yes')</t>
  </si>
  <si>
    <t>ENABLE_TEST_FUP_CORACT</t>
  </si>
  <si>
    <t>POSTTEST_CORRECTIVE_ACTIONS_IMMEDIATE</t>
  </si>
  <si>
    <t>ENABLE_POSTTEST_IMM_CORACT</t>
  </si>
  <si>
    <t>ENABLE_POSTTEST_FUP_CORACT</t>
  </si>
  <si>
    <t>selected(${ENABLE_POSTTEST_FUP_CORACT}, 'yes')</t>
  </si>
  <si>
    <t>selected(${ENABLE_POSTTEST_IMM_CORACT}, 'yes')</t>
  </si>
  <si>
    <t>POSTTEST_SECTIONNO_IMMEDIATE</t>
  </si>
  <si>
    <t>POSTTEST_DEFICIENCY_IMMEDIATE</t>
  </si>
  <si>
    <t>POSTTEST_ACTION_IMMEDIATE</t>
  </si>
  <si>
    <t>POSTTEST_RECOMMENDATIONS_IMMEDIATE</t>
  </si>
  <si>
    <t>POSTTEST_TIMELINE_IMMEDIATE</t>
  </si>
  <si>
    <t>POSTTEST_CORRECTIVE_ACTIONS_FOLLOWUP</t>
  </si>
  <si>
    <t>POSTTEST_SECTIONNO_FOLLOWUP</t>
  </si>
  <si>
    <t>POSTTEST_DEFICIENCY_FOLLOWUP</t>
  </si>
  <si>
    <t>POSTTEST_ACTION_FOLLOWUP</t>
  </si>
  <si>
    <t>POSTTEST_RECOMMENDATIONS_FOLLOWUP</t>
  </si>
  <si>
    <t>POSTTEST_TIMELINE_FOLLOWUP</t>
  </si>
  <si>
    <t>RTRI_SECTION</t>
  </si>
  <si>
    <t>ENABLE_EQA_IMM_CORACT</t>
  </si>
  <si>
    <t>selected(${ENABLE_EQA_IMM_CORACT}, 'yes')</t>
  </si>
  <si>
    <t>selected(${ENABLE_EQA_FUP_CORACT}, 'yes')</t>
  </si>
  <si>
    <t>ENABLE_EQA_FUP_CORACT</t>
  </si>
  <si>
    <t>selected(${ENABLE_RTRI_FUP_CORACT}, 'yes')</t>
  </si>
  <si>
    <t>selected(${ENABLE_RTRI_IMM_CORACT}, 'yes')</t>
  </si>
  <si>
    <t>ENABLE_RTRI_IMM_CORACT</t>
  </si>
  <si>
    <t>ENABLE_RTRI_FUP_CORACT</t>
  </si>
  <si>
    <t>Deficiency/Issue observed : ${PERSONAL_DEFICIENCY_IMMEDIATE}
Corrective Actions :  ${PERSONAL_ACTION_IMMEDIATE}
Recommendations - Actions : ${PERSONAL_RECOMMENDATIONS_IMMEDIATE}
Recommendations - Timeline / Person responsible : ${PERSONAL_TIMELINE_IMMEDIATE}</t>
  </si>
  <si>
    <t xml:space="preserve">
Déficience/Problème observé : ${PERSONAL_DEFICIENCY_IMMEDIATE}
Actions correctives : ${PERSONAL_ACTION_IMMEDIATE}
Recommandations - Actions : ${PERSONAL_RECOMMENDATIONS_IMMEDIATE}
Recommandations - Chronologie / Personne responsable : ${PERSONAL_TIMELINE_IMMEDIATE}</t>
  </si>
  <si>
    <t xml:space="preserve">
Deficiência/Problema observado : ${PERSONAL_DEFICIENCY_IMMEDIATE}
Ações corretivas : ${PERSONAL_ACTION_IMMEDIATE}
Recomendações - Ações : ${PERSONAL_RECOMMENDATIONS_IMMEDIATE}
Recomendações - Cronograma / Pessoa responsável : ${PERSONAL_TIMELINE_IMMEDIATE}</t>
  </si>
  <si>
    <t xml:space="preserve">
Deficiencia/Problema observado : ${PERSONAL_DEFICIENCY_IMMEDIATE}
Acciones correctivas : ${PERSONAL_ACTION_IMMEDIATE}
Recomendaciones - Acciones : ${PERSONAL_RECOMMENDATIONS_IMMEDIATE}
Recomendaciones - Cronograma / Persona responsable : ${PERSONAL_TIMELINE_IMMEDIATE}</t>
  </si>
  <si>
    <t xml:space="preserve">
Deficiency/Issue observed : ${PERSONAL_DEFICIENCY_FOLLOWUP}
Corrective Actions :  ${PERSONAL_ACTION_FOLLOWUP}
Recommendations - Actions : ${PERSONAL_RECOMMENDATIONS_FOLLOWUP}
Recommendations - Timeline / Person responsible : ${PERSONAL_TIMELINE_FOLLOWUP}</t>
  </si>
  <si>
    <t xml:space="preserve">
Déficience/Problème observé : ${PERSONAL_DEFICIENCY_FOLLOWUP}
Actions correctives : ${PERSONAL_ACTION_FOLLOWUP}
Recommandations - Actions : ${PERSONAL_RECOMMENDATIONS_FOLLOWUP}
Recommandations - Chronologie / Personne responsable : ${PERSONAL_TIMELINE_FOLLOWUP}</t>
  </si>
  <si>
    <t xml:space="preserve">
Deficiência/Problema observado : ${PERSONAL_DEFICIENCY_FOLLOWUP}
Ações corretivas : ${PERSONAL_ACTION_FOLLOWUP}
Recomendações - Ações : ${PERSONAL_RECOMMENDATIONS_FOLLOWUP}
Recomendações - Cronograma / Pessoa responsável : ${PERSONAL_TIMELINE_FOLLOWUP}</t>
  </si>
  <si>
    <t xml:space="preserve">
Deficiencia/Problema observado : ${PERSONAL_DEFICIENCY_FOLLOWUP}
Acciones correctivas : ${PERSONAL_ACTION_FOLLOWUP}
Recomendaciones - Acciones : ${PERSONAL_RECOMMENDATIONS_FOLLOWUP}
Recomendaciones - Cronograma / Persona responsable : ${PERSONAL_TIMELINE_FOLLOWUP}</t>
  </si>
  <si>
    <t>##### Section ${PERSONAL_SECTIONNO_IMMEDIATE} - Immediate Corrective Actions :</t>
  </si>
  <si>
    <t>##### Section ${PERSONAL_SECTIONNO_IMMEDIATE} - Actions correctives immédiates :</t>
  </si>
  <si>
    <t>##### Section ${PERSONAL_SECTIONNO_IMMEDIATE} - Ações corretivas imediatas :</t>
  </si>
  <si>
    <t>##### Section ${PERSONAL_SECTIONNO_IMMEDIATE} - Acciones correctivas de seguimiento :</t>
  </si>
  <si>
    <t>##### Section ${PERSONAL_SECTIONNO_IMMEDIATE} - Acciones correctivas inmediatas :</t>
  </si>
  <si>
    <t>##### Section ${PHYSICAL_SECTIONNO_IMMEDIATE} - Immediate Corrective Actions :</t>
  </si>
  <si>
    <t>##### Section ${PHYSICAL_SECTIONNO_IMMEDIATE} - Actions correctives immédiates :</t>
  </si>
  <si>
    <t>##### Section ${PHYSICAL_SECTIONNO_IMMEDIATE} - Ações corretivas imediatas :</t>
  </si>
  <si>
    <t>##### Section ${PHYSICAL_SECTIONNO_IMMEDIATE} - Acciones correctivas inmediatas :</t>
  </si>
  <si>
    <t>Deficiency/Issue observed : ${PHYSICAL_DEFICIENCY_IMMEDIATE}
Corrective Actions :  ${PHYSICAL_ACTION_IMMEDIATE}
Recommendations - Actions : ${PHYSICAL_RECOMMENDATIONS_IMMEDIATE}
Recommendations - Timeline / Person responsible : ${PHYSICAL_TIMELINE_IMMEDIATE}</t>
  </si>
  <si>
    <t xml:space="preserve">
Déficience/Problème observé : ${PHYSICAL_DEFICIENCY_IMMEDIATE}
Actions correctives : ${PHYSICAL_ACTION_IMMEDIATE}
Recommandations - Actions : ${PHYSICAL_RECOMMENDATIONS_IMMEDIATE}
Recommandations - Chronologie / Personne responsable : ${PHYSICAL_TIMELINE_IMMEDIATE}</t>
  </si>
  <si>
    <t xml:space="preserve">
Deficiência/Problema observado : ${PHYSICAL_DEFICIENCY_IMMEDIATE}
Ações corretivas : ${PHYSICAL_ACTION_IMMEDIATE}
Recomendações - Ações : ${PHYSICAL_RECOMMENDATIONS_IMMEDIATE}
Recomendações - Cronograma / Pessoa responsável : ${PHYSICAL_TIMELINE_IMMEDIATE}</t>
  </si>
  <si>
    <t xml:space="preserve">
Deficiencia/Problema observado : ${PHYSICAL_DEFICIENCY_IMMEDIATE}
Acciones correctivas : ${PHYSICAL_ACTION_IMMEDIATE}
Recomendaciones - Acciones : ${PHYSICAL_RECOMMENDATIONS_IMMEDIATE}
Recomendaciones - Cronograma / Persona responsable : ${PHYSICAL_TIMELINE_IMMEDIATE}</t>
  </si>
  <si>
    <t>##### Section ${PHYSICAL_SECTIONNO_IMMEDIATE} - Acciones correctivas de seguimiento :</t>
  </si>
  <si>
    <t xml:space="preserve">
Deficiency/Issue observed : ${PHYSICAL_DEFICIENCY_FOLLOWUP}
Corrective Actions :  ${PHYSICAL_ACTION_FOLLOWUP}
Recommendations - Actions : ${PHYSICAL_RECOMMENDATIONS_FOLLOWUP}
Recommendations - Timeline / Person responsible : ${PHYSICAL_TIMELINE_FOLLOWUP}</t>
  </si>
  <si>
    <t xml:space="preserve">
Déficience/Problème observé : ${PHYSICAL_DEFICIENCY_FOLLOWUP}
Actions correctives : ${PHYSICAL_ACTION_FOLLOWUP}
Recommandations - Actions : ${PHYSICAL_RECOMMENDATIONS_FOLLOWUP}
Recommandations - Chronologie / Personne responsable : ${PHYSICAL_TIMELINE_FOLLOWUP}</t>
  </si>
  <si>
    <t xml:space="preserve">
Deficiência/Problema observado : ${PHYSICAL_DEFICIENCY_FOLLOWUP}
Ações corretivas : ${PHYSICAL_ACTION_FOLLOWUP}
Recomendações - Ações : ${PHYSICAL_RECOMMENDATIONS_FOLLOWUP}
Recomendações - Cronograma / Pessoa responsável : ${PHYSICAL_TIMELINE_FOLLOWUP}</t>
  </si>
  <si>
    <t xml:space="preserve">
Deficiencia/Problema observado : ${PHYSICAL_DEFICIENCY_FOLLOWUP}
Acciones correctivas : ${PHYSICAL_ACTION_FOLLOWUP}
Recomendaciones - Acciones : ${PHYSICAL_RECOMMENDATIONS_FOLLOWUP}
Recomendaciones - Cronograma / Persona responsable : ${PHYSICAL_TIMELINE_FOLLOWUP}</t>
  </si>
  <si>
    <t xml:space="preserve">selected(${ENABLE_SAFETY_IMM_CORACT}, 'yes') </t>
  </si>
  <si>
    <t>##### Section ${SAFETY_SECTIONNO_IMMEDIATE} - Immediate Corrective Actions :</t>
  </si>
  <si>
    <t>##### Section ${SAFETY_SECTIONNO_IMMEDIATE} - Actions correctives immédiates :</t>
  </si>
  <si>
    <t>##### Section ${SAFETY_SECTIONNO_IMMEDIATE} - Ações corretivas imediatas :</t>
  </si>
  <si>
    <t>##### Section ${SAFETY_SECTIONNO_IMMEDIATE} - Acciones correctivas inmediatas :</t>
  </si>
  <si>
    <t>Deficiency/Issue observed : ${SAFETY_DEFICIENCY_IMMEDIATE}
Corrective Actions :  ${SAFETY_ACTION_IMMEDIATE}
Recommendations - Actions : ${SAFETY_RECOMMENDATIONS_IMMEDIATE}
Recommendations - Timeline / Person responsible : ${SAFETY_TIMELINE_IMMEDIATE}</t>
  </si>
  <si>
    <t xml:space="preserve">
Déficience/Problème observé : ${SAFETY_DEFICIENCY_IMMEDIATE}
Actions correctives : ${SAFETY_ACTION_IMMEDIATE}
Recommandations - Actions : ${SAFETY_RECOMMENDATIONS_IMMEDIATE}
Recommandations - Chronologie / Personne responsable : ${SAFETY_TIMELINE_IMMEDIATE}</t>
  </si>
  <si>
    <t xml:space="preserve">
Deficiência/Problema observado : ${SAFETY_DEFICIENCY_IMMEDIATE}
Ações corretivas : ${SAFETY_ACTION_IMMEDIATE}
Recomendações - Ações : ${SAFETY_RECOMMENDATIONS_IMMEDIATE}
Recomendações - Cronograma / Pessoa responsável : ${SAFETY_TIMELINE_IMMEDIATE}</t>
  </si>
  <si>
    <t xml:space="preserve">
Deficiencia/Problema observado : ${SAFETY_DEFICIENCY_IMMEDIATE}
Acciones correctivas : ${SAFETY_ACTION_IMMEDIATE}
Recomendaciones - Acciones : ${SAFETY_RECOMMENDATIONS_IMMEDIATE}
Recomendaciones - Cronograma / Persona responsable : ${SAFETY_TIMELINE_IMMEDIATE}</t>
  </si>
  <si>
    <t>##### Section ${SAFETY_SECTIONNO_IMMEDIATE} - Acciones correctivas de seguimiento :</t>
  </si>
  <si>
    <t xml:space="preserve">
Déficience/Problème observé : ${SAFETY_DEFICIENCY_FOLLOWUP}
Actions correctives : ${SAFETY_ACTION_FOLLOWUP}
Recommandations - Actions : ${SAFETY_RECOMMENDATIONS_FOLLOWUP}
Recommandations - Chronologie / Personne responsable : ${SAFETY_TIMELINE_FOLLOWUP}</t>
  </si>
  <si>
    <t xml:space="preserve">
Deficiência/Problema observado : ${SAFETY_DEFICIENCY_FOLLOWUP}
Ações corretivas : ${SAFETY_ACTION_FOLLOWUP}
Recomendações - Ações : ${SAFETY_RECOMMENDATIONS_FOLLOWUP}
Recomendações - Cronograma / Pessoa responsável : ${SAFETY_TIMELINE_FOLLOWUP}</t>
  </si>
  <si>
    <t xml:space="preserve">
Deficiencia/Problema observado : ${SAFETY_DEFICIENCY_FOLLOWUP}
Acciones correctivas : ${SAFETY_ACTION_FOLLOWUP}
Recomendaciones - Acciones : ${SAFETY_RECOMMENDATIONS_FOLLOWUP}
Recomendaciones - Cronograma / Persona responsable : ${SAFETY_TIMELINE_FOLLOWUP}</t>
  </si>
  <si>
    <t xml:space="preserve">selected(${ENABLE_PRETEST_IMM_CORACT}, 'yes') </t>
  </si>
  <si>
    <t>##### Section ${PRETEST_SECTIONNO_IMMEDIATE} - Immediate Corrective Actions :</t>
  </si>
  <si>
    <t>##### Section ${PRETEST_SECTIONNO_IMMEDIATE} - Actions correctives immédiates :</t>
  </si>
  <si>
    <t>##### Section ${PRETEST_SECTIONNO_IMMEDIATE} - Ações corretivas imediatas :</t>
  </si>
  <si>
    <t>Deficiency/Issue observed : ${PRETEST_DEFICIENCY_IMMEDIATE}
Corrective Actions :  ${PRETEST_ACTION_IMMEDIATE}
Recommendations - Actions : ${PRETEST_RECOMMENDATIONS_IMMEDIATE}
Recommendations - Timeline / Person responsible : ${PRETEST_TIMELINE_IMMEDIATE}</t>
  </si>
  <si>
    <t xml:space="preserve">
Déficience/Problème observé : ${PRETEST_DEFICIENCY_IMMEDIATE}
Actions correctives : ${PRETEST_ACTION_IMMEDIATE}
Recommandations - Actions : ${PRETEST_RECOMMENDATIONS_IMMEDIATE}
Recommandations - Chronologie / Personne responsable : ${PRETEST_TIMELINE_IMMEDIATE}</t>
  </si>
  <si>
    <t xml:space="preserve">
Deficiência/Problema observado : ${PRETEST_DEFICIENCY_IMMEDIATE}
Ações corretivas : ${PRETEST_ACTION_IMMEDIATE}
Recomendações - Ações : ${PRETEST_RECOMMENDATIONS_IMMEDIATE}
Recomendações - Cronograma / Pessoa responsável : ${PRETEST_TIMELINE_IMMEDIATE}</t>
  </si>
  <si>
    <t xml:space="preserve">
Déficience/Problème observé : ${PRETEST_DEFICIENCY_FOLLOWUP}
Actions correctives : ${PRETEST_ACTION_FOLLOWUP}
Recommandations - Actions : ${PRETEST_RECOMMENDATIONS_FOLLOWUP}
Recommandations - Chronologie / Personne responsable : ${PRETEST_TIMELINE_FOLLOWUP}</t>
  </si>
  <si>
    <t xml:space="preserve">
Deficiência/Problema observado : ${PRETEST_DEFICIENCY_FOLLOWUP}
Ações corretivas : ${PRETEST_ACTION_FOLLOWUP}
Recomendações - Ações : ${PRETEST_RECOMMENDATIONS_FOLLOWUP}
Recomendações - Cronograma / Pessoa responsável : ${PRETEST_TIMELINE_FOLLOWUP}</t>
  </si>
  <si>
    <t xml:space="preserve">selected(${ENABLE_TEST_IMM_CORACT}, 'yes') </t>
  </si>
  <si>
    <t>##### Section ${TEST_SECTIONNO_IMMEDIATE} - Immediate Corrective Actions :</t>
  </si>
  <si>
    <t>##### Section ${TEST_SECTIONNO_IMMEDIATE} - Actions correctives immédiates :</t>
  </si>
  <si>
    <t>##### Section ${TEST_SECTIONNO_IMMEDIATE} - Ações corretivas imediatas :</t>
  </si>
  <si>
    <t>Deficiency/Issue observed : ${TEST_DEFICIENCY_IMMEDIATE}
Corrective Actions :  ${TEST_ACTION_IMMEDIATE}
Recommendations - Actions : ${TEST_RECOMMENDATIONS_IMMEDIATE}
Recommendations - Timeline / Person responsible : ${TEST_TIMELINE_IMMEDIATE}</t>
  </si>
  <si>
    <t xml:space="preserve">
Déficience/Problème observé : ${TEST_DEFICIENCY_IMMEDIATE}
Actions correctives : ${TEST_ACTION_IMMEDIATE}
Recommandations - Actions : ${TEST_RECOMMENDATIONS_IMMEDIATE}
Recommandations - Chronologie / Personne responsable : ${TEST_TIMELINE_IMMEDIATE}</t>
  </si>
  <si>
    <t xml:space="preserve">
Deficiência/Problema observado : ${TEST_DEFICIENCY_IMMEDIATE}
Ações corretivas : ${TEST_ACTION_IMMEDIATE}
Recomendações - Ações : ${TEST_RECOMMENDATIONS_IMMEDIATE}
Recomendações - Cronograma / Pessoa responsável : ${TEST_TIMELINE_IMMEDIATE}</t>
  </si>
  <si>
    <t xml:space="preserve">
Déficience/Problème observé : ${TEST_DEFICIENCY_FOLLOWUP}
Actions correctives : ${TEST_ACTION_FOLLOWUP}
Recommandations - Actions : ${TEST_RECOMMENDATIONS_FOLLOWUP}
Recommandations - Chronologie / Personne responsable : ${TEST_TIMELINE_FOLLOWUP}</t>
  </si>
  <si>
    <t xml:space="preserve">
Deficiência/Problema observado : ${TEST_DEFICIENCY_FOLLOWUP}
Ações corretivas : ${TEST_ACTION_FOLLOWUP}
Recomendações - Ações : ${TEST_RECOMMENDATIONS_FOLLOWUP}
Recomendações - Cronograma / Pessoa responsável : ${TEST_TIMELINE_FOLLOWUP}</t>
  </si>
  <si>
    <t xml:space="preserve">selected(${ENABLE_POSTTEST_IMM_CORACT}, 'yes') </t>
  </si>
  <si>
    <t>##### Section ${POSTTEST_SECTIONNO_IMMEDIATE} - Immediate Corrective Actions :</t>
  </si>
  <si>
    <t>##### Section ${POSTTEST_SECTIONNO_IMMEDIATE} - Actions correctives immédiates :</t>
  </si>
  <si>
    <t>##### Section ${POSTTEST_SECTIONNO_IMMEDIATE} - Ações corretivas imediatas :</t>
  </si>
  <si>
    <t>Deficiency/Issue observed : ${POSTTEST_DEFICIENCY_IMMEDIATE}
Corrective Actions :  ${POSTTEST_ACTION_IMMEDIATE}
Recommendations - Actions : ${POSTTEST_RECOMMENDATIONS_IMMEDIATE}
Recommendations - Timeline / Person responsible : ${POSTTEST_TIMELINE_IMMEDIATE}</t>
  </si>
  <si>
    <t xml:space="preserve">
Déficience/Problème observé : ${POSTTEST_DEFICIENCY_IMMEDIATE}
Actions correctives : ${POSTTEST_ACTION_IMMEDIATE}
Recommandations - Actions : ${POSTTEST_RECOMMENDATIONS_IMMEDIATE}
Recommandations - Chronologie / Personne responsable : ${POSTTEST_TIMELINE_IMMEDIATE}</t>
  </si>
  <si>
    <t xml:space="preserve">
Deficiência/Problema observado : ${POSTTEST_DEFICIENCY_IMMEDIATE}
Ações corretivas : ${POSTTEST_ACTION_IMMEDIATE}
Recomendações - Ações : ${POSTTEST_RECOMMENDATIONS_IMMEDIATE}
Recomendações - Cronograma / Pessoa responsável : ${POSTTEST_TIMELINE_IMMEDIATE}</t>
  </si>
  <si>
    <t xml:space="preserve">
Déficience/Problème observé : ${POSTTEST_DEFICIENCY_FOLLOWUP}
Actions correctives : ${POSTTEST_ACTION_FOLLOWUP}
Recommandations - Actions : ${POSTTEST_RECOMMENDATIONS_FOLLOWUP}
Recommandations - Chronologie / Personne responsable : ${POSTTEST_TIMELINE_FOLLOWUP}</t>
  </si>
  <si>
    <t xml:space="preserve">
Deficiência/Problema observado : ${POSTTEST_DEFICIENCY_FOLLOWUP}
Ações corretivas : ${POSTTEST_ACTION_FOLLOWUP}
Recomendações - Ações : ${POSTTEST_RECOMMENDATIONS_FOLLOWUP}
Recomendações - Cronograma / Pessoa responsável : ${POSTTEST_TIMELINE_FOLLOWUP}</t>
  </si>
  <si>
    <t xml:space="preserve">selected(${ENABLE_EQA_IMM_CORACT}, 'yes') </t>
  </si>
  <si>
    <t>##### Section ${EQA_SECTIONNO_IMMEDIATE} - Immediate Corrective Actions :</t>
  </si>
  <si>
    <t>##### Section ${EQA_SECTIONNO_IMMEDIATE} - Actions correctives immédiates :</t>
  </si>
  <si>
    <t>##### Section ${EQA_SECTIONNO_IMMEDIATE} - Ações corretivas imediatas :</t>
  </si>
  <si>
    <t>Deficiency/Issue observed : ${EQA_DEFICIENCY_IMMEDIATE}
Corrective Actions :  ${EQA_ACTION_IMMEDIATE}
Recommendations - Actions : ${EQA_RECOMMENDATIONS_IMMEDIATE}
Recommendations - Timeline / Person responsible : ${EQA_TIMELINE_IMMEDIATE}</t>
  </si>
  <si>
    <t xml:space="preserve">
Déficience/Problème observé : ${EQA_DEFICIENCY_IMMEDIATE}
Actions correctives : ${EQA_ACTION_IMMEDIATE}
Recommandations - Actions : ${EQA_RECOMMENDATIONS_IMMEDIATE}
Recommandations - Chronologie / Personne responsable : ${EQA_TIMELINE_IMMEDIATE}</t>
  </si>
  <si>
    <t xml:space="preserve">
Deficiência/Problema observado : ${EQA_DEFICIENCY_IMMEDIATE}
Ações corretivas : ${EQA_ACTION_IMMEDIATE}
Recomendações - Ações : ${EQA_RECOMMENDATIONS_IMMEDIATE}
Recomendações - Cronograma / Pessoa responsável : ${EQA_TIMELINE_IMMEDIATE}</t>
  </si>
  <si>
    <t xml:space="preserve">
Déficience/Problème observé : ${EQA_DEFICIENCY_FOLLOWUP}
Actions correctives : ${EQA_ACTION_FOLLOWUP}
Recommandations - Actions : ${EQA_RECOMMENDATIONS_FOLLOWUP}
Recommandations - Chronologie / Personne responsable : ${EQA_TIMELINE_FOLLOWUP}</t>
  </si>
  <si>
    <t xml:space="preserve">
Deficiência/Problema observado : ${EQA_DEFICIENCY_FOLLOWUP}
Ações corretivas : ${EQA_ACTION_FOLLOWUP}
Recomendações - Ações : ${EQA_RECOMMENDATIONS_FOLLOWUP}
Recomendações - Cronograma / Pessoa responsável : ${EQA_TIMELINE_FOLLOWUP}</t>
  </si>
  <si>
    <t xml:space="preserve">selected(${ENABLE_RTRI_IMM_CORACT}, 'yes') </t>
  </si>
  <si>
    <t>##### Section ${RTRI_SECTIONNO_IMMEDIATE} - Immediate Corrective Actions :</t>
  </si>
  <si>
    <t>##### Section ${RTRI_SECTIONNO_IMMEDIATE} - Actions correctives immédiates :</t>
  </si>
  <si>
    <t>##### Section ${RTRI_SECTIONNO_IMMEDIATE} - Ações corretivas imediatas :</t>
  </si>
  <si>
    <t>Deficiency/Issue observed : ${RTRI_DEFICIENCY_IMMEDIATE}
Corrective Actions :  ${RTRI_ACTION_IMMEDIATE}
Recommendations - Actions : ${RTRI_RECOMMENDATIONS_IMMEDIATE}
Recommendations - Timeline / Person responsible : ${RTRI_TIMELINE_IMMEDIATE}</t>
  </si>
  <si>
    <t xml:space="preserve">
Deficiência/Problema observado : ${RTRI_DEFICIENCY_IMMEDIATE}
Ações corretivas : ${RTRI_ACTION_IMMEDIATE}
Recomendações - Ações : ${RTRI_RECOMMENDATIONS_IMMEDIATE}
Recomendações - Cronograma / Pessoa responsável : ${RTRI_TIMELINE_IMMEDIATE}</t>
  </si>
  <si>
    <t xml:space="preserve">
Deficiência/Problema observado : ${RTRI_DEFICIENCY_FOLLOWUP}
Ações corretivas : ${RTRI_ACTION_FOLLOWUP}
Recomendações - Ações : ${RTRI_RECOMMENDATIONS_FOLLOWUP}
Recomendações - Cronograma / Pessoa responsável : ${RTRI_TIMELINE_FOLLOWUP}</t>
  </si>
  <si>
    <t>Deficiency/Issue observed : ${TEST_DEFICIENCY_FOLLOWUP}
Corrective Actions :  ${TEST_ACTION_FOLLOWUP}
Recommendations - Actions : ${TEST_RECOMMENDATIONS_FOLLOWUP}
Recommendations - Timeline / Person responsible : ${TEST_TIMELINE_FOLLOWUP}</t>
  </si>
  <si>
    <t>Deficiency/Issue observed : ${PRETEST_DEFICIENCY_FOLLOWUP}
Corrective Actions :  ${PRETEST_ACTION_FOLLOWUP}
Recommendations - Actions : ${PRETEST_RECOMMENDATIONS_FOLLOWUP}
Recommendations - Timeline / Person responsible : ${PRETEST_TIMELINE_FOLLOWUP}</t>
  </si>
  <si>
    <t>Deficiency/Issue observed : ${SAFETY_DEFICIENCY_FOLLOWUP}
Corrective Actions :  ${SAFETY_ACTION_FOLLOWUP}
Recommendations - Actions : ${SAFETY_RECOMMENDATIONS_FOLLOWUP}
Recommendations - Timeline / Person responsible : ${SAFETY_TIMELINE_FOLLOWUP}</t>
  </si>
  <si>
    <t>Deficiency/Issue observed : ${POSTTEST_DEFICIENCY_FOLLOWUP}
Corrective Actions :  ${POSTTEST_ACTION_FOLLOWUP}
Recommendations - Actions : ${POSTTEST_RECOMMENDATIONS_FOLLOWUP}
Recommendations - Timeline / Person responsible : ${POSTTEST_TIMELINE_FOLLOWUP}</t>
  </si>
  <si>
    <t>Deficiency/Issue observed : ${EQA_DEFICIENCY_FOLLOWUP}
Corrective Actions :  ${EQA_ACTION_FOLLOWUP}
Recommendations - Actions : ${EQA_RECOMMENDATIONS_FOLLOWUP}
Recommendations - Timeline / Person responsible : ${EQA_TIMELINE_FOLLOWUP}</t>
  </si>
  <si>
    <t>Deficiency/Issue observed : ${RTRI_DEFICIENCY_FOLLOWUP}
Corrective Actions :  ${RTRI_ACTION_FOLLOWUP}
Recommendations - Actions : ${RTRI_RECOMMENDATIONS_FOLLOWUP}
Recommendations - Timeline / Person responsible : ${RTRI_TIMELINE_FOLLOWUP}</t>
  </si>
  <si>
    <t>Déficience/Problème observé : ${RTRI_DEFICIENCY_FOLLOWUP}
Actions correctives : ${RTRI_ACTION_FOLLOWUP}
Recommandations - Actions : ${RTRI_RECOMMENDATIONS_FOLLOWUP}
Recommandations - Chronologie / Personne responsable : ${RTRI_TIMELINE_FOLLOWUP}</t>
  </si>
  <si>
    <t>Déficience/Problème observé : ${RTRI_DEFICIENCY_IMMEDIATE}
Actions correctives : ${RTRI_ACTION_IMMEDIATE}
Recommandations - Actions : ${RTRI_RECOMMENDATIONS_IMMEDIATE}
Recommandations - Chronologie / Personne responsable : ${RTRI_TIMELINE_IMMEDIATE}</t>
  </si>
  <si>
    <t>##### Section ${RTRI_SECTIONNO_FOLLOWUP} - Actions correctives de suivi :</t>
  </si>
  <si>
    <t>##### Section ${EQA_SECTIONNO_FOLLOWUP} - Actions correctives de suivi :</t>
  </si>
  <si>
    <t>##### Section ${EQA_SECTIONNO_FOLLOWUP} - Ações corretivas de acompanhamento :</t>
  </si>
  <si>
    <t xml:space="preserve">##### Section ${EQA_SECTIONNO_FOLLOWUP} - Follow-up Corrective Actions : </t>
  </si>
  <si>
    <t xml:space="preserve">##### Section ${RTRI_SECTIONNO_FOLLOWUP} - Follow-up Corrective Actions : </t>
  </si>
  <si>
    <t>##### Section ${RTRI_SECTIONNO_FOLLOWUP} - Ações corretivas de acompanhamento :</t>
  </si>
  <si>
    <t>##### Section ${POSTTEST_SECTIONNO_FOLLOWUP} - Ações corretivas de acompanhamento :</t>
  </si>
  <si>
    <t>##### Section ${TEST_SECTIONNO_FOLLOWUP} - Ações corretivas de acompanhamento :</t>
  </si>
  <si>
    <t>##### Section ${PRETEST_SECTIONNO_FOLLOWUP} - Ações corretivas de acompanhamento :</t>
  </si>
  <si>
    <t>##### Section ${SAFETY_SECTIONNO_FOLLOWUP} - Ações corretivas de acompanhamento :</t>
  </si>
  <si>
    <t>##### Section ${PHYSICAL_SECTIONNO_FOLLOWUP} - Ações corretivas de acompanhamento :</t>
  </si>
  <si>
    <t>##### Section ${PERSONAL_SECTIONNO_FOLLOWUP} - Ações corretivas de acompanhamento :</t>
  </si>
  <si>
    <t>##### Section ${PERSONAL_SECTIONNO_FOLLOWUP} - Actions correctives de suivi :</t>
  </si>
  <si>
    <t>##### Section ${PHYSICAL_SECTIONNO_FOLLOWUP} - Actions correctives de suivi :</t>
  </si>
  <si>
    <t>##### Section ${SAFETY_SECTIONNO_FOLLOWUP} - Actions correctives de suivi :</t>
  </si>
  <si>
    <t>##### Section ${PRETEST_SECTIONNO_FOLLOWUP} - Actions correctives de suivi :</t>
  </si>
  <si>
    <t>##### Section ${TEST_SECTIONNO_FOLLOWUP} - Actions correctives de suivi :</t>
  </si>
  <si>
    <t>##### Section ${POSTTEST_SECTIONNO_FOLLOWUP} - Actions correctives de suivi :</t>
  </si>
  <si>
    <t xml:space="preserve">##### Section ${POSTTEST_SECTIONNO_FOLLOWUP} - Follow-up Corrective Actions : </t>
  </si>
  <si>
    <t xml:space="preserve">##### Section ${TEST_SECTIONNO_FOLLOWUP} - Follow-up Corrective Actions : </t>
  </si>
  <si>
    <t xml:space="preserve">##### Section ${PRETEST_SECTIONNO_FOLLOWUP} - Follow-up Corrective Actions : </t>
  </si>
  <si>
    <t xml:space="preserve">##### Section ${SAFETY_SECTIONNO_FOLLOWUP} - Follow-up Corrective Actions : </t>
  </si>
  <si>
    <t xml:space="preserve">##### Section ${PHYSICAL_SECTIONNO_FOLLOWUP} - Follow-up Corrective Actions : </t>
  </si>
  <si>
    <t xml:space="preserve">##### Section ${PERSONAL_SECTIONNO_FOLLOWUP} - Follow-up Corrective Actions : </t>
  </si>
  <si>
    <t>### Corrective Actions Summary</t>
  </si>
  <si>
    <t>### Résumé des actions correctives</t>
  </si>
  <si>
    <t>### Resumo das ações corretivas</t>
  </si>
  <si>
    <t>### Resumen de las acciones correctivas</t>
  </si>
  <si>
    <t>D4-DEC-12-2024-0001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</si>
</sst>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1"/>
      <color theme="1"/>
      <name val="Calibri"/>
      <family val="2"/>
    </font>
    <font>
      <sz val="10"/>
      <color rgb="FF000000"/>
      <name val="Arial"/>
      <family val="2"/>
    </font>
    <font>
      <sz val="10"/>
      <color theme="1"/>
      <name val="Arial"/>
      <family val="2"/>
      <scheme val="minor"/>
    </font>
    <font>
      <b/>
      <sz val="10"/>
      <color rgb="FF000000"/>
      <name val="Arial"/>
      <family val="2"/>
    </font>
    <font>
      <sz val="10"/>
      <color rgb="FF000000"/>
      <name val="Calibri"/>
      <family val="2"/>
    </font>
    <font>
      <sz val="10"/>
      <color rgb="FF333333"/>
      <name val="&quot;Trebuchet MS&quot;"/>
    </font>
    <font>
      <sz val="10"/>
      <color rgb="FF000000"/>
      <name val="Arial"/>
      <family val="2"/>
    </font>
    <font>
      <sz val="10"/>
      <color rgb="FF000000"/>
      <name val="Arial"/>
      <family val="2"/>
      <scheme val="minor"/>
    </font>
    <font>
      <b/>
      <sz val="11"/>
      <color theme="1"/>
      <name val="Arial"/>
      <family val="2"/>
      <scheme val="minor"/>
    </font>
    <font>
      <sz val="11"/>
      <color theme="1"/>
      <name val="Arial"/>
      <family val="2"/>
      <scheme val="minor"/>
    </font>
    <font>
      <i/>
      <sz val="11"/>
      <color theme="1"/>
      <name val="Arial"/>
      <family val="2"/>
      <scheme val="minor"/>
    </font>
    <font>
      <sz val="11"/>
      <color rgb="FF000000"/>
      <name val="Arial"/>
      <family val="2"/>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4" fillId="0" borderId="0" xfId="0" applyFont="1" applyAlignment="1">
      <alignment vertical="center"/>
    </xf>
    <xf numFmtId="0" fontId="2" fillId="2" borderId="1" xfId="0" applyFont="1" applyFill="1" applyBorder="1" applyAlignment="1">
      <alignment vertical="center"/>
    </xf>
    <xf numFmtId="0" fontId="5" fillId="0" borderId="0" xfId="0" applyFont="1" applyAlignment="1">
      <alignment horizontal="left"/>
    </xf>
    <xf numFmtId="0" fontId="6" fillId="0" borderId="0" xfId="0" applyFont="1" applyAlignment="1">
      <alignment horizontal="left"/>
    </xf>
    <xf numFmtId="0" fontId="5" fillId="0" borderId="0" xfId="0" applyFont="1" applyAlignment="1">
      <alignment horizontal="right"/>
    </xf>
    <xf numFmtId="0" fontId="7" fillId="0" borderId="0" xfId="0" applyFont="1"/>
    <xf numFmtId="0" fontId="4" fillId="0" borderId="2" xfId="0" applyFont="1" applyBorder="1" applyAlignment="1">
      <alignment vertical="center"/>
    </xf>
    <xf numFmtId="0" fontId="1" fillId="0" borderId="2" xfId="0" applyFont="1" applyBorder="1" applyAlignment="1">
      <alignment vertical="center"/>
    </xf>
    <xf numFmtId="0" fontId="3" fillId="0" borderId="2" xfId="0" applyFont="1" applyBorder="1"/>
    <xf numFmtId="0" fontId="0" fillId="0" borderId="2" xfId="0" applyBorder="1"/>
    <xf numFmtId="0" fontId="9" fillId="0" borderId="2" xfId="0" applyFont="1" applyFill="1" applyBorder="1" applyAlignment="1">
      <alignment vertical="center" wrapText="1"/>
    </xf>
    <xf numFmtId="0" fontId="10" fillId="0" borderId="2" xfId="0" applyFont="1" applyFill="1" applyBorder="1" applyAlignment="1">
      <alignment vertical="center" wrapText="1"/>
    </xf>
    <xf numFmtId="0" fontId="10" fillId="0" borderId="2" xfId="0" applyFont="1" applyFill="1" applyBorder="1" applyAlignment="1">
      <alignment horizontal="left" vertical="center" wrapText="1"/>
    </xf>
    <xf numFmtId="0" fontId="11" fillId="0" borderId="2" xfId="0" applyFont="1" applyFill="1" applyBorder="1" applyAlignment="1">
      <alignment vertical="center" wrapText="1"/>
    </xf>
    <xf numFmtId="0" fontId="10" fillId="0" borderId="2" xfId="0" applyFont="1" applyFill="1" applyBorder="1" applyAlignment="1">
      <alignment vertical="center"/>
    </xf>
    <xf numFmtId="0" fontId="10" fillId="0" borderId="0" xfId="0" applyFont="1" applyFill="1" applyAlignment="1">
      <alignment vertical="center"/>
    </xf>
    <xf numFmtId="0" fontId="9" fillId="0" borderId="2" xfId="0" applyFont="1" applyFill="1" applyBorder="1" applyAlignment="1">
      <alignment horizontal="left" vertical="center" wrapText="1"/>
    </xf>
    <xf numFmtId="0" fontId="12" fillId="0" borderId="2" xfId="0" applyFont="1" applyBorder="1" applyAlignment="1">
      <alignment vertical="center" wrapText="1"/>
    </xf>
    <xf numFmtId="0" fontId="10" fillId="0" borderId="2" xfId="0" applyFont="1" applyBorder="1" applyAlignment="1">
      <alignment vertical="center" wrapText="1"/>
    </xf>
    <xf numFmtId="0" fontId="10" fillId="0" borderId="0" xfId="0" applyFont="1" applyAlignment="1">
      <alignment vertical="center"/>
    </xf>
    <xf numFmtId="0" fontId="10" fillId="0" borderId="2" xfId="0" applyFont="1" applyBorder="1" applyAlignment="1">
      <alignment vertical="center"/>
    </xf>
    <xf numFmtId="0" fontId="10" fillId="0" borderId="2" xfId="0" applyFont="1" applyBorder="1" applyAlignment="1">
      <alignment horizontal="left" vertical="center" wrapText="1"/>
    </xf>
    <xf numFmtId="0" fontId="9" fillId="0" borderId="2" xfId="0" applyFont="1" applyBorder="1" applyAlignment="1">
      <alignment vertical="center" wrapText="1"/>
    </xf>
    <xf numFmtId="0" fontId="8" fillId="0" borderId="2" xfId="0" applyFont="1" applyBorder="1"/>
    <xf numFmtId="0" fontId="3" fillId="0" borderId="2" xfId="0" applyFont="1" applyFill="1" applyBorder="1"/>
  </cellXfs>
  <cellStyles count="1">
    <cellStyle name="Normal" xfId="0" builtinId="0"/>
  </cellStyles>
  <dxfs count="5">
    <dxf>
      <font>
        <color theme="1"/>
      </font>
      <fill>
        <patternFill patternType="solid">
          <fgColor rgb="FFF6B26B"/>
          <bgColor rgb="FFF6B26B"/>
        </patternFill>
      </fill>
    </dxf>
    <dxf>
      <fill>
        <patternFill patternType="none"/>
      </fill>
    </dxf>
    <dxf>
      <fill>
        <patternFill patternType="solid">
          <fgColor rgb="FFF6B26B"/>
          <bgColor rgb="FFF6B26B"/>
        </patternFill>
      </fill>
    </dxf>
    <dxf>
      <font>
        <color rgb="FF9C5700"/>
      </font>
      <fill>
        <patternFill patternType="none"/>
      </fill>
    </dxf>
    <dxf>
      <font>
        <color theme="1"/>
      </font>
      <fill>
        <patternFill patternType="solid">
          <fgColor rgb="FFF6B26B"/>
          <bgColor rgb="FFF6B2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aez Santiago, Madelyn (CDC/GHC/DGHT)" id="{86DB0808-7283-AC41-ADDE-CE853F67D53F}" userId="S::nik8@cdc.gov::835103ab-03dd-4c5e-a72d-b41b66061dc3"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29" dT="2024-11-14T00:43:54.29" personId="{86DB0808-7283-AC41-ADDE-CE853F67D53F}" id="{FF90FF2A-6EC8-7246-BDD9-BD997B057512}">
    <text>Change to trimestre pasado.</text>
  </threadedComment>
  <threadedComment ref="V53" dT="2024-11-14T00:47:12.83" personId="{86DB0808-7283-AC41-ADDE-CE853F67D53F}" id="{1D063457-1740-6F44-B545-9CA102646D61}">
    <text xml:space="preserve">¿Han recibido todos los evaluadores una capacitación integral sobre pruebas rápidas de VIH usando el currículo aprobado a nivel nacional </text>
  </threadedComment>
  <threadedComment ref="V174" dT="2024-11-14T00:58:39.87" personId="{86DB0808-7283-AC41-ADDE-CE853F67D53F}" id="{D96F977A-E360-AB4B-950D-8A7E19161616}">
    <text xml:space="preserve">¿Están los evaluadores y las personas en el área de pruebas cumpliendo con las prácticas de seguridad especificadas en los Procedimientos Operativos Estándar (SOP) y en las ayudas de trabajo? </text>
  </threadedComment>
  <threadedComment ref="V198" dT="2024-11-14T01:02:01.65" personId="{86DB0808-7283-AC41-ADDE-CE853F67D53F}" id="{9F7E6A8F-630B-904F-A40B-1674D1F26B86}">
    <text xml:space="preserve">¿Se está desechando el material punzante, así como los desechos infecciosos y no infecciosos, de acuerdo con las instrucciones de segregación? </text>
  </threadedComment>
  <threadedComment ref="V383" dT="2024-11-14T01:10:17.99" personId="{86DB0808-7283-AC41-ADDE-CE853F67D53F}" id="{CA292A79-92B1-3D49-8323-E68F549B30FF}">
    <text xml:space="preserve">¿Se registran/capturan correctamente todos los elementos en el registro/logbook? (por ejemplo, datos demográficos del cliente, nombres de los kits, números de lote, fechas de caducidad, nombre del evaluador, resultados individuales y finales de VIH, etc. </text>
  </threadedComment>
  <threadedComment ref="V387" dT="2024-11-14T01:12:20.51" personId="{86DB0808-7283-AC41-ADDE-CE853F67D53F}" id="{01402A5A-B1DA-9B45-8163-693362FF9A0C}">
    <text xml:space="preserve">¿Se ha compilado con precisión el resumen total al final de cada página del registro/logbook? </text>
  </threadedComment>
  <threadedComment ref="V399" dT="2024-11-14T01:13:38.44" personId="{86DB0808-7283-AC41-ADDE-CE853F67D53F}" id="{2505D639-FC71-584D-81B9-72EE655FFAEB}">
    <text xml:space="preserve">¿Revisa la persona a cargo las páginas del registro/logbook de manera rutinaria para verificar su precisión y completitud? </text>
  </threadedComment>
  <threadedComment ref="V653" dT="2024-11-14T01:18:41.10" personId="{86DB0808-7283-AC41-ADDE-CE853F67D53F}" id="{07EA35C6-2C11-2E46-9C28-7049C8645D51}">
    <text>Change level to "nivel" and or to "o" and 90 % or higher to "90 % o más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17"/>
  <sheetViews>
    <sheetView topLeftCell="A652" zoomScale="120" zoomScaleNormal="120" workbookViewId="0">
      <selection activeCell="A671" sqref="A671"/>
    </sheetView>
  </sheetViews>
  <sheetFormatPr baseColWidth="10" defaultColWidth="12.6640625" defaultRowHeight="14"/>
  <cols>
    <col min="1" max="1" width="28" style="12" bestFit="1" customWidth="1"/>
    <col min="2" max="2" width="57.83203125" style="12" bestFit="1" customWidth="1"/>
    <col min="3" max="3" width="11.33203125" style="12" bestFit="1" customWidth="1"/>
    <col min="4" max="4" width="8.5" style="12" bestFit="1" customWidth="1"/>
    <col min="5" max="5" width="7.33203125" style="12" bestFit="1" customWidth="1"/>
    <col min="6" max="6" width="49.1640625" style="12" bestFit="1" customWidth="1"/>
    <col min="7" max="7" width="22.33203125" style="12" customWidth="1"/>
    <col min="8" max="8" width="62" style="12" bestFit="1" customWidth="1"/>
    <col min="9" max="9" width="34.6640625" style="12" customWidth="1"/>
    <col min="10" max="10" width="18.6640625" style="12" customWidth="1"/>
    <col min="11" max="11" width="15" style="12" bestFit="1" customWidth="1"/>
    <col min="12" max="12" width="10.1640625" style="12" bestFit="1" customWidth="1"/>
    <col min="13" max="13" width="19.1640625" style="12" bestFit="1" customWidth="1"/>
    <col min="14" max="14" width="9.83203125" style="12" bestFit="1" customWidth="1"/>
    <col min="15" max="15" width="18.6640625" style="12" bestFit="1" customWidth="1"/>
    <col min="16" max="16" width="87.5" style="12" customWidth="1"/>
    <col min="17" max="17" width="37.33203125" style="12" bestFit="1" customWidth="1"/>
    <col min="18" max="18" width="17.33203125" style="12" bestFit="1" customWidth="1"/>
    <col min="19" max="19" width="86.5" style="12" bestFit="1" customWidth="1"/>
    <col min="20" max="20" width="40.83203125" style="12" bestFit="1" customWidth="1"/>
    <col min="21" max="21" width="22" style="12" bestFit="1" customWidth="1"/>
    <col min="22" max="22" width="67.5" style="12" bestFit="1" customWidth="1"/>
    <col min="23" max="23" width="37.6640625" style="12" customWidth="1"/>
    <col min="24" max="24" width="19" style="12" bestFit="1" customWidth="1"/>
    <col min="25" max="27" width="28.83203125" style="12" customWidth="1"/>
    <col min="28" max="16384" width="12.6640625" style="12"/>
  </cols>
  <sheetData>
    <row r="1" spans="1:26" ht="15">
      <c r="A1" s="11" t="s">
        <v>0</v>
      </c>
      <c r="B1" s="11" t="s">
        <v>1</v>
      </c>
      <c r="C1" s="11" t="s">
        <v>10</v>
      </c>
      <c r="D1" s="11" t="s">
        <v>9</v>
      </c>
      <c r="E1" s="11" t="s">
        <v>11</v>
      </c>
      <c r="F1" s="11" t="s">
        <v>5</v>
      </c>
      <c r="G1" s="11" t="s">
        <v>7</v>
      </c>
      <c r="H1" s="11" t="s">
        <v>3</v>
      </c>
      <c r="I1" s="11" t="s">
        <v>4</v>
      </c>
      <c r="J1" s="11" t="s">
        <v>13</v>
      </c>
      <c r="K1" s="11" t="s">
        <v>2</v>
      </c>
      <c r="L1" s="11" t="s">
        <v>6</v>
      </c>
      <c r="M1" s="11" t="s">
        <v>8</v>
      </c>
      <c r="N1" s="11" t="s">
        <v>12</v>
      </c>
      <c r="O1" s="11" t="s">
        <v>14</v>
      </c>
      <c r="P1" s="11" t="s">
        <v>15</v>
      </c>
      <c r="Q1" s="11" t="s">
        <v>16</v>
      </c>
      <c r="R1" s="11" t="s">
        <v>17</v>
      </c>
      <c r="S1" s="11" t="s">
        <v>18</v>
      </c>
      <c r="T1" s="11" t="s">
        <v>19</v>
      </c>
      <c r="U1" s="11" t="s">
        <v>20</v>
      </c>
      <c r="V1" s="11" t="s">
        <v>21</v>
      </c>
      <c r="W1" s="11" t="s">
        <v>22</v>
      </c>
      <c r="X1" s="11" t="s">
        <v>23</v>
      </c>
    </row>
    <row r="2" spans="1:26" ht="15">
      <c r="A2" s="12" t="s">
        <v>24</v>
      </c>
      <c r="B2" s="12" t="s">
        <v>24</v>
      </c>
      <c r="Q2" s="13" t="str">
        <f ca="1">IFERROR(__xludf.DUMMYFUNCTION("IF(ISBLANK(E2), """", GOOGLETRANSLATE(E2, ""en"", ""fr""))"),"")</f>
        <v/>
      </c>
      <c r="S2" s="12" t="s">
        <v>849</v>
      </c>
      <c r="T2" s="12" t="str">
        <f ca="1">IFERROR(__xludf.DUMMYFUNCTION("IF(ISBLANK(E2), """", GOOGLETRANSLATE(E2, ""en"", ""pt""))"),"")</f>
        <v/>
      </c>
      <c r="V2" s="12" t="s">
        <v>849</v>
      </c>
      <c r="W2" s="12" t="str">
        <f ca="1">IFERROR(__xludf.DUMMYFUNCTION("IF(ISBLANK(E2), """", GOOGLETRANSLATE(E2, ""en"", ""es""))"),"")</f>
        <v/>
      </c>
    </row>
    <row r="3" spans="1:26" ht="15">
      <c r="A3" s="12" t="s">
        <v>25</v>
      </c>
      <c r="B3" s="12" t="s">
        <v>25</v>
      </c>
      <c r="Q3" s="13" t="str">
        <f ca="1">IFERROR(__xludf.DUMMYFUNCTION("IF(ISBLANK(E3), """", GOOGLETRANSLATE(E3, ""en"", ""fr""))"),"")</f>
        <v/>
      </c>
      <c r="S3" s="12" t="s">
        <v>849</v>
      </c>
      <c r="T3" s="12" t="str">
        <f ca="1">IFERROR(__xludf.DUMMYFUNCTION("IF(ISBLANK(E3), """", GOOGLETRANSLATE(E3, ""en"", ""pt""))"),"")</f>
        <v/>
      </c>
      <c r="V3" s="12" t="s">
        <v>849</v>
      </c>
      <c r="W3" s="12" t="str">
        <f ca="1">IFERROR(__xludf.DUMMYFUNCTION("IF(ISBLANK(E3), """", GOOGLETRANSLATE(E3, ""en"", ""es""))"),"")</f>
        <v/>
      </c>
    </row>
    <row r="4" spans="1:26" ht="15">
      <c r="A4" s="12" t="s">
        <v>26</v>
      </c>
      <c r="B4" s="12" t="s">
        <v>26</v>
      </c>
      <c r="Q4" s="13" t="str">
        <f ca="1">IFERROR(__xludf.DUMMYFUNCTION("IF(ISBLANK(E4), """", GOOGLETRANSLATE(E4, ""en"", ""fr""))"),"")</f>
        <v/>
      </c>
      <c r="S4" s="12" t="s">
        <v>849</v>
      </c>
      <c r="T4" s="12" t="str">
        <f ca="1">IFERROR(__xludf.DUMMYFUNCTION("IF(ISBLANK(E4), """", GOOGLETRANSLATE(E4, ""en"", ""pt""))"),"")</f>
        <v/>
      </c>
      <c r="V4" s="12" t="s">
        <v>849</v>
      </c>
      <c r="W4" s="12" t="str">
        <f ca="1">IFERROR(__xludf.DUMMYFUNCTION("IF(ISBLANK(E4), """", GOOGLETRANSLATE(E4, ""en"", ""es""))"),"")</f>
        <v/>
      </c>
    </row>
    <row r="5" spans="1:26" ht="15">
      <c r="A5" s="12" t="s">
        <v>27</v>
      </c>
      <c r="B5" s="12" t="s">
        <v>27</v>
      </c>
      <c r="Q5" s="13" t="str">
        <f ca="1">IFERROR(__xludf.DUMMYFUNCTION("IF(ISBLANK(E5), """", GOOGLETRANSLATE(E5, ""en"", ""fr""))"),"")</f>
        <v/>
      </c>
      <c r="S5" s="12" t="s">
        <v>849</v>
      </c>
      <c r="T5" s="12" t="str">
        <f ca="1">IFERROR(__xludf.DUMMYFUNCTION("IF(ISBLANK(E5), """", GOOGLETRANSLATE(E5, ""en"", ""pt""))"),"")</f>
        <v/>
      </c>
      <c r="V5" s="12" t="s">
        <v>849</v>
      </c>
      <c r="W5" s="12" t="str">
        <f ca="1">IFERROR(__xludf.DUMMYFUNCTION("IF(ISBLANK(E5), """", GOOGLETRANSLATE(E5, ""en"", ""es""))"),"")</f>
        <v/>
      </c>
    </row>
    <row r="6" spans="1:26" ht="15">
      <c r="A6" s="12" t="s">
        <v>28</v>
      </c>
      <c r="B6" s="12" t="s">
        <v>28</v>
      </c>
      <c r="H6" s="12" t="s">
        <v>29</v>
      </c>
      <c r="P6" s="12" t="s">
        <v>848</v>
      </c>
      <c r="Q6" s="13" t="str">
        <f ca="1">IFERROR(__xludf.DUMMYFUNCTION("IF(ISBLANK(E6), """", GOOGLETRANSLATE(E6, ""en"", ""fr""))"),"")</f>
        <v/>
      </c>
      <c r="S6" s="12" t="s">
        <v>931</v>
      </c>
      <c r="T6" s="12" t="str">
        <f ca="1">IFERROR(__xludf.DUMMYFUNCTION("IF(ISBLANK(E6), """", GOOGLETRANSLATE(E6, ""en"", ""pt""))"),"")</f>
        <v/>
      </c>
      <c r="V6" s="12" t="s">
        <v>1015</v>
      </c>
      <c r="W6" s="12" t="str">
        <f ca="1">IFERROR(__xludf.DUMMYFUNCTION("IF(ISBLANK(E6), """", GOOGLETRANSLATE(E6, ""en"", ""es""))"),"")</f>
        <v/>
      </c>
    </row>
    <row r="7" spans="1:26" ht="45">
      <c r="A7" s="12" t="s">
        <v>30</v>
      </c>
      <c r="B7" s="12" t="s">
        <v>31</v>
      </c>
      <c r="H7" s="12" t="s">
        <v>1178</v>
      </c>
      <c r="J7" s="12" t="s">
        <v>846</v>
      </c>
      <c r="P7" s="12" t="s">
        <v>1181</v>
      </c>
      <c r="Q7" s="13" t="str">
        <f ca="1">IFERROR(__xludf.DUMMYFUNCTION("IF(ISBLANK(E7), """", GOOGLETRANSLATE(E7, ""en"", ""fr""))"),"")</f>
        <v/>
      </c>
      <c r="R7" s="12" t="s">
        <v>846</v>
      </c>
      <c r="S7" s="12" t="s">
        <v>1179</v>
      </c>
      <c r="T7" s="12" t="str">
        <f ca="1">IFERROR(__xludf.DUMMYFUNCTION("IF(ISBLANK(E7), """", GOOGLETRANSLATE(E7, ""en"", ""pt""))"),"")</f>
        <v/>
      </c>
      <c r="U7" s="12" t="s">
        <v>846</v>
      </c>
      <c r="V7" s="12" t="s">
        <v>1180</v>
      </c>
      <c r="W7" s="12" t="str">
        <f ca="1">IFERROR(__xludf.DUMMYFUNCTION("IF(ISBLANK(E7), """", GOOGLETRANSLATE(E7, ""en"", ""es""))"),"")</f>
        <v/>
      </c>
      <c r="X7" s="12" t="s">
        <v>846</v>
      </c>
    </row>
    <row r="8" spans="1:26" ht="15">
      <c r="A8" s="12" t="s">
        <v>33</v>
      </c>
      <c r="B8" s="12" t="s">
        <v>34</v>
      </c>
      <c r="C8" s="12" t="s">
        <v>35</v>
      </c>
      <c r="H8" s="11" t="s">
        <v>810</v>
      </c>
      <c r="P8" s="12" t="s">
        <v>809</v>
      </c>
      <c r="Q8" s="13" t="str">
        <f ca="1">IFERROR(__xludf.DUMMYFUNCTION("IF(ISBLANK(E9), """", GOOGLETRANSLATE(E9, ""en"", ""fr""))"),"")</f>
        <v/>
      </c>
      <c r="S8" s="12" t="s">
        <v>806</v>
      </c>
      <c r="T8" s="12" t="str">
        <f ca="1">IFERROR(__xludf.DUMMYFUNCTION("IF(ISBLANK(E9), """", GOOGLETRANSLATE(E9, ""en"", ""pt""))"),"")</f>
        <v/>
      </c>
      <c r="V8" s="12" t="s">
        <v>806</v>
      </c>
      <c r="W8" s="12" t="str">
        <f ca="1">IFERROR(__xludf.DUMMYFUNCTION("IF(ISBLANK(E9), """", GOOGLETRANSLATE(E9, ""en"", ""es""))"),"")</f>
        <v/>
      </c>
    </row>
    <row r="9" spans="1:26" ht="60">
      <c r="A9" s="12" t="s">
        <v>30</v>
      </c>
      <c r="B9" s="12" t="s">
        <v>808</v>
      </c>
      <c r="H9" s="12" t="s">
        <v>803</v>
      </c>
      <c r="I9" s="12" t="s">
        <v>36</v>
      </c>
      <c r="K9" s="11"/>
      <c r="P9" s="12" t="s">
        <v>804</v>
      </c>
      <c r="Q9" s="13" t="str">
        <f ca="1">IFERROR(__xludf.DUMMYFUNCTION("IF(ISBLANK(E11), """", GOOGLETRANSLATE(E11, ""en"", ""fr""))"),"Avant de compléter la checklist, il est important de caractériser le point de test à auditer. Veuillez fournir les informations pertinentes :")</f>
        <v>Avant de compléter la checklist, il est important de caractériser le point de test à auditer. Veuillez fournir les informations pertinentes :</v>
      </c>
      <c r="S9" s="12" t="s">
        <v>805</v>
      </c>
      <c r="T9" s="12" t="str">
        <f ca="1">IFERROR(__xludf.DUMMYFUNCTION("IF(ISBLANK(E11), """", GOOGLETRANSLATE(E11, ""en"", ""pt""))"),"Antes de completar o checklist, é importante caracterizar o ponto de teste a ser auditado. Forneça informações relevantes:")</f>
        <v>Antes de completar o checklist, é importante caracterizar o ponto de teste a ser auditado. Forneça informações relevantes:</v>
      </c>
      <c r="V9" s="12" t="s">
        <v>807</v>
      </c>
      <c r="W9" s="12" t="str">
        <f ca="1">IFERROR(__xludf.DUMMYFUNCTION("IF(ISBLANK(E11), """", GOOGLETRANSLATE(E11, ""en"", ""es""))"),"Antes de completar la lista de verificación, es importante caracterizar el punto de prueba que se va a auditar. Por favor proporcione información relevante:")</f>
        <v>Antes de completar la lista de verificación, es importante caracterizar el punto de prueba que se va a auditar. Por favor proporcione información relevante:</v>
      </c>
    </row>
    <row r="10" spans="1:26" ht="15">
      <c r="P10" s="12" t="s">
        <v>849</v>
      </c>
      <c r="Q10" s="13" t="str">
        <f ca="1">IFERROR(__xludf.DUMMYFUNCTION("IF(ISBLANK(E12), """", GOOGLETRANSLATE(E12, ""en"", ""fr""))"),"")</f>
        <v/>
      </c>
      <c r="S10" s="12" t="s">
        <v>849</v>
      </c>
      <c r="T10" s="12" t="str">
        <f ca="1">IFERROR(__xludf.DUMMYFUNCTION("IF(ISBLANK(E12), """", GOOGLETRANSLATE(E12, ""en"", ""pt""))"),"")</f>
        <v/>
      </c>
      <c r="V10" s="12" t="s">
        <v>849</v>
      </c>
      <c r="W10" s="12" t="str">
        <f ca="1">IFERROR(__xludf.DUMMYFUNCTION("IF(ISBLANK(E12), """", GOOGLETRANSLATE(E12, ""en"", ""es""))"),"")</f>
        <v/>
      </c>
    </row>
    <row r="11" spans="1:26" ht="15">
      <c r="P11" s="12" t="s">
        <v>849</v>
      </c>
      <c r="Q11" s="13" t="str">
        <f ca="1">IFERROR(__xludf.DUMMYFUNCTION("IF(ISBLANK(E13), """", GOOGLETRANSLATE(E13, ""en"", ""fr""))"),"")</f>
        <v/>
      </c>
      <c r="S11" s="12" t="s">
        <v>849</v>
      </c>
      <c r="T11" s="12" t="str">
        <f ca="1">IFERROR(__xludf.DUMMYFUNCTION("IF(ISBLANK(E13), """", GOOGLETRANSLATE(E13, ""en"", ""pt""))"),"")</f>
        <v/>
      </c>
      <c r="V11" s="12" t="s">
        <v>849</v>
      </c>
      <c r="W11" s="12" t="str">
        <f ca="1">IFERROR(__xludf.DUMMYFUNCTION("IF(ISBLANK(E13), """", GOOGLETRANSLATE(E13, ""en"", ""es""))"),"")</f>
        <v/>
      </c>
    </row>
    <row r="12" spans="1:26" ht="15">
      <c r="A12" s="12" t="s">
        <v>37</v>
      </c>
      <c r="B12" s="12" t="s">
        <v>38</v>
      </c>
      <c r="C12" s="12" t="s">
        <v>41</v>
      </c>
      <c r="D12" s="12" t="s">
        <v>40</v>
      </c>
      <c r="E12" s="12" t="s">
        <v>26</v>
      </c>
      <c r="H12" s="12" t="s">
        <v>39</v>
      </c>
      <c r="P12" s="12" t="s">
        <v>42</v>
      </c>
      <c r="Q12" s="13" t="str">
        <f ca="1">IFERROR(__xludf.DUMMYFUNCTION("IF(ISBLANK(E14), """", GOOGLETRANSLATE(E14, ""en"", ""fr""))"),"")</f>
        <v/>
      </c>
      <c r="S12" s="12" t="s">
        <v>43</v>
      </c>
      <c r="T12" s="12" t="str">
        <f ca="1">IFERROR(__xludf.DUMMYFUNCTION("IF(ISBLANK(E14), """", GOOGLETRANSLATE(E14, ""en"", ""pt""))"),"")</f>
        <v/>
      </c>
      <c r="V12" s="12" t="s">
        <v>44</v>
      </c>
      <c r="W12" s="12" t="str">
        <f ca="1">IFERROR(__xludf.DUMMYFUNCTION("IF(ISBLANK(E14), """", GOOGLETRANSLATE(E14, ""en"", ""es""))"),"")</f>
        <v/>
      </c>
    </row>
    <row r="13" spans="1:26" ht="15">
      <c r="A13" s="12" t="s">
        <v>45</v>
      </c>
      <c r="B13" s="12" t="s">
        <v>46</v>
      </c>
      <c r="H13" s="12" t="s">
        <v>47</v>
      </c>
      <c r="P13" s="12" t="s">
        <v>48</v>
      </c>
      <c r="Q13" s="13" t="str">
        <f ca="1">IFERROR(__xludf.DUMMYFUNCTION("IF(ISBLANK(E15), """", GOOGLETRANSLATE(E15, ""en"", ""fr""))"),"")</f>
        <v/>
      </c>
      <c r="S13" s="12" t="s">
        <v>47</v>
      </c>
      <c r="T13" s="12" t="str">
        <f ca="1">IFERROR(__xludf.DUMMYFUNCTION("IF(ISBLANK(E15), """", GOOGLETRANSLATE(E15, ""en"", ""pt""))"),"")</f>
        <v/>
      </c>
      <c r="V13" s="12" t="s">
        <v>793</v>
      </c>
      <c r="W13" s="12" t="str">
        <f ca="1">IFERROR(__xludf.DUMMYFUNCTION("IF(ISBLANK(E15), """", GOOGLETRANSLATE(E15, ""en"", ""es""))"),"")</f>
        <v/>
      </c>
      <c r="Y13" s="12" t="str">
        <f>IFERROR(VLOOKUP(O8,#REF!, 11, FALSE), "")</f>
        <v/>
      </c>
      <c r="Z13" s="12" t="str">
        <f>IFERROR(VLOOKUP(P8,#REF!, 11, FALSE), "")</f>
        <v/>
      </c>
    </row>
    <row r="14" spans="1:26" ht="15">
      <c r="A14" s="12" t="s">
        <v>49</v>
      </c>
      <c r="B14" s="12" t="s">
        <v>50</v>
      </c>
      <c r="H14" s="12" t="s">
        <v>51</v>
      </c>
      <c r="P14" s="12" t="s">
        <v>52</v>
      </c>
      <c r="Q14" s="13" t="str">
        <f ca="1">IFERROR(__xludf.DUMMYFUNCTION("IF(ISBLANK(E16), """", GOOGLETRANSLATE(E16, ""en"", ""fr""))"),"")</f>
        <v/>
      </c>
      <c r="S14" s="12" t="s">
        <v>53</v>
      </c>
      <c r="T14" s="12" t="str">
        <f ca="1">IFERROR(__xludf.DUMMYFUNCTION("IF(ISBLANK(E16), """", GOOGLETRANSLATE(E16, ""en"", ""pt""))"),"")</f>
        <v/>
      </c>
      <c r="V14" s="12" t="s">
        <v>54</v>
      </c>
      <c r="W14" s="12" t="str">
        <f ca="1">IFERROR(__xludf.DUMMYFUNCTION("IF(ISBLANK(E16), """", GOOGLETRANSLATE(E16, ""en"", ""es""))"),"")</f>
        <v/>
      </c>
    </row>
    <row r="15" spans="1:26" ht="15">
      <c r="A15" s="12" t="s">
        <v>49</v>
      </c>
      <c r="B15" s="12" t="s">
        <v>55</v>
      </c>
      <c r="D15" s="12" t="s">
        <v>40</v>
      </c>
      <c r="H15" s="12" t="s">
        <v>56</v>
      </c>
      <c r="P15" s="12" t="s">
        <v>57</v>
      </c>
      <c r="Q15" s="13" t="str">
        <f ca="1">IFERROR(__xludf.DUMMYFUNCTION("IF(ISBLANK(E17), """", GOOGLETRANSLATE(E17, ""en"", ""fr""))"),"")</f>
        <v/>
      </c>
      <c r="S15" s="12" t="s">
        <v>58</v>
      </c>
      <c r="T15" s="12" t="str">
        <f ca="1">IFERROR(__xludf.DUMMYFUNCTION("IF(ISBLANK(E17), """", GOOGLETRANSLATE(E17, ""en"", ""pt""))"),"")</f>
        <v/>
      </c>
      <c r="V15" s="12" t="s">
        <v>59</v>
      </c>
      <c r="W15" s="12" t="str">
        <f ca="1">IFERROR(__xludf.DUMMYFUNCTION("IF(ISBLANK(E17), """", GOOGLETRANSLATE(E17, ""en"", ""es""))"),"")</f>
        <v/>
      </c>
    </row>
    <row r="16" spans="1:26" ht="15">
      <c r="A16" s="12" t="s">
        <v>49</v>
      </c>
      <c r="B16" s="12" t="s">
        <v>60</v>
      </c>
      <c r="H16" s="12" t="s">
        <v>61</v>
      </c>
      <c r="P16" s="12" t="s">
        <v>62</v>
      </c>
      <c r="Q16" s="13" t="str">
        <f ca="1">IFERROR(__xludf.DUMMYFUNCTION("IF(ISBLANK(E18), """", GOOGLETRANSLATE(E18, ""en"", ""fr""))"),"")</f>
        <v/>
      </c>
      <c r="S16" s="12" t="s">
        <v>63</v>
      </c>
      <c r="T16" s="12" t="str">
        <f ca="1">IFERROR(__xludf.DUMMYFUNCTION("IF(ISBLANK(E18), """", GOOGLETRANSLATE(E18, ""en"", ""pt""))"),"")</f>
        <v/>
      </c>
      <c r="V16" s="12" t="s">
        <v>64</v>
      </c>
      <c r="W16" s="12" t="str">
        <f ca="1">IFERROR(__xludf.DUMMYFUNCTION("IF(ISBLANK(E18), """", GOOGLETRANSLATE(E18, ""en"", ""es""))"),"")</f>
        <v/>
      </c>
    </row>
    <row r="17" spans="1:24" ht="15">
      <c r="A17" s="12" t="s">
        <v>49</v>
      </c>
      <c r="B17" s="12" t="s">
        <v>65</v>
      </c>
      <c r="H17" s="12" t="s">
        <v>66</v>
      </c>
      <c r="P17" s="12" t="s">
        <v>850</v>
      </c>
      <c r="Q17" s="13" t="str">
        <f ca="1">IFERROR(__xludf.DUMMYFUNCTION("IF(ISBLANK(E19), """", GOOGLETRANSLATE(E19, ""en"", ""fr""))"),"")</f>
        <v/>
      </c>
      <c r="S17" s="12" t="s">
        <v>932</v>
      </c>
      <c r="T17" s="12" t="str">
        <f ca="1">IFERROR(__xludf.DUMMYFUNCTION("IF(ISBLANK(E19), """", GOOGLETRANSLATE(E19, ""en"", ""pt""))"),"")</f>
        <v/>
      </c>
      <c r="V17" s="12" t="s">
        <v>1016</v>
      </c>
      <c r="W17" s="12" t="str">
        <f ca="1">IFERROR(__xludf.DUMMYFUNCTION("IF(ISBLANK(E19), """", GOOGLETRANSLATE(E19, ""en"", ""es""))"),"")</f>
        <v/>
      </c>
    </row>
    <row r="18" spans="1:24" ht="15">
      <c r="A18" s="12" t="s">
        <v>736</v>
      </c>
      <c r="B18" s="12" t="s">
        <v>737</v>
      </c>
      <c r="H18" s="12" t="s">
        <v>1115</v>
      </c>
      <c r="P18" s="12" t="s">
        <v>738</v>
      </c>
      <c r="Q18" s="13"/>
      <c r="S18" s="12" t="s">
        <v>739</v>
      </c>
      <c r="V18" s="12" t="s">
        <v>740</v>
      </c>
    </row>
    <row r="19" spans="1:24" ht="15">
      <c r="A19" s="12" t="s">
        <v>67</v>
      </c>
      <c r="B19" s="12" t="s">
        <v>68</v>
      </c>
      <c r="D19" s="12" t="s">
        <v>40</v>
      </c>
      <c r="H19" s="12" t="s">
        <v>1182</v>
      </c>
      <c r="I19" s="12" t="s">
        <v>69</v>
      </c>
      <c r="P19" s="12" t="s">
        <v>70</v>
      </c>
      <c r="Q19" s="13" t="str">
        <f ca="1">IFERROR(__xludf.DUMMYFUNCTION("IF(ISBLANK(E20), """", GOOGLETRANSLATE(E20, ""en"", ""fr""))"),"Sélectionnez-en un")</f>
        <v>Sélectionnez-en un</v>
      </c>
      <c r="S19" s="12" t="s">
        <v>71</v>
      </c>
      <c r="T19" s="12" t="str">
        <f ca="1">IFERROR(__xludf.DUMMYFUNCTION("IF(ISBLANK(E20), """", GOOGLETRANSLATE(E20, ""en"", ""pt""))"),"Selecione um")</f>
        <v>Selecione um</v>
      </c>
      <c r="V19" s="12" t="s">
        <v>72</v>
      </c>
      <c r="W19" s="12" t="str">
        <f ca="1">IFERROR(__xludf.DUMMYFUNCTION("IF(ISBLANK(E20), """", GOOGLETRANSLATE(E20, ""en"", ""es""))"),"Seleccione uno")</f>
        <v>Seleccione uno</v>
      </c>
    </row>
    <row r="20" spans="1:24" ht="15">
      <c r="A20" s="12" t="s">
        <v>73</v>
      </c>
      <c r="B20" s="12" t="s">
        <v>74</v>
      </c>
      <c r="H20" s="12" t="s">
        <v>75</v>
      </c>
      <c r="I20" s="12" t="s">
        <v>69</v>
      </c>
      <c r="P20" s="12" t="s">
        <v>76</v>
      </c>
      <c r="Q20" s="13" t="str">
        <f ca="1">IFERROR(__xludf.DUMMYFUNCTION("IF(ISBLANK(E21), """", GOOGLETRANSLATE(E21, ""en"", ""fr""))"),"Sélectionnez-en un")</f>
        <v>Sélectionnez-en un</v>
      </c>
      <c r="S20" s="12" t="s">
        <v>77</v>
      </c>
      <c r="T20" s="12" t="str">
        <f ca="1">IFERROR(__xludf.DUMMYFUNCTION("IF(ISBLANK(E21), """", GOOGLETRANSLATE(E21, ""en"", ""pt""))"),"Selecione um")</f>
        <v>Selecione um</v>
      </c>
      <c r="V20" s="12" t="s">
        <v>78</v>
      </c>
      <c r="W20" s="12" t="str">
        <f ca="1">IFERROR(__xludf.DUMMYFUNCTION("IF(ISBLANK(E21), """", GOOGLETRANSLATE(E21, ""en"", ""es""))"),"Seleccione uno")</f>
        <v>Seleccione uno</v>
      </c>
    </row>
    <row r="21" spans="1:24" ht="15">
      <c r="A21" s="12" t="s">
        <v>79</v>
      </c>
      <c r="B21" s="12" t="s">
        <v>80</v>
      </c>
      <c r="H21" s="12" t="s">
        <v>81</v>
      </c>
      <c r="I21" s="12" t="s">
        <v>69</v>
      </c>
      <c r="P21" s="12" t="s">
        <v>81</v>
      </c>
      <c r="Q21" s="13" t="str">
        <f ca="1">IFERROR(__xludf.DUMMYFUNCTION("IF(ISBLANK(E22), """", GOOGLETRANSLATE(E22, ""en"", ""fr""))"),"Sélectionnez-en un")</f>
        <v>Sélectionnez-en un</v>
      </c>
      <c r="S21" s="12" t="s">
        <v>82</v>
      </c>
      <c r="T21" s="12" t="str">
        <f ca="1">IFERROR(__xludf.DUMMYFUNCTION("IF(ISBLANK(E22), """", GOOGLETRANSLATE(E22, ""en"", ""pt""))"),"Selecione um")</f>
        <v>Selecione um</v>
      </c>
      <c r="V21" s="12" t="s">
        <v>83</v>
      </c>
      <c r="W21" s="12" t="str">
        <f ca="1">IFERROR(__xludf.DUMMYFUNCTION("IF(ISBLANK(E22), """", GOOGLETRANSLATE(E22, ""en"", ""es""))"),"Seleccione uno")</f>
        <v>Seleccione uno</v>
      </c>
    </row>
    <row r="22" spans="1:24" ht="15">
      <c r="A22" s="12" t="s">
        <v>84</v>
      </c>
      <c r="B22" s="12" t="s">
        <v>85</v>
      </c>
      <c r="H22" s="12" t="s">
        <v>86</v>
      </c>
      <c r="L22" s="12" t="s">
        <v>87</v>
      </c>
      <c r="P22" s="12" t="s">
        <v>88</v>
      </c>
      <c r="Q22" s="13" t="str">
        <f ca="1">IFERROR(__xludf.DUMMYFUNCTION("IF(ISBLANK(E23), """", GOOGLETRANSLATE(E23, ""en"", ""fr""))"),"")</f>
        <v/>
      </c>
      <c r="S22" s="12" t="s">
        <v>89</v>
      </c>
      <c r="T22" s="12" t="str">
        <f ca="1">IFERROR(__xludf.DUMMYFUNCTION("IF(ISBLANK(E23), """", GOOGLETRANSLATE(E23, ""en"", ""pt""))"),"")</f>
        <v/>
      </c>
      <c r="V22" s="12" t="s">
        <v>90</v>
      </c>
      <c r="W22" s="12" t="str">
        <f ca="1">IFERROR(__xludf.DUMMYFUNCTION("IF(ISBLANK(E23), """", GOOGLETRANSLATE(E23, ""en"", ""es""))"),"")</f>
        <v/>
      </c>
    </row>
    <row r="23" spans="1:24" ht="15">
      <c r="A23" s="12" t="s">
        <v>30</v>
      </c>
      <c r="B23" s="12" t="s">
        <v>91</v>
      </c>
      <c r="H23" s="12" t="s">
        <v>92</v>
      </c>
      <c r="P23" s="12" t="s">
        <v>851</v>
      </c>
      <c r="Q23" s="13" t="str">
        <f ca="1">IFERROR(__xludf.DUMMYFUNCTION("IF(ISBLANK(E24), """", GOOGLETRANSLATE(E24, ""en"", ""fr""))"),"")</f>
        <v/>
      </c>
      <c r="S23" s="12" t="s">
        <v>933</v>
      </c>
      <c r="T23" s="12" t="str">
        <f ca="1">IFERROR(__xludf.DUMMYFUNCTION("IF(ISBLANK(E24), """", GOOGLETRANSLATE(E24, ""en"", ""pt""))"),"")</f>
        <v/>
      </c>
      <c r="V23" s="12" t="s">
        <v>1017</v>
      </c>
      <c r="W23" s="12" t="str">
        <f ca="1">IFERROR(__xludf.DUMMYFUNCTION("IF(ISBLANK(E24), """", GOOGLETRANSLATE(E24, ""en"", ""es""))"),"")</f>
        <v/>
      </c>
    </row>
    <row r="24" spans="1:24" ht="15">
      <c r="A24" s="12" t="s">
        <v>84</v>
      </c>
      <c r="B24" s="12" t="s">
        <v>93</v>
      </c>
      <c r="H24" s="12" t="s">
        <v>94</v>
      </c>
      <c r="L24" s="12" t="s">
        <v>87</v>
      </c>
      <c r="P24" s="12" t="s">
        <v>852</v>
      </c>
      <c r="Q24" s="13" t="str">
        <f ca="1">IFERROR(__xludf.DUMMYFUNCTION("IF(ISBLANK(E25), """", GOOGLETRANSLATE(E25, ""en"", ""fr""))"),"")</f>
        <v/>
      </c>
      <c r="S24" s="12" t="s">
        <v>934</v>
      </c>
      <c r="T24" s="12" t="str">
        <f ca="1">IFERROR(__xludf.DUMMYFUNCTION("IF(ISBLANK(E25), """", GOOGLETRANSLATE(E25, ""en"", ""pt""))"),"")</f>
        <v/>
      </c>
      <c r="V24" s="12" t="s">
        <v>1018</v>
      </c>
      <c r="W24" s="12" t="str">
        <f ca="1">IFERROR(__xludf.DUMMYFUNCTION("IF(ISBLANK(E25), """", GOOGLETRANSLATE(E25, ""en"", ""es""))"),"")</f>
        <v/>
      </c>
    </row>
    <row r="25" spans="1:24" ht="15">
      <c r="A25" s="12" t="s">
        <v>84</v>
      </c>
      <c r="B25" s="12" t="s">
        <v>95</v>
      </c>
      <c r="H25" s="12" t="s">
        <v>96</v>
      </c>
      <c r="P25" s="12" t="s">
        <v>853</v>
      </c>
      <c r="Q25" s="13" t="str">
        <f ca="1">IFERROR(__xludf.DUMMYFUNCTION("IF(ISBLANK(E26), """", GOOGLETRANSLATE(E26, ""en"", ""fr""))"),"")</f>
        <v/>
      </c>
      <c r="S25" s="12" t="s">
        <v>935</v>
      </c>
      <c r="T25" s="12" t="str">
        <f ca="1">IFERROR(__xludf.DUMMYFUNCTION("IF(ISBLANK(E26), """", GOOGLETRANSLATE(E26, ""en"", ""pt""))"),"")</f>
        <v/>
      </c>
      <c r="V25" s="12" t="s">
        <v>935</v>
      </c>
      <c r="W25" s="12" t="str">
        <f ca="1">IFERROR(__xludf.DUMMYFUNCTION("IF(ISBLANK(E26), """", GOOGLETRANSLATE(E26, ""en"", ""es""))"),"")</f>
        <v/>
      </c>
    </row>
    <row r="26" spans="1:24" ht="15">
      <c r="P26" s="12" t="s">
        <v>849</v>
      </c>
      <c r="Q26" s="13" t="str">
        <f ca="1">IFERROR(__xludf.DUMMYFUNCTION("IF(ISBLANK(E27), """", GOOGLETRANSLATE(E27, ""en"", ""fr""))"),"")</f>
        <v/>
      </c>
      <c r="S26" s="12" t="s">
        <v>849</v>
      </c>
      <c r="T26" s="12" t="str">
        <f ca="1">IFERROR(__xludf.DUMMYFUNCTION("IF(ISBLANK(E27), """", GOOGLETRANSLATE(E27, ""en"", ""pt""))"),"")</f>
        <v/>
      </c>
      <c r="V26" s="12" t="s">
        <v>849</v>
      </c>
      <c r="W26" s="12" t="str">
        <f ca="1">IFERROR(__xludf.DUMMYFUNCTION("IF(ISBLANK(E27), """", GOOGLETRANSLATE(E27, ""en"", ""es""))"),"")</f>
        <v/>
      </c>
    </row>
    <row r="27" spans="1:24" ht="15">
      <c r="A27" s="12" t="s">
        <v>30</v>
      </c>
      <c r="B27" s="12" t="s">
        <v>97</v>
      </c>
      <c r="H27" s="12" t="s">
        <v>98</v>
      </c>
      <c r="P27" s="12" t="s">
        <v>854</v>
      </c>
      <c r="Q27" s="13" t="str">
        <f ca="1">IFERROR(__xludf.DUMMYFUNCTION("IF(ISBLANK(E28), """", GOOGLETRANSLATE(E28, ""en"", ""fr""))"),"")</f>
        <v/>
      </c>
      <c r="S27" s="12" t="s">
        <v>936</v>
      </c>
      <c r="T27" s="12" t="str">
        <f ca="1">IFERROR(__xludf.DUMMYFUNCTION("IF(ISBLANK(E28), """", GOOGLETRANSLATE(E28, ""en"", ""pt""))"),"")</f>
        <v/>
      </c>
      <c r="V27" s="12" t="s">
        <v>1019</v>
      </c>
      <c r="W27" s="12" t="str">
        <f ca="1">IFERROR(__xludf.DUMMYFUNCTION("IF(ISBLANK(E28), """", GOOGLETRANSLATE(E28, ""en"", ""es""))"),"")</f>
        <v/>
      </c>
    </row>
    <row r="28" spans="1:24" ht="15">
      <c r="A28" s="12" t="s">
        <v>84</v>
      </c>
      <c r="B28" s="12" t="s">
        <v>99</v>
      </c>
      <c r="C28" s="14"/>
      <c r="D28" s="14"/>
      <c r="E28" s="14"/>
      <c r="F28" s="14"/>
      <c r="G28" s="14"/>
      <c r="H28" s="12" t="s">
        <v>94</v>
      </c>
      <c r="I28" s="14"/>
      <c r="J28" s="14"/>
      <c r="L28" s="14"/>
      <c r="M28" s="14"/>
      <c r="N28" s="14"/>
      <c r="P28" s="12" t="s">
        <v>852</v>
      </c>
      <c r="Q28" s="13" t="str">
        <f ca="1">IFERROR(__xludf.DUMMYFUNCTION("IF(ISBLANK(E29), """", GOOGLETRANSLATE(E29, ""en"", ""fr""))"),"")</f>
        <v/>
      </c>
      <c r="R28" s="14"/>
      <c r="S28" s="12" t="s">
        <v>934</v>
      </c>
      <c r="T28" s="12" t="str">
        <f ca="1">IFERROR(__xludf.DUMMYFUNCTION("IF(ISBLANK(E29), """", GOOGLETRANSLATE(E29, ""en"", ""pt""))"),"")</f>
        <v/>
      </c>
      <c r="U28" s="14"/>
      <c r="V28" s="12" t="s">
        <v>1018</v>
      </c>
      <c r="W28" s="12" t="str">
        <f ca="1">IFERROR(__xludf.DUMMYFUNCTION("IF(ISBLANK(E29), """", GOOGLETRANSLATE(E29, ""en"", ""es""))"),"")</f>
        <v/>
      </c>
      <c r="X28" s="14"/>
    </row>
    <row r="29" spans="1:24" ht="15">
      <c r="A29" s="12" t="s">
        <v>84</v>
      </c>
      <c r="B29" s="12" t="s">
        <v>100</v>
      </c>
      <c r="C29" s="14"/>
      <c r="D29" s="14"/>
      <c r="E29" s="14"/>
      <c r="F29" s="14"/>
      <c r="G29" s="14"/>
      <c r="H29" s="12" t="s">
        <v>96</v>
      </c>
      <c r="I29" s="14"/>
      <c r="J29" s="14"/>
      <c r="L29" s="14"/>
      <c r="M29" s="14"/>
      <c r="N29" s="14"/>
      <c r="P29" s="12" t="s">
        <v>853</v>
      </c>
      <c r="Q29" s="13" t="str">
        <f ca="1">IFERROR(__xludf.DUMMYFUNCTION("IF(ISBLANK(E30), """", GOOGLETRANSLATE(E30, ""en"", ""fr""))"),"")</f>
        <v/>
      </c>
      <c r="R29" s="14"/>
      <c r="S29" s="12" t="s">
        <v>935</v>
      </c>
      <c r="T29" s="12" t="str">
        <f ca="1">IFERROR(__xludf.DUMMYFUNCTION("IF(ISBLANK(E30), """", GOOGLETRANSLATE(E30, ""en"", ""pt""))"),"")</f>
        <v/>
      </c>
      <c r="U29" s="14"/>
      <c r="V29" s="12" t="s">
        <v>935</v>
      </c>
      <c r="X29" s="14"/>
    </row>
    <row r="30" spans="1:24" ht="15">
      <c r="C30" s="14"/>
      <c r="D30" s="14"/>
      <c r="E30" s="14"/>
      <c r="F30" s="14"/>
      <c r="G30" s="14"/>
      <c r="I30" s="14"/>
      <c r="J30" s="14"/>
      <c r="L30" s="14"/>
      <c r="M30" s="14"/>
      <c r="N30" s="14"/>
      <c r="P30" s="12" t="s">
        <v>849</v>
      </c>
      <c r="Q30" s="13" t="str">
        <f ca="1">IFERROR(__xludf.DUMMYFUNCTION("IF(ISBLANK(E31), """", GOOGLETRANSLATE(E31, ""en"", ""fr""))"),"")</f>
        <v/>
      </c>
      <c r="R30" s="14"/>
      <c r="S30" s="12" t="s">
        <v>849</v>
      </c>
      <c r="T30" s="12" t="str">
        <f ca="1">IFERROR(__xludf.DUMMYFUNCTION("IF(ISBLANK(E31), """", GOOGLETRANSLATE(E31, ""en"", ""pt""))"),"")</f>
        <v/>
      </c>
      <c r="U30" s="14"/>
      <c r="V30" s="12" t="s">
        <v>849</v>
      </c>
      <c r="W30" s="12" t="str">
        <f ca="1">IFERROR(__xludf.DUMMYFUNCTION("IF(ISBLANK(E31), """", GOOGLETRANSLATE(E31, ""en"", ""es""))"),"")</f>
        <v/>
      </c>
      <c r="X30" s="14"/>
    </row>
    <row r="31" spans="1:24" ht="15">
      <c r="A31" s="12" t="s">
        <v>30</v>
      </c>
      <c r="B31" s="12" t="s">
        <v>101</v>
      </c>
      <c r="C31" s="14"/>
      <c r="D31" s="14"/>
      <c r="E31" s="14"/>
      <c r="F31" s="14"/>
      <c r="G31" s="14"/>
      <c r="H31" s="12" t="s">
        <v>102</v>
      </c>
      <c r="I31" s="14"/>
      <c r="J31" s="14"/>
      <c r="L31" s="14"/>
      <c r="M31" s="14"/>
      <c r="N31" s="14"/>
      <c r="P31" s="12" t="s">
        <v>855</v>
      </c>
      <c r="Q31" s="13" t="str">
        <f ca="1">IFERROR(__xludf.DUMMYFUNCTION("IF(ISBLANK(E32), """", GOOGLETRANSLATE(E32, ""en"", ""fr""))"),"")</f>
        <v/>
      </c>
      <c r="R31" s="14"/>
      <c r="S31" s="12" t="s">
        <v>937</v>
      </c>
      <c r="T31" s="12" t="str">
        <f ca="1">IFERROR(__xludf.DUMMYFUNCTION("IF(ISBLANK(E32), """", GOOGLETRANSLATE(E32, ""en"", ""pt""))"),"")</f>
        <v/>
      </c>
      <c r="U31" s="14"/>
      <c r="V31" s="12" t="s">
        <v>1020</v>
      </c>
      <c r="W31" s="12" t="str">
        <f ca="1">IFERROR(__xludf.DUMMYFUNCTION("IF(ISBLANK(E32), """", GOOGLETRANSLATE(E32, ""en"", ""es""))"),"")</f>
        <v/>
      </c>
      <c r="X31" s="14"/>
    </row>
    <row r="32" spans="1:24" ht="15">
      <c r="A32" s="12" t="s">
        <v>84</v>
      </c>
      <c r="B32" s="12" t="s">
        <v>103</v>
      </c>
      <c r="C32" s="14"/>
      <c r="D32" s="14"/>
      <c r="E32" s="14"/>
      <c r="F32" s="14"/>
      <c r="G32" s="14"/>
      <c r="H32" s="12" t="s">
        <v>94</v>
      </c>
      <c r="I32" s="14"/>
      <c r="J32" s="14"/>
      <c r="L32" s="14"/>
      <c r="M32" s="14"/>
      <c r="N32" s="14"/>
      <c r="P32" s="12" t="s">
        <v>852</v>
      </c>
      <c r="Q32" s="13" t="str">
        <f ca="1">IFERROR(__xludf.DUMMYFUNCTION("IF(ISBLANK(E33), """", GOOGLETRANSLATE(E33, ""en"", ""fr""))"),"")</f>
        <v/>
      </c>
      <c r="R32" s="14"/>
      <c r="S32" s="12" t="s">
        <v>934</v>
      </c>
      <c r="T32" s="12" t="str">
        <f ca="1">IFERROR(__xludf.DUMMYFUNCTION("IF(ISBLANK(E33), """", GOOGLETRANSLATE(E33, ""en"", ""pt""))"),"")</f>
        <v/>
      </c>
      <c r="U32" s="14"/>
      <c r="V32" s="12" t="s">
        <v>1018</v>
      </c>
      <c r="W32" s="12" t="str">
        <f ca="1">IFERROR(__xludf.DUMMYFUNCTION("IF(ISBLANK(E33), """", GOOGLETRANSLATE(E33, ""en"", ""es""))"),"")</f>
        <v/>
      </c>
      <c r="X32" s="14"/>
    </row>
    <row r="33" spans="1:24" ht="15">
      <c r="A33" s="12" t="s">
        <v>84</v>
      </c>
      <c r="B33" s="12" t="s">
        <v>104</v>
      </c>
      <c r="C33" s="14"/>
      <c r="D33" s="14"/>
      <c r="E33" s="14"/>
      <c r="F33" s="14"/>
      <c r="G33" s="14"/>
      <c r="H33" s="12" t="s">
        <v>96</v>
      </c>
      <c r="I33" s="14"/>
      <c r="J33" s="14"/>
      <c r="L33" s="14"/>
      <c r="M33" s="14"/>
      <c r="N33" s="14"/>
      <c r="P33" s="12" t="s">
        <v>853</v>
      </c>
      <c r="Q33" s="13" t="str">
        <f ca="1">IFERROR(__xludf.DUMMYFUNCTION("IF(ISBLANK(E34), """", GOOGLETRANSLATE(E34, ""en"", ""fr""))"),"")</f>
        <v/>
      </c>
      <c r="R33" s="14"/>
      <c r="S33" s="12" t="s">
        <v>935</v>
      </c>
      <c r="T33" s="12" t="str">
        <f ca="1">IFERROR(__xludf.DUMMYFUNCTION("IF(ISBLANK(E34), """", GOOGLETRANSLATE(E34, ""en"", ""pt""))"),"")</f>
        <v/>
      </c>
      <c r="U33" s="14"/>
      <c r="V33" s="12" t="s">
        <v>935</v>
      </c>
      <c r="W33" s="12" t="str">
        <f ca="1">IFERROR(__xludf.DUMMYFUNCTION("IF(ISBLANK(E34), """", GOOGLETRANSLATE(E34, ""en"", ""es""))"),"")</f>
        <v/>
      </c>
      <c r="X33" s="14"/>
    </row>
    <row r="34" spans="1:24" ht="15">
      <c r="C34" s="14"/>
      <c r="D34" s="14"/>
      <c r="E34" s="14"/>
      <c r="F34" s="14"/>
      <c r="G34" s="14"/>
      <c r="I34" s="14"/>
      <c r="J34" s="14"/>
      <c r="L34" s="14"/>
      <c r="M34" s="14"/>
      <c r="N34" s="14"/>
      <c r="P34" s="12" t="s">
        <v>849</v>
      </c>
      <c r="Q34" s="13" t="str">
        <f ca="1">IFERROR(__xludf.DUMMYFUNCTION("IF(ISBLANK(E35), """", GOOGLETRANSLATE(E35, ""en"", ""fr""))"),"")</f>
        <v/>
      </c>
      <c r="R34" s="14"/>
      <c r="S34" s="12" t="s">
        <v>849</v>
      </c>
      <c r="T34" s="12" t="str">
        <f ca="1">IFERROR(__xludf.DUMMYFUNCTION("IF(ISBLANK(E35), """", GOOGLETRANSLATE(E35, ""en"", ""pt""))"),"")</f>
        <v/>
      </c>
      <c r="U34" s="14"/>
      <c r="V34" s="12" t="s">
        <v>849</v>
      </c>
      <c r="W34" s="12" t="str">
        <f ca="1">IFERROR(__xludf.DUMMYFUNCTION("IF(ISBLANK(E35), """", GOOGLETRANSLATE(E35, ""en"", ""es""))"),"")</f>
        <v/>
      </c>
      <c r="X34" s="14"/>
    </row>
    <row r="35" spans="1:24" ht="45">
      <c r="A35" s="12" t="s">
        <v>511</v>
      </c>
      <c r="B35" s="12" t="s">
        <v>819</v>
      </c>
      <c r="C35" s="12" t="s">
        <v>131</v>
      </c>
      <c r="D35" s="12" t="s">
        <v>40</v>
      </c>
      <c r="H35" s="12" t="s">
        <v>815</v>
      </c>
      <c r="K35" s="11"/>
      <c r="P35" s="12" t="s">
        <v>816</v>
      </c>
      <c r="Q35" s="13" t="str">
        <f ca="1">IFERROR(__xludf.DUMMYFUNCTION("IF(ISBLANK(E343), """", GOOGLETRANSLATE(E343, ""en"", ""fr""))"),"")</f>
        <v/>
      </c>
      <c r="S35" s="12" t="s">
        <v>817</v>
      </c>
      <c r="V35" s="12" t="s">
        <v>818</v>
      </c>
      <c r="W35" s="12" t="str">
        <f ca="1">IFERROR(__xludf.DUMMYFUNCTION("IF(ISBLANK(E343), """", GOOGLETRANSLATE(E343, ""en"", ""es""))"),"")</f>
        <v/>
      </c>
    </row>
    <row r="36" spans="1:24">
      <c r="C36" s="14"/>
      <c r="D36" s="14"/>
      <c r="E36" s="14"/>
      <c r="F36" s="14"/>
      <c r="G36" s="14"/>
      <c r="I36" s="14"/>
      <c r="J36" s="14"/>
      <c r="L36" s="14"/>
      <c r="M36" s="14"/>
      <c r="N36" s="14"/>
      <c r="Q36" s="13"/>
      <c r="R36" s="14"/>
      <c r="U36" s="14"/>
      <c r="X36" s="14"/>
    </row>
    <row r="37" spans="1:24">
      <c r="C37" s="14"/>
      <c r="D37" s="14"/>
      <c r="E37" s="14"/>
      <c r="F37" s="14"/>
      <c r="G37" s="14"/>
      <c r="I37" s="14"/>
      <c r="J37" s="14"/>
      <c r="L37" s="14"/>
      <c r="M37" s="14"/>
      <c r="N37" s="14"/>
      <c r="Q37" s="13"/>
      <c r="R37" s="14"/>
      <c r="U37" s="14"/>
      <c r="X37" s="14"/>
    </row>
    <row r="38" spans="1:24" ht="30">
      <c r="A38" s="12" t="s">
        <v>30</v>
      </c>
      <c r="B38" s="12" t="s">
        <v>105</v>
      </c>
      <c r="C38" s="14"/>
      <c r="D38" s="14"/>
      <c r="E38" s="14"/>
      <c r="F38" s="12" t="s">
        <v>820</v>
      </c>
      <c r="G38" s="14"/>
      <c r="H38" s="12" t="s">
        <v>106</v>
      </c>
      <c r="I38" s="14"/>
      <c r="J38" s="14"/>
      <c r="L38" s="14"/>
      <c r="M38" s="14"/>
      <c r="N38" s="14"/>
      <c r="P38" s="12" t="s">
        <v>856</v>
      </c>
      <c r="Q38" s="13" t="str">
        <f ca="1">IFERROR(__xludf.DUMMYFUNCTION("IF(ISBLANK(E36), """", GOOGLETRANSLATE(E36, ""en"", ""fr""))"),"")</f>
        <v/>
      </c>
      <c r="R38" s="14"/>
      <c r="S38" s="12" t="s">
        <v>938</v>
      </c>
      <c r="T38" s="12" t="str">
        <f ca="1">IFERROR(__xludf.DUMMYFUNCTION("IF(ISBLANK(E36), """", GOOGLETRANSLATE(E36, ""en"", ""pt""))"),"")</f>
        <v/>
      </c>
      <c r="U38" s="14"/>
      <c r="V38" s="12" t="s">
        <v>1021</v>
      </c>
      <c r="W38" s="12" t="str">
        <f ca="1">IFERROR(__xludf.DUMMYFUNCTION("IF(ISBLANK(E36), """", GOOGLETRANSLATE(E36, ""en"", ""es""))"),"")</f>
        <v/>
      </c>
      <c r="X38" s="14"/>
    </row>
    <row r="39" spans="1:24" ht="15">
      <c r="A39" s="12" t="s">
        <v>84</v>
      </c>
      <c r="B39" s="12" t="s">
        <v>107</v>
      </c>
      <c r="C39" s="14"/>
      <c r="D39" s="14"/>
      <c r="E39" s="14"/>
      <c r="F39" s="12" t="s">
        <v>820</v>
      </c>
      <c r="G39" s="14"/>
      <c r="H39" s="12" t="s">
        <v>94</v>
      </c>
      <c r="I39" s="14"/>
      <c r="J39" s="14"/>
      <c r="L39" s="14"/>
      <c r="M39" s="14"/>
      <c r="N39" s="14"/>
      <c r="P39" s="12" t="s">
        <v>852</v>
      </c>
      <c r="Q39" s="13" t="str">
        <f ca="1">IFERROR(__xludf.DUMMYFUNCTION("IF(ISBLANK(E37), """", GOOGLETRANSLATE(E37, ""en"", ""fr""))"),"")</f>
        <v/>
      </c>
      <c r="R39" s="14"/>
      <c r="S39" s="12" t="s">
        <v>934</v>
      </c>
      <c r="T39" s="12" t="str">
        <f ca="1">IFERROR(__xludf.DUMMYFUNCTION("IF(ISBLANK(E37), """", GOOGLETRANSLATE(E37, ""en"", ""pt""))"),"")</f>
        <v/>
      </c>
      <c r="U39" s="14"/>
      <c r="V39" s="12" t="s">
        <v>1018</v>
      </c>
      <c r="W39" s="12" t="str">
        <f ca="1">IFERROR(__xludf.DUMMYFUNCTION("IF(ISBLANK(E37), """", GOOGLETRANSLATE(E37, ""en"", ""es""))"),"")</f>
        <v/>
      </c>
      <c r="X39" s="14"/>
    </row>
    <row r="40" spans="1:24" ht="15">
      <c r="A40" s="12" t="s">
        <v>84</v>
      </c>
      <c r="B40" s="12" t="s">
        <v>108</v>
      </c>
      <c r="C40" s="14"/>
      <c r="D40" s="14"/>
      <c r="E40" s="14"/>
      <c r="F40" s="12" t="s">
        <v>820</v>
      </c>
      <c r="G40" s="14"/>
      <c r="H40" s="12" t="s">
        <v>96</v>
      </c>
      <c r="I40" s="14"/>
      <c r="J40" s="14"/>
      <c r="L40" s="14"/>
      <c r="M40" s="14"/>
      <c r="N40" s="14"/>
      <c r="P40" s="12" t="s">
        <v>853</v>
      </c>
      <c r="Q40" s="13" t="str">
        <f ca="1">IFERROR(__xludf.DUMMYFUNCTION("IF(ISBLANK(E38), """", GOOGLETRANSLATE(E38, ""en"", ""fr""))"),"")</f>
        <v/>
      </c>
      <c r="R40" s="14"/>
      <c r="S40" s="12" t="s">
        <v>935</v>
      </c>
      <c r="T40" s="12" t="str">
        <f ca="1">IFERROR(__xludf.DUMMYFUNCTION("IF(ISBLANK(E38), """", GOOGLETRANSLATE(E38, ""en"", ""pt""))"),"")</f>
        <v/>
      </c>
      <c r="U40" s="14"/>
      <c r="V40" s="12" t="s">
        <v>935</v>
      </c>
      <c r="W40" s="12" t="str">
        <f ca="1">IFERROR(__xludf.DUMMYFUNCTION("IF(ISBLANK(E38), """", GOOGLETRANSLATE(E38, ""en"", ""es""))"),"")</f>
        <v/>
      </c>
      <c r="X40" s="14"/>
    </row>
    <row r="41" spans="1:24" ht="15">
      <c r="C41" s="14"/>
      <c r="D41" s="14"/>
      <c r="E41" s="14"/>
      <c r="F41" s="14"/>
      <c r="G41" s="14"/>
      <c r="I41" s="14"/>
      <c r="J41" s="14"/>
      <c r="L41" s="14"/>
      <c r="M41" s="14"/>
      <c r="N41" s="14"/>
      <c r="P41" s="12" t="s">
        <v>849</v>
      </c>
      <c r="Q41" s="13" t="str">
        <f ca="1">IFERROR(__xludf.DUMMYFUNCTION("IF(ISBLANK(E39), """", GOOGLETRANSLATE(E39, ""en"", ""fr""))"),"")</f>
        <v/>
      </c>
      <c r="R41" s="14"/>
      <c r="S41" s="12" t="s">
        <v>849</v>
      </c>
      <c r="T41" s="12" t="str">
        <f ca="1">IFERROR(__xludf.DUMMYFUNCTION("IF(ISBLANK(E39), """", GOOGLETRANSLATE(E39, ""en"", ""pt""))"),"")</f>
        <v/>
      </c>
      <c r="U41" s="14"/>
      <c r="V41" s="12" t="s">
        <v>849</v>
      </c>
      <c r="W41" s="12" t="str">
        <f ca="1">IFERROR(__xludf.DUMMYFUNCTION("IF(ISBLANK(E39), """", GOOGLETRANSLATE(E39, ""en"", ""es""))"),"")</f>
        <v/>
      </c>
      <c r="X41" s="14"/>
    </row>
    <row r="42" spans="1:24" ht="15">
      <c r="A42" s="12" t="s">
        <v>30</v>
      </c>
      <c r="B42" s="12" t="s">
        <v>109</v>
      </c>
      <c r="C42" s="14"/>
      <c r="D42" s="14"/>
      <c r="E42" s="14"/>
      <c r="F42" s="12" t="s">
        <v>820</v>
      </c>
      <c r="G42" s="14"/>
      <c r="H42" s="12" t="s">
        <v>110</v>
      </c>
      <c r="I42" s="14"/>
      <c r="J42" s="14"/>
      <c r="L42" s="14"/>
      <c r="M42" s="14"/>
      <c r="N42" s="14"/>
      <c r="P42" s="12" t="s">
        <v>857</v>
      </c>
      <c r="Q42" s="13" t="str">
        <f ca="1">IFERROR(__xludf.DUMMYFUNCTION("IF(ISBLANK(E40), """", GOOGLETRANSLATE(E40, ""en"", ""fr""))"),"")</f>
        <v/>
      </c>
      <c r="R42" s="14"/>
      <c r="S42" s="12" t="s">
        <v>939</v>
      </c>
      <c r="T42" s="12" t="str">
        <f ca="1">IFERROR(__xludf.DUMMYFUNCTION("IF(ISBLANK(E40), """", GOOGLETRANSLATE(E40, ""en"", ""pt""))"),"")</f>
        <v/>
      </c>
      <c r="U42" s="14"/>
      <c r="V42" s="12" t="s">
        <v>1022</v>
      </c>
      <c r="W42" s="12" t="str">
        <f ca="1">IFERROR(__xludf.DUMMYFUNCTION("IF(ISBLANK(E40), """", GOOGLETRANSLATE(E40, ""en"", ""es""))"),"")</f>
        <v/>
      </c>
      <c r="X42" s="14"/>
    </row>
    <row r="43" spans="1:24" ht="15">
      <c r="A43" s="12" t="s">
        <v>84</v>
      </c>
      <c r="B43" s="12" t="s">
        <v>111</v>
      </c>
      <c r="C43" s="14"/>
      <c r="D43" s="14"/>
      <c r="E43" s="14"/>
      <c r="F43" s="12" t="s">
        <v>820</v>
      </c>
      <c r="G43" s="14"/>
      <c r="H43" s="12" t="s">
        <v>94</v>
      </c>
      <c r="I43" s="14"/>
      <c r="J43" s="14"/>
      <c r="L43" s="14"/>
      <c r="M43" s="14"/>
      <c r="N43" s="14"/>
      <c r="P43" s="12" t="s">
        <v>852</v>
      </c>
      <c r="Q43" s="13" t="str">
        <f ca="1">IFERROR(__xludf.DUMMYFUNCTION("IF(ISBLANK(E41), """", GOOGLETRANSLATE(E41, ""en"", ""fr""))"),"")</f>
        <v/>
      </c>
      <c r="R43" s="14"/>
      <c r="S43" s="12" t="s">
        <v>934</v>
      </c>
      <c r="T43" s="12" t="str">
        <f ca="1">IFERROR(__xludf.DUMMYFUNCTION("IF(ISBLANK(E41), """", GOOGLETRANSLATE(E41, ""en"", ""pt""))"),"")</f>
        <v/>
      </c>
      <c r="U43" s="14"/>
      <c r="V43" s="12" t="s">
        <v>1018</v>
      </c>
      <c r="W43" s="12" t="str">
        <f ca="1">IFERROR(__xludf.DUMMYFUNCTION("IF(ISBLANK(E41), """", GOOGLETRANSLATE(E41, ""en"", ""es""))"),"")</f>
        <v/>
      </c>
      <c r="X43" s="14"/>
    </row>
    <row r="44" spans="1:24" ht="15">
      <c r="A44" s="12" t="s">
        <v>84</v>
      </c>
      <c r="B44" s="12" t="s">
        <v>112</v>
      </c>
      <c r="C44" s="14"/>
      <c r="D44" s="14"/>
      <c r="E44" s="14"/>
      <c r="F44" s="12" t="s">
        <v>820</v>
      </c>
      <c r="G44" s="14"/>
      <c r="H44" s="12" t="s">
        <v>96</v>
      </c>
      <c r="I44" s="14"/>
      <c r="J44" s="14"/>
      <c r="L44" s="14"/>
      <c r="M44" s="14"/>
      <c r="N44" s="14"/>
      <c r="P44" s="12" t="s">
        <v>853</v>
      </c>
      <c r="Q44" s="13" t="str">
        <f ca="1">IFERROR(__xludf.DUMMYFUNCTION("IF(ISBLANK(E42), """", GOOGLETRANSLATE(E42, ""en"", ""fr""))"),"")</f>
        <v/>
      </c>
      <c r="R44" s="14"/>
      <c r="S44" s="12" t="s">
        <v>935</v>
      </c>
      <c r="T44" s="12" t="str">
        <f ca="1">IFERROR(__xludf.DUMMYFUNCTION("IF(ISBLANK(E42), """", GOOGLETRANSLATE(E42, ""en"", ""pt""))"),"")</f>
        <v/>
      </c>
      <c r="U44" s="14"/>
      <c r="V44" s="12" t="s">
        <v>935</v>
      </c>
      <c r="W44" s="12" t="str">
        <f ca="1">IFERROR(__xludf.DUMMYFUNCTION("IF(ISBLANK(E42), """", GOOGLETRANSLATE(E42, ""en"", ""es""))"),"")</f>
        <v/>
      </c>
      <c r="X44" s="14"/>
    </row>
    <row r="45" spans="1:24" ht="15">
      <c r="C45" s="14"/>
      <c r="D45" s="14"/>
      <c r="E45" s="14"/>
      <c r="F45" s="14"/>
      <c r="G45" s="14"/>
      <c r="I45" s="14"/>
      <c r="J45" s="14"/>
      <c r="L45" s="14"/>
      <c r="M45" s="14"/>
      <c r="N45" s="14"/>
      <c r="P45" s="12" t="s">
        <v>849</v>
      </c>
      <c r="Q45" s="13" t="str">
        <f ca="1">IFERROR(__xludf.DUMMYFUNCTION("IF(ISBLANK(E43), """", GOOGLETRANSLATE(E43, ""en"", ""fr""))"),"")</f>
        <v/>
      </c>
      <c r="R45" s="14"/>
      <c r="S45" s="12" t="s">
        <v>849</v>
      </c>
      <c r="T45" s="12" t="str">
        <f ca="1">IFERROR(__xludf.DUMMYFUNCTION("IF(ISBLANK(E43), """", GOOGLETRANSLATE(E43, ""en"", ""pt""))"),"")</f>
        <v/>
      </c>
      <c r="U45" s="14"/>
      <c r="V45" s="12" t="s">
        <v>849</v>
      </c>
      <c r="W45" s="12" t="str">
        <f ca="1">IFERROR(__xludf.DUMMYFUNCTION("IF(ISBLANK(E43), """", GOOGLETRANSLATE(E43, ""en"", ""es""))"),"")</f>
        <v/>
      </c>
      <c r="X45" s="14"/>
    </row>
    <row r="46" spans="1:24" ht="15">
      <c r="A46" s="12" t="s">
        <v>49</v>
      </c>
      <c r="B46" s="12" t="s">
        <v>113</v>
      </c>
      <c r="C46" s="14"/>
      <c r="D46" s="14"/>
      <c r="E46" s="14"/>
      <c r="F46" s="14"/>
      <c r="G46" s="14"/>
      <c r="H46" s="12" t="s">
        <v>114</v>
      </c>
      <c r="I46" s="14"/>
      <c r="J46" s="14"/>
      <c r="L46" s="14"/>
      <c r="M46" s="14"/>
      <c r="N46" s="14"/>
      <c r="P46" s="12" t="s">
        <v>115</v>
      </c>
      <c r="Q46" s="13" t="str">
        <f ca="1">IFERROR(__xludf.DUMMYFUNCTION("IF(ISBLANK(E44), """", GOOGLETRANSLATE(E44, ""en"", ""fr""))"),"")</f>
        <v/>
      </c>
      <c r="R46" s="14"/>
      <c r="S46" s="12" t="s">
        <v>116</v>
      </c>
      <c r="T46" s="12" t="str">
        <f ca="1">IFERROR(__xludf.DUMMYFUNCTION("IF(ISBLANK(E44), """", GOOGLETRANSLATE(E44, ""en"", ""pt""))"),"")</f>
        <v/>
      </c>
      <c r="U46" s="14"/>
      <c r="V46" s="12" t="s">
        <v>117</v>
      </c>
      <c r="W46" s="12" t="str">
        <f ca="1">IFERROR(__xludf.DUMMYFUNCTION("IF(ISBLANK(E44), """", GOOGLETRANSLATE(E44, ""en"", ""es""))"),"")</f>
        <v/>
      </c>
      <c r="X46" s="14"/>
    </row>
    <row r="47" spans="1:24" ht="15">
      <c r="A47" s="12" t="s">
        <v>49</v>
      </c>
      <c r="B47" s="12" t="s">
        <v>118</v>
      </c>
      <c r="C47" s="14"/>
      <c r="D47" s="14"/>
      <c r="E47" s="14"/>
      <c r="F47" s="14"/>
      <c r="G47" s="14"/>
      <c r="H47" s="12" t="s">
        <v>119</v>
      </c>
      <c r="I47" s="14"/>
      <c r="J47" s="14"/>
      <c r="L47" s="14"/>
      <c r="M47" s="14"/>
      <c r="N47" s="14"/>
      <c r="P47" s="12" t="s">
        <v>120</v>
      </c>
      <c r="Q47" s="13" t="str">
        <f ca="1">IFERROR(__xludf.DUMMYFUNCTION("IF(ISBLANK(E45), """", GOOGLETRANSLATE(E45, ""en"", ""fr""))"),"")</f>
        <v/>
      </c>
      <c r="R47" s="14"/>
      <c r="S47" s="12" t="s">
        <v>121</v>
      </c>
      <c r="T47" s="12" t="str">
        <f ca="1">IFERROR(__xludf.DUMMYFUNCTION("IF(ISBLANK(E45), """", GOOGLETRANSLATE(E45, ""en"", ""pt""))"),"")</f>
        <v/>
      </c>
      <c r="U47" s="14"/>
      <c r="V47" s="12" t="s">
        <v>122</v>
      </c>
      <c r="W47" s="12" t="str">
        <f ca="1">IFERROR(__xludf.DUMMYFUNCTION("IF(ISBLANK(E45), """", GOOGLETRANSLATE(E45, ""en"", ""es""))"),"")</f>
        <v/>
      </c>
      <c r="X47" s="14"/>
    </row>
    <row r="48" spans="1:24" ht="15">
      <c r="A48" s="12" t="s">
        <v>123</v>
      </c>
      <c r="B48" s="12" t="s">
        <v>124</v>
      </c>
      <c r="G48" s="12" t="s">
        <v>125</v>
      </c>
      <c r="P48" s="12" t="s">
        <v>849</v>
      </c>
      <c r="Q48" s="13" t="str">
        <f ca="1">IFERROR(__xludf.DUMMYFUNCTION("IF(ISBLANK(E46), """", GOOGLETRANSLATE(E46, ""en"", ""fr""))"),"")</f>
        <v/>
      </c>
      <c r="S48" s="12" t="s">
        <v>849</v>
      </c>
      <c r="T48" s="12" t="str">
        <f ca="1">IFERROR(__xludf.DUMMYFUNCTION("IF(ISBLANK(E46), """", GOOGLETRANSLATE(E46, ""en"", ""pt""))"),"")</f>
        <v/>
      </c>
      <c r="V48" s="12" t="s">
        <v>849</v>
      </c>
      <c r="W48" s="12" t="str">
        <f ca="1">IFERROR(__xludf.DUMMYFUNCTION("IF(ISBLANK(E46), """", GOOGLETRANSLATE(E46, ""en"", ""es""))"),"")</f>
        <v/>
      </c>
    </row>
    <row r="49" spans="1:23" ht="15">
      <c r="A49" s="12" t="s">
        <v>126</v>
      </c>
      <c r="P49" s="12" t="s">
        <v>849</v>
      </c>
      <c r="Q49" s="13" t="str">
        <f ca="1">IFERROR(__xludf.DUMMYFUNCTION("IF(ISBLANK(E47), """", GOOGLETRANSLATE(E47, ""en"", ""fr""))"),"")</f>
        <v/>
      </c>
      <c r="S49" s="12" t="s">
        <v>849</v>
      </c>
      <c r="T49" s="12" t="str">
        <f ca="1">IFERROR(__xludf.DUMMYFUNCTION("IF(ISBLANK(E47), """", GOOGLETRANSLATE(E47, ""en"", ""pt""))"),"")</f>
        <v/>
      </c>
      <c r="V49" s="12" t="s">
        <v>849</v>
      </c>
      <c r="W49" s="12" t="str">
        <f ca="1">IFERROR(__xludf.DUMMYFUNCTION("IF(ISBLANK(E47), """", GOOGLETRANSLATE(E47, ""en"", ""es""))"),"")</f>
        <v/>
      </c>
    </row>
    <row r="50" spans="1:23" ht="15">
      <c r="A50" s="12" t="s">
        <v>33</v>
      </c>
      <c r="B50" s="12" t="s">
        <v>127</v>
      </c>
      <c r="C50" s="12" t="s">
        <v>35</v>
      </c>
      <c r="H50" s="11" t="s">
        <v>1116</v>
      </c>
      <c r="P50" s="11" t="s">
        <v>1128</v>
      </c>
      <c r="Q50" s="13"/>
      <c r="S50" s="11" t="s">
        <v>1141</v>
      </c>
      <c r="V50" s="11" t="s">
        <v>1127</v>
      </c>
    </row>
    <row r="51" spans="1:23" ht="105">
      <c r="A51" s="12" t="s">
        <v>30</v>
      </c>
      <c r="B51" s="12" t="s">
        <v>1158</v>
      </c>
      <c r="H51" s="11" t="s">
        <v>795</v>
      </c>
      <c r="I51" s="12" t="s">
        <v>1174</v>
      </c>
      <c r="K51" s="11"/>
      <c r="P51" s="11" t="s">
        <v>796</v>
      </c>
      <c r="Q51" s="13" t="s">
        <v>1175</v>
      </c>
      <c r="S51" s="12" t="s">
        <v>797</v>
      </c>
      <c r="T51" s="12" t="s">
        <v>1176</v>
      </c>
      <c r="V51" s="12" t="s">
        <v>798</v>
      </c>
      <c r="W51" s="12" t="s">
        <v>1177</v>
      </c>
    </row>
    <row r="52" spans="1:23" ht="15">
      <c r="H52" s="13"/>
      <c r="K52" s="13"/>
      <c r="P52" s="12" t="s">
        <v>849</v>
      </c>
      <c r="Q52" s="13" t="str">
        <f ca="1">IFERROR(__xludf.DUMMYFUNCTION("IF(ISBLANK(E52), """", GOOGLETRANSLATE(E52, ""en"", ""fr""))"),"")</f>
        <v/>
      </c>
      <c r="S52" s="12" t="s">
        <v>849</v>
      </c>
      <c r="T52" s="12" t="str">
        <f ca="1">IFERROR(__xludf.DUMMYFUNCTION("IF(ISBLANK(E52), """", GOOGLETRANSLATE(E52, ""en"", ""pt""))"),"")</f>
        <v/>
      </c>
      <c r="V52" s="12" t="s">
        <v>849</v>
      </c>
      <c r="W52" s="12" t="str">
        <f ca="1">IFERROR(__xludf.DUMMYFUNCTION("IF(ISBLANK(E52), """", GOOGLETRANSLATE(E52, ""en"", ""es""))"),"")</f>
        <v/>
      </c>
    </row>
    <row r="53" spans="1:23" ht="45">
      <c r="A53" s="12" t="s">
        <v>128</v>
      </c>
      <c r="B53" s="12" t="s">
        <v>129</v>
      </c>
      <c r="C53" s="12" t="s">
        <v>131</v>
      </c>
      <c r="D53" s="12" t="s">
        <v>40</v>
      </c>
      <c r="H53" s="12" t="s">
        <v>130</v>
      </c>
      <c r="P53" s="12" t="s">
        <v>132</v>
      </c>
      <c r="Q53" s="13" t="str">
        <f ca="1">IFERROR(__xludf.DUMMYFUNCTION("IF(ISBLANK(E53), """", GOOGLETRANSLATE(E53, ""en"", ""fr""))"),"")</f>
        <v/>
      </c>
      <c r="S53" s="12" t="s">
        <v>133</v>
      </c>
      <c r="T53" s="12" t="str">
        <f ca="1">IFERROR(__xludf.DUMMYFUNCTION("IF(ISBLANK(E53), """", GOOGLETRANSLATE(E53, ""en"", ""pt""))"),"")</f>
        <v/>
      </c>
      <c r="V53" s="12" t="s">
        <v>134</v>
      </c>
      <c r="W53" s="12" t="str">
        <f ca="1">IFERROR(__xludf.DUMMYFUNCTION("IF(ISBLANK(E53), """", GOOGLETRANSLATE(E53, ""en"", ""es""))"),"")</f>
        <v/>
      </c>
    </row>
    <row r="54" spans="1:23" ht="15">
      <c r="A54" s="12" t="s">
        <v>49</v>
      </c>
      <c r="B54" s="12" t="s">
        <v>135</v>
      </c>
      <c r="H54" s="12" t="s">
        <v>136</v>
      </c>
      <c r="P54" s="12" t="s">
        <v>858</v>
      </c>
      <c r="Q54" s="13" t="str">
        <f ca="1">IFERROR(__xludf.DUMMYFUNCTION("IF(ISBLANK(E54), """", GOOGLETRANSLATE(E54, ""en"", ""fr""))"),"")</f>
        <v/>
      </c>
      <c r="S54" s="12" t="s">
        <v>940</v>
      </c>
      <c r="T54" s="12" t="str">
        <f ca="1">IFERROR(__xludf.DUMMYFUNCTION("IF(ISBLANK(E54), """", GOOGLETRANSLATE(E54, ""en"", ""pt""))"),"")</f>
        <v/>
      </c>
      <c r="V54" s="12" t="s">
        <v>1023</v>
      </c>
      <c r="W54" s="12" t="str">
        <f ca="1">IFERROR(__xludf.DUMMYFUNCTION("IF(ISBLANK(E54), """", GOOGLETRANSLATE(E54, ""en"", ""es""))"),"")</f>
        <v/>
      </c>
    </row>
    <row r="55" spans="1:23" ht="15">
      <c r="P55" s="12" t="s">
        <v>849</v>
      </c>
      <c r="Q55" s="13" t="str">
        <f ca="1">IFERROR(__xludf.DUMMYFUNCTION("IF(ISBLANK(E55), """", GOOGLETRANSLATE(E55, ""en"", ""fr""))"),"")</f>
        <v/>
      </c>
      <c r="S55" s="12" t="s">
        <v>849</v>
      </c>
      <c r="T55" s="12" t="str">
        <f ca="1">IFERROR(__xludf.DUMMYFUNCTION("IF(ISBLANK(E55), """", GOOGLETRANSLATE(E55, ""en"", ""pt""))"),"")</f>
        <v/>
      </c>
      <c r="V55" s="12" t="s">
        <v>849</v>
      </c>
      <c r="W55" s="12" t="str">
        <f ca="1">IFERROR(__xludf.DUMMYFUNCTION("IF(ISBLANK(E55), """", GOOGLETRANSLATE(E55, ""en"", ""es""))"),"")</f>
        <v/>
      </c>
    </row>
    <row r="56" spans="1:23" ht="15">
      <c r="H56" s="13"/>
      <c r="K56" s="13"/>
      <c r="P56" s="12" t="s">
        <v>849</v>
      </c>
      <c r="Q56" s="13" t="str">
        <f ca="1">IFERROR(__xludf.DUMMYFUNCTION("IF(ISBLANK(E56), """", GOOGLETRANSLATE(E56, ""en"", ""fr""))"),"")</f>
        <v/>
      </c>
      <c r="S56" s="12" t="s">
        <v>849</v>
      </c>
      <c r="T56" s="12" t="str">
        <f ca="1">IFERROR(__xludf.DUMMYFUNCTION("IF(ISBLANK(E56), """", GOOGLETRANSLATE(E56, ""en"", ""pt""))"),"")</f>
        <v/>
      </c>
      <c r="V56" s="12" t="s">
        <v>849</v>
      </c>
      <c r="W56" s="12" t="str">
        <f ca="1">IFERROR(__xludf.DUMMYFUNCTION("IF(ISBLANK(E56), """", GOOGLETRANSLATE(E56, ""en"", ""es""))"),"")</f>
        <v/>
      </c>
    </row>
    <row r="57" spans="1:23" ht="30">
      <c r="A57" s="12" t="s">
        <v>128</v>
      </c>
      <c r="B57" s="12" t="s">
        <v>137</v>
      </c>
      <c r="C57" s="12" t="s">
        <v>131</v>
      </c>
      <c r="D57" s="12" t="s">
        <v>40</v>
      </c>
      <c r="H57" s="12" t="s">
        <v>138</v>
      </c>
      <c r="P57" s="12" t="s">
        <v>139</v>
      </c>
      <c r="Q57" s="13" t="str">
        <f ca="1">IFERROR(__xludf.DUMMYFUNCTION("IF(ISBLANK(E57), """", GOOGLETRANSLATE(E57, ""en"", ""fr""))"),"")</f>
        <v/>
      </c>
      <c r="S57" s="12" t="s">
        <v>140</v>
      </c>
      <c r="T57" s="12" t="str">
        <f ca="1">IFERROR(__xludf.DUMMYFUNCTION("IF(ISBLANK(E57), """", GOOGLETRANSLATE(E57, ""en"", ""pt""))"),"")</f>
        <v/>
      </c>
      <c r="V57" s="12" t="s">
        <v>794</v>
      </c>
      <c r="W57" s="12" t="str">
        <f ca="1">IFERROR(__xludf.DUMMYFUNCTION("IF(ISBLANK(E57), """", GOOGLETRANSLATE(E57, ""en"", ""es""))"),"")</f>
        <v/>
      </c>
    </row>
    <row r="58" spans="1:23" ht="15">
      <c r="A58" s="12" t="s">
        <v>49</v>
      </c>
      <c r="B58" s="12" t="s">
        <v>141</v>
      </c>
      <c r="H58" s="12" t="s">
        <v>136</v>
      </c>
      <c r="P58" s="12" t="s">
        <v>858</v>
      </c>
      <c r="Q58" s="13" t="str">
        <f ca="1">IFERROR(__xludf.DUMMYFUNCTION("IF(ISBLANK(E58), """", GOOGLETRANSLATE(E58, ""en"", ""fr""))"),"")</f>
        <v/>
      </c>
      <c r="S58" s="12" t="s">
        <v>940</v>
      </c>
      <c r="T58" s="12" t="str">
        <f ca="1">IFERROR(__xludf.DUMMYFUNCTION("IF(ISBLANK(E58), """", GOOGLETRANSLATE(E58, ""en"", ""pt""))"),"")</f>
        <v/>
      </c>
      <c r="V58" s="12" t="s">
        <v>1023</v>
      </c>
      <c r="W58" s="12" t="str">
        <f ca="1">IFERROR(__xludf.DUMMYFUNCTION("IF(ISBLANK(E58), """", GOOGLETRANSLATE(E58, ""en"", ""es""))"),"")</f>
        <v/>
      </c>
    </row>
    <row r="59" spans="1:23" ht="15">
      <c r="P59" s="12" t="s">
        <v>849</v>
      </c>
      <c r="Q59" s="13" t="str">
        <f ca="1">IFERROR(__xludf.DUMMYFUNCTION("IF(ISBLANK(E59), """", GOOGLETRANSLATE(E59, ""en"", ""fr""))"),"")</f>
        <v/>
      </c>
      <c r="S59" s="12" t="s">
        <v>849</v>
      </c>
      <c r="T59" s="12" t="str">
        <f ca="1">IFERROR(__xludf.DUMMYFUNCTION("IF(ISBLANK(E59), """", GOOGLETRANSLATE(E59, ""en"", ""pt""))"),"")</f>
        <v/>
      </c>
      <c r="V59" s="12" t="s">
        <v>849</v>
      </c>
      <c r="W59" s="12" t="str">
        <f ca="1">IFERROR(__xludf.DUMMYFUNCTION("IF(ISBLANK(E59), """", GOOGLETRANSLATE(E59, ""en"", ""es""))"),"")</f>
        <v/>
      </c>
    </row>
    <row r="60" spans="1:23" ht="15">
      <c r="H60" s="13"/>
      <c r="K60" s="13"/>
      <c r="P60" s="12" t="s">
        <v>849</v>
      </c>
      <c r="Q60" s="13" t="str">
        <f ca="1">IFERROR(__xludf.DUMMYFUNCTION("IF(ISBLANK(E60), """", GOOGLETRANSLATE(E60, ""en"", ""fr""))"),"")</f>
        <v/>
      </c>
      <c r="S60" s="12" t="s">
        <v>849</v>
      </c>
      <c r="T60" s="12" t="str">
        <f ca="1">IFERROR(__xludf.DUMMYFUNCTION("IF(ISBLANK(E60), """", GOOGLETRANSLATE(E60, ""en"", ""pt""))"),"")</f>
        <v/>
      </c>
      <c r="V60" s="12" t="s">
        <v>849</v>
      </c>
      <c r="W60" s="12" t="str">
        <f ca="1">IFERROR(__xludf.DUMMYFUNCTION("IF(ISBLANK(E60), """", GOOGLETRANSLATE(E60, ""en"", ""es""))"),"")</f>
        <v/>
      </c>
    </row>
    <row r="61" spans="1:23" ht="30">
      <c r="A61" s="12" t="s">
        <v>128</v>
      </c>
      <c r="B61" s="12" t="s">
        <v>142</v>
      </c>
      <c r="C61" s="12" t="s">
        <v>131</v>
      </c>
      <c r="D61" s="12" t="s">
        <v>40</v>
      </c>
      <c r="H61" s="12" t="s">
        <v>143</v>
      </c>
      <c r="P61" s="12" t="s">
        <v>144</v>
      </c>
      <c r="Q61" s="13" t="str">
        <f ca="1">IFERROR(__xludf.DUMMYFUNCTION("IF(ISBLANK(E61), """", GOOGLETRANSLATE(E61, ""en"", ""fr""))"),"")</f>
        <v/>
      </c>
      <c r="S61" s="12" t="s">
        <v>145</v>
      </c>
      <c r="T61" s="12" t="str">
        <f ca="1">IFERROR(__xludf.DUMMYFUNCTION("IF(ISBLANK(E61), """", GOOGLETRANSLATE(E61, ""en"", ""pt""))"),"")</f>
        <v/>
      </c>
      <c r="V61" s="12" t="s">
        <v>146</v>
      </c>
      <c r="W61" s="12" t="str">
        <f ca="1">IFERROR(__xludf.DUMMYFUNCTION("IF(ISBLANK(E61), """", GOOGLETRANSLATE(E61, ""en"", ""es""))"),"")</f>
        <v/>
      </c>
    </row>
    <row r="62" spans="1:23" ht="15">
      <c r="A62" s="12" t="s">
        <v>49</v>
      </c>
      <c r="B62" s="12" t="s">
        <v>147</v>
      </c>
      <c r="H62" s="12" t="s">
        <v>136</v>
      </c>
      <c r="P62" s="12" t="s">
        <v>858</v>
      </c>
      <c r="Q62" s="13" t="str">
        <f ca="1">IFERROR(__xludf.DUMMYFUNCTION("IF(ISBLANK(E62), """", GOOGLETRANSLATE(E62, ""en"", ""fr""))"),"")</f>
        <v/>
      </c>
      <c r="S62" s="12" t="s">
        <v>940</v>
      </c>
      <c r="T62" s="12" t="str">
        <f ca="1">IFERROR(__xludf.DUMMYFUNCTION("IF(ISBLANK(E62), """", GOOGLETRANSLATE(E62, ""en"", ""pt""))"),"")</f>
        <v/>
      </c>
      <c r="V62" s="12" t="s">
        <v>1023</v>
      </c>
      <c r="W62" s="12" t="str">
        <f ca="1">IFERROR(__xludf.DUMMYFUNCTION("IF(ISBLANK(E62), """", GOOGLETRANSLATE(E62, ""en"", ""es""))"),"")</f>
        <v/>
      </c>
    </row>
    <row r="63" spans="1:23" ht="15">
      <c r="P63" s="12" t="s">
        <v>849</v>
      </c>
      <c r="Q63" s="13" t="str">
        <f ca="1">IFERROR(__xludf.DUMMYFUNCTION("IF(ISBLANK(E63), """", GOOGLETRANSLATE(E63, ""en"", ""fr""))"),"")</f>
        <v/>
      </c>
      <c r="S63" s="12" t="s">
        <v>849</v>
      </c>
      <c r="T63" s="12" t="str">
        <f ca="1">IFERROR(__xludf.DUMMYFUNCTION("IF(ISBLANK(E63), """", GOOGLETRANSLATE(E63, ""en"", ""pt""))"),"")</f>
        <v/>
      </c>
      <c r="V63" s="12" t="s">
        <v>849</v>
      </c>
      <c r="W63" s="12" t="str">
        <f ca="1">IFERROR(__xludf.DUMMYFUNCTION("IF(ISBLANK(E63), """", GOOGLETRANSLATE(E63, ""en"", ""es""))"),"")</f>
        <v/>
      </c>
    </row>
    <row r="64" spans="1:23" ht="15">
      <c r="H64" s="13"/>
      <c r="K64" s="13"/>
      <c r="P64" s="12" t="s">
        <v>849</v>
      </c>
      <c r="Q64" s="13" t="str">
        <f ca="1">IFERROR(__xludf.DUMMYFUNCTION("IF(ISBLANK(E64), """", GOOGLETRANSLATE(E64, ""en"", ""fr""))"),"")</f>
        <v/>
      </c>
      <c r="S64" s="12" t="s">
        <v>849</v>
      </c>
      <c r="T64" s="12" t="str">
        <f ca="1">IFERROR(__xludf.DUMMYFUNCTION("IF(ISBLANK(E64), """", GOOGLETRANSLATE(E64, ""en"", ""pt""))"),"")</f>
        <v/>
      </c>
      <c r="V64" s="12" t="s">
        <v>849</v>
      </c>
      <c r="W64" s="12" t="str">
        <f ca="1">IFERROR(__xludf.DUMMYFUNCTION("IF(ISBLANK(E64), """", GOOGLETRANSLATE(E64, ""en"", ""es""))"),"")</f>
        <v/>
      </c>
    </row>
    <row r="65" spans="1:23" ht="30">
      <c r="A65" s="12" t="s">
        <v>128</v>
      </c>
      <c r="B65" s="12" t="s">
        <v>148</v>
      </c>
      <c r="C65" s="12" t="s">
        <v>131</v>
      </c>
      <c r="D65" s="12" t="s">
        <v>40</v>
      </c>
      <c r="H65" s="12" t="s">
        <v>149</v>
      </c>
      <c r="P65" s="12" t="s">
        <v>150</v>
      </c>
      <c r="Q65" s="13" t="str">
        <f ca="1">IFERROR(__xludf.DUMMYFUNCTION("IF(ISBLANK(E65), """", GOOGLETRANSLATE(E65, ""en"", ""fr""))"),"")</f>
        <v/>
      </c>
      <c r="S65" s="12" t="s">
        <v>151</v>
      </c>
      <c r="T65" s="12" t="str">
        <f ca="1">IFERROR(__xludf.DUMMYFUNCTION("IF(ISBLANK(E65), """", GOOGLETRANSLATE(E65, ""en"", ""pt""))"),"")</f>
        <v/>
      </c>
      <c r="V65" s="12" t="s">
        <v>152</v>
      </c>
      <c r="W65" s="12" t="str">
        <f ca="1">IFERROR(__xludf.DUMMYFUNCTION("IF(ISBLANK(E65), """", GOOGLETRANSLATE(E65, ""en"", ""es""))"),"")</f>
        <v/>
      </c>
    </row>
    <row r="66" spans="1:23" ht="15">
      <c r="A66" s="12" t="s">
        <v>49</v>
      </c>
      <c r="B66" s="12" t="s">
        <v>153</v>
      </c>
      <c r="H66" s="12" t="s">
        <v>136</v>
      </c>
      <c r="P66" s="12" t="s">
        <v>858</v>
      </c>
      <c r="Q66" s="13" t="str">
        <f ca="1">IFERROR(__xludf.DUMMYFUNCTION("IF(ISBLANK(E66), """", GOOGLETRANSLATE(E66, ""en"", ""fr""))"),"")</f>
        <v/>
      </c>
      <c r="S66" s="12" t="s">
        <v>940</v>
      </c>
      <c r="T66" s="12" t="str">
        <f ca="1">IFERROR(__xludf.DUMMYFUNCTION("IF(ISBLANK(E66), """", GOOGLETRANSLATE(E66, ""en"", ""pt""))"),"")</f>
        <v/>
      </c>
      <c r="V66" s="12" t="s">
        <v>1023</v>
      </c>
      <c r="W66" s="12" t="str">
        <f ca="1">IFERROR(__xludf.DUMMYFUNCTION("IF(ISBLANK(E66), """", GOOGLETRANSLATE(E66, ""en"", ""es""))"),"")</f>
        <v/>
      </c>
    </row>
    <row r="67" spans="1:23" ht="15">
      <c r="P67" s="12" t="s">
        <v>849</v>
      </c>
      <c r="Q67" s="13" t="str">
        <f ca="1">IFERROR(__xludf.DUMMYFUNCTION("IF(ISBLANK(E67), """", GOOGLETRANSLATE(E67, ""en"", ""fr""))"),"")</f>
        <v/>
      </c>
      <c r="S67" s="12" t="s">
        <v>849</v>
      </c>
      <c r="T67" s="12" t="str">
        <f ca="1">IFERROR(__xludf.DUMMYFUNCTION("IF(ISBLANK(E67), """", GOOGLETRANSLATE(E67, ""en"", ""pt""))"),"")</f>
        <v/>
      </c>
      <c r="V67" s="12" t="s">
        <v>849</v>
      </c>
      <c r="W67" s="12" t="str">
        <f ca="1">IFERROR(__xludf.DUMMYFUNCTION("IF(ISBLANK(E67), """", GOOGLETRANSLATE(E67, ""en"", ""es""))"),"")</f>
        <v/>
      </c>
    </row>
    <row r="68" spans="1:23" ht="15">
      <c r="H68" s="13"/>
      <c r="K68" s="13"/>
      <c r="P68" s="12" t="s">
        <v>849</v>
      </c>
      <c r="Q68" s="13" t="str">
        <f ca="1">IFERROR(__xludf.DUMMYFUNCTION("IF(ISBLANK(E68), """", GOOGLETRANSLATE(E68, ""en"", ""fr""))"),"")</f>
        <v/>
      </c>
      <c r="S68" s="12" t="s">
        <v>849</v>
      </c>
      <c r="T68" s="12" t="str">
        <f ca="1">IFERROR(__xludf.DUMMYFUNCTION("IF(ISBLANK(E68), """", GOOGLETRANSLATE(E68, ""en"", ""pt""))"),"")</f>
        <v/>
      </c>
      <c r="V68" s="12" t="s">
        <v>849</v>
      </c>
      <c r="W68" s="12" t="str">
        <f ca="1">IFERROR(__xludf.DUMMYFUNCTION("IF(ISBLANK(E68), """", GOOGLETRANSLATE(E68, ""en"", ""es""))"),"")</f>
        <v/>
      </c>
    </row>
    <row r="69" spans="1:23" ht="30">
      <c r="A69" s="12" t="s">
        <v>128</v>
      </c>
      <c r="B69" s="12" t="s">
        <v>154</v>
      </c>
      <c r="C69" s="12" t="s">
        <v>131</v>
      </c>
      <c r="D69" s="12" t="s">
        <v>40</v>
      </c>
      <c r="H69" s="12" t="s">
        <v>155</v>
      </c>
      <c r="P69" s="12" t="s">
        <v>156</v>
      </c>
      <c r="Q69" s="13" t="str">
        <f ca="1">IFERROR(__xludf.DUMMYFUNCTION("IF(ISBLANK(E69), """", GOOGLETRANSLATE(E69, ""en"", ""fr""))"),"")</f>
        <v/>
      </c>
      <c r="S69" s="12" t="s">
        <v>157</v>
      </c>
      <c r="T69" s="12" t="str">
        <f ca="1">IFERROR(__xludf.DUMMYFUNCTION("IF(ISBLANK(E69), """", GOOGLETRANSLATE(E69, ""en"", ""pt""))"),"")</f>
        <v/>
      </c>
      <c r="V69" s="12" t="s">
        <v>158</v>
      </c>
      <c r="W69" s="12" t="str">
        <f ca="1">IFERROR(__xludf.DUMMYFUNCTION("IF(ISBLANK(E69), """", GOOGLETRANSLATE(E69, ""en"", ""es""))"),"")</f>
        <v/>
      </c>
    </row>
    <row r="70" spans="1:23" ht="15">
      <c r="A70" s="12" t="s">
        <v>49</v>
      </c>
      <c r="B70" s="12" t="s">
        <v>159</v>
      </c>
      <c r="H70" s="12" t="s">
        <v>136</v>
      </c>
      <c r="P70" s="12" t="s">
        <v>858</v>
      </c>
      <c r="Q70" s="13" t="str">
        <f ca="1">IFERROR(__xludf.DUMMYFUNCTION("IF(ISBLANK(E70), """", GOOGLETRANSLATE(E70, ""en"", ""fr""))"),"")</f>
        <v/>
      </c>
      <c r="S70" s="12" t="s">
        <v>940</v>
      </c>
      <c r="T70" s="12" t="str">
        <f ca="1">IFERROR(__xludf.DUMMYFUNCTION("IF(ISBLANK(E70), """", GOOGLETRANSLATE(E70, ""en"", ""pt""))"),"")</f>
        <v/>
      </c>
      <c r="V70" s="12" t="s">
        <v>1023</v>
      </c>
      <c r="W70" s="12" t="str">
        <f ca="1">IFERROR(__xludf.DUMMYFUNCTION("IF(ISBLANK(E70), """", GOOGLETRANSLATE(E70, ""en"", ""es""))"),"")</f>
        <v/>
      </c>
    </row>
    <row r="71" spans="1:23" ht="15">
      <c r="P71" s="12" t="s">
        <v>849</v>
      </c>
      <c r="Q71" s="13" t="str">
        <f ca="1">IFERROR(__xludf.DUMMYFUNCTION("IF(ISBLANK(E71), """", GOOGLETRANSLATE(E71, ""en"", ""fr""))"),"")</f>
        <v/>
      </c>
      <c r="S71" s="12" t="s">
        <v>849</v>
      </c>
      <c r="T71" s="12" t="str">
        <f ca="1">IFERROR(__xludf.DUMMYFUNCTION("IF(ISBLANK(E71), """", GOOGLETRANSLATE(E71, ""en"", ""pt""))"),"")</f>
        <v/>
      </c>
      <c r="V71" s="12" t="s">
        <v>849</v>
      </c>
      <c r="W71" s="12" t="str">
        <f ca="1">IFERROR(__xludf.DUMMYFUNCTION("IF(ISBLANK(E71), """", GOOGLETRANSLATE(E71, ""en"", ""es""))"),"")</f>
        <v/>
      </c>
    </row>
    <row r="72" spans="1:23" ht="15">
      <c r="H72" s="13"/>
      <c r="K72" s="13"/>
      <c r="P72" s="12" t="s">
        <v>849</v>
      </c>
      <c r="Q72" s="13" t="str">
        <f ca="1">IFERROR(__xludf.DUMMYFUNCTION("IF(ISBLANK(E72), """", GOOGLETRANSLATE(E72, ""en"", ""fr""))"),"")</f>
        <v/>
      </c>
      <c r="S72" s="12" t="s">
        <v>849</v>
      </c>
      <c r="T72" s="12" t="str">
        <f ca="1">IFERROR(__xludf.DUMMYFUNCTION("IF(ISBLANK(E72), """", GOOGLETRANSLATE(E72, ""en"", ""pt""))"),"")</f>
        <v/>
      </c>
      <c r="V72" s="12" t="s">
        <v>849</v>
      </c>
      <c r="W72" s="12" t="str">
        <f ca="1">IFERROR(__xludf.DUMMYFUNCTION("IF(ISBLANK(E72), """", GOOGLETRANSLATE(E72, ""en"", ""es""))"),"")</f>
        <v/>
      </c>
    </row>
    <row r="73" spans="1:23" ht="30">
      <c r="A73" s="12" t="s">
        <v>128</v>
      </c>
      <c r="B73" s="12" t="s">
        <v>160</v>
      </c>
      <c r="C73" s="12" t="s">
        <v>131</v>
      </c>
      <c r="D73" s="12" t="s">
        <v>40</v>
      </c>
      <c r="H73" s="12" t="s">
        <v>161</v>
      </c>
      <c r="P73" s="12" t="s">
        <v>162</v>
      </c>
      <c r="Q73" s="13" t="str">
        <f ca="1">IFERROR(__xludf.DUMMYFUNCTION("IF(ISBLANK(E73), """", GOOGLETRANSLATE(E73, ""en"", ""fr""))"),"")</f>
        <v/>
      </c>
      <c r="S73" s="12" t="s">
        <v>163</v>
      </c>
      <c r="T73" s="12" t="str">
        <f ca="1">IFERROR(__xludf.DUMMYFUNCTION("IF(ISBLANK(E73), """", GOOGLETRANSLATE(E73, ""en"", ""pt""))"),"")</f>
        <v/>
      </c>
      <c r="V73" s="12" t="s">
        <v>164</v>
      </c>
      <c r="W73" s="12" t="str">
        <f ca="1">IFERROR(__xludf.DUMMYFUNCTION("IF(ISBLANK(E73), """", GOOGLETRANSLATE(E73, ""en"", ""es""))"),"")</f>
        <v/>
      </c>
    </row>
    <row r="74" spans="1:23" ht="15">
      <c r="A74" s="12" t="s">
        <v>49</v>
      </c>
      <c r="B74" s="12" t="s">
        <v>165</v>
      </c>
      <c r="H74" s="12" t="s">
        <v>136</v>
      </c>
      <c r="P74" s="12" t="s">
        <v>858</v>
      </c>
      <c r="Q74" s="13" t="str">
        <f ca="1">IFERROR(__xludf.DUMMYFUNCTION("IF(ISBLANK(E74), """", GOOGLETRANSLATE(E74, ""en"", ""fr""))"),"")</f>
        <v/>
      </c>
      <c r="S74" s="12" t="s">
        <v>940</v>
      </c>
      <c r="T74" s="12" t="str">
        <f ca="1">IFERROR(__xludf.DUMMYFUNCTION("IF(ISBLANK(E74), """", GOOGLETRANSLATE(E74, ""en"", ""pt""))"),"")</f>
        <v/>
      </c>
      <c r="V74" s="12" t="s">
        <v>1023</v>
      </c>
      <c r="W74" s="12" t="str">
        <f ca="1">IFERROR(__xludf.DUMMYFUNCTION("IF(ISBLANK(E74), """", GOOGLETRANSLATE(E74, ""en"", ""es""))"),"")</f>
        <v/>
      </c>
    </row>
    <row r="75" spans="1:23" ht="15">
      <c r="P75" s="12" t="s">
        <v>849</v>
      </c>
      <c r="Q75" s="13" t="str">
        <f ca="1">IFERROR(__xludf.DUMMYFUNCTION("IF(ISBLANK(E75), """", GOOGLETRANSLATE(E75, ""en"", ""fr""))"),"")</f>
        <v/>
      </c>
      <c r="S75" s="12" t="s">
        <v>849</v>
      </c>
      <c r="T75" s="12" t="str">
        <f ca="1">IFERROR(__xludf.DUMMYFUNCTION("IF(ISBLANK(E75), """", GOOGLETRANSLATE(E75, ""en"", ""pt""))"),"")</f>
        <v/>
      </c>
      <c r="V75" s="12" t="s">
        <v>849</v>
      </c>
      <c r="W75" s="12" t="str">
        <f ca="1">IFERROR(__xludf.DUMMYFUNCTION("IF(ISBLANK(E75), """", GOOGLETRANSLATE(E75, ""en"", ""es""))"),"")</f>
        <v/>
      </c>
    </row>
    <row r="76" spans="1:23" ht="15">
      <c r="H76" s="13"/>
      <c r="K76" s="13"/>
      <c r="P76" s="12" t="s">
        <v>849</v>
      </c>
      <c r="Q76" s="13" t="str">
        <f ca="1">IFERROR(__xludf.DUMMYFUNCTION("IF(ISBLANK(E76), """", GOOGLETRANSLATE(E76, ""en"", ""fr""))"),"")</f>
        <v/>
      </c>
      <c r="S76" s="12" t="s">
        <v>849</v>
      </c>
      <c r="T76" s="12" t="str">
        <f ca="1">IFERROR(__xludf.DUMMYFUNCTION("IF(ISBLANK(E76), """", GOOGLETRANSLATE(E76, ""en"", ""pt""))"),"")</f>
        <v/>
      </c>
      <c r="V76" s="12" t="s">
        <v>849</v>
      </c>
      <c r="W76" s="12" t="str">
        <f ca="1">IFERROR(__xludf.DUMMYFUNCTION("IF(ISBLANK(E76), """", GOOGLETRANSLATE(E76, ""en"", ""es""))"),"")</f>
        <v/>
      </c>
    </row>
    <row r="77" spans="1:23" ht="45">
      <c r="A77" s="12" t="s">
        <v>128</v>
      </c>
      <c r="B77" s="12" t="s">
        <v>166</v>
      </c>
      <c r="C77" s="12" t="s">
        <v>131</v>
      </c>
      <c r="D77" s="12" t="s">
        <v>40</v>
      </c>
      <c r="H77" s="12" t="s">
        <v>167</v>
      </c>
      <c r="P77" s="12" t="s">
        <v>168</v>
      </c>
      <c r="Q77" s="13" t="str">
        <f ca="1">IFERROR(__xludf.DUMMYFUNCTION("IF(ISBLANK(E77), """", GOOGLETRANSLATE(E77, ""en"", ""fr""))"),"")</f>
        <v/>
      </c>
      <c r="S77" s="12" t="s">
        <v>169</v>
      </c>
      <c r="T77" s="12" t="str">
        <f ca="1">IFERROR(__xludf.DUMMYFUNCTION("IF(ISBLANK(E77), """", GOOGLETRANSLATE(E77, ""en"", ""pt""))"),"")</f>
        <v/>
      </c>
      <c r="V77" s="12" t="s">
        <v>170</v>
      </c>
      <c r="W77" s="12" t="str">
        <f ca="1">IFERROR(__xludf.DUMMYFUNCTION("IF(ISBLANK(E77), """", GOOGLETRANSLATE(E77, ""en"", ""es""))"),"")</f>
        <v/>
      </c>
    </row>
    <row r="78" spans="1:23" ht="15">
      <c r="A78" s="12" t="s">
        <v>49</v>
      </c>
      <c r="B78" s="12" t="s">
        <v>171</v>
      </c>
      <c r="H78" s="12" t="s">
        <v>136</v>
      </c>
      <c r="P78" s="12" t="s">
        <v>858</v>
      </c>
      <c r="Q78" s="13" t="str">
        <f ca="1">IFERROR(__xludf.DUMMYFUNCTION("IF(ISBLANK(E78), """", GOOGLETRANSLATE(E78, ""en"", ""fr""))"),"")</f>
        <v/>
      </c>
      <c r="S78" s="12" t="s">
        <v>940</v>
      </c>
      <c r="T78" s="12" t="str">
        <f ca="1">IFERROR(__xludf.DUMMYFUNCTION("IF(ISBLANK(E78), """", GOOGLETRANSLATE(E78, ""en"", ""pt""))"),"")</f>
        <v/>
      </c>
      <c r="V78" s="12" t="s">
        <v>1023</v>
      </c>
      <c r="W78" s="12" t="str">
        <f ca="1">IFERROR(__xludf.DUMMYFUNCTION("IF(ISBLANK(E78), """", GOOGLETRANSLATE(E78, ""en"", ""es""))"),"")</f>
        <v/>
      </c>
    </row>
    <row r="79" spans="1:23" ht="15">
      <c r="P79" s="12" t="s">
        <v>849</v>
      </c>
      <c r="Q79" s="13" t="str">
        <f ca="1">IFERROR(__xludf.DUMMYFUNCTION("IF(ISBLANK(E79), """", GOOGLETRANSLATE(E79, ""en"", ""fr""))"),"")</f>
        <v/>
      </c>
      <c r="S79" s="12" t="s">
        <v>849</v>
      </c>
      <c r="T79" s="12" t="str">
        <f ca="1">IFERROR(__xludf.DUMMYFUNCTION("IF(ISBLANK(E79), """", GOOGLETRANSLATE(E79, ""en"", ""pt""))"),"")</f>
        <v/>
      </c>
      <c r="V79" s="12" t="s">
        <v>849</v>
      </c>
      <c r="W79" s="12" t="str">
        <f ca="1">IFERROR(__xludf.DUMMYFUNCTION("IF(ISBLANK(E79), """", GOOGLETRANSLATE(E79, ""en"", ""es""))"),"")</f>
        <v/>
      </c>
    </row>
    <row r="80" spans="1:23" ht="15">
      <c r="H80" s="13"/>
      <c r="K80" s="13"/>
      <c r="P80" s="12" t="s">
        <v>849</v>
      </c>
      <c r="Q80" s="13" t="str">
        <f ca="1">IFERROR(__xludf.DUMMYFUNCTION("IF(ISBLANK(E80), """", GOOGLETRANSLATE(E80, ""en"", ""fr""))"),"")</f>
        <v/>
      </c>
      <c r="S80" s="12" t="s">
        <v>849</v>
      </c>
      <c r="T80" s="12" t="str">
        <f ca="1">IFERROR(__xludf.DUMMYFUNCTION("IF(ISBLANK(E80), """", GOOGLETRANSLATE(E80, ""en"", ""pt""))"),"")</f>
        <v/>
      </c>
      <c r="V80" s="12" t="s">
        <v>849</v>
      </c>
      <c r="W80" s="12" t="str">
        <f ca="1">IFERROR(__xludf.DUMMYFUNCTION("IF(ISBLANK(E80), """", GOOGLETRANSLATE(E80, ""en"", ""es""))"),"")</f>
        <v/>
      </c>
    </row>
    <row r="81" spans="1:23" ht="30">
      <c r="A81" s="12" t="s">
        <v>128</v>
      </c>
      <c r="B81" s="12" t="s">
        <v>172</v>
      </c>
      <c r="C81" s="12" t="s">
        <v>131</v>
      </c>
      <c r="D81" s="12" t="s">
        <v>40</v>
      </c>
      <c r="H81" s="12" t="s">
        <v>173</v>
      </c>
      <c r="P81" s="12" t="s">
        <v>174</v>
      </c>
      <c r="Q81" s="13" t="str">
        <f ca="1">IFERROR(__xludf.DUMMYFUNCTION("IF(ISBLANK(E81), """", GOOGLETRANSLATE(E81, ""en"", ""fr""))"),"")</f>
        <v/>
      </c>
      <c r="S81" s="12" t="s">
        <v>175</v>
      </c>
      <c r="T81" s="12" t="str">
        <f ca="1">IFERROR(__xludf.DUMMYFUNCTION("IF(ISBLANK(E81), """", GOOGLETRANSLATE(E81, ""en"", ""pt""))"),"")</f>
        <v/>
      </c>
      <c r="V81" s="12" t="s">
        <v>176</v>
      </c>
      <c r="W81" s="12" t="str">
        <f ca="1">IFERROR(__xludf.DUMMYFUNCTION("IF(ISBLANK(E81), """", GOOGLETRANSLATE(E81, ""en"", ""es""))"),"")</f>
        <v/>
      </c>
    </row>
    <row r="82" spans="1:23" ht="15">
      <c r="A82" s="12" t="s">
        <v>49</v>
      </c>
      <c r="B82" s="12" t="s">
        <v>177</v>
      </c>
      <c r="H82" s="12" t="s">
        <v>136</v>
      </c>
      <c r="P82" s="12" t="s">
        <v>858</v>
      </c>
      <c r="Q82" s="13" t="str">
        <f ca="1">IFERROR(__xludf.DUMMYFUNCTION("IF(ISBLANK(E82), """", GOOGLETRANSLATE(E82, ""en"", ""fr""))"),"")</f>
        <v/>
      </c>
      <c r="S82" s="12" t="s">
        <v>940</v>
      </c>
      <c r="T82" s="12" t="str">
        <f ca="1">IFERROR(__xludf.DUMMYFUNCTION("IF(ISBLANK(E82), """", GOOGLETRANSLATE(E82, ""en"", ""pt""))"),"")</f>
        <v/>
      </c>
      <c r="V82" s="12" t="s">
        <v>1023</v>
      </c>
      <c r="W82" s="12" t="str">
        <f ca="1">IFERROR(__xludf.DUMMYFUNCTION("IF(ISBLANK(E82), """", GOOGLETRANSLATE(E82, ""en"", ""es""))"),"")</f>
        <v/>
      </c>
    </row>
    <row r="83" spans="1:23" ht="15">
      <c r="P83" s="12" t="s">
        <v>849</v>
      </c>
      <c r="Q83" s="13" t="str">
        <f ca="1">IFERROR(__xludf.DUMMYFUNCTION("IF(ISBLANK(E83), """", GOOGLETRANSLATE(E83, ""en"", ""fr""))"),"")</f>
        <v/>
      </c>
      <c r="S83" s="12" t="s">
        <v>849</v>
      </c>
      <c r="T83" s="12" t="str">
        <f ca="1">IFERROR(__xludf.DUMMYFUNCTION("IF(ISBLANK(E83), """", GOOGLETRANSLATE(E83, ""en"", ""pt""))"),"")</f>
        <v/>
      </c>
      <c r="V83" s="12" t="s">
        <v>849</v>
      </c>
      <c r="W83" s="12" t="str">
        <f ca="1">IFERROR(__xludf.DUMMYFUNCTION("IF(ISBLANK(E83), """", GOOGLETRANSLATE(E83, ""en"", ""es""))"),"")</f>
        <v/>
      </c>
    </row>
    <row r="84" spans="1:23" ht="15">
      <c r="H84" s="13"/>
      <c r="K84" s="13"/>
      <c r="P84" s="12" t="s">
        <v>849</v>
      </c>
      <c r="Q84" s="13" t="str">
        <f ca="1">IFERROR(__xludf.DUMMYFUNCTION("IF(ISBLANK(E84), """", GOOGLETRANSLATE(E84, ""en"", ""fr""))"),"")</f>
        <v/>
      </c>
      <c r="S84" s="12" t="s">
        <v>849</v>
      </c>
      <c r="T84" s="12" t="str">
        <f ca="1">IFERROR(__xludf.DUMMYFUNCTION("IF(ISBLANK(E84), """", GOOGLETRANSLATE(E84, ""en"", ""pt""))"),"")</f>
        <v/>
      </c>
      <c r="V84" s="12" t="s">
        <v>849</v>
      </c>
      <c r="W84" s="12" t="str">
        <f ca="1">IFERROR(__xludf.DUMMYFUNCTION("IF(ISBLANK(E84), """", GOOGLETRANSLATE(E84, ""en"", ""es""))"),"")</f>
        <v/>
      </c>
    </row>
    <row r="85" spans="1:23" ht="30">
      <c r="A85" s="12" t="s">
        <v>128</v>
      </c>
      <c r="B85" s="12" t="s">
        <v>178</v>
      </c>
      <c r="C85" s="12" t="s">
        <v>131</v>
      </c>
      <c r="D85" s="12" t="s">
        <v>40</v>
      </c>
      <c r="H85" s="12" t="s">
        <v>179</v>
      </c>
      <c r="P85" s="12" t="s">
        <v>859</v>
      </c>
      <c r="Q85" s="13" t="str">
        <f ca="1">IFERROR(__xludf.DUMMYFUNCTION("IF(ISBLANK(E85), """", GOOGLETRANSLATE(E85, ""en"", ""fr""))"),"")</f>
        <v/>
      </c>
      <c r="S85" s="12" t="s">
        <v>941</v>
      </c>
      <c r="T85" s="12" t="str">
        <f ca="1">IFERROR(__xludf.DUMMYFUNCTION("IF(ISBLANK(E85), """", GOOGLETRANSLATE(E85, ""en"", ""pt""))"),"")</f>
        <v/>
      </c>
      <c r="V85" s="12" t="s">
        <v>1024</v>
      </c>
      <c r="W85" s="12" t="str">
        <f ca="1">IFERROR(__xludf.DUMMYFUNCTION("IF(ISBLANK(E85), """", GOOGLETRANSLATE(E85, ""en"", ""es""))"),"")</f>
        <v/>
      </c>
    </row>
    <row r="86" spans="1:23" ht="15">
      <c r="A86" s="12" t="s">
        <v>49</v>
      </c>
      <c r="B86" s="12" t="s">
        <v>180</v>
      </c>
      <c r="H86" s="12" t="s">
        <v>136</v>
      </c>
      <c r="P86" s="12" t="s">
        <v>858</v>
      </c>
      <c r="Q86" s="13" t="str">
        <f ca="1">IFERROR(__xludf.DUMMYFUNCTION("IF(ISBLANK(E86), """", GOOGLETRANSLATE(E86, ""en"", ""fr""))"),"")</f>
        <v/>
      </c>
      <c r="S86" s="12" t="s">
        <v>940</v>
      </c>
      <c r="T86" s="12" t="str">
        <f ca="1">IFERROR(__xludf.DUMMYFUNCTION("IF(ISBLANK(E86), """", GOOGLETRANSLATE(E86, ""en"", ""pt""))"),"")</f>
        <v/>
      </c>
      <c r="V86" s="12" t="s">
        <v>1023</v>
      </c>
      <c r="W86" s="12" t="str">
        <f ca="1">IFERROR(__xludf.DUMMYFUNCTION("IF(ISBLANK(E86), """", GOOGLETRANSLATE(E86, ""en"", ""es""))"),"")</f>
        <v/>
      </c>
    </row>
    <row r="87" spans="1:23" ht="15">
      <c r="P87" s="12" t="s">
        <v>849</v>
      </c>
      <c r="Q87" s="13" t="str">
        <f ca="1">IFERROR(__xludf.DUMMYFUNCTION("IF(ISBLANK(E87), """", GOOGLETRANSLATE(E87, ""en"", ""fr""))"),"")</f>
        <v/>
      </c>
      <c r="S87" s="12" t="s">
        <v>849</v>
      </c>
      <c r="T87" s="12" t="str">
        <f ca="1">IFERROR(__xludf.DUMMYFUNCTION("IF(ISBLANK(E87), """", GOOGLETRANSLATE(E87, ""en"", ""pt""))"),"")</f>
        <v/>
      </c>
      <c r="V87" s="12" t="s">
        <v>849</v>
      </c>
      <c r="W87" s="12" t="str">
        <f ca="1">IFERROR(__xludf.DUMMYFUNCTION("IF(ISBLANK(E87), """", GOOGLETRANSLATE(E87, ""en"", ""es""))"),"")</f>
        <v/>
      </c>
    </row>
    <row r="88" spans="1:23" ht="15">
      <c r="H88" s="13"/>
      <c r="K88" s="13"/>
      <c r="P88" s="12" t="s">
        <v>849</v>
      </c>
      <c r="Q88" s="13" t="str">
        <f ca="1">IFERROR(__xludf.DUMMYFUNCTION("IF(ISBLANK(E88), """", GOOGLETRANSLATE(E88, ""en"", ""fr""))"),"")</f>
        <v/>
      </c>
      <c r="S88" s="12" t="s">
        <v>849</v>
      </c>
      <c r="T88" s="12" t="str">
        <f ca="1">IFERROR(__xludf.DUMMYFUNCTION("IF(ISBLANK(E88), """", GOOGLETRANSLATE(E88, ""en"", ""pt""))"),"")</f>
        <v/>
      </c>
      <c r="V88" s="12" t="s">
        <v>849</v>
      </c>
      <c r="W88" s="12" t="str">
        <f ca="1">IFERROR(__xludf.DUMMYFUNCTION("IF(ISBLANK(E88), """", GOOGLETRANSLATE(E88, ""en"", ""es""))"),"")</f>
        <v/>
      </c>
    </row>
    <row r="89" spans="1:23" ht="30">
      <c r="A89" s="12" t="s">
        <v>128</v>
      </c>
      <c r="B89" s="12" t="s">
        <v>181</v>
      </c>
      <c r="C89" s="12" t="s">
        <v>131</v>
      </c>
      <c r="D89" s="12" t="s">
        <v>40</v>
      </c>
      <c r="H89" s="12" t="s">
        <v>182</v>
      </c>
      <c r="P89" s="12" t="s">
        <v>860</v>
      </c>
      <c r="Q89" s="13" t="str">
        <f ca="1">IFERROR(__xludf.DUMMYFUNCTION("IF(ISBLANK(E89), """", GOOGLETRANSLATE(E89, ""en"", ""fr""))"),"")</f>
        <v/>
      </c>
      <c r="S89" s="12" t="s">
        <v>942</v>
      </c>
      <c r="T89" s="12" t="str">
        <f ca="1">IFERROR(__xludf.DUMMYFUNCTION("IF(ISBLANK(E89), """", GOOGLETRANSLATE(E89, ""en"", ""pt""))"),"")</f>
        <v/>
      </c>
      <c r="V89" s="12" t="s">
        <v>1025</v>
      </c>
      <c r="W89" s="12" t="str">
        <f ca="1">IFERROR(__xludf.DUMMYFUNCTION("IF(ISBLANK(E89), """", GOOGLETRANSLATE(E89, ""en"", ""es""))"),"")</f>
        <v/>
      </c>
    </row>
    <row r="90" spans="1:23" ht="15">
      <c r="A90" s="12" t="s">
        <v>49</v>
      </c>
      <c r="B90" s="12" t="s">
        <v>183</v>
      </c>
      <c r="H90" s="12" t="s">
        <v>136</v>
      </c>
      <c r="P90" s="12" t="s">
        <v>858</v>
      </c>
      <c r="Q90" s="13" t="str">
        <f ca="1">IFERROR(__xludf.DUMMYFUNCTION("IF(ISBLANK(E90), """", GOOGLETRANSLATE(E90, ""en"", ""fr""))"),"")</f>
        <v/>
      </c>
      <c r="S90" s="12" t="s">
        <v>940</v>
      </c>
      <c r="T90" s="12" t="str">
        <f ca="1">IFERROR(__xludf.DUMMYFUNCTION("IF(ISBLANK(E90), """", GOOGLETRANSLATE(E90, ""en"", ""pt""))"),"")</f>
        <v/>
      </c>
      <c r="V90" s="12" t="s">
        <v>1023</v>
      </c>
      <c r="W90" s="12" t="str">
        <f ca="1">IFERROR(__xludf.DUMMYFUNCTION("IF(ISBLANK(E90), """", GOOGLETRANSLATE(E90, ""en"", ""es""))"),"")</f>
        <v/>
      </c>
    </row>
    <row r="91" spans="1:23" ht="15">
      <c r="P91" s="12" t="s">
        <v>849</v>
      </c>
      <c r="Q91" s="13" t="str">
        <f ca="1">IFERROR(__xludf.DUMMYFUNCTION("IF(ISBLANK(E91), """", GOOGLETRANSLATE(E91, ""en"", ""fr""))"),"")</f>
        <v/>
      </c>
      <c r="S91" s="12" t="s">
        <v>849</v>
      </c>
      <c r="T91" s="12" t="str">
        <f ca="1">IFERROR(__xludf.DUMMYFUNCTION("IF(ISBLANK(E91), """", GOOGLETRANSLATE(E91, ""en"", ""pt""))"),"")</f>
        <v/>
      </c>
      <c r="V91" s="12" t="s">
        <v>849</v>
      </c>
      <c r="W91" s="12" t="str">
        <f ca="1">IFERROR(__xludf.DUMMYFUNCTION("IF(ISBLANK(E91), """", GOOGLETRANSLATE(E91, ""en"", ""es""))"),"")</f>
        <v/>
      </c>
    </row>
    <row r="92" spans="1:23" ht="150">
      <c r="A92" s="12" t="s">
        <v>123</v>
      </c>
      <c r="B92" s="12" t="s">
        <v>184</v>
      </c>
      <c r="G92" s="12" t="s">
        <v>186</v>
      </c>
      <c r="I92" s="12" t="s">
        <v>185</v>
      </c>
      <c r="P92" s="12" t="s">
        <v>849</v>
      </c>
      <c r="Q92" s="13" t="str">
        <f ca="1">IFERROR(__xludf.DUMMYFUNCTION("IF(ISBLANK(E92), """", GOOGLETRANSLATE(E92, ""en"", ""fr""))"),"Évaluation pour la formation personnelle et la certification")</f>
        <v>Évaluation pour la formation personnelle et la certification</v>
      </c>
      <c r="S92" s="12" t="s">
        <v>849</v>
      </c>
      <c r="T92" s="12" t="str">
        <f ca="1">IFERROR(__xludf.DUMMYFUNCTION("IF(ISBLANK(E92), """", GOOGLETRANSLATE(E92, ""en"", ""pt""))"),"Avaliação para treinamento pessoal e certificação")</f>
        <v>Avaliação para treinamento pessoal e certificação</v>
      </c>
      <c r="V92" s="12" t="s">
        <v>849</v>
      </c>
      <c r="W92" s="12" t="str">
        <f ca="1">IFERROR(__xludf.DUMMYFUNCTION("IF(ISBLANK(E92), """", GOOGLETRANSLATE(E92, ""en"", ""es""))"),"Evaluación para Entrenamiento Personal y Certificación")</f>
        <v>Evaluación para Entrenamiento Personal y Certificación</v>
      </c>
    </row>
    <row r="93" spans="1:23" ht="30">
      <c r="A93" s="12" t="s">
        <v>30</v>
      </c>
      <c r="B93" s="12" t="s">
        <v>187</v>
      </c>
      <c r="H93" s="12" t="s">
        <v>188</v>
      </c>
      <c r="I93" s="12" t="s">
        <v>189</v>
      </c>
      <c r="K93" s="11"/>
      <c r="P93" s="12" t="s">
        <v>190</v>
      </c>
      <c r="Q93" s="13" t="str">
        <f ca="1">IFERROR(__xludf.DUMMYFUNCTION("IF(ISBLANK(E93), """", GOOGLETRANSLATE(E93, ""en"", ""fr""))"),"Score de section = {PERSONAL_SCORE} $ / 10")</f>
        <v>Score de section = {PERSONAL_SCORE} $ / 10</v>
      </c>
      <c r="S93" s="12" t="s">
        <v>191</v>
      </c>
      <c r="T93" s="12" t="str">
        <f ca="1">IFERROR(__xludf.DUMMYFUNCTION("IF(ISBLANK(E93), """", GOOGLETRANSLATE(E93, ""en"", ""pt""))"),"Pontuação da seção = ${PERSONAL_SCORE} /10")</f>
        <v>Pontuação da seção = ${PERSONAL_SCORE} /10</v>
      </c>
      <c r="V93" s="12" t="s">
        <v>192</v>
      </c>
      <c r="W93" s="12" t="str">
        <f ca="1">IFERROR(__xludf.DUMMYFUNCTION("IF(ISBLANK(E93), """", GOOGLETRANSLATE(E93, ""en"", ""es""))"),"Puntuación de la sección = ${PERSONAL_SCORE} /10")</f>
        <v>Puntuación de la sección = ${PERSONAL_SCORE} /10</v>
      </c>
    </row>
    <row r="94" spans="1:23" ht="30">
      <c r="A94" s="12" t="s">
        <v>193</v>
      </c>
      <c r="B94" s="12" t="s">
        <v>194</v>
      </c>
      <c r="H94" s="12" t="s">
        <v>1193</v>
      </c>
      <c r="I94" s="12" t="s">
        <v>196</v>
      </c>
      <c r="K94" s="12" t="s">
        <v>195</v>
      </c>
      <c r="P94" s="12" t="s">
        <v>197</v>
      </c>
      <c r="Q94" s="13" t="str">
        <f ca="1">IFERROR(__xludf.DUMMYFUNCTION("IF(ISBLANK(E94), """", GOOGLETRANSLATE(E94, ""en"", ""fr""))"),"Si nécessaire, veuillez prendre une photo pour preuve/action corrective")</f>
        <v>Si nécessaire, veuillez prendre une photo pour preuve/action corrective</v>
      </c>
      <c r="S94" s="12" t="s">
        <v>198</v>
      </c>
      <c r="T94" s="12" t="str">
        <f ca="1">IFERROR(__xludf.DUMMYFUNCTION("IF(ISBLANK(E94), """", GOOGLETRANSLATE(E94, ""en"", ""pt""))"),"Se necessário, tire uma fotografia para evidência/ação corretiva")</f>
        <v>Se necessário, tire uma fotografia para evidência/ação corretiva</v>
      </c>
      <c r="V94" s="12" t="s">
        <v>199</v>
      </c>
      <c r="W94" s="12" t="str">
        <f ca="1">IFERROR(__xludf.DUMMYFUNCTION("IF(ISBLANK(E94), """", GOOGLETRANSLATE(E94, ""en"", ""es""))"),"Si es necesario, tome una fotografía como evidencia/acción correctiva.")</f>
        <v>Si es necesario, tome una fotografía como evidencia/acción correctiva.</v>
      </c>
    </row>
    <row r="95" spans="1:23">
      <c r="Q95" s="13"/>
    </row>
    <row r="96" spans="1:23" ht="30">
      <c r="A96" s="12" t="s">
        <v>1278</v>
      </c>
      <c r="B96" s="18" t="s">
        <v>1303</v>
      </c>
      <c r="D96" s="15"/>
      <c r="H96" s="12" t="s">
        <v>1275</v>
      </c>
      <c r="P96" s="16" t="s">
        <v>1279</v>
      </c>
      <c r="Q96" s="13"/>
      <c r="S96" s="16" t="s">
        <v>1285</v>
      </c>
      <c r="V96" s="16" t="s">
        <v>1293</v>
      </c>
    </row>
    <row r="97" spans="1:23" ht="15">
      <c r="A97" s="12" t="s">
        <v>33</v>
      </c>
      <c r="B97" s="12" t="s">
        <v>1191</v>
      </c>
      <c r="C97" s="12" t="s">
        <v>35</v>
      </c>
      <c r="D97" s="15"/>
      <c r="F97" s="15" t="s">
        <v>1305</v>
      </c>
      <c r="P97" s="16"/>
      <c r="Q97" s="13"/>
      <c r="S97" s="16"/>
      <c r="V97" s="16"/>
    </row>
    <row r="98" spans="1:23" ht="45">
      <c r="A98" s="12" t="s">
        <v>30</v>
      </c>
      <c r="D98" s="15"/>
      <c r="F98" s="15"/>
      <c r="H98" s="15" t="s">
        <v>1196</v>
      </c>
      <c r="I98" s="12" t="s">
        <v>1298</v>
      </c>
      <c r="P98" s="16" t="s">
        <v>1198</v>
      </c>
      <c r="Q98" s="13" t="s">
        <v>1301</v>
      </c>
      <c r="S98" s="16" t="s">
        <v>1286</v>
      </c>
      <c r="T98" s="12" t="s">
        <v>1299</v>
      </c>
      <c r="V98" s="16" t="s">
        <v>1294</v>
      </c>
      <c r="W98" s="12" t="s">
        <v>1300</v>
      </c>
    </row>
    <row r="99" spans="1:23">
      <c r="A99" s="15" t="s">
        <v>123</v>
      </c>
      <c r="B99" s="15" t="s">
        <v>1190</v>
      </c>
      <c r="F99" s="15"/>
      <c r="G99" s="12">
        <v>1</v>
      </c>
      <c r="P99" s="16"/>
      <c r="Q99" s="13"/>
      <c r="S99" s="16"/>
      <c r="V99" s="16"/>
    </row>
    <row r="100" spans="1:23" ht="15">
      <c r="A100" s="15" t="s">
        <v>49</v>
      </c>
      <c r="B100" s="15" t="s">
        <v>1189</v>
      </c>
      <c r="C100" s="12" t="s">
        <v>1194</v>
      </c>
      <c r="F100" s="15"/>
      <c r="H100" s="12" t="s">
        <v>724</v>
      </c>
      <c r="P100" s="16" t="s">
        <v>1281</v>
      </c>
      <c r="Q100" s="13"/>
      <c r="S100" s="16" t="s">
        <v>1287</v>
      </c>
      <c r="V100" s="16" t="s">
        <v>725</v>
      </c>
    </row>
    <row r="101" spans="1:23" ht="15">
      <c r="A101" s="15" t="s">
        <v>49</v>
      </c>
      <c r="B101" s="15" t="s">
        <v>1188</v>
      </c>
      <c r="C101" s="12" t="s">
        <v>1194</v>
      </c>
      <c r="F101" s="15"/>
      <c r="H101" s="12" t="s">
        <v>1195</v>
      </c>
      <c r="P101" s="16" t="s">
        <v>1282</v>
      </c>
      <c r="Q101" s="13"/>
      <c r="S101" s="16" t="s">
        <v>1288</v>
      </c>
      <c r="V101" s="16" t="s">
        <v>723</v>
      </c>
    </row>
    <row r="102" spans="1:23" ht="15">
      <c r="A102" s="15" t="s">
        <v>49</v>
      </c>
      <c r="B102" s="15" t="s">
        <v>1210</v>
      </c>
      <c r="C102" s="12" t="s">
        <v>1194</v>
      </c>
      <c r="F102" s="15"/>
      <c r="H102" s="12" t="s">
        <v>726</v>
      </c>
      <c r="P102" s="16" t="s">
        <v>1283</v>
      </c>
      <c r="Q102" s="13"/>
      <c r="S102" s="16" t="s">
        <v>1289</v>
      </c>
      <c r="V102" s="16" t="s">
        <v>727</v>
      </c>
    </row>
    <row r="103" spans="1:23" ht="15">
      <c r="A103" s="15" t="s">
        <v>49</v>
      </c>
      <c r="B103" s="15" t="s">
        <v>1187</v>
      </c>
      <c r="C103" s="12" t="s">
        <v>1194</v>
      </c>
      <c r="F103" s="15"/>
      <c r="H103" s="12" t="s">
        <v>728</v>
      </c>
      <c r="P103" s="16" t="s">
        <v>1284</v>
      </c>
      <c r="Q103" s="13"/>
      <c r="S103" s="16" t="s">
        <v>1290</v>
      </c>
      <c r="V103" s="16" t="s">
        <v>1295</v>
      </c>
    </row>
    <row r="104" spans="1:23" ht="15">
      <c r="A104" s="12" t="s">
        <v>126</v>
      </c>
      <c r="B104" s="15"/>
      <c r="F104" s="15"/>
      <c r="P104" s="16"/>
      <c r="Q104" s="13"/>
      <c r="S104" s="16"/>
      <c r="V104" s="16"/>
    </row>
    <row r="105" spans="1:23" ht="30">
      <c r="A105" s="12" t="s">
        <v>1278</v>
      </c>
      <c r="B105" s="18" t="s">
        <v>1304</v>
      </c>
      <c r="D105" s="15"/>
      <c r="H105" s="12" t="s">
        <v>1276</v>
      </c>
      <c r="P105" s="16" t="s">
        <v>1280</v>
      </c>
      <c r="Q105" s="13"/>
      <c r="S105" s="16" t="s">
        <v>1291</v>
      </c>
      <c r="V105" s="16" t="s">
        <v>1296</v>
      </c>
    </row>
    <row r="106" spans="1:23" ht="15">
      <c r="A106" s="12" t="s">
        <v>33</v>
      </c>
      <c r="B106" s="12" t="s">
        <v>1192</v>
      </c>
      <c r="C106" s="12" t="s">
        <v>35</v>
      </c>
      <c r="F106" s="15" t="s">
        <v>1307</v>
      </c>
      <c r="H106" s="15"/>
      <c r="P106" s="16"/>
      <c r="Q106" s="13"/>
      <c r="S106" s="16"/>
      <c r="V106" s="16"/>
    </row>
    <row r="107" spans="1:23" ht="45">
      <c r="A107" s="12" t="s">
        <v>30</v>
      </c>
      <c r="F107" s="15"/>
      <c r="H107" s="15" t="s">
        <v>1197</v>
      </c>
      <c r="I107" s="12" t="s">
        <v>1298</v>
      </c>
      <c r="P107" s="16" t="s">
        <v>1199</v>
      </c>
      <c r="Q107" s="13" t="s">
        <v>1301</v>
      </c>
      <c r="S107" s="16" t="s">
        <v>1292</v>
      </c>
      <c r="T107" s="12" t="s">
        <v>1299</v>
      </c>
      <c r="V107" s="16" t="s">
        <v>1297</v>
      </c>
      <c r="W107" s="12" t="s">
        <v>1300</v>
      </c>
    </row>
    <row r="108" spans="1:23">
      <c r="A108" s="15" t="s">
        <v>123</v>
      </c>
      <c r="B108" s="15" t="s">
        <v>1186</v>
      </c>
      <c r="F108" s="15"/>
      <c r="G108" s="12">
        <v>1</v>
      </c>
      <c r="P108" s="16"/>
      <c r="Q108" s="13"/>
      <c r="S108" s="16"/>
      <c r="V108" s="16"/>
    </row>
    <row r="109" spans="1:23" ht="15">
      <c r="A109" s="15" t="s">
        <v>49</v>
      </c>
      <c r="B109" s="15" t="s">
        <v>1185</v>
      </c>
      <c r="C109" s="12" t="s">
        <v>1194</v>
      </c>
      <c r="F109" s="15"/>
      <c r="H109" s="12" t="s">
        <v>724</v>
      </c>
      <c r="P109" s="16" t="s">
        <v>1281</v>
      </c>
      <c r="Q109" s="13"/>
      <c r="S109" s="16" t="s">
        <v>1287</v>
      </c>
      <c r="V109" s="16" t="s">
        <v>725</v>
      </c>
    </row>
    <row r="110" spans="1:23" ht="15">
      <c r="A110" s="15" t="s">
        <v>49</v>
      </c>
      <c r="B110" s="15" t="s">
        <v>1184</v>
      </c>
      <c r="C110" s="12" t="s">
        <v>1194</v>
      </c>
      <c r="F110" s="15"/>
      <c r="H110" s="12" t="s">
        <v>1195</v>
      </c>
      <c r="P110" s="16" t="s">
        <v>1282</v>
      </c>
      <c r="Q110" s="13"/>
      <c r="S110" s="16" t="s">
        <v>1288</v>
      </c>
      <c r="V110" s="16" t="s">
        <v>723</v>
      </c>
    </row>
    <row r="111" spans="1:23" ht="15">
      <c r="A111" s="15" t="s">
        <v>49</v>
      </c>
      <c r="B111" s="15" t="s">
        <v>1211</v>
      </c>
      <c r="C111" s="12" t="s">
        <v>1194</v>
      </c>
      <c r="F111" s="15"/>
      <c r="H111" s="12" t="s">
        <v>726</v>
      </c>
      <c r="P111" s="16" t="s">
        <v>1283</v>
      </c>
      <c r="Q111" s="13"/>
      <c r="S111" s="16" t="s">
        <v>1289</v>
      </c>
      <c r="V111" s="16" t="s">
        <v>727</v>
      </c>
    </row>
    <row r="112" spans="1:23" ht="15">
      <c r="A112" s="15" t="s">
        <v>49</v>
      </c>
      <c r="B112" s="15" t="s">
        <v>1183</v>
      </c>
      <c r="C112" s="12" t="s">
        <v>1194</v>
      </c>
      <c r="F112" s="15"/>
      <c r="H112" s="12" t="s">
        <v>728</v>
      </c>
      <c r="P112" s="16" t="s">
        <v>1284</v>
      </c>
      <c r="Q112" s="13"/>
      <c r="S112" s="16" t="s">
        <v>1290</v>
      </c>
      <c r="V112" s="16" t="s">
        <v>1295</v>
      </c>
    </row>
    <row r="113" spans="1:23" ht="15">
      <c r="A113" s="12" t="s">
        <v>126</v>
      </c>
      <c r="F113" s="15"/>
      <c r="Q113" s="13" t="str">
        <f ca="1">IFERROR(__xludf.DUMMYFUNCTION("IF(ISBLANK(E95), """", GOOGLETRANSLATE(E95, ""en"", ""fr""))"),"")</f>
        <v/>
      </c>
      <c r="T113" s="12" t="str">
        <f ca="1">IFERROR(__xludf.DUMMYFUNCTION("IF(ISBLANK(E95), """", GOOGLETRANSLATE(E95, ""en"", ""pt""))"),"")</f>
        <v/>
      </c>
      <c r="W113" s="12" t="str">
        <f ca="1">IFERROR(__xludf.DUMMYFUNCTION("IF(ISBLANK(E95), """", GOOGLETRANSLATE(E95, ""en"", ""es""))"),"")</f>
        <v/>
      </c>
    </row>
    <row r="114" spans="1:23">
      <c r="F114" s="15"/>
      <c r="Q114" s="13"/>
    </row>
    <row r="115" spans="1:23" ht="15">
      <c r="A115" s="12" t="s">
        <v>126</v>
      </c>
      <c r="Q115" s="13"/>
      <c r="V115" s="12" t="s">
        <v>729</v>
      </c>
    </row>
    <row r="116" spans="1:23" ht="15">
      <c r="A116" s="12" t="s">
        <v>33</v>
      </c>
      <c r="B116" s="12" t="s">
        <v>200</v>
      </c>
      <c r="C116" s="12" t="s">
        <v>35</v>
      </c>
      <c r="H116" s="11" t="s">
        <v>1117</v>
      </c>
      <c r="K116" s="11"/>
      <c r="P116" s="11" t="s">
        <v>1124</v>
      </c>
      <c r="Q116" s="13"/>
      <c r="S116" s="11" t="s">
        <v>1125</v>
      </c>
      <c r="V116" s="11" t="s">
        <v>1126</v>
      </c>
    </row>
    <row r="117" spans="1:23" ht="105">
      <c r="A117" s="12" t="s">
        <v>30</v>
      </c>
      <c r="B117" s="12" t="s">
        <v>1159</v>
      </c>
      <c r="H117" s="11" t="s">
        <v>799</v>
      </c>
      <c r="I117" s="12" t="s">
        <v>1302</v>
      </c>
      <c r="K117" s="13"/>
      <c r="P117" s="11" t="s">
        <v>800</v>
      </c>
      <c r="Q117" s="13" t="s">
        <v>1175</v>
      </c>
      <c r="S117" s="11" t="s">
        <v>801</v>
      </c>
      <c r="T117" s="12" t="s">
        <v>1176</v>
      </c>
      <c r="V117" s="11" t="s">
        <v>802</v>
      </c>
      <c r="W117" s="12" t="s">
        <v>1177</v>
      </c>
    </row>
    <row r="118" spans="1:23" ht="15">
      <c r="A118" s="12" t="s">
        <v>128</v>
      </c>
      <c r="B118" s="12" t="s">
        <v>201</v>
      </c>
      <c r="C118" s="12" t="s">
        <v>131</v>
      </c>
      <c r="D118" s="12" t="s">
        <v>40</v>
      </c>
      <c r="H118" s="12" t="s">
        <v>202</v>
      </c>
      <c r="P118" s="12" t="s">
        <v>203</v>
      </c>
      <c r="Q118" s="13" t="str">
        <f ca="1">IFERROR(__xludf.DUMMYFUNCTION("IF(ISBLANK(E98), """", GOOGLETRANSLATE(E98, ""en"", ""fr""))"),"")</f>
        <v/>
      </c>
      <c r="S118" s="12" t="s">
        <v>204</v>
      </c>
      <c r="T118" s="12" t="str">
        <f ca="1">IFERROR(__xludf.DUMMYFUNCTION("IF(ISBLANK(E98), """", GOOGLETRANSLATE(E98, ""en"", ""pt""))"),"")</f>
        <v/>
      </c>
      <c r="V118" s="12" t="s">
        <v>205</v>
      </c>
      <c r="W118" s="12" t="str">
        <f ca="1">IFERROR(__xludf.DUMMYFUNCTION("IF(ISBLANK(E98), """", GOOGLETRANSLATE(E98, ""en"", ""es""))"),"")</f>
        <v/>
      </c>
    </row>
    <row r="119" spans="1:23" ht="15">
      <c r="A119" s="12" t="s">
        <v>49</v>
      </c>
      <c r="B119" s="12" t="s">
        <v>206</v>
      </c>
      <c r="H119" s="12" t="s">
        <v>136</v>
      </c>
      <c r="P119" s="12" t="s">
        <v>858</v>
      </c>
      <c r="Q119" s="13" t="str">
        <f ca="1">IFERROR(__xludf.DUMMYFUNCTION("IF(ISBLANK(E99), """", GOOGLETRANSLATE(E99, ""en"", ""fr""))"),"")</f>
        <v/>
      </c>
      <c r="S119" s="12" t="s">
        <v>940</v>
      </c>
      <c r="T119" s="12" t="str">
        <f ca="1">IFERROR(__xludf.DUMMYFUNCTION("IF(ISBLANK(E99), """", GOOGLETRANSLATE(E99, ""en"", ""pt""))"),"")</f>
        <v/>
      </c>
      <c r="V119" s="12" t="s">
        <v>1023</v>
      </c>
      <c r="W119" s="12" t="str">
        <f ca="1">IFERROR(__xludf.DUMMYFUNCTION("IF(ISBLANK(E99), """", GOOGLETRANSLATE(E99, ""en"", ""es""))"),"")</f>
        <v/>
      </c>
    </row>
    <row r="120" spans="1:23" ht="15">
      <c r="P120" s="12" t="s">
        <v>849</v>
      </c>
      <c r="Q120" s="13" t="str">
        <f ca="1">IFERROR(__xludf.DUMMYFUNCTION("IF(ISBLANK(E100), """", GOOGLETRANSLATE(E100, ""en"", ""fr""))"),"")</f>
        <v/>
      </c>
      <c r="S120" s="12" t="s">
        <v>849</v>
      </c>
      <c r="T120" s="12" t="str">
        <f ca="1">IFERROR(__xludf.DUMMYFUNCTION("IF(ISBLANK(E100), """", GOOGLETRANSLATE(E100, ""en"", ""pt""))"),"")</f>
        <v/>
      </c>
      <c r="V120" s="12" t="s">
        <v>849</v>
      </c>
      <c r="W120" s="12" t="str">
        <f ca="1">IFERROR(__xludf.DUMMYFUNCTION("IF(ISBLANK(E100), """", GOOGLETRANSLATE(E100, ""en"", ""es""))"),"")</f>
        <v/>
      </c>
    </row>
    <row r="121" spans="1:23" ht="15">
      <c r="H121" s="13"/>
      <c r="K121" s="13"/>
      <c r="P121" s="12" t="s">
        <v>849</v>
      </c>
      <c r="Q121" s="13" t="str">
        <f ca="1">IFERROR(__xludf.DUMMYFUNCTION("IF(ISBLANK(E101), """", GOOGLETRANSLATE(E101, ""en"", ""fr""))"),"")</f>
        <v/>
      </c>
      <c r="S121" s="12" t="s">
        <v>849</v>
      </c>
      <c r="T121" s="12" t="str">
        <f ca="1">IFERROR(__xludf.DUMMYFUNCTION("IF(ISBLANK(E101), """", GOOGLETRANSLATE(E101, ""en"", ""pt""))"),"")</f>
        <v/>
      </c>
      <c r="V121" s="12" t="s">
        <v>849</v>
      </c>
      <c r="W121" s="12" t="str">
        <f ca="1">IFERROR(__xludf.DUMMYFUNCTION("IF(ISBLANK(E101), """", GOOGLETRANSLATE(E101, ""en"", ""es""))"),"")</f>
        <v/>
      </c>
    </row>
    <row r="122" spans="1:23" ht="15">
      <c r="A122" s="12" t="s">
        <v>128</v>
      </c>
      <c r="B122" s="12" t="s">
        <v>207</v>
      </c>
      <c r="C122" s="12" t="s">
        <v>131</v>
      </c>
      <c r="D122" s="12" t="s">
        <v>40</v>
      </c>
      <c r="H122" s="12" t="s">
        <v>208</v>
      </c>
      <c r="P122" s="12" t="s">
        <v>209</v>
      </c>
      <c r="Q122" s="13" t="str">
        <f ca="1">IFERROR(__xludf.DUMMYFUNCTION("IF(ISBLANK(E102), """", GOOGLETRANSLATE(E102, ""en"", ""fr""))"),"")</f>
        <v/>
      </c>
      <c r="S122" s="12" t="s">
        <v>210</v>
      </c>
      <c r="T122" s="12" t="str">
        <f ca="1">IFERROR(__xludf.DUMMYFUNCTION("IF(ISBLANK(E102), """", GOOGLETRANSLATE(E102, ""en"", ""pt""))"),"")</f>
        <v/>
      </c>
      <c r="V122" s="12" t="s">
        <v>211</v>
      </c>
      <c r="W122" s="12" t="str">
        <f ca="1">IFERROR(__xludf.DUMMYFUNCTION("IF(ISBLANK(E102), """", GOOGLETRANSLATE(E102, ""en"", ""es""))"),"")</f>
        <v/>
      </c>
    </row>
    <row r="123" spans="1:23" ht="15">
      <c r="A123" s="12" t="s">
        <v>49</v>
      </c>
      <c r="B123" s="12" t="s">
        <v>212</v>
      </c>
      <c r="H123" s="12" t="s">
        <v>136</v>
      </c>
      <c r="P123" s="12" t="s">
        <v>858</v>
      </c>
      <c r="Q123" s="13" t="str">
        <f ca="1">IFERROR(__xludf.DUMMYFUNCTION("IF(ISBLANK(E103), """", GOOGLETRANSLATE(E103, ""en"", ""fr""))"),"")</f>
        <v/>
      </c>
      <c r="S123" s="12" t="s">
        <v>940</v>
      </c>
      <c r="T123" s="12" t="str">
        <f ca="1">IFERROR(__xludf.DUMMYFUNCTION("IF(ISBLANK(E103), """", GOOGLETRANSLATE(E103, ""en"", ""pt""))"),"")</f>
        <v/>
      </c>
      <c r="V123" s="12" t="s">
        <v>1023</v>
      </c>
      <c r="W123" s="12" t="str">
        <f ca="1">IFERROR(__xludf.DUMMYFUNCTION("IF(ISBLANK(E103), """", GOOGLETRANSLATE(E103, ""en"", ""es""))"),"")</f>
        <v/>
      </c>
    </row>
    <row r="124" spans="1:23" ht="15">
      <c r="P124" s="12" t="s">
        <v>849</v>
      </c>
      <c r="Q124" s="13" t="str">
        <f ca="1">IFERROR(__xludf.DUMMYFUNCTION("IF(ISBLANK(E104), """", GOOGLETRANSLATE(E104, ""en"", ""fr""))"),"")</f>
        <v/>
      </c>
      <c r="S124" s="12" t="s">
        <v>849</v>
      </c>
      <c r="T124" s="12" t="str">
        <f ca="1">IFERROR(__xludf.DUMMYFUNCTION("IF(ISBLANK(E104), """", GOOGLETRANSLATE(E104, ""en"", ""pt""))"),"")</f>
        <v/>
      </c>
      <c r="V124" s="12" t="s">
        <v>849</v>
      </c>
      <c r="W124" s="12" t="str">
        <f ca="1">IFERROR(__xludf.DUMMYFUNCTION("IF(ISBLANK(E104), """", GOOGLETRANSLATE(E104, ""en"", ""es""))"),"")</f>
        <v/>
      </c>
    </row>
    <row r="125" spans="1:23" ht="15">
      <c r="H125" s="13"/>
      <c r="K125" s="13"/>
      <c r="P125" s="12" t="s">
        <v>849</v>
      </c>
      <c r="Q125" s="13" t="str">
        <f ca="1">IFERROR(__xludf.DUMMYFUNCTION("IF(ISBLANK(E105), """", GOOGLETRANSLATE(E105, ""en"", ""fr""))"),"")</f>
        <v/>
      </c>
      <c r="S125" s="12" t="s">
        <v>849</v>
      </c>
      <c r="T125" s="12" t="str">
        <f ca="1">IFERROR(__xludf.DUMMYFUNCTION("IF(ISBLANK(E105), """", GOOGLETRANSLATE(E105, ""en"", ""pt""))"),"")</f>
        <v/>
      </c>
      <c r="V125" s="12" t="s">
        <v>849</v>
      </c>
      <c r="W125" s="12" t="str">
        <f ca="1">IFERROR(__xludf.DUMMYFUNCTION("IF(ISBLANK(E105), """", GOOGLETRANSLATE(E105, ""en"", ""es""))"),"")</f>
        <v/>
      </c>
    </row>
    <row r="126" spans="1:23" ht="30">
      <c r="A126" s="12" t="s">
        <v>128</v>
      </c>
      <c r="B126" s="12" t="s">
        <v>213</v>
      </c>
      <c r="C126" s="12" t="s">
        <v>131</v>
      </c>
      <c r="D126" s="12" t="s">
        <v>40</v>
      </c>
      <c r="H126" s="12" t="s">
        <v>214</v>
      </c>
      <c r="P126" s="12" t="s">
        <v>215</v>
      </c>
      <c r="Q126" s="13" t="str">
        <f ca="1">IFERROR(__xludf.DUMMYFUNCTION("IF(ISBLANK(E106), """", GOOGLETRANSLATE(E106, ""en"", ""fr""))"),"")</f>
        <v/>
      </c>
      <c r="S126" s="12" t="s">
        <v>216</v>
      </c>
      <c r="T126" s="12" t="str">
        <f ca="1">IFERROR(__xludf.DUMMYFUNCTION("IF(ISBLANK(E106), """", GOOGLETRANSLATE(E106, ""en"", ""pt""))"),"")</f>
        <v/>
      </c>
      <c r="V126" s="12" t="s">
        <v>217</v>
      </c>
      <c r="W126" s="12" t="str">
        <f ca="1">IFERROR(__xludf.DUMMYFUNCTION("IF(ISBLANK(E106), """", GOOGLETRANSLATE(E106, ""en"", ""es""))"),"")</f>
        <v/>
      </c>
    </row>
    <row r="127" spans="1:23" ht="15">
      <c r="A127" s="12" t="s">
        <v>49</v>
      </c>
      <c r="B127" s="12" t="s">
        <v>218</v>
      </c>
      <c r="H127" s="12" t="s">
        <v>136</v>
      </c>
      <c r="P127" s="12" t="s">
        <v>858</v>
      </c>
      <c r="Q127" s="13" t="str">
        <f ca="1">IFERROR(__xludf.DUMMYFUNCTION("IF(ISBLANK(E107), """", GOOGLETRANSLATE(E107, ""en"", ""fr""))"),"")</f>
        <v/>
      </c>
      <c r="S127" s="12" t="s">
        <v>940</v>
      </c>
      <c r="T127" s="12" t="str">
        <f ca="1">IFERROR(__xludf.DUMMYFUNCTION("IF(ISBLANK(E107), """", GOOGLETRANSLATE(E107, ""en"", ""pt""))"),"")</f>
        <v/>
      </c>
      <c r="V127" s="12" t="s">
        <v>1023</v>
      </c>
      <c r="W127" s="12" t="str">
        <f ca="1">IFERROR(__xludf.DUMMYFUNCTION("IF(ISBLANK(E107), """", GOOGLETRANSLATE(E107, ""en"", ""es""))"),"")</f>
        <v/>
      </c>
    </row>
    <row r="128" spans="1:23" ht="15">
      <c r="P128" s="12" t="s">
        <v>849</v>
      </c>
      <c r="Q128" s="13" t="str">
        <f ca="1">IFERROR(__xludf.DUMMYFUNCTION("IF(ISBLANK(E108), """", GOOGLETRANSLATE(E108, ""en"", ""fr""))"),"")</f>
        <v/>
      </c>
      <c r="S128" s="12" t="s">
        <v>849</v>
      </c>
      <c r="T128" s="12" t="str">
        <f ca="1">IFERROR(__xludf.DUMMYFUNCTION("IF(ISBLANK(E108), """", GOOGLETRANSLATE(E108, ""en"", ""pt""))"),"")</f>
        <v/>
      </c>
      <c r="V128" s="12" t="s">
        <v>849</v>
      </c>
      <c r="W128" s="12" t="str">
        <f ca="1">IFERROR(__xludf.DUMMYFUNCTION("IF(ISBLANK(E108), """", GOOGLETRANSLATE(E108, ""en"", ""es""))"),"")</f>
        <v/>
      </c>
    </row>
    <row r="129" spans="1:23" ht="15">
      <c r="H129" s="13"/>
      <c r="K129" s="13"/>
      <c r="P129" s="12" t="s">
        <v>849</v>
      </c>
      <c r="Q129" s="13" t="str">
        <f ca="1">IFERROR(__xludf.DUMMYFUNCTION("IF(ISBLANK(E109), """", GOOGLETRANSLATE(E109, ""en"", ""fr""))"),"")</f>
        <v/>
      </c>
      <c r="S129" s="12" t="s">
        <v>849</v>
      </c>
      <c r="T129" s="12" t="str">
        <f ca="1">IFERROR(__xludf.DUMMYFUNCTION("IF(ISBLANK(E109), """", GOOGLETRANSLATE(E109, ""en"", ""pt""))"),"")</f>
        <v/>
      </c>
      <c r="V129" s="12" t="s">
        <v>849</v>
      </c>
      <c r="W129" s="12" t="str">
        <f ca="1">IFERROR(__xludf.DUMMYFUNCTION("IF(ISBLANK(E109), """", GOOGLETRANSLATE(E109, ""en"", ""es""))"),"")</f>
        <v/>
      </c>
    </row>
    <row r="130" spans="1:23" ht="15">
      <c r="A130" s="12" t="s">
        <v>128</v>
      </c>
      <c r="B130" s="12" t="s">
        <v>219</v>
      </c>
      <c r="C130" s="12" t="s">
        <v>131</v>
      </c>
      <c r="D130" s="12" t="s">
        <v>40</v>
      </c>
      <c r="H130" s="12" t="s">
        <v>220</v>
      </c>
      <c r="P130" s="12" t="s">
        <v>861</v>
      </c>
      <c r="Q130" s="13" t="str">
        <f ca="1">IFERROR(__xludf.DUMMYFUNCTION("IF(ISBLANK(E110), """", GOOGLETRANSLATE(E110, ""en"", ""fr""))"),"")</f>
        <v/>
      </c>
      <c r="S130" s="12" t="s">
        <v>943</v>
      </c>
      <c r="T130" s="12" t="str">
        <f ca="1">IFERROR(__xludf.DUMMYFUNCTION("IF(ISBLANK(E110), """", GOOGLETRANSLATE(E110, ""en"", ""pt""))"),"")</f>
        <v/>
      </c>
      <c r="V130" s="12" t="s">
        <v>1026</v>
      </c>
      <c r="W130" s="12" t="str">
        <f ca="1">IFERROR(__xludf.DUMMYFUNCTION("IF(ISBLANK(E110), """", GOOGLETRANSLATE(E110, ""en"", ""es""))"),"")</f>
        <v/>
      </c>
    </row>
    <row r="131" spans="1:23" ht="15">
      <c r="A131" s="12" t="s">
        <v>49</v>
      </c>
      <c r="B131" s="12" t="s">
        <v>221</v>
      </c>
      <c r="H131" s="12" t="s">
        <v>136</v>
      </c>
      <c r="P131" s="12" t="s">
        <v>858</v>
      </c>
      <c r="Q131" s="13" t="str">
        <f ca="1">IFERROR(__xludf.DUMMYFUNCTION("IF(ISBLANK(E111), """", GOOGLETRANSLATE(E111, ""en"", ""fr""))"),"")</f>
        <v/>
      </c>
      <c r="S131" s="12" t="s">
        <v>940</v>
      </c>
      <c r="T131" s="12" t="str">
        <f ca="1">IFERROR(__xludf.DUMMYFUNCTION("IF(ISBLANK(E111), """", GOOGLETRANSLATE(E111, ""en"", ""pt""))"),"")</f>
        <v/>
      </c>
      <c r="V131" s="12" t="s">
        <v>1023</v>
      </c>
      <c r="W131" s="12" t="str">
        <f ca="1">IFERROR(__xludf.DUMMYFUNCTION("IF(ISBLANK(E111), """", GOOGLETRANSLATE(E111, ""en"", ""es""))"),"")</f>
        <v/>
      </c>
    </row>
    <row r="132" spans="1:23" ht="15">
      <c r="P132" s="12" t="s">
        <v>849</v>
      </c>
      <c r="Q132" s="13" t="str">
        <f ca="1">IFERROR(__xludf.DUMMYFUNCTION("IF(ISBLANK(E112), """", GOOGLETRANSLATE(E112, ""en"", ""fr""))"),"")</f>
        <v/>
      </c>
      <c r="S132" s="12" t="s">
        <v>849</v>
      </c>
      <c r="T132" s="12" t="str">
        <f ca="1">IFERROR(__xludf.DUMMYFUNCTION("IF(ISBLANK(E112), """", GOOGLETRANSLATE(E112, ""en"", ""pt""))"),"")</f>
        <v/>
      </c>
      <c r="V132" s="12" t="s">
        <v>849</v>
      </c>
      <c r="W132" s="12" t="str">
        <f ca="1">IFERROR(__xludf.DUMMYFUNCTION("IF(ISBLANK(E112), """", GOOGLETRANSLATE(E112, ""en"", ""es""))"),"")</f>
        <v/>
      </c>
    </row>
    <row r="133" spans="1:23" ht="15">
      <c r="H133" s="13"/>
      <c r="K133" s="13"/>
      <c r="P133" s="12" t="s">
        <v>849</v>
      </c>
      <c r="Q133" s="13" t="str">
        <f ca="1">IFERROR(__xludf.DUMMYFUNCTION("IF(ISBLANK(E113), """", GOOGLETRANSLATE(E113, ""en"", ""fr""))"),"")</f>
        <v/>
      </c>
      <c r="S133" s="12" t="s">
        <v>849</v>
      </c>
      <c r="T133" s="12" t="str">
        <f ca="1">IFERROR(__xludf.DUMMYFUNCTION("IF(ISBLANK(E113), """", GOOGLETRANSLATE(E113, ""en"", ""pt""))"),"")</f>
        <v/>
      </c>
      <c r="V133" s="12" t="s">
        <v>849</v>
      </c>
      <c r="W133" s="12" t="str">
        <f ca="1">IFERROR(__xludf.DUMMYFUNCTION("IF(ISBLANK(E113), """", GOOGLETRANSLATE(E113, ""en"", ""es""))"),"")</f>
        <v/>
      </c>
    </row>
    <row r="134" spans="1:23" ht="30">
      <c r="A134" s="12" t="s">
        <v>128</v>
      </c>
      <c r="B134" s="12" t="s">
        <v>222</v>
      </c>
      <c r="C134" s="12" t="s">
        <v>131</v>
      </c>
      <c r="D134" s="12" t="s">
        <v>40</v>
      </c>
      <c r="H134" s="12" t="s">
        <v>223</v>
      </c>
      <c r="P134" s="12" t="s">
        <v>224</v>
      </c>
      <c r="Q134" s="13" t="str">
        <f ca="1">IFERROR(__xludf.DUMMYFUNCTION("IF(ISBLANK(E114), """", GOOGLETRANSLATE(E114, ""en"", ""fr""))"),"")</f>
        <v/>
      </c>
      <c r="S134" s="12" t="s">
        <v>225</v>
      </c>
      <c r="T134" s="12" t="str">
        <f ca="1">IFERROR(__xludf.DUMMYFUNCTION("IF(ISBLANK(E114), """", GOOGLETRANSLATE(E114, ""en"", ""pt""))"),"")</f>
        <v/>
      </c>
      <c r="V134" s="12" t="s">
        <v>226</v>
      </c>
      <c r="W134" s="12" t="str">
        <f ca="1">IFERROR(__xludf.DUMMYFUNCTION("IF(ISBLANK(E114), """", GOOGLETRANSLATE(E114, ""en"", ""es""))"),"")</f>
        <v/>
      </c>
    </row>
    <row r="135" spans="1:23" ht="15">
      <c r="A135" s="12" t="s">
        <v>49</v>
      </c>
      <c r="B135" s="12" t="s">
        <v>227</v>
      </c>
      <c r="H135" s="12" t="s">
        <v>136</v>
      </c>
      <c r="P135" s="12" t="s">
        <v>858</v>
      </c>
      <c r="Q135" s="13" t="str">
        <f ca="1">IFERROR(__xludf.DUMMYFUNCTION("IF(ISBLANK(E115), """", GOOGLETRANSLATE(E115, ""en"", ""fr""))"),"")</f>
        <v/>
      </c>
      <c r="S135" s="12" t="s">
        <v>940</v>
      </c>
      <c r="T135" s="12" t="str">
        <f ca="1">IFERROR(__xludf.DUMMYFUNCTION("IF(ISBLANK(E115), """", GOOGLETRANSLATE(E115, ""en"", ""pt""))"),"")</f>
        <v/>
      </c>
      <c r="V135" s="12" t="s">
        <v>1023</v>
      </c>
      <c r="W135" s="12" t="str">
        <f ca="1">IFERROR(__xludf.DUMMYFUNCTION("IF(ISBLANK(E115), """", GOOGLETRANSLATE(E115, ""en"", ""es""))"),"")</f>
        <v/>
      </c>
    </row>
    <row r="136" spans="1:23" ht="15">
      <c r="P136" s="12" t="s">
        <v>849</v>
      </c>
      <c r="Q136" s="13" t="str">
        <f ca="1">IFERROR(__xludf.DUMMYFUNCTION("IF(ISBLANK(E116), """", GOOGLETRANSLATE(E116, ""en"", ""fr""))"),"")</f>
        <v/>
      </c>
      <c r="S136" s="12" t="s">
        <v>849</v>
      </c>
      <c r="T136" s="12" t="str">
        <f ca="1">IFERROR(__xludf.DUMMYFUNCTION("IF(ISBLANK(E116), """", GOOGLETRANSLATE(E116, ""en"", ""pt""))"),"")</f>
        <v/>
      </c>
      <c r="V136" s="12" t="s">
        <v>849</v>
      </c>
      <c r="W136" s="12" t="str">
        <f ca="1">IFERROR(__xludf.DUMMYFUNCTION("IF(ISBLANK(E116), """", GOOGLETRANSLATE(E116, ""en"", ""es""))"),"")</f>
        <v/>
      </c>
    </row>
    <row r="137" spans="1:23" ht="90">
      <c r="A137" s="12" t="s">
        <v>123</v>
      </c>
      <c r="B137" s="12" t="s">
        <v>228</v>
      </c>
      <c r="G137" s="12" t="s">
        <v>230</v>
      </c>
      <c r="I137" s="12" t="s">
        <v>229</v>
      </c>
      <c r="P137" s="12" t="s">
        <v>849</v>
      </c>
      <c r="Q137" s="13" t="str">
        <f ca="1">IFERROR(__xludf.DUMMYFUNCTION("IF(ISBLANK(E117), """", GOOGLETRANSLATE(E117, ""en"", ""fr""))"),"Évaluation des installations physiques")</f>
        <v>Évaluation des installations physiques</v>
      </c>
      <c r="S137" s="12" t="s">
        <v>849</v>
      </c>
      <c r="T137" s="12" t="str">
        <f ca="1">IFERROR(__xludf.DUMMYFUNCTION("IF(ISBLANK(E117), """", GOOGLETRANSLATE(E117, ""en"", ""pt""))"),"Avaliação para instalação física")</f>
        <v>Avaliação para instalação física</v>
      </c>
      <c r="V137" s="12" t="s">
        <v>849</v>
      </c>
      <c r="W137" s="12" t="str">
        <f ca="1">IFERROR(__xludf.DUMMYFUNCTION("IF(ISBLANK(E117), """", GOOGLETRANSLATE(E117, ""en"", ""es""))"),"Evaluación de instalaciones físicas")</f>
        <v>Evaluación de instalaciones físicas</v>
      </c>
    </row>
    <row r="138" spans="1:23" ht="30">
      <c r="A138" s="12" t="s">
        <v>30</v>
      </c>
      <c r="B138" s="12" t="s">
        <v>231</v>
      </c>
      <c r="H138" s="12" t="s">
        <v>232</v>
      </c>
      <c r="I138" s="12" t="s">
        <v>233</v>
      </c>
      <c r="K138" s="11"/>
      <c r="P138" s="12" t="s">
        <v>234</v>
      </c>
      <c r="Q138" s="13" t="str">
        <f ca="1">IFERROR(__xludf.DUMMYFUNCTION("IF(ISBLANK(E118), """", GOOGLETRANSLATE(E118, ""en"", ""fr""))"),"Score de section = {PHYSICAL_SCORE} $/5")</f>
        <v>Score de section = {PHYSICAL_SCORE} $/5</v>
      </c>
      <c r="S138" s="12" t="s">
        <v>235</v>
      </c>
      <c r="T138" s="12" t="str">
        <f ca="1">IFERROR(__xludf.DUMMYFUNCTION("IF(ISBLANK(E118), """", GOOGLETRANSLATE(E118, ""en"", ""pt""))"),"Pontuação da seção = ${PHYSICAL_SCORE}/5")</f>
        <v>Pontuação da seção = ${PHYSICAL_SCORE}/5</v>
      </c>
      <c r="V138" s="12" t="s">
        <v>236</v>
      </c>
      <c r="W138" s="12" t="str">
        <f ca="1">IFERROR(__xludf.DUMMYFUNCTION("IF(ISBLANK(E118), """", GOOGLETRANSLATE(E118, ""en"", ""es""))"),"Puntuación de la sección = ${PHYSICAL_SCORE}/5")</f>
        <v>Puntuación de la sección = ${PHYSICAL_SCORE}/5</v>
      </c>
    </row>
    <row r="139" spans="1:23" ht="30">
      <c r="A139" s="12" t="s">
        <v>193</v>
      </c>
      <c r="B139" s="12" t="s">
        <v>237</v>
      </c>
      <c r="H139" s="12" t="s">
        <v>238</v>
      </c>
      <c r="I139" s="12" t="s">
        <v>196</v>
      </c>
      <c r="K139" s="12" t="s">
        <v>195</v>
      </c>
      <c r="P139" s="12" t="s">
        <v>239</v>
      </c>
      <c r="Q139" s="13" t="str">
        <f ca="1">IFERROR(__xludf.DUMMYFUNCTION("IF(ISBLANK(E119), """", GOOGLETRANSLATE(E119, ""en"", ""fr""))"),"Si nécessaire, veuillez prendre une photo pour preuve/action corrective")</f>
        <v>Si nécessaire, veuillez prendre une photo pour preuve/action corrective</v>
      </c>
      <c r="S139" s="12" t="s">
        <v>240</v>
      </c>
      <c r="T139" s="12" t="str">
        <f ca="1">IFERROR(__xludf.DUMMYFUNCTION("IF(ISBLANK(E119), """", GOOGLETRANSLATE(E119, ""en"", ""pt""))"),"Se necessário, tire uma fotografia para evidência/ação corretiva")</f>
        <v>Se necessário, tire uma fotografia para evidência/ação corretiva</v>
      </c>
      <c r="V139" s="12" t="s">
        <v>241</v>
      </c>
      <c r="W139" s="12" t="str">
        <f ca="1">IFERROR(__xludf.DUMMYFUNCTION("IF(ISBLANK(E119), """", GOOGLETRANSLATE(E119, ""en"", ""es""))"),"Si es necesario, tome una fotografía como evidencia/acción correctiva.")</f>
        <v>Si es necesario, tome una fotografía como evidencia/acción correctiva.</v>
      </c>
    </row>
    <row r="140" spans="1:23" ht="15">
      <c r="P140" s="12" t="s">
        <v>849</v>
      </c>
      <c r="Q140" s="13" t="str">
        <f ca="1">IFERROR(__xludf.DUMMYFUNCTION("IF(ISBLANK(E120), """", GOOGLETRANSLATE(E120, ""en"", ""fr""))"),"")</f>
        <v/>
      </c>
      <c r="S140" s="12" t="s">
        <v>849</v>
      </c>
      <c r="T140" s="12" t="str">
        <f ca="1">IFERROR(__xludf.DUMMYFUNCTION("IF(ISBLANK(E120), """", GOOGLETRANSLATE(E120, ""en"", ""pt""))"),"")</f>
        <v/>
      </c>
      <c r="V140" s="12" t="s">
        <v>849</v>
      </c>
      <c r="W140" s="12" t="str">
        <f ca="1">IFERROR(__xludf.DUMMYFUNCTION("IF(ISBLANK(E120), """", GOOGLETRANSLATE(E120, ""en"", ""es""))"),"")</f>
        <v/>
      </c>
    </row>
    <row r="141" spans="1:23">
      <c r="Q141" s="13"/>
    </row>
    <row r="142" spans="1:23" ht="30">
      <c r="A142" s="12" t="s">
        <v>1278</v>
      </c>
      <c r="B142" s="12" t="s">
        <v>1310</v>
      </c>
      <c r="D142" s="15"/>
      <c r="H142" s="12" t="s">
        <v>1275</v>
      </c>
      <c r="P142" s="12" t="s">
        <v>1279</v>
      </c>
      <c r="Q142" s="13"/>
      <c r="S142" s="12" t="s">
        <v>1285</v>
      </c>
      <c r="V142" s="12" t="s">
        <v>1293</v>
      </c>
    </row>
    <row r="143" spans="1:23" ht="15">
      <c r="A143" s="12" t="s">
        <v>33</v>
      </c>
      <c r="B143" s="12" t="s">
        <v>1200</v>
      </c>
      <c r="C143" s="12" t="s">
        <v>35</v>
      </c>
      <c r="D143" s="15"/>
      <c r="F143" s="15" t="s">
        <v>1312</v>
      </c>
      <c r="Q143" s="13"/>
    </row>
    <row r="144" spans="1:23">
      <c r="A144" s="12" t="s">
        <v>30</v>
      </c>
      <c r="D144" s="15"/>
      <c r="F144" s="15"/>
      <c r="H144" s="15" t="s">
        <v>1196</v>
      </c>
      <c r="I144" s="12" t="s">
        <v>1298</v>
      </c>
      <c r="P144" s="15" t="s">
        <v>1198</v>
      </c>
      <c r="Q144" s="13" t="s">
        <v>1301</v>
      </c>
      <c r="S144" s="15" t="s">
        <v>1286</v>
      </c>
      <c r="T144" s="12" t="s">
        <v>1299</v>
      </c>
      <c r="V144" s="15" t="s">
        <v>1294</v>
      </c>
      <c r="W144" s="12" t="s">
        <v>1300</v>
      </c>
    </row>
    <row r="145" spans="1:23">
      <c r="A145" s="15" t="s">
        <v>123</v>
      </c>
      <c r="B145" s="15" t="s">
        <v>1201</v>
      </c>
      <c r="F145" s="15"/>
      <c r="G145" s="12">
        <v>2</v>
      </c>
      <c r="Q145" s="13"/>
    </row>
    <row r="146" spans="1:23">
      <c r="A146" s="15" t="s">
        <v>49</v>
      </c>
      <c r="B146" s="15" t="s">
        <v>1202</v>
      </c>
      <c r="C146" s="12" t="s">
        <v>1194</v>
      </c>
      <c r="F146" s="15"/>
      <c r="H146" s="12" t="s">
        <v>724</v>
      </c>
      <c r="P146" s="12" t="s">
        <v>1281</v>
      </c>
      <c r="Q146" s="13"/>
      <c r="S146" s="12" t="s">
        <v>1287</v>
      </c>
      <c r="V146" s="12" t="s">
        <v>725</v>
      </c>
    </row>
    <row r="147" spans="1:23">
      <c r="A147" s="15" t="s">
        <v>49</v>
      </c>
      <c r="B147" s="15" t="s">
        <v>1204</v>
      </c>
      <c r="C147" s="12" t="s">
        <v>1194</v>
      </c>
      <c r="F147" s="15"/>
      <c r="H147" s="12" t="s">
        <v>1195</v>
      </c>
      <c r="P147" s="12" t="s">
        <v>1282</v>
      </c>
      <c r="Q147" s="13"/>
      <c r="S147" s="12" t="s">
        <v>1288</v>
      </c>
      <c r="V147" s="12" t="s">
        <v>723</v>
      </c>
    </row>
    <row r="148" spans="1:23">
      <c r="A148" s="15" t="s">
        <v>49</v>
      </c>
      <c r="B148" s="15" t="s">
        <v>1212</v>
      </c>
      <c r="C148" s="12" t="s">
        <v>1194</v>
      </c>
      <c r="F148" s="15"/>
      <c r="H148" s="12" t="s">
        <v>726</v>
      </c>
      <c r="P148" s="12" t="s">
        <v>1283</v>
      </c>
      <c r="Q148" s="13"/>
      <c r="S148" s="12" t="s">
        <v>1289</v>
      </c>
      <c r="V148" s="12" t="s">
        <v>727</v>
      </c>
    </row>
    <row r="149" spans="1:23">
      <c r="A149" s="15" t="s">
        <v>49</v>
      </c>
      <c r="B149" s="15" t="s">
        <v>1203</v>
      </c>
      <c r="C149" s="12" t="s">
        <v>1194</v>
      </c>
      <c r="F149" s="15"/>
      <c r="H149" s="12" t="s">
        <v>728</v>
      </c>
      <c r="P149" s="12" t="s">
        <v>1284</v>
      </c>
      <c r="Q149" s="13"/>
      <c r="S149" s="12" t="s">
        <v>1290</v>
      </c>
      <c r="V149" s="12" t="s">
        <v>1295</v>
      </c>
    </row>
    <row r="150" spans="1:23">
      <c r="A150" s="15" t="s">
        <v>126</v>
      </c>
      <c r="B150" s="15"/>
      <c r="F150" s="15"/>
      <c r="Q150" s="13"/>
    </row>
    <row r="151" spans="1:23">
      <c r="A151" s="12" t="s">
        <v>1278</v>
      </c>
      <c r="B151" s="15" t="s">
        <v>1311</v>
      </c>
      <c r="F151" s="15"/>
      <c r="H151" s="12" t="s">
        <v>1276</v>
      </c>
      <c r="P151" s="12" t="s">
        <v>1280</v>
      </c>
      <c r="Q151" s="13"/>
      <c r="S151" s="12" t="s">
        <v>1291</v>
      </c>
      <c r="V151" s="12" t="s">
        <v>1296</v>
      </c>
    </row>
    <row r="152" spans="1:23" ht="15">
      <c r="A152" s="12" t="s">
        <v>33</v>
      </c>
      <c r="B152" s="12" t="s">
        <v>1205</v>
      </c>
      <c r="C152" s="12" t="s">
        <v>35</v>
      </c>
      <c r="F152" s="15" t="s">
        <v>1313</v>
      </c>
      <c r="H152" s="15"/>
      <c r="P152" s="15"/>
      <c r="Q152" s="13"/>
      <c r="S152" s="15"/>
      <c r="V152" s="15"/>
    </row>
    <row r="153" spans="1:23" ht="45">
      <c r="A153" s="12" t="s">
        <v>30</v>
      </c>
      <c r="F153" s="15"/>
      <c r="H153" s="15" t="s">
        <v>1197</v>
      </c>
      <c r="I153" s="12" t="s">
        <v>1298</v>
      </c>
      <c r="P153" s="15" t="s">
        <v>1199</v>
      </c>
      <c r="Q153" s="13"/>
      <c r="S153" s="15" t="s">
        <v>1292</v>
      </c>
      <c r="T153" s="12" t="s">
        <v>1299</v>
      </c>
      <c r="V153" s="15" t="s">
        <v>1297</v>
      </c>
      <c r="W153" s="12" t="s">
        <v>1300</v>
      </c>
    </row>
    <row r="154" spans="1:23">
      <c r="A154" s="15" t="s">
        <v>123</v>
      </c>
      <c r="B154" s="15" t="s">
        <v>1206</v>
      </c>
      <c r="F154" s="15"/>
      <c r="G154" s="12">
        <v>2</v>
      </c>
      <c r="Q154" s="13"/>
    </row>
    <row r="155" spans="1:23">
      <c r="A155" s="15" t="s">
        <v>49</v>
      </c>
      <c r="B155" s="15" t="s">
        <v>1207</v>
      </c>
      <c r="C155" s="12" t="s">
        <v>1194</v>
      </c>
      <c r="F155" s="15"/>
      <c r="H155" s="12" t="s">
        <v>724</v>
      </c>
      <c r="P155" s="12" t="s">
        <v>1281</v>
      </c>
      <c r="Q155" s="13"/>
      <c r="S155" s="12" t="s">
        <v>1287</v>
      </c>
      <c r="V155" s="12" t="s">
        <v>725</v>
      </c>
    </row>
    <row r="156" spans="1:23">
      <c r="A156" s="15" t="s">
        <v>49</v>
      </c>
      <c r="B156" s="15" t="s">
        <v>1209</v>
      </c>
      <c r="C156" s="12" t="s">
        <v>1194</v>
      </c>
      <c r="F156" s="15"/>
      <c r="H156" s="12" t="s">
        <v>1195</v>
      </c>
      <c r="P156" s="12" t="s">
        <v>1282</v>
      </c>
      <c r="Q156" s="13"/>
      <c r="S156" s="12" t="s">
        <v>1288</v>
      </c>
      <c r="V156" s="12" t="s">
        <v>723</v>
      </c>
    </row>
    <row r="157" spans="1:23">
      <c r="A157" s="15" t="s">
        <v>49</v>
      </c>
      <c r="B157" s="15" t="s">
        <v>1213</v>
      </c>
      <c r="C157" s="12" t="s">
        <v>1194</v>
      </c>
      <c r="F157" s="15"/>
      <c r="H157" s="12" t="s">
        <v>726</v>
      </c>
      <c r="P157" s="12" t="s">
        <v>1283</v>
      </c>
      <c r="Q157" s="13"/>
      <c r="S157" s="12" t="s">
        <v>1289</v>
      </c>
      <c r="V157" s="12" t="s">
        <v>727</v>
      </c>
    </row>
    <row r="158" spans="1:23">
      <c r="A158" s="15" t="s">
        <v>49</v>
      </c>
      <c r="B158" s="15" t="s">
        <v>1208</v>
      </c>
      <c r="C158" s="12" t="s">
        <v>1194</v>
      </c>
      <c r="F158" s="15"/>
      <c r="H158" s="12" t="s">
        <v>728</v>
      </c>
      <c r="P158" s="12" t="s">
        <v>1284</v>
      </c>
      <c r="Q158" s="13"/>
      <c r="S158" s="12" t="s">
        <v>1290</v>
      </c>
      <c r="V158" s="12" t="s">
        <v>1295</v>
      </c>
    </row>
    <row r="159" spans="1:23">
      <c r="A159" s="15" t="s">
        <v>126</v>
      </c>
      <c r="B159" s="15"/>
      <c r="F159" s="15"/>
      <c r="Q159" s="13"/>
    </row>
    <row r="160" spans="1:23">
      <c r="A160" s="15"/>
      <c r="B160" s="15"/>
      <c r="F160" s="15"/>
      <c r="Q160" s="13"/>
    </row>
    <row r="161" spans="1:23" ht="15">
      <c r="A161" s="12" t="s">
        <v>126</v>
      </c>
      <c r="F161" s="15"/>
      <c r="Q161" s="13" t="str">
        <f ca="1">IFERROR(__xludf.DUMMYFUNCTION("IF(ISBLANK(E95), """", GOOGLETRANSLATE(E95, ""en"", ""fr""))"),"")</f>
        <v/>
      </c>
      <c r="T161" s="12" t="str">
        <f ca="1">IFERROR(__xludf.DUMMYFUNCTION("IF(ISBLANK(E95), """", GOOGLETRANSLATE(E95, ""en"", ""pt""))"),"")</f>
        <v/>
      </c>
      <c r="W161" s="12" t="str">
        <f ca="1">IFERROR(__xludf.DUMMYFUNCTION("IF(ISBLANK(E95), """", GOOGLETRANSLATE(E95, ""en"", ""es""))"),"")</f>
        <v/>
      </c>
    </row>
    <row r="162" spans="1:23">
      <c r="F162" s="15"/>
      <c r="Q162" s="13"/>
    </row>
    <row r="163" spans="1:23" ht="15">
      <c r="A163" s="12" t="s">
        <v>33</v>
      </c>
      <c r="B163" s="12" t="s">
        <v>242</v>
      </c>
      <c r="C163" s="12" t="s">
        <v>35</v>
      </c>
      <c r="H163" s="11" t="s">
        <v>1118</v>
      </c>
      <c r="K163" s="11"/>
      <c r="P163" s="11" t="s">
        <v>1129</v>
      </c>
      <c r="Q163" s="13"/>
      <c r="S163" s="11" t="s">
        <v>1140</v>
      </c>
      <c r="V163" s="11" t="s">
        <v>1143</v>
      </c>
      <c r="W163" s="12" t="str">
        <f ca="1">IFERROR(__xludf.DUMMYFUNCTION("IF(ISBLANK(E121), """", GOOGLETRANSLATE(E121, ""en"", ""es""))"),"")</f>
        <v/>
      </c>
    </row>
    <row r="164" spans="1:23" ht="105">
      <c r="A164" s="12" t="s">
        <v>30</v>
      </c>
      <c r="B164" s="12" t="s">
        <v>1160</v>
      </c>
      <c r="H164" s="11" t="s">
        <v>811</v>
      </c>
      <c r="I164" s="12" t="s">
        <v>1174</v>
      </c>
      <c r="K164" s="11"/>
      <c r="P164" s="11" t="s">
        <v>812</v>
      </c>
      <c r="Q164" s="13" t="s">
        <v>1175</v>
      </c>
      <c r="S164" s="11" t="s">
        <v>813</v>
      </c>
      <c r="T164" s="12" t="s">
        <v>1176</v>
      </c>
      <c r="V164" s="11" t="s">
        <v>814</v>
      </c>
      <c r="W164" s="12" t="s">
        <v>1177</v>
      </c>
    </row>
    <row r="165" spans="1:23" ht="15">
      <c r="H165" s="13"/>
      <c r="K165" s="13"/>
      <c r="P165" s="12" t="s">
        <v>849</v>
      </c>
      <c r="Q165" s="13" t="str">
        <f ca="1">IFERROR(__xludf.DUMMYFUNCTION("IF(ISBLANK(E122), """", GOOGLETRANSLATE(E122, ""en"", ""fr""))"),"")</f>
        <v/>
      </c>
      <c r="S165" s="12" t="s">
        <v>849</v>
      </c>
      <c r="T165" s="12" t="str">
        <f ca="1">IFERROR(__xludf.DUMMYFUNCTION("IF(ISBLANK(E122), """", GOOGLETRANSLATE(E122, ""en"", ""pt""))"),"")</f>
        <v/>
      </c>
      <c r="V165" s="12" t="s">
        <v>849</v>
      </c>
      <c r="W165" s="12" t="str">
        <f ca="1">IFERROR(__xludf.DUMMYFUNCTION("IF(ISBLANK(E122), """", GOOGLETRANSLATE(E122, ""en"", ""es""))"),"")</f>
        <v/>
      </c>
    </row>
    <row r="166" spans="1:23" ht="30">
      <c r="A166" s="12" t="s">
        <v>128</v>
      </c>
      <c r="B166" s="12" t="s">
        <v>243</v>
      </c>
      <c r="C166" s="12" t="s">
        <v>131</v>
      </c>
      <c r="D166" s="12" t="s">
        <v>40</v>
      </c>
      <c r="H166" s="12" t="s">
        <v>244</v>
      </c>
      <c r="P166" s="12" t="s">
        <v>245</v>
      </c>
      <c r="Q166" s="13" t="str">
        <f ca="1">IFERROR(__xludf.DUMMYFUNCTION("IF(ISBLANK(E123), """", GOOGLETRANSLATE(E123, ""en"", ""fr""))"),"")</f>
        <v/>
      </c>
      <c r="S166" s="12" t="s">
        <v>246</v>
      </c>
      <c r="T166" s="12" t="str">
        <f ca="1">IFERROR(__xludf.DUMMYFUNCTION("IF(ISBLANK(E123), """", GOOGLETRANSLATE(E123, ""en"", ""pt""))"),"")</f>
        <v/>
      </c>
      <c r="V166" s="12" t="s">
        <v>247</v>
      </c>
      <c r="W166" s="12" t="str">
        <f ca="1">IFERROR(__xludf.DUMMYFUNCTION("IF(ISBLANK(E123), """", GOOGLETRANSLATE(E123, ""en"", ""es""))"),"")</f>
        <v/>
      </c>
    </row>
    <row r="167" spans="1:23" ht="15">
      <c r="A167" s="12" t="s">
        <v>49</v>
      </c>
      <c r="B167" s="12" t="s">
        <v>248</v>
      </c>
      <c r="H167" s="12" t="s">
        <v>136</v>
      </c>
      <c r="P167" s="12" t="s">
        <v>858</v>
      </c>
      <c r="Q167" s="13" t="str">
        <f ca="1">IFERROR(__xludf.DUMMYFUNCTION("IF(ISBLANK(E124), """", GOOGLETRANSLATE(E124, ""en"", ""fr""))"),"")</f>
        <v/>
      </c>
      <c r="S167" s="12" t="s">
        <v>940</v>
      </c>
      <c r="T167" s="12" t="str">
        <f ca="1">IFERROR(__xludf.DUMMYFUNCTION("IF(ISBLANK(E124), """", GOOGLETRANSLATE(E124, ""en"", ""pt""))"),"")</f>
        <v/>
      </c>
      <c r="V167" s="12" t="s">
        <v>1023</v>
      </c>
      <c r="W167" s="12" t="str">
        <f ca="1">IFERROR(__xludf.DUMMYFUNCTION("IF(ISBLANK(E124), """", GOOGLETRANSLATE(E124, ""en"", ""es""))"),"")</f>
        <v/>
      </c>
    </row>
    <row r="168" spans="1:23" ht="15">
      <c r="P168" s="12" t="s">
        <v>849</v>
      </c>
      <c r="Q168" s="13" t="str">
        <f ca="1">IFERROR(__xludf.DUMMYFUNCTION("IF(ISBLANK(E125), """", GOOGLETRANSLATE(E125, ""en"", ""fr""))"),"")</f>
        <v/>
      </c>
      <c r="S168" s="12" t="s">
        <v>849</v>
      </c>
      <c r="T168" s="12" t="str">
        <f ca="1">IFERROR(__xludf.DUMMYFUNCTION("IF(ISBLANK(E125), """", GOOGLETRANSLATE(E125, ""en"", ""pt""))"),"")</f>
        <v/>
      </c>
      <c r="V168" s="12" t="s">
        <v>849</v>
      </c>
      <c r="W168" s="12" t="str">
        <f ca="1">IFERROR(__xludf.DUMMYFUNCTION("IF(ISBLANK(E125), """", GOOGLETRANSLATE(E125, ""en"", ""es""))"),"")</f>
        <v/>
      </c>
    </row>
    <row r="169" spans="1:23" ht="15">
      <c r="H169" s="13"/>
      <c r="K169" s="13"/>
      <c r="P169" s="12" t="s">
        <v>849</v>
      </c>
      <c r="Q169" s="13" t="str">
        <f ca="1">IFERROR(__xludf.DUMMYFUNCTION("IF(ISBLANK(E126), """", GOOGLETRANSLATE(E126, ""en"", ""fr""))"),"")</f>
        <v/>
      </c>
      <c r="S169" s="12" t="s">
        <v>849</v>
      </c>
      <c r="T169" s="12" t="str">
        <f ca="1">IFERROR(__xludf.DUMMYFUNCTION("IF(ISBLANK(E126), """", GOOGLETRANSLATE(E126, ""en"", ""pt""))"),"")</f>
        <v/>
      </c>
      <c r="V169" s="12" t="s">
        <v>849</v>
      </c>
      <c r="W169" s="12" t="str">
        <f ca="1">IFERROR(__xludf.DUMMYFUNCTION("IF(ISBLANK(E126), """", GOOGLETRANSLATE(E126, ""en"", ""es""))"),"")</f>
        <v/>
      </c>
    </row>
    <row r="170" spans="1:23" ht="45">
      <c r="A170" s="12" t="s">
        <v>128</v>
      </c>
      <c r="B170" s="12" t="s">
        <v>249</v>
      </c>
      <c r="C170" s="12" t="s">
        <v>131</v>
      </c>
      <c r="D170" s="12" t="s">
        <v>40</v>
      </c>
      <c r="H170" s="12" t="s">
        <v>250</v>
      </c>
      <c r="P170" s="12" t="s">
        <v>862</v>
      </c>
      <c r="Q170" s="13" t="str">
        <f ca="1">IFERROR(__xludf.DUMMYFUNCTION("IF(ISBLANK(E127), """", GOOGLETRANSLATE(E127, ""en"", ""fr""))"),"")</f>
        <v/>
      </c>
      <c r="S170" s="12" t="s">
        <v>944</v>
      </c>
      <c r="T170" s="12" t="str">
        <f ca="1">IFERROR(__xludf.DUMMYFUNCTION("IF(ISBLANK(E127), """", GOOGLETRANSLATE(E127, ""en"", ""pt""))"),"")</f>
        <v/>
      </c>
      <c r="V170" s="12" t="s">
        <v>1027</v>
      </c>
      <c r="W170" s="12" t="str">
        <f ca="1">IFERROR(__xludf.DUMMYFUNCTION("IF(ISBLANK(E127), """", GOOGLETRANSLATE(E127, ""en"", ""es""))"),"")</f>
        <v/>
      </c>
    </row>
    <row r="171" spans="1:23" ht="15">
      <c r="A171" s="12" t="s">
        <v>49</v>
      </c>
      <c r="B171" s="12" t="s">
        <v>251</v>
      </c>
      <c r="H171" s="12" t="s">
        <v>136</v>
      </c>
      <c r="P171" s="12" t="s">
        <v>858</v>
      </c>
      <c r="Q171" s="13" t="str">
        <f ca="1">IFERROR(__xludf.DUMMYFUNCTION("IF(ISBLANK(E128), """", GOOGLETRANSLATE(E128, ""en"", ""fr""))"),"")</f>
        <v/>
      </c>
      <c r="S171" s="12" t="s">
        <v>940</v>
      </c>
      <c r="T171" s="12" t="str">
        <f ca="1">IFERROR(__xludf.DUMMYFUNCTION("IF(ISBLANK(E128), """", GOOGLETRANSLATE(E128, ""en"", ""pt""))"),"")</f>
        <v/>
      </c>
      <c r="V171" s="12" t="s">
        <v>1023</v>
      </c>
      <c r="W171" s="12" t="str">
        <f ca="1">IFERROR(__xludf.DUMMYFUNCTION("IF(ISBLANK(E128), """", GOOGLETRANSLATE(E128, ""en"", ""es""))"),"")</f>
        <v/>
      </c>
    </row>
    <row r="172" spans="1:23" ht="15">
      <c r="P172" s="12" t="s">
        <v>849</v>
      </c>
      <c r="Q172" s="13" t="str">
        <f ca="1">IFERROR(__xludf.DUMMYFUNCTION("IF(ISBLANK(E129), """", GOOGLETRANSLATE(E129, ""en"", ""fr""))"),"")</f>
        <v/>
      </c>
      <c r="S172" s="12" t="s">
        <v>849</v>
      </c>
      <c r="T172" s="12" t="str">
        <f ca="1">IFERROR(__xludf.DUMMYFUNCTION("IF(ISBLANK(E129), """", GOOGLETRANSLATE(E129, ""en"", ""pt""))"),"")</f>
        <v/>
      </c>
      <c r="V172" s="12" t="s">
        <v>849</v>
      </c>
      <c r="W172" s="12" t="str">
        <f ca="1">IFERROR(__xludf.DUMMYFUNCTION("IF(ISBLANK(E129), """", GOOGLETRANSLATE(E129, ""en"", ""es""))"),"")</f>
        <v/>
      </c>
    </row>
    <row r="173" spans="1:23" ht="15">
      <c r="H173" s="13"/>
      <c r="K173" s="13"/>
      <c r="P173" s="12" t="s">
        <v>849</v>
      </c>
      <c r="Q173" s="13" t="str">
        <f ca="1">IFERROR(__xludf.DUMMYFUNCTION("IF(ISBLANK(E130), """", GOOGLETRANSLATE(E130, ""en"", ""fr""))"),"")</f>
        <v/>
      </c>
      <c r="S173" s="12" t="s">
        <v>849</v>
      </c>
      <c r="T173" s="12" t="str">
        <f ca="1">IFERROR(__xludf.DUMMYFUNCTION("IF(ISBLANK(E130), """", GOOGLETRANSLATE(E130, ""en"", ""pt""))"),"")</f>
        <v/>
      </c>
      <c r="V173" s="12" t="s">
        <v>849</v>
      </c>
      <c r="W173" s="12" t="str">
        <f ca="1">IFERROR(__xludf.DUMMYFUNCTION("IF(ISBLANK(E130), """", GOOGLETRANSLATE(E130, ""en"", ""es""))"),"")</f>
        <v/>
      </c>
    </row>
    <row r="174" spans="1:23" ht="30">
      <c r="A174" s="12" t="s">
        <v>128</v>
      </c>
      <c r="B174" s="12" t="s">
        <v>252</v>
      </c>
      <c r="C174" s="12" t="s">
        <v>131</v>
      </c>
      <c r="D174" s="12" t="s">
        <v>40</v>
      </c>
      <c r="H174" s="12" t="s">
        <v>253</v>
      </c>
      <c r="P174" s="12" t="s">
        <v>863</v>
      </c>
      <c r="Q174" s="13" t="str">
        <f ca="1">IFERROR(__xludf.DUMMYFUNCTION("IF(ISBLANK(E131), """", GOOGLETRANSLATE(E131, ""en"", ""fr""))"),"")</f>
        <v/>
      </c>
      <c r="S174" s="12" t="s">
        <v>945</v>
      </c>
      <c r="T174" s="12" t="str">
        <f ca="1">IFERROR(__xludf.DUMMYFUNCTION("IF(ISBLANK(E131), """", GOOGLETRANSLATE(E131, ""en"", ""pt""))"),"")</f>
        <v/>
      </c>
      <c r="V174" s="12" t="s">
        <v>1028</v>
      </c>
      <c r="W174" s="12" t="str">
        <f ca="1">IFERROR(__xludf.DUMMYFUNCTION("IF(ISBLANK(E131), """", GOOGLETRANSLATE(E131, ""en"", ""es""))"),"")</f>
        <v/>
      </c>
    </row>
    <row r="175" spans="1:23" ht="15">
      <c r="A175" s="12" t="s">
        <v>49</v>
      </c>
      <c r="B175" s="12" t="s">
        <v>254</v>
      </c>
      <c r="H175" s="12" t="s">
        <v>136</v>
      </c>
      <c r="P175" s="12" t="s">
        <v>858</v>
      </c>
      <c r="Q175" s="13" t="str">
        <f ca="1">IFERROR(__xludf.DUMMYFUNCTION("IF(ISBLANK(E132), """", GOOGLETRANSLATE(E132, ""en"", ""fr""))"),"")</f>
        <v/>
      </c>
      <c r="S175" s="12" t="s">
        <v>940</v>
      </c>
      <c r="T175" s="12" t="str">
        <f ca="1">IFERROR(__xludf.DUMMYFUNCTION("IF(ISBLANK(E132), """", GOOGLETRANSLATE(E132, ""en"", ""pt""))"),"")</f>
        <v/>
      </c>
      <c r="V175" s="12" t="s">
        <v>1023</v>
      </c>
      <c r="W175" s="12" t="str">
        <f ca="1">IFERROR(__xludf.DUMMYFUNCTION("IF(ISBLANK(E132), """", GOOGLETRANSLATE(E132, ""en"", ""es""))"),"")</f>
        <v/>
      </c>
    </row>
    <row r="176" spans="1:23" ht="15">
      <c r="P176" s="12" t="s">
        <v>849</v>
      </c>
      <c r="Q176" s="13" t="str">
        <f ca="1">IFERROR(__xludf.DUMMYFUNCTION("IF(ISBLANK(E133), """", GOOGLETRANSLATE(E133, ""en"", ""fr""))"),"")</f>
        <v/>
      </c>
      <c r="S176" s="12" t="s">
        <v>849</v>
      </c>
      <c r="T176" s="12" t="str">
        <f ca="1">IFERROR(__xludf.DUMMYFUNCTION("IF(ISBLANK(E133), """", GOOGLETRANSLATE(E133, ""en"", ""pt""))"),"")</f>
        <v/>
      </c>
      <c r="V176" s="12" t="s">
        <v>849</v>
      </c>
      <c r="W176" s="12" t="str">
        <f ca="1">IFERROR(__xludf.DUMMYFUNCTION("IF(ISBLANK(E133), """", GOOGLETRANSLATE(E133, ""en"", ""es""))"),"")</f>
        <v/>
      </c>
    </row>
    <row r="177" spans="1:23" ht="15">
      <c r="H177" s="13"/>
      <c r="K177" s="13"/>
      <c r="P177" s="12" t="s">
        <v>849</v>
      </c>
      <c r="Q177" s="13" t="str">
        <f ca="1">IFERROR(__xludf.DUMMYFUNCTION("IF(ISBLANK(E134), """", GOOGLETRANSLATE(E134, ""en"", ""fr""))"),"")</f>
        <v/>
      </c>
      <c r="S177" s="12" t="s">
        <v>849</v>
      </c>
      <c r="T177" s="12" t="str">
        <f ca="1">IFERROR(__xludf.DUMMYFUNCTION("IF(ISBLANK(E134), """", GOOGLETRANSLATE(E134, ""en"", ""pt""))"),"")</f>
        <v/>
      </c>
      <c r="V177" s="12" t="s">
        <v>849</v>
      </c>
      <c r="W177" s="12" t="str">
        <f ca="1">IFERROR(__xludf.DUMMYFUNCTION("IF(ISBLANK(E134), """", GOOGLETRANSLATE(E134, ""en"", ""es""))"),"")</f>
        <v/>
      </c>
    </row>
    <row r="178" spans="1:23" ht="30">
      <c r="A178" s="12" t="s">
        <v>128</v>
      </c>
      <c r="B178" s="12" t="s">
        <v>255</v>
      </c>
      <c r="C178" s="12" t="s">
        <v>131</v>
      </c>
      <c r="D178" s="12" t="s">
        <v>40</v>
      </c>
      <c r="H178" s="12" t="s">
        <v>256</v>
      </c>
      <c r="P178" s="12" t="s">
        <v>864</v>
      </c>
      <c r="Q178" s="13" t="str">
        <f ca="1">IFERROR(__xludf.DUMMYFUNCTION("IF(ISBLANK(E135), """", GOOGLETRANSLATE(E135, ""en"", ""fr""))"),"")</f>
        <v/>
      </c>
      <c r="S178" s="12" t="s">
        <v>946</v>
      </c>
      <c r="T178" s="12" t="str">
        <f ca="1">IFERROR(__xludf.DUMMYFUNCTION("IF(ISBLANK(E135), """", GOOGLETRANSLATE(E135, ""en"", ""pt""))"),"")</f>
        <v/>
      </c>
      <c r="V178" s="12" t="s">
        <v>1029</v>
      </c>
      <c r="W178" s="12" t="str">
        <f ca="1">IFERROR(__xludf.DUMMYFUNCTION("IF(ISBLANK(E135), """", GOOGLETRANSLATE(E135, ""en"", ""es""))"),"")</f>
        <v/>
      </c>
    </row>
    <row r="179" spans="1:23" ht="15">
      <c r="A179" s="12" t="s">
        <v>49</v>
      </c>
      <c r="B179" s="12" t="s">
        <v>257</v>
      </c>
      <c r="H179" s="12" t="s">
        <v>136</v>
      </c>
      <c r="P179" s="12" t="s">
        <v>858</v>
      </c>
      <c r="Q179" s="13" t="str">
        <f ca="1">IFERROR(__xludf.DUMMYFUNCTION("IF(ISBLANK(E136), """", GOOGLETRANSLATE(E136, ""en"", ""fr""))"),"")</f>
        <v/>
      </c>
      <c r="S179" s="12" t="s">
        <v>940</v>
      </c>
      <c r="T179" s="12" t="str">
        <f ca="1">IFERROR(__xludf.DUMMYFUNCTION("IF(ISBLANK(E136), """", GOOGLETRANSLATE(E136, ""en"", ""pt""))"),"")</f>
        <v/>
      </c>
      <c r="V179" s="12" t="s">
        <v>1023</v>
      </c>
      <c r="W179" s="12" t="str">
        <f ca="1">IFERROR(__xludf.DUMMYFUNCTION("IF(ISBLANK(E136), """", GOOGLETRANSLATE(E136, ""en"", ""es""))"),"")</f>
        <v/>
      </c>
    </row>
    <row r="180" spans="1:23" ht="15">
      <c r="P180" s="12" t="s">
        <v>849</v>
      </c>
      <c r="Q180" s="13" t="str">
        <f ca="1">IFERROR(__xludf.DUMMYFUNCTION("IF(ISBLANK(E137), """", GOOGLETRANSLATE(E137, ""en"", ""fr""))"),"")</f>
        <v/>
      </c>
      <c r="S180" s="12" t="s">
        <v>849</v>
      </c>
      <c r="T180" s="12" t="str">
        <f ca="1">IFERROR(__xludf.DUMMYFUNCTION("IF(ISBLANK(E137), """", GOOGLETRANSLATE(E137, ""en"", ""pt""))"),"")</f>
        <v/>
      </c>
      <c r="V180" s="12" t="s">
        <v>849</v>
      </c>
      <c r="W180" s="12" t="str">
        <f ca="1">IFERROR(__xludf.DUMMYFUNCTION("IF(ISBLANK(E137), """", GOOGLETRANSLATE(E137, ""en"", ""es""))"),"")</f>
        <v/>
      </c>
    </row>
    <row r="181" spans="1:23" ht="15">
      <c r="H181" s="13"/>
      <c r="K181" s="13"/>
      <c r="P181" s="12" t="s">
        <v>849</v>
      </c>
      <c r="Q181" s="13" t="str">
        <f ca="1">IFERROR(__xludf.DUMMYFUNCTION("IF(ISBLANK(E138), """", GOOGLETRANSLATE(E138, ""en"", ""fr""))"),"")</f>
        <v/>
      </c>
      <c r="S181" s="12" t="s">
        <v>849</v>
      </c>
      <c r="T181" s="12" t="str">
        <f ca="1">IFERROR(__xludf.DUMMYFUNCTION("IF(ISBLANK(E138), """", GOOGLETRANSLATE(E138, ""en"", ""pt""))"),"")</f>
        <v/>
      </c>
      <c r="V181" s="12" t="s">
        <v>849</v>
      </c>
      <c r="W181" s="12" t="str">
        <f ca="1">IFERROR(__xludf.DUMMYFUNCTION("IF(ISBLANK(E138), """", GOOGLETRANSLATE(E138, ""en"", ""es""))"),"")</f>
        <v/>
      </c>
    </row>
    <row r="182" spans="1:23" ht="30">
      <c r="A182" s="12" t="s">
        <v>128</v>
      </c>
      <c r="B182" s="12" t="s">
        <v>258</v>
      </c>
      <c r="C182" s="12" t="s">
        <v>131</v>
      </c>
      <c r="D182" s="12" t="s">
        <v>40</v>
      </c>
      <c r="H182" s="12" t="s">
        <v>259</v>
      </c>
      <c r="P182" s="12" t="s">
        <v>865</v>
      </c>
      <c r="Q182" s="13" t="str">
        <f ca="1">IFERROR(__xludf.DUMMYFUNCTION("IF(ISBLANK(E139), """", GOOGLETRANSLATE(E139, ""en"", ""fr""))"),"")</f>
        <v/>
      </c>
      <c r="S182" s="12" t="s">
        <v>947</v>
      </c>
      <c r="T182" s="12" t="str">
        <f ca="1">IFERROR(__xludf.DUMMYFUNCTION("IF(ISBLANK(E139), """", GOOGLETRANSLATE(E139, ""en"", ""pt""))"),"")</f>
        <v/>
      </c>
      <c r="V182" s="12" t="s">
        <v>1030</v>
      </c>
      <c r="W182" s="12" t="str">
        <f ca="1">IFERROR(__xludf.DUMMYFUNCTION("IF(ISBLANK(E139), """", GOOGLETRANSLATE(E139, ""en"", ""es""))"),"")</f>
        <v/>
      </c>
    </row>
    <row r="183" spans="1:23" ht="15">
      <c r="A183" s="12" t="s">
        <v>49</v>
      </c>
      <c r="B183" s="12" t="s">
        <v>260</v>
      </c>
      <c r="H183" s="12" t="s">
        <v>136</v>
      </c>
      <c r="P183" s="12" t="s">
        <v>858</v>
      </c>
      <c r="Q183" s="13" t="str">
        <f ca="1">IFERROR(__xludf.DUMMYFUNCTION("IF(ISBLANK(E140), """", GOOGLETRANSLATE(E140, ""en"", ""fr""))"),"")</f>
        <v/>
      </c>
      <c r="S183" s="12" t="s">
        <v>940</v>
      </c>
      <c r="T183" s="12" t="str">
        <f ca="1">IFERROR(__xludf.DUMMYFUNCTION("IF(ISBLANK(E140), """", GOOGLETRANSLATE(E140, ""en"", ""pt""))"),"")</f>
        <v/>
      </c>
      <c r="V183" s="12" t="s">
        <v>1023</v>
      </c>
      <c r="W183" s="12" t="str">
        <f ca="1">IFERROR(__xludf.DUMMYFUNCTION("IF(ISBLANK(E140), """", GOOGLETRANSLATE(E140, ""en"", ""es""))"),"")</f>
        <v/>
      </c>
    </row>
    <row r="184" spans="1:23" ht="15">
      <c r="P184" s="12" t="s">
        <v>849</v>
      </c>
      <c r="Q184" s="13" t="str">
        <f ca="1">IFERROR(__xludf.DUMMYFUNCTION("IF(ISBLANK(E141), """", GOOGLETRANSLATE(E141, ""en"", ""fr""))"),"")</f>
        <v/>
      </c>
      <c r="S184" s="12" t="s">
        <v>849</v>
      </c>
      <c r="T184" s="12" t="str">
        <f ca="1">IFERROR(__xludf.DUMMYFUNCTION("IF(ISBLANK(E141), """", GOOGLETRANSLATE(E141, ""en"", ""pt""))"),"")</f>
        <v/>
      </c>
      <c r="V184" s="12" t="s">
        <v>849</v>
      </c>
      <c r="W184" s="12" t="str">
        <f ca="1">IFERROR(__xludf.DUMMYFUNCTION("IF(ISBLANK(E141), """", GOOGLETRANSLATE(E141, ""en"", ""es""))"),"")</f>
        <v/>
      </c>
    </row>
    <row r="185" spans="1:23" ht="15">
      <c r="H185" s="13"/>
      <c r="K185" s="13"/>
      <c r="P185" s="12" t="s">
        <v>849</v>
      </c>
      <c r="Q185" s="13" t="str">
        <f ca="1">IFERROR(__xludf.DUMMYFUNCTION("IF(ISBLANK(E142), """", GOOGLETRANSLATE(E142, ""en"", ""fr""))"),"")</f>
        <v/>
      </c>
      <c r="S185" s="12" t="s">
        <v>849</v>
      </c>
      <c r="T185" s="12" t="str">
        <f ca="1">IFERROR(__xludf.DUMMYFUNCTION("IF(ISBLANK(E142), """", GOOGLETRANSLATE(E142, ""en"", ""pt""))"),"")</f>
        <v/>
      </c>
      <c r="V185" s="12" t="s">
        <v>849</v>
      </c>
      <c r="W185" s="12" t="str">
        <f ca="1">IFERROR(__xludf.DUMMYFUNCTION("IF(ISBLANK(E142), """", GOOGLETRANSLATE(E142, ""en"", ""es""))"),"")</f>
        <v/>
      </c>
    </row>
    <row r="186" spans="1:23" ht="30">
      <c r="A186" s="12" t="s">
        <v>128</v>
      </c>
      <c r="B186" s="12" t="s">
        <v>261</v>
      </c>
      <c r="C186" s="12" t="s">
        <v>131</v>
      </c>
      <c r="D186" s="12" t="s">
        <v>40</v>
      </c>
      <c r="H186" s="12" t="s">
        <v>262</v>
      </c>
      <c r="P186" s="12" t="s">
        <v>866</v>
      </c>
      <c r="Q186" s="13" t="str">
        <f ca="1">IFERROR(__xludf.DUMMYFUNCTION("IF(ISBLANK(E143), """", GOOGLETRANSLATE(E143, ""en"", ""fr""))"),"")</f>
        <v/>
      </c>
      <c r="S186" s="12" t="s">
        <v>948</v>
      </c>
      <c r="T186" s="12" t="str">
        <f ca="1">IFERROR(__xludf.DUMMYFUNCTION("IF(ISBLANK(E143), """", GOOGLETRANSLATE(E143, ""en"", ""pt""))"),"")</f>
        <v/>
      </c>
      <c r="V186" s="12" t="s">
        <v>1031</v>
      </c>
      <c r="W186" s="12" t="str">
        <f ca="1">IFERROR(__xludf.DUMMYFUNCTION("IF(ISBLANK(E143), """", GOOGLETRANSLATE(E143, ""en"", ""es""))"),"")</f>
        <v/>
      </c>
    </row>
    <row r="187" spans="1:23" ht="15">
      <c r="A187" s="12" t="s">
        <v>49</v>
      </c>
      <c r="B187" s="12" t="s">
        <v>263</v>
      </c>
      <c r="H187" s="12" t="s">
        <v>136</v>
      </c>
      <c r="P187" s="12" t="s">
        <v>858</v>
      </c>
      <c r="Q187" s="13" t="str">
        <f ca="1">IFERROR(__xludf.DUMMYFUNCTION("IF(ISBLANK(E144), """", GOOGLETRANSLATE(E144, ""en"", ""fr""))"),"")</f>
        <v/>
      </c>
      <c r="S187" s="12" t="s">
        <v>940</v>
      </c>
      <c r="T187" s="12" t="str">
        <f ca="1">IFERROR(__xludf.DUMMYFUNCTION("IF(ISBLANK(E144), """", GOOGLETRANSLATE(E144, ""en"", ""pt""))"),"")</f>
        <v/>
      </c>
      <c r="V187" s="12" t="s">
        <v>1023</v>
      </c>
      <c r="W187" s="12" t="str">
        <f ca="1">IFERROR(__xludf.DUMMYFUNCTION("IF(ISBLANK(E144), """", GOOGLETRANSLATE(E144, ""en"", ""es""))"),"")</f>
        <v/>
      </c>
    </row>
    <row r="188" spans="1:23" ht="15">
      <c r="P188" s="12" t="s">
        <v>849</v>
      </c>
      <c r="Q188" s="13" t="str">
        <f ca="1">IFERROR(__xludf.DUMMYFUNCTION("IF(ISBLANK(E145), """", GOOGLETRANSLATE(E145, ""en"", ""fr""))"),"")</f>
        <v/>
      </c>
      <c r="S188" s="12" t="s">
        <v>849</v>
      </c>
      <c r="T188" s="12" t="str">
        <f ca="1">IFERROR(__xludf.DUMMYFUNCTION("IF(ISBLANK(E145), """", GOOGLETRANSLATE(E145, ""en"", ""pt""))"),"")</f>
        <v/>
      </c>
      <c r="V188" s="12" t="s">
        <v>849</v>
      </c>
      <c r="W188" s="12" t="str">
        <f ca="1">IFERROR(__xludf.DUMMYFUNCTION("IF(ISBLANK(E145), """", GOOGLETRANSLATE(E145, ""en"", ""es""))"),"")</f>
        <v/>
      </c>
    </row>
    <row r="189" spans="1:23" ht="15">
      <c r="H189" s="13"/>
      <c r="K189" s="13"/>
      <c r="P189" s="12" t="s">
        <v>849</v>
      </c>
      <c r="Q189" s="13" t="str">
        <f ca="1">IFERROR(__xludf.DUMMYFUNCTION("IF(ISBLANK(E146), """", GOOGLETRANSLATE(E146, ""en"", ""fr""))"),"")</f>
        <v/>
      </c>
      <c r="S189" s="12" t="s">
        <v>849</v>
      </c>
      <c r="T189" s="12" t="str">
        <f ca="1">IFERROR(__xludf.DUMMYFUNCTION("IF(ISBLANK(E146), """", GOOGLETRANSLATE(E146, ""en"", ""pt""))"),"")</f>
        <v/>
      </c>
      <c r="V189" s="12" t="s">
        <v>849</v>
      </c>
      <c r="W189" s="12" t="str">
        <f ca="1">IFERROR(__xludf.DUMMYFUNCTION("IF(ISBLANK(E146), """", GOOGLETRANSLATE(E146, ""en"", ""es""))"),"")</f>
        <v/>
      </c>
    </row>
    <row r="190" spans="1:23" ht="30">
      <c r="A190" s="12" t="s">
        <v>128</v>
      </c>
      <c r="B190" s="12" t="s">
        <v>264</v>
      </c>
      <c r="C190" s="12" t="s">
        <v>131</v>
      </c>
      <c r="D190" s="12" t="s">
        <v>40</v>
      </c>
      <c r="H190" s="12" t="s">
        <v>265</v>
      </c>
      <c r="P190" s="12" t="s">
        <v>867</v>
      </c>
      <c r="Q190" s="13" t="str">
        <f ca="1">IFERROR(__xludf.DUMMYFUNCTION("IF(ISBLANK(E147), """", GOOGLETRANSLATE(E147, ""en"", ""fr""))"),"")</f>
        <v/>
      </c>
      <c r="S190" s="12" t="s">
        <v>949</v>
      </c>
      <c r="T190" s="12" t="str">
        <f ca="1">IFERROR(__xludf.DUMMYFUNCTION("IF(ISBLANK(E147), """", GOOGLETRANSLATE(E147, ""en"", ""pt""))"),"")</f>
        <v/>
      </c>
      <c r="V190" s="12" t="s">
        <v>1032</v>
      </c>
      <c r="W190" s="12" t="str">
        <f ca="1">IFERROR(__xludf.DUMMYFUNCTION("IF(ISBLANK(E147), """", GOOGLETRANSLATE(E147, ""en"", ""es""))"),"")</f>
        <v/>
      </c>
    </row>
    <row r="191" spans="1:23" ht="15">
      <c r="A191" s="12" t="s">
        <v>49</v>
      </c>
      <c r="B191" s="12" t="s">
        <v>266</v>
      </c>
      <c r="H191" s="12" t="s">
        <v>136</v>
      </c>
      <c r="P191" s="12" t="s">
        <v>858</v>
      </c>
      <c r="Q191" s="13" t="str">
        <f ca="1">IFERROR(__xludf.DUMMYFUNCTION("IF(ISBLANK(E148), """", GOOGLETRANSLATE(E148, ""en"", ""fr""))"),"")</f>
        <v/>
      </c>
      <c r="S191" s="12" t="s">
        <v>940</v>
      </c>
      <c r="T191" s="12" t="str">
        <f ca="1">IFERROR(__xludf.DUMMYFUNCTION("IF(ISBLANK(E148), """", GOOGLETRANSLATE(E148, ""en"", ""pt""))"),"")</f>
        <v/>
      </c>
      <c r="V191" s="12" t="s">
        <v>1023</v>
      </c>
      <c r="W191" s="12" t="str">
        <f ca="1">IFERROR(__xludf.DUMMYFUNCTION("IF(ISBLANK(E148), """", GOOGLETRANSLATE(E148, ""en"", ""es""))"),"")</f>
        <v/>
      </c>
    </row>
    <row r="192" spans="1:23" ht="15">
      <c r="P192" s="12" t="s">
        <v>849</v>
      </c>
      <c r="Q192" s="13" t="str">
        <f ca="1">IFERROR(__xludf.DUMMYFUNCTION("IF(ISBLANK(E149), """", GOOGLETRANSLATE(E149, ""en"", ""fr""))"),"")</f>
        <v/>
      </c>
      <c r="S192" s="12" t="s">
        <v>849</v>
      </c>
      <c r="T192" s="12" t="str">
        <f ca="1">IFERROR(__xludf.DUMMYFUNCTION("IF(ISBLANK(E149), """", GOOGLETRANSLATE(E149, ""en"", ""pt""))"),"")</f>
        <v/>
      </c>
      <c r="V192" s="12" t="s">
        <v>849</v>
      </c>
      <c r="W192" s="12" t="str">
        <f ca="1">IFERROR(__xludf.DUMMYFUNCTION("IF(ISBLANK(E149), """", GOOGLETRANSLATE(E149, ""en"", ""es""))"),"")</f>
        <v/>
      </c>
    </row>
    <row r="193" spans="1:23" ht="15">
      <c r="H193" s="13"/>
      <c r="K193" s="13"/>
      <c r="P193" s="12" t="s">
        <v>849</v>
      </c>
      <c r="Q193" s="13" t="str">
        <f ca="1">IFERROR(__xludf.DUMMYFUNCTION("IF(ISBLANK(E150), """", GOOGLETRANSLATE(E150, ""en"", ""fr""))"),"")</f>
        <v/>
      </c>
      <c r="S193" s="12" t="s">
        <v>849</v>
      </c>
      <c r="T193" s="12" t="str">
        <f ca="1">IFERROR(__xludf.DUMMYFUNCTION("IF(ISBLANK(E150), """", GOOGLETRANSLATE(E150, ""en"", ""pt""))"),"")</f>
        <v/>
      </c>
      <c r="V193" s="12" t="s">
        <v>849</v>
      </c>
      <c r="W193" s="12" t="str">
        <f ca="1">IFERROR(__xludf.DUMMYFUNCTION("IF(ISBLANK(E150), """", GOOGLETRANSLATE(E150, ""en"", ""es""))"),"")</f>
        <v/>
      </c>
    </row>
    <row r="194" spans="1:23" ht="30">
      <c r="A194" s="12" t="s">
        <v>128</v>
      </c>
      <c r="B194" s="12" t="s">
        <v>267</v>
      </c>
      <c r="C194" s="12" t="s">
        <v>131</v>
      </c>
      <c r="D194" s="12" t="s">
        <v>40</v>
      </c>
      <c r="H194" s="12" t="s">
        <v>268</v>
      </c>
      <c r="P194" s="12" t="s">
        <v>868</v>
      </c>
      <c r="Q194" s="13" t="str">
        <f ca="1">IFERROR(__xludf.DUMMYFUNCTION("IF(ISBLANK(E151), """", GOOGLETRANSLATE(E151, ""en"", ""fr""))"),"")</f>
        <v/>
      </c>
      <c r="S194" s="12" t="s">
        <v>950</v>
      </c>
      <c r="T194" s="12" t="str">
        <f ca="1">IFERROR(__xludf.DUMMYFUNCTION("IF(ISBLANK(E151), """", GOOGLETRANSLATE(E151, ""en"", ""pt""))"),"")</f>
        <v/>
      </c>
      <c r="V194" s="12" t="s">
        <v>1033</v>
      </c>
      <c r="W194" s="12" t="str">
        <f ca="1">IFERROR(__xludf.DUMMYFUNCTION("IF(ISBLANK(E151), """", GOOGLETRANSLATE(E151, ""en"", ""es""))"),"")</f>
        <v/>
      </c>
    </row>
    <row r="195" spans="1:23" ht="15">
      <c r="A195" s="12" t="s">
        <v>49</v>
      </c>
      <c r="B195" s="12" t="s">
        <v>269</v>
      </c>
      <c r="H195" s="12" t="s">
        <v>136</v>
      </c>
      <c r="P195" s="12" t="s">
        <v>858</v>
      </c>
      <c r="Q195" s="13" t="str">
        <f ca="1">IFERROR(__xludf.DUMMYFUNCTION("IF(ISBLANK(E152), """", GOOGLETRANSLATE(E152, ""en"", ""fr""))"),"")</f>
        <v/>
      </c>
      <c r="S195" s="12" t="s">
        <v>940</v>
      </c>
      <c r="T195" s="12" t="str">
        <f ca="1">IFERROR(__xludf.DUMMYFUNCTION("IF(ISBLANK(E152), """", GOOGLETRANSLATE(E152, ""en"", ""pt""))"),"")</f>
        <v/>
      </c>
      <c r="V195" s="12" t="s">
        <v>1023</v>
      </c>
      <c r="W195" s="12" t="str">
        <f ca="1">IFERROR(__xludf.DUMMYFUNCTION("IF(ISBLANK(E152), """", GOOGLETRANSLATE(E152, ""en"", ""es""))"),"")</f>
        <v/>
      </c>
    </row>
    <row r="196" spans="1:23" ht="15">
      <c r="P196" s="12" t="s">
        <v>849</v>
      </c>
      <c r="Q196" s="13" t="str">
        <f ca="1">IFERROR(__xludf.DUMMYFUNCTION("IF(ISBLANK(E153), """", GOOGLETRANSLATE(E153, ""en"", ""fr""))"),"")</f>
        <v/>
      </c>
      <c r="S196" s="12" t="s">
        <v>849</v>
      </c>
      <c r="T196" s="12" t="str">
        <f ca="1">IFERROR(__xludf.DUMMYFUNCTION("IF(ISBLANK(E153), """", GOOGLETRANSLATE(E153, ""en"", ""pt""))"),"")</f>
        <v/>
      </c>
      <c r="V196" s="12" t="s">
        <v>849</v>
      </c>
      <c r="W196" s="12" t="str">
        <f ca="1">IFERROR(__xludf.DUMMYFUNCTION("IF(ISBLANK(E153), """", GOOGLETRANSLATE(E153, ""en"", ""es""))"),"")</f>
        <v/>
      </c>
    </row>
    <row r="197" spans="1:23" ht="15">
      <c r="H197" s="13"/>
      <c r="K197" s="13"/>
      <c r="P197" s="12" t="s">
        <v>849</v>
      </c>
      <c r="Q197" s="13" t="str">
        <f ca="1">IFERROR(__xludf.DUMMYFUNCTION("IF(ISBLANK(E154), """", GOOGLETRANSLATE(E154, ""en"", ""fr""))"),"")</f>
        <v/>
      </c>
      <c r="S197" s="12" t="s">
        <v>849</v>
      </c>
      <c r="T197" s="12" t="str">
        <f ca="1">IFERROR(__xludf.DUMMYFUNCTION("IF(ISBLANK(E154), """", GOOGLETRANSLATE(E154, ""en"", ""pt""))"),"")</f>
        <v/>
      </c>
      <c r="V197" s="12" t="s">
        <v>849</v>
      </c>
      <c r="W197" s="12" t="str">
        <f ca="1">IFERROR(__xludf.DUMMYFUNCTION("IF(ISBLANK(E154), """", GOOGLETRANSLATE(E154, ""en"", ""es""))"),"")</f>
        <v/>
      </c>
    </row>
    <row r="198" spans="1:23" ht="30">
      <c r="A198" s="12" t="s">
        <v>128</v>
      </c>
      <c r="B198" s="12" t="s">
        <v>270</v>
      </c>
      <c r="C198" s="12" t="s">
        <v>131</v>
      </c>
      <c r="D198" s="12" t="s">
        <v>40</v>
      </c>
      <c r="H198" s="12" t="s">
        <v>271</v>
      </c>
      <c r="P198" s="12" t="s">
        <v>869</v>
      </c>
      <c r="Q198" s="13" t="str">
        <f ca="1">IFERROR(__xludf.DUMMYFUNCTION("IF(ISBLANK(E155), """", GOOGLETRANSLATE(E155, ""en"", ""fr""))"),"")</f>
        <v/>
      </c>
      <c r="S198" s="12" t="s">
        <v>951</v>
      </c>
      <c r="T198" s="12" t="str">
        <f ca="1">IFERROR(__xludf.DUMMYFUNCTION("IF(ISBLANK(E155), """", GOOGLETRANSLATE(E155, ""en"", ""pt""))"),"")</f>
        <v/>
      </c>
      <c r="V198" s="12" t="s">
        <v>1034</v>
      </c>
      <c r="W198" s="12" t="str">
        <f ca="1">IFERROR(__xludf.DUMMYFUNCTION("IF(ISBLANK(E155), """", GOOGLETRANSLATE(E155, ""en"", ""es""))"),"")</f>
        <v/>
      </c>
    </row>
    <row r="199" spans="1:23" ht="15">
      <c r="A199" s="12" t="s">
        <v>49</v>
      </c>
      <c r="B199" s="12" t="s">
        <v>272</v>
      </c>
      <c r="H199" s="12" t="s">
        <v>136</v>
      </c>
      <c r="P199" s="12" t="s">
        <v>858</v>
      </c>
      <c r="Q199" s="13" t="str">
        <f ca="1">IFERROR(__xludf.DUMMYFUNCTION("IF(ISBLANK(E156), """", GOOGLETRANSLATE(E156, ""en"", ""fr""))"),"")</f>
        <v/>
      </c>
      <c r="S199" s="12" t="s">
        <v>940</v>
      </c>
      <c r="T199" s="12" t="str">
        <f ca="1">IFERROR(__xludf.DUMMYFUNCTION("IF(ISBLANK(E156), """", GOOGLETRANSLATE(E156, ""en"", ""pt""))"),"")</f>
        <v/>
      </c>
      <c r="V199" s="12" t="s">
        <v>1023</v>
      </c>
      <c r="W199" s="12" t="str">
        <f ca="1">IFERROR(__xludf.DUMMYFUNCTION("IF(ISBLANK(E156), """", GOOGLETRANSLATE(E156, ""en"", ""es""))"),"")</f>
        <v/>
      </c>
    </row>
    <row r="200" spans="1:23" ht="15">
      <c r="P200" s="12" t="s">
        <v>849</v>
      </c>
      <c r="Q200" s="13" t="str">
        <f ca="1">IFERROR(__xludf.DUMMYFUNCTION("IF(ISBLANK(E157), """", GOOGLETRANSLATE(E157, ""en"", ""fr""))"),"")</f>
        <v/>
      </c>
      <c r="S200" s="12" t="s">
        <v>849</v>
      </c>
      <c r="T200" s="12" t="str">
        <f ca="1">IFERROR(__xludf.DUMMYFUNCTION("IF(ISBLANK(E157), """", GOOGLETRANSLATE(E157, ""en"", ""pt""))"),"")</f>
        <v/>
      </c>
      <c r="V200" s="12" t="s">
        <v>849</v>
      </c>
      <c r="W200" s="12" t="str">
        <f ca="1">IFERROR(__xludf.DUMMYFUNCTION("IF(ISBLANK(E157), """", GOOGLETRANSLATE(E157, ""en"", ""es""))"),"")</f>
        <v/>
      </c>
    </row>
    <row r="201" spans="1:23" ht="15">
      <c r="H201" s="13"/>
      <c r="K201" s="13"/>
      <c r="P201" s="12" t="s">
        <v>849</v>
      </c>
      <c r="Q201" s="13" t="str">
        <f ca="1">IFERROR(__xludf.DUMMYFUNCTION("IF(ISBLANK(E158), """", GOOGLETRANSLATE(E158, ""en"", ""fr""))"),"")</f>
        <v/>
      </c>
      <c r="S201" s="12" t="s">
        <v>849</v>
      </c>
      <c r="T201" s="12" t="str">
        <f ca="1">IFERROR(__xludf.DUMMYFUNCTION("IF(ISBLANK(E158), """", GOOGLETRANSLATE(E158, ""en"", ""pt""))"),"")</f>
        <v/>
      </c>
      <c r="V201" s="12" t="s">
        <v>849</v>
      </c>
      <c r="W201" s="12" t="str">
        <f ca="1">IFERROR(__xludf.DUMMYFUNCTION("IF(ISBLANK(E158), """", GOOGLETRANSLATE(E158, ""en"", ""es""))"),"")</f>
        <v/>
      </c>
    </row>
    <row r="202" spans="1:23" ht="30">
      <c r="A202" s="12" t="s">
        <v>128</v>
      </c>
      <c r="B202" s="12" t="s">
        <v>273</v>
      </c>
      <c r="C202" s="12" t="s">
        <v>131</v>
      </c>
      <c r="D202" s="12" t="s">
        <v>40</v>
      </c>
      <c r="H202" s="12" t="s">
        <v>274</v>
      </c>
      <c r="P202" s="12" t="s">
        <v>870</v>
      </c>
      <c r="Q202" s="13" t="str">
        <f ca="1">IFERROR(__xludf.DUMMYFUNCTION("IF(ISBLANK(E159), """", GOOGLETRANSLATE(E159, ""en"", ""fr""))"),"")</f>
        <v/>
      </c>
      <c r="S202" s="12" t="s">
        <v>952</v>
      </c>
      <c r="T202" s="12" t="str">
        <f ca="1">IFERROR(__xludf.DUMMYFUNCTION("IF(ISBLANK(E159), """", GOOGLETRANSLATE(E159, ""en"", ""pt""))"),"")</f>
        <v/>
      </c>
      <c r="V202" s="12" t="s">
        <v>1035</v>
      </c>
      <c r="W202" s="12" t="str">
        <f ca="1">IFERROR(__xludf.DUMMYFUNCTION("IF(ISBLANK(E159), """", GOOGLETRANSLATE(E159, ""en"", ""es""))"),"")</f>
        <v/>
      </c>
    </row>
    <row r="203" spans="1:23" ht="15">
      <c r="A203" s="12" t="s">
        <v>49</v>
      </c>
      <c r="B203" s="12" t="s">
        <v>275</v>
      </c>
      <c r="H203" s="12" t="s">
        <v>136</v>
      </c>
      <c r="P203" s="12" t="s">
        <v>858</v>
      </c>
      <c r="Q203" s="13" t="str">
        <f ca="1">IFERROR(__xludf.DUMMYFUNCTION("IF(ISBLANK(E160), """", GOOGLETRANSLATE(E160, ""en"", ""fr""))"),"")</f>
        <v/>
      </c>
      <c r="S203" s="12" t="s">
        <v>940</v>
      </c>
      <c r="T203" s="12" t="str">
        <f ca="1">IFERROR(__xludf.DUMMYFUNCTION("IF(ISBLANK(E160), """", GOOGLETRANSLATE(E160, ""en"", ""pt""))"),"")</f>
        <v/>
      </c>
      <c r="V203" s="12" t="s">
        <v>1023</v>
      </c>
      <c r="W203" s="12" t="str">
        <f ca="1">IFERROR(__xludf.DUMMYFUNCTION("IF(ISBLANK(E160), """", GOOGLETRANSLATE(E160, ""en"", ""es""))"),"")</f>
        <v/>
      </c>
    </row>
    <row r="204" spans="1:23" ht="15">
      <c r="P204" s="12" t="s">
        <v>849</v>
      </c>
      <c r="Q204" s="13" t="str">
        <f ca="1">IFERROR(__xludf.DUMMYFUNCTION("IF(ISBLANK(E161), """", GOOGLETRANSLATE(E161, ""en"", ""fr""))"),"")</f>
        <v/>
      </c>
      <c r="S204" s="12" t="s">
        <v>849</v>
      </c>
      <c r="T204" s="12" t="str">
        <f ca="1">IFERROR(__xludf.DUMMYFUNCTION("IF(ISBLANK(E161), """", GOOGLETRANSLATE(E161, ""en"", ""pt""))"),"")</f>
        <v/>
      </c>
      <c r="V204" s="12" t="s">
        <v>849</v>
      </c>
      <c r="W204" s="12" t="str">
        <f ca="1">IFERROR(__xludf.DUMMYFUNCTION("IF(ISBLANK(E161), """", GOOGLETRANSLATE(E161, ""en"", ""es""))"),"")</f>
        <v/>
      </c>
    </row>
    <row r="205" spans="1:23" ht="165">
      <c r="A205" s="12" t="s">
        <v>123</v>
      </c>
      <c r="B205" s="12" t="s">
        <v>276</v>
      </c>
      <c r="G205" s="12" t="s">
        <v>278</v>
      </c>
      <c r="I205" s="12" t="s">
        <v>277</v>
      </c>
      <c r="P205" s="12" t="s">
        <v>849</v>
      </c>
      <c r="Q205" s="13" t="str">
        <f ca="1">IFERROR(__xludf.DUMMYFUNCTION("IF(ISBLANK(E162), """", GOOGLETRANSLATE(E162, ""en"", ""fr""))"),"Évaluation de la sécurité")</f>
        <v>Évaluation de la sécurité</v>
      </c>
      <c r="S205" s="12" t="s">
        <v>849</v>
      </c>
      <c r="T205" s="12" t="str">
        <f ca="1">IFERROR(__xludf.DUMMYFUNCTION("IF(ISBLANK(E162), """", GOOGLETRANSLATE(E162, ""en"", ""pt""))"),"Avaliação de Segurança")</f>
        <v>Avaliação de Segurança</v>
      </c>
      <c r="V205" s="12" t="s">
        <v>849</v>
      </c>
      <c r="W205" s="12" t="str">
        <f ca="1">IFERROR(__xludf.DUMMYFUNCTION("IF(ISBLANK(E162), """", GOOGLETRANSLATE(E162, ""en"", ""es""))"),"Evaluación de seguridad")</f>
        <v>Evaluación de seguridad</v>
      </c>
    </row>
    <row r="206" spans="1:23" ht="30">
      <c r="A206" s="12" t="s">
        <v>30</v>
      </c>
      <c r="B206" s="12" t="s">
        <v>279</v>
      </c>
      <c r="H206" s="12" t="s">
        <v>280</v>
      </c>
      <c r="I206" s="12" t="s">
        <v>281</v>
      </c>
      <c r="K206" s="11"/>
      <c r="P206" s="12" t="s">
        <v>282</v>
      </c>
      <c r="Q206" s="13" t="str">
        <f ca="1">IFERROR(__xludf.DUMMYFUNCTION("IF(ISBLANK(E163), """", GOOGLETRANSLATE(E163, ""en"", ""fr""))"),"Score de section = {SAFETY_SCORE} $/10")</f>
        <v>Score de section = {SAFETY_SCORE} $/10</v>
      </c>
      <c r="S206" s="12" t="s">
        <v>283</v>
      </c>
      <c r="T206" s="12" t="str">
        <f ca="1">IFERROR(__xludf.DUMMYFUNCTION("IF(ISBLANK(E163), """", GOOGLETRANSLATE(E163, ""en"", ""pt""))"),"Pontuação da seção = ${SAFETY_SCORE}/10")</f>
        <v>Pontuação da seção = ${SAFETY_SCORE}/10</v>
      </c>
      <c r="V206" s="12" t="s">
        <v>284</v>
      </c>
      <c r="W206" s="12" t="str">
        <f ca="1">IFERROR(__xludf.DUMMYFUNCTION("IF(ISBLANK(E163), """", GOOGLETRANSLATE(E163, ""en"", ""es""))"),"Puntuación de la sección = ${SAFETY_SCORE}/10")</f>
        <v>Puntuación de la sección = ${SAFETY_SCORE}/10</v>
      </c>
    </row>
    <row r="207" spans="1:23" ht="30">
      <c r="A207" s="12" t="s">
        <v>193</v>
      </c>
      <c r="B207" s="12" t="s">
        <v>285</v>
      </c>
      <c r="H207" s="12" t="s">
        <v>286</v>
      </c>
      <c r="I207" s="12" t="s">
        <v>196</v>
      </c>
      <c r="K207" s="12" t="s">
        <v>195</v>
      </c>
      <c r="P207" s="12" t="s">
        <v>287</v>
      </c>
      <c r="Q207" s="13" t="str">
        <f ca="1">IFERROR(__xludf.DUMMYFUNCTION("IF(ISBLANK(E164), """", GOOGLETRANSLATE(E164, ""en"", ""fr""))"),"Si nécessaire, veuillez prendre une photo pour preuve/action corrective")</f>
        <v>Si nécessaire, veuillez prendre une photo pour preuve/action corrective</v>
      </c>
      <c r="S207" s="12" t="s">
        <v>288</v>
      </c>
      <c r="T207" s="12" t="str">
        <f ca="1">IFERROR(__xludf.DUMMYFUNCTION("IF(ISBLANK(E164), """", GOOGLETRANSLATE(E164, ""en"", ""pt""))"),"Se necessário, tire uma fotografia para evidência/ação corretiva")</f>
        <v>Se necessário, tire uma fotografia para evidência/ação corretiva</v>
      </c>
      <c r="V207" s="12" t="s">
        <v>289</v>
      </c>
      <c r="W207" s="12" t="str">
        <f ca="1">IFERROR(__xludf.DUMMYFUNCTION("IF(ISBLANK(E164), """", GOOGLETRANSLATE(E164, ""en"", ""es""))"),"Si es necesario, tome una fotografía como evidencia/acción correctiva.")</f>
        <v>Si es necesario, tome una fotografía como evidencia/acción correctiva.</v>
      </c>
    </row>
    <row r="208" spans="1:23" ht="15">
      <c r="P208" s="12" t="s">
        <v>849</v>
      </c>
      <c r="Q208" s="13" t="str">
        <f ca="1">IFERROR(__xludf.DUMMYFUNCTION("IF(ISBLANK(E165), """", GOOGLETRANSLATE(E165, ""en"", ""fr""))"),"")</f>
        <v/>
      </c>
      <c r="S208" s="12" t="s">
        <v>849</v>
      </c>
      <c r="T208" s="12" t="str">
        <f ca="1">IFERROR(__xludf.DUMMYFUNCTION("IF(ISBLANK(E165), """", GOOGLETRANSLATE(E165, ""en"", ""pt""))"),"")</f>
        <v/>
      </c>
      <c r="V208" s="12" t="s">
        <v>849</v>
      </c>
      <c r="W208" s="12" t="str">
        <f ca="1">IFERROR(__xludf.DUMMYFUNCTION("IF(ISBLANK(E165), """", GOOGLETRANSLATE(E165, ""en"", ""es""))"),"")</f>
        <v/>
      </c>
    </row>
    <row r="209" spans="1:23">
      <c r="Q209" s="13"/>
    </row>
    <row r="210" spans="1:23" ht="30">
      <c r="A210" s="12" t="s">
        <v>1278</v>
      </c>
      <c r="B210" s="12" t="s">
        <v>1315</v>
      </c>
      <c r="D210" s="15"/>
      <c r="H210" s="12" t="s">
        <v>1275</v>
      </c>
      <c r="P210" s="12" t="s">
        <v>1279</v>
      </c>
      <c r="Q210" s="13"/>
      <c r="S210" s="12" t="s">
        <v>1285</v>
      </c>
      <c r="V210" s="12" t="s">
        <v>1293</v>
      </c>
    </row>
    <row r="211" spans="1:23" ht="15">
      <c r="A211" s="12" t="s">
        <v>33</v>
      </c>
      <c r="B211" s="12" t="s">
        <v>1214</v>
      </c>
      <c r="C211" s="12" t="s">
        <v>35</v>
      </c>
      <c r="D211" s="15"/>
      <c r="F211" s="15" t="s">
        <v>1318</v>
      </c>
      <c r="Q211" s="13"/>
    </row>
    <row r="212" spans="1:23" ht="45">
      <c r="A212" s="12" t="s">
        <v>30</v>
      </c>
      <c r="D212" s="15"/>
      <c r="F212" s="15"/>
      <c r="H212" s="15" t="s">
        <v>1196</v>
      </c>
      <c r="I212" s="12" t="s">
        <v>1298</v>
      </c>
      <c r="P212" s="15" t="s">
        <v>1198</v>
      </c>
      <c r="Q212" s="13" t="s">
        <v>1301</v>
      </c>
      <c r="S212" s="15" t="s">
        <v>1286</v>
      </c>
      <c r="T212" s="12" t="s">
        <v>1299</v>
      </c>
      <c r="V212" s="15" t="s">
        <v>1294</v>
      </c>
      <c r="W212" s="12" t="s">
        <v>1300</v>
      </c>
    </row>
    <row r="213" spans="1:23">
      <c r="A213" s="15" t="s">
        <v>123</v>
      </c>
      <c r="B213" s="15" t="s">
        <v>1215</v>
      </c>
      <c r="F213" s="15"/>
      <c r="G213" s="12">
        <v>3</v>
      </c>
      <c r="Q213" s="13"/>
    </row>
    <row r="214" spans="1:23" ht="15">
      <c r="A214" s="15" t="s">
        <v>49</v>
      </c>
      <c r="B214" s="15" t="s">
        <v>1216</v>
      </c>
      <c r="C214" s="12" t="s">
        <v>1194</v>
      </c>
      <c r="F214" s="15"/>
      <c r="H214" s="12" t="s">
        <v>724</v>
      </c>
      <c r="P214" s="12" t="s">
        <v>1281</v>
      </c>
      <c r="Q214" s="13"/>
      <c r="S214" s="12" t="s">
        <v>1287</v>
      </c>
      <c r="V214" s="12" t="s">
        <v>725</v>
      </c>
    </row>
    <row r="215" spans="1:23" ht="15">
      <c r="A215" s="15" t="s">
        <v>49</v>
      </c>
      <c r="B215" s="15" t="s">
        <v>1217</v>
      </c>
      <c r="C215" s="12" t="s">
        <v>1194</v>
      </c>
      <c r="F215" s="15"/>
      <c r="H215" s="12" t="s">
        <v>1195</v>
      </c>
      <c r="P215" s="12" t="s">
        <v>1282</v>
      </c>
      <c r="Q215" s="13"/>
      <c r="S215" s="12" t="s">
        <v>1288</v>
      </c>
      <c r="V215" s="12" t="s">
        <v>723</v>
      </c>
    </row>
    <row r="216" spans="1:23" ht="15">
      <c r="A216" s="15" t="s">
        <v>49</v>
      </c>
      <c r="B216" s="15" t="s">
        <v>1218</v>
      </c>
      <c r="C216" s="12" t="s">
        <v>1194</v>
      </c>
      <c r="F216" s="15"/>
      <c r="H216" s="12" t="s">
        <v>726</v>
      </c>
      <c r="P216" s="12" t="s">
        <v>1283</v>
      </c>
      <c r="Q216" s="13"/>
      <c r="S216" s="12" t="s">
        <v>1289</v>
      </c>
      <c r="V216" s="12" t="s">
        <v>727</v>
      </c>
    </row>
    <row r="217" spans="1:23" ht="15">
      <c r="A217" s="15" t="s">
        <v>49</v>
      </c>
      <c r="B217" s="15" t="s">
        <v>1219</v>
      </c>
      <c r="C217" s="12" t="s">
        <v>1194</v>
      </c>
      <c r="F217" s="15"/>
      <c r="H217" s="12" t="s">
        <v>728</v>
      </c>
      <c r="P217" s="12" t="s">
        <v>1284</v>
      </c>
      <c r="Q217" s="13"/>
      <c r="S217" s="12" t="s">
        <v>1290</v>
      </c>
      <c r="V217" s="12" t="s">
        <v>1295</v>
      </c>
    </row>
    <row r="218" spans="1:23">
      <c r="A218" s="15" t="s">
        <v>126</v>
      </c>
      <c r="B218" s="15"/>
      <c r="F218" s="15"/>
      <c r="Q218" s="13"/>
    </row>
    <row r="219" spans="1:23" ht="30">
      <c r="A219" s="12" t="s">
        <v>1278</v>
      </c>
      <c r="B219" s="15" t="s">
        <v>1316</v>
      </c>
      <c r="F219" s="15"/>
      <c r="H219" s="12" t="s">
        <v>1276</v>
      </c>
      <c r="P219" s="12" t="s">
        <v>1280</v>
      </c>
      <c r="Q219" s="13"/>
      <c r="S219" s="12" t="s">
        <v>1291</v>
      </c>
      <c r="V219" s="12" t="s">
        <v>1296</v>
      </c>
    </row>
    <row r="220" spans="1:23" ht="15">
      <c r="A220" s="12" t="s">
        <v>33</v>
      </c>
      <c r="B220" s="12" t="s">
        <v>1220</v>
      </c>
      <c r="C220" s="12" t="s">
        <v>35</v>
      </c>
      <c r="F220" s="15" t="s">
        <v>1317</v>
      </c>
      <c r="H220" s="15"/>
      <c r="P220" s="15"/>
      <c r="Q220" s="13"/>
      <c r="S220" s="15"/>
      <c r="V220" s="15"/>
    </row>
    <row r="221" spans="1:23" ht="45">
      <c r="A221" s="12" t="s">
        <v>30</v>
      </c>
      <c r="F221" s="15"/>
      <c r="H221" s="15" t="s">
        <v>1197</v>
      </c>
      <c r="I221" s="12" t="s">
        <v>1298</v>
      </c>
      <c r="P221" s="15" t="s">
        <v>1199</v>
      </c>
      <c r="Q221" s="13" t="s">
        <v>1301</v>
      </c>
      <c r="S221" s="15" t="s">
        <v>1292</v>
      </c>
      <c r="T221" s="12" t="s">
        <v>1299</v>
      </c>
      <c r="V221" s="15" t="s">
        <v>1297</v>
      </c>
      <c r="W221" s="12" t="s">
        <v>1300</v>
      </c>
    </row>
    <row r="222" spans="1:23">
      <c r="A222" s="15" t="s">
        <v>123</v>
      </c>
      <c r="B222" s="15" t="s">
        <v>1221</v>
      </c>
      <c r="F222" s="15"/>
      <c r="G222" s="12">
        <v>3</v>
      </c>
      <c r="Q222" s="13"/>
    </row>
    <row r="223" spans="1:23" ht="15">
      <c r="A223" s="15" t="s">
        <v>49</v>
      </c>
      <c r="B223" s="15" t="s">
        <v>1222</v>
      </c>
      <c r="C223" s="12" t="s">
        <v>1194</v>
      </c>
      <c r="F223" s="15"/>
      <c r="H223" s="12" t="s">
        <v>724</v>
      </c>
      <c r="P223" s="12" t="s">
        <v>1281</v>
      </c>
      <c r="Q223" s="13"/>
      <c r="S223" s="12" t="s">
        <v>1287</v>
      </c>
      <c r="V223" s="12" t="s">
        <v>725</v>
      </c>
    </row>
    <row r="224" spans="1:23" ht="15">
      <c r="A224" s="15" t="s">
        <v>49</v>
      </c>
      <c r="B224" s="15" t="s">
        <v>1223</v>
      </c>
      <c r="C224" s="12" t="s">
        <v>1194</v>
      </c>
      <c r="F224" s="15"/>
      <c r="H224" s="12" t="s">
        <v>1195</v>
      </c>
      <c r="P224" s="12" t="s">
        <v>1282</v>
      </c>
      <c r="Q224" s="13"/>
      <c r="S224" s="12" t="s">
        <v>1288</v>
      </c>
      <c r="V224" s="12" t="s">
        <v>723</v>
      </c>
    </row>
    <row r="225" spans="1:23" ht="15">
      <c r="A225" s="15" t="s">
        <v>49</v>
      </c>
      <c r="B225" s="15" t="s">
        <v>1224</v>
      </c>
      <c r="C225" s="12" t="s">
        <v>1194</v>
      </c>
      <c r="F225" s="15"/>
      <c r="H225" s="12" t="s">
        <v>726</v>
      </c>
      <c r="P225" s="12" t="s">
        <v>1283</v>
      </c>
      <c r="Q225" s="13"/>
      <c r="S225" s="12" t="s">
        <v>1289</v>
      </c>
      <c r="V225" s="12" t="s">
        <v>727</v>
      </c>
    </row>
    <row r="226" spans="1:23" ht="15">
      <c r="A226" s="15" t="s">
        <v>49</v>
      </c>
      <c r="B226" s="15" t="s">
        <v>1225</v>
      </c>
      <c r="C226" s="12" t="s">
        <v>1194</v>
      </c>
      <c r="F226" s="15"/>
      <c r="H226" s="12" t="s">
        <v>728</v>
      </c>
      <c r="P226" s="12" t="s">
        <v>1284</v>
      </c>
      <c r="Q226" s="13"/>
      <c r="S226" s="12" t="s">
        <v>1290</v>
      </c>
      <c r="V226" s="12" t="s">
        <v>1295</v>
      </c>
    </row>
    <row r="227" spans="1:23">
      <c r="A227" s="15" t="s">
        <v>126</v>
      </c>
      <c r="B227" s="15"/>
      <c r="F227" s="15"/>
      <c r="Q227" s="13"/>
    </row>
    <row r="228" spans="1:23" ht="15">
      <c r="F228" s="15"/>
      <c r="Q228" s="13" t="str">
        <f ca="1">IFERROR(__xludf.DUMMYFUNCTION("IF(ISBLANK(E95), """", GOOGLETRANSLATE(E95, ""en"", ""fr""))"),"")</f>
        <v/>
      </c>
      <c r="T228" s="12" t="str">
        <f ca="1">IFERROR(__xludf.DUMMYFUNCTION("IF(ISBLANK(E95), """", GOOGLETRANSLATE(E95, ""en"", ""pt""))"),"")</f>
        <v/>
      </c>
      <c r="W228" s="12" t="str">
        <f ca="1">IFERROR(__xludf.DUMMYFUNCTION("IF(ISBLANK(E95), """", GOOGLETRANSLATE(E95, ""en"", ""es""))"),"")</f>
        <v/>
      </c>
    </row>
    <row r="229" spans="1:23">
      <c r="F229" s="15"/>
      <c r="Q229" s="13"/>
    </row>
    <row r="230" spans="1:23" ht="15">
      <c r="A230" s="12" t="s">
        <v>126</v>
      </c>
      <c r="F230" s="15"/>
      <c r="Q230" s="13"/>
    </row>
    <row r="231" spans="1:23">
      <c r="Q231" s="13"/>
    </row>
    <row r="232" spans="1:23" ht="15">
      <c r="A232" s="12" t="s">
        <v>33</v>
      </c>
      <c r="B232" s="12" t="s">
        <v>290</v>
      </c>
      <c r="C232" s="12" t="s">
        <v>35</v>
      </c>
      <c r="H232" s="11" t="s">
        <v>1119</v>
      </c>
      <c r="K232" s="11"/>
      <c r="P232" s="11" t="s">
        <v>1130</v>
      </c>
      <c r="Q232" s="13"/>
      <c r="S232" s="11" t="s">
        <v>1139</v>
      </c>
      <c r="V232" s="11" t="s">
        <v>1142</v>
      </c>
    </row>
    <row r="233" spans="1:23" ht="105">
      <c r="A233" s="12" t="s">
        <v>30</v>
      </c>
      <c r="B233" s="12" t="s">
        <v>1161</v>
      </c>
      <c r="H233" s="11" t="s">
        <v>823</v>
      </c>
      <c r="I233" s="12" t="s">
        <v>1174</v>
      </c>
      <c r="K233" s="11"/>
      <c r="P233" s="11" t="s">
        <v>824</v>
      </c>
      <c r="Q233" s="13" t="s">
        <v>1175</v>
      </c>
      <c r="S233" s="11" t="s">
        <v>825</v>
      </c>
      <c r="T233" s="12" t="s">
        <v>1176</v>
      </c>
      <c r="V233" s="11" t="s">
        <v>826</v>
      </c>
      <c r="W233" s="12" t="s">
        <v>1177</v>
      </c>
    </row>
    <row r="234" spans="1:23" ht="15">
      <c r="H234" s="13"/>
      <c r="K234" s="13"/>
      <c r="P234" s="12" t="s">
        <v>849</v>
      </c>
      <c r="Q234" s="13" t="str">
        <f ca="1">IFERROR(__xludf.DUMMYFUNCTION("IF(ISBLANK(E167), """", GOOGLETRANSLATE(E167, ""en"", ""fr""))"),"")</f>
        <v/>
      </c>
      <c r="S234" s="12" t="s">
        <v>849</v>
      </c>
      <c r="T234" s="12" t="str">
        <f ca="1">IFERROR(__xludf.DUMMYFUNCTION("IF(ISBLANK(E167), """", GOOGLETRANSLATE(E167, ""en"", ""pt""))"),"")</f>
        <v/>
      </c>
      <c r="V234" s="12" t="s">
        <v>849</v>
      </c>
      <c r="W234" s="12" t="str">
        <f ca="1">IFERROR(__xludf.DUMMYFUNCTION("IF(ISBLANK(E167), """", GOOGLETRANSLATE(E167, ""en"", ""es""))"),"")</f>
        <v/>
      </c>
    </row>
    <row r="235" spans="1:23" ht="30">
      <c r="A235" s="12" t="s">
        <v>128</v>
      </c>
      <c r="B235" s="12" t="s">
        <v>291</v>
      </c>
      <c r="C235" s="12" t="s">
        <v>131</v>
      </c>
      <c r="D235" s="12" t="s">
        <v>40</v>
      </c>
      <c r="H235" s="12" t="s">
        <v>292</v>
      </c>
      <c r="P235" s="12" t="s">
        <v>871</v>
      </c>
      <c r="Q235" s="13" t="str">
        <f ca="1">IFERROR(__xludf.DUMMYFUNCTION("IF(ISBLANK(E168), """", GOOGLETRANSLATE(E168, ""en"", ""fr""))"),"")</f>
        <v/>
      </c>
      <c r="S235" s="12" t="s">
        <v>953</v>
      </c>
      <c r="T235" s="12" t="str">
        <f ca="1">IFERROR(__xludf.DUMMYFUNCTION("IF(ISBLANK(E168), """", GOOGLETRANSLATE(E168, ""en"", ""pt""))"),"")</f>
        <v/>
      </c>
      <c r="V235" s="12" t="s">
        <v>1036</v>
      </c>
      <c r="W235" s="12" t="str">
        <f ca="1">IFERROR(__xludf.DUMMYFUNCTION("IF(ISBLANK(E168), """", GOOGLETRANSLATE(E168, ""en"", ""es""))"),"")</f>
        <v/>
      </c>
    </row>
    <row r="236" spans="1:23" ht="15">
      <c r="A236" s="12" t="s">
        <v>49</v>
      </c>
      <c r="B236" s="12" t="s">
        <v>293</v>
      </c>
      <c r="H236" s="12" t="s">
        <v>136</v>
      </c>
      <c r="P236" s="12" t="s">
        <v>858</v>
      </c>
      <c r="Q236" s="13" t="str">
        <f ca="1">IFERROR(__xludf.DUMMYFUNCTION("IF(ISBLANK(E169), """", GOOGLETRANSLATE(E169, ""en"", ""fr""))"),"")</f>
        <v/>
      </c>
      <c r="S236" s="12" t="s">
        <v>940</v>
      </c>
      <c r="T236" s="12" t="str">
        <f ca="1">IFERROR(__xludf.DUMMYFUNCTION("IF(ISBLANK(E169), """", GOOGLETRANSLATE(E169, ""en"", ""pt""))"),"")</f>
        <v/>
      </c>
      <c r="V236" s="12" t="s">
        <v>1023</v>
      </c>
      <c r="W236" s="12" t="str">
        <f ca="1">IFERROR(__xludf.DUMMYFUNCTION("IF(ISBLANK(E169), """", GOOGLETRANSLATE(E169, ""en"", ""es""))"),"")</f>
        <v/>
      </c>
    </row>
    <row r="237" spans="1:23" ht="15">
      <c r="P237" s="12" t="s">
        <v>849</v>
      </c>
      <c r="Q237" s="13" t="str">
        <f ca="1">IFERROR(__xludf.DUMMYFUNCTION("IF(ISBLANK(E170), """", GOOGLETRANSLATE(E170, ""en"", ""fr""))"),"")</f>
        <v/>
      </c>
      <c r="S237" s="12" t="s">
        <v>849</v>
      </c>
      <c r="T237" s="12" t="str">
        <f ca="1">IFERROR(__xludf.DUMMYFUNCTION("IF(ISBLANK(E170), """", GOOGLETRANSLATE(E170, ""en"", ""pt""))"),"")</f>
        <v/>
      </c>
      <c r="V237" s="12" t="s">
        <v>849</v>
      </c>
      <c r="W237" s="12" t="str">
        <f ca="1">IFERROR(__xludf.DUMMYFUNCTION("IF(ISBLANK(E170), """", GOOGLETRANSLATE(E170, ""en"", ""es""))"),"")</f>
        <v/>
      </c>
    </row>
    <row r="238" spans="1:23" ht="15">
      <c r="H238" s="13"/>
      <c r="K238" s="13"/>
      <c r="P238" s="12" t="s">
        <v>849</v>
      </c>
      <c r="Q238" s="13" t="str">
        <f ca="1">IFERROR(__xludf.DUMMYFUNCTION("IF(ISBLANK(E171), """", GOOGLETRANSLATE(E171, ""en"", ""fr""))"),"")</f>
        <v/>
      </c>
      <c r="S238" s="12" t="s">
        <v>849</v>
      </c>
      <c r="T238" s="12" t="str">
        <f ca="1">IFERROR(__xludf.DUMMYFUNCTION("IF(ISBLANK(E171), """", GOOGLETRANSLATE(E171, ""en"", ""pt""))"),"")</f>
        <v/>
      </c>
      <c r="V238" s="12" t="s">
        <v>849</v>
      </c>
      <c r="W238" s="12" t="str">
        <f ca="1">IFERROR(__xludf.DUMMYFUNCTION("IF(ISBLANK(E171), """", GOOGLETRANSLATE(E171, ""en"", ""es""))"),"")</f>
        <v/>
      </c>
    </row>
    <row r="239" spans="1:23" ht="30">
      <c r="A239" s="12" t="s">
        <v>128</v>
      </c>
      <c r="B239" s="12" t="s">
        <v>294</v>
      </c>
      <c r="C239" s="12" t="s">
        <v>131</v>
      </c>
      <c r="D239" s="12" t="s">
        <v>40</v>
      </c>
      <c r="H239" s="12" t="s">
        <v>295</v>
      </c>
      <c r="P239" s="12" t="s">
        <v>872</v>
      </c>
      <c r="Q239" s="13" t="str">
        <f ca="1">IFERROR(__xludf.DUMMYFUNCTION("IF(ISBLANK(E172), """", GOOGLETRANSLATE(E172, ""en"", ""fr""))"),"")</f>
        <v/>
      </c>
      <c r="S239" s="12" t="s">
        <v>954</v>
      </c>
      <c r="T239" s="12" t="str">
        <f ca="1">IFERROR(__xludf.DUMMYFUNCTION("IF(ISBLANK(E172), """", GOOGLETRANSLATE(E172, ""en"", ""pt""))"),"")</f>
        <v/>
      </c>
      <c r="V239" s="12" t="s">
        <v>1037</v>
      </c>
      <c r="W239" s="12" t="str">
        <f ca="1">IFERROR(__xludf.DUMMYFUNCTION("IF(ISBLANK(E172), """", GOOGLETRANSLATE(E172, ""en"", ""es""))"),"")</f>
        <v/>
      </c>
    </row>
    <row r="240" spans="1:23" ht="15">
      <c r="A240" s="12" t="s">
        <v>49</v>
      </c>
      <c r="B240" s="12" t="s">
        <v>296</v>
      </c>
      <c r="H240" s="12" t="s">
        <v>136</v>
      </c>
      <c r="P240" s="12" t="s">
        <v>858</v>
      </c>
      <c r="Q240" s="13" t="str">
        <f ca="1">IFERROR(__xludf.DUMMYFUNCTION("IF(ISBLANK(E173), """", GOOGLETRANSLATE(E173, ""en"", ""fr""))"),"")</f>
        <v/>
      </c>
      <c r="S240" s="12" t="s">
        <v>940</v>
      </c>
      <c r="T240" s="12" t="str">
        <f ca="1">IFERROR(__xludf.DUMMYFUNCTION("IF(ISBLANK(E173), """", GOOGLETRANSLATE(E173, ""en"", ""pt""))"),"")</f>
        <v/>
      </c>
      <c r="V240" s="12" t="s">
        <v>1023</v>
      </c>
      <c r="W240" s="12" t="str">
        <f ca="1">IFERROR(__xludf.DUMMYFUNCTION("IF(ISBLANK(E173), """", GOOGLETRANSLATE(E173, ""en"", ""es""))"),"")</f>
        <v/>
      </c>
    </row>
    <row r="241" spans="1:23" ht="15">
      <c r="P241" s="12" t="s">
        <v>849</v>
      </c>
      <c r="Q241" s="13" t="str">
        <f ca="1">IFERROR(__xludf.DUMMYFUNCTION("IF(ISBLANK(E174), """", GOOGLETRANSLATE(E174, ""en"", ""fr""))"),"")</f>
        <v/>
      </c>
      <c r="S241" s="12" t="s">
        <v>849</v>
      </c>
      <c r="T241" s="12" t="str">
        <f ca="1">IFERROR(__xludf.DUMMYFUNCTION("IF(ISBLANK(E174), """", GOOGLETRANSLATE(E174, ""en"", ""pt""))"),"")</f>
        <v/>
      </c>
      <c r="V241" s="12" t="s">
        <v>849</v>
      </c>
      <c r="W241" s="12" t="str">
        <f ca="1">IFERROR(__xludf.DUMMYFUNCTION("IF(ISBLANK(E174), """", GOOGLETRANSLATE(E174, ""en"", ""es""))"),"")</f>
        <v/>
      </c>
    </row>
    <row r="242" spans="1:23" ht="15">
      <c r="H242" s="13"/>
      <c r="K242" s="13"/>
      <c r="P242" s="12" t="s">
        <v>849</v>
      </c>
      <c r="Q242" s="13" t="str">
        <f ca="1">IFERROR(__xludf.DUMMYFUNCTION("IF(ISBLANK(E175), """", GOOGLETRANSLATE(E175, ""en"", ""fr""))"),"")</f>
        <v/>
      </c>
      <c r="S242" s="12" t="s">
        <v>849</v>
      </c>
      <c r="T242" s="12" t="str">
        <f ca="1">IFERROR(__xludf.DUMMYFUNCTION("IF(ISBLANK(E175), """", GOOGLETRANSLATE(E175, ""en"", ""pt""))"),"")</f>
        <v/>
      </c>
      <c r="V242" s="12" t="s">
        <v>849</v>
      </c>
      <c r="W242" s="12" t="str">
        <f ca="1">IFERROR(__xludf.DUMMYFUNCTION("IF(ISBLANK(E175), """", GOOGLETRANSLATE(E175, ""en"", ""es""))"),"")</f>
        <v/>
      </c>
    </row>
    <row r="243" spans="1:23" ht="45">
      <c r="A243" s="12" t="s">
        <v>128</v>
      </c>
      <c r="B243" s="12" t="s">
        <v>297</v>
      </c>
      <c r="C243" s="12" t="s">
        <v>131</v>
      </c>
      <c r="D243" s="12" t="s">
        <v>40</v>
      </c>
      <c r="H243" s="12" t="s">
        <v>298</v>
      </c>
      <c r="P243" s="12" t="s">
        <v>873</v>
      </c>
      <c r="Q243" s="13" t="str">
        <f ca="1">IFERROR(__xludf.DUMMYFUNCTION("IF(ISBLANK(E176), """", GOOGLETRANSLATE(E176, ""en"", ""fr""))"),"")</f>
        <v/>
      </c>
      <c r="S243" s="12" t="s">
        <v>955</v>
      </c>
      <c r="T243" s="12" t="str">
        <f ca="1">IFERROR(__xludf.DUMMYFUNCTION("IF(ISBLANK(E176), """", GOOGLETRANSLATE(E176, ""en"", ""pt""))"),"")</f>
        <v/>
      </c>
      <c r="V243" s="12" t="s">
        <v>1038</v>
      </c>
      <c r="W243" s="12" t="str">
        <f ca="1">IFERROR(__xludf.DUMMYFUNCTION("IF(ISBLANK(E176), """", GOOGLETRANSLATE(E176, ""en"", ""es""))"),"")</f>
        <v/>
      </c>
    </row>
    <row r="244" spans="1:23" ht="15">
      <c r="A244" s="12" t="s">
        <v>49</v>
      </c>
      <c r="B244" s="12" t="s">
        <v>299</v>
      </c>
      <c r="H244" s="12" t="s">
        <v>136</v>
      </c>
      <c r="P244" s="12" t="s">
        <v>858</v>
      </c>
      <c r="Q244" s="13" t="str">
        <f ca="1">IFERROR(__xludf.DUMMYFUNCTION("IF(ISBLANK(E177), """", GOOGLETRANSLATE(E177, ""en"", ""fr""))"),"")</f>
        <v/>
      </c>
      <c r="S244" s="12" t="s">
        <v>940</v>
      </c>
      <c r="T244" s="12" t="str">
        <f ca="1">IFERROR(__xludf.DUMMYFUNCTION("IF(ISBLANK(E177), """", GOOGLETRANSLATE(E177, ""en"", ""pt""))"),"")</f>
        <v/>
      </c>
      <c r="V244" s="12" t="s">
        <v>1023</v>
      </c>
      <c r="W244" s="12" t="str">
        <f ca="1">IFERROR(__xludf.DUMMYFUNCTION("IF(ISBLANK(E177), """", GOOGLETRANSLATE(E177, ""en"", ""es""))"),"")</f>
        <v/>
      </c>
    </row>
    <row r="245" spans="1:23" ht="15">
      <c r="P245" s="12" t="s">
        <v>849</v>
      </c>
      <c r="Q245" s="13" t="str">
        <f ca="1">IFERROR(__xludf.DUMMYFUNCTION("IF(ISBLANK(E178), """", GOOGLETRANSLATE(E178, ""en"", ""fr""))"),"")</f>
        <v/>
      </c>
      <c r="S245" s="12" t="s">
        <v>849</v>
      </c>
      <c r="T245" s="12" t="str">
        <f ca="1">IFERROR(__xludf.DUMMYFUNCTION("IF(ISBLANK(E178), """", GOOGLETRANSLATE(E178, ""en"", ""pt""))"),"")</f>
        <v/>
      </c>
      <c r="V245" s="12" t="s">
        <v>849</v>
      </c>
      <c r="W245" s="12" t="str">
        <f ca="1">IFERROR(__xludf.DUMMYFUNCTION("IF(ISBLANK(E178), """", GOOGLETRANSLATE(E178, ""en"", ""es""))"),"")</f>
        <v/>
      </c>
    </row>
    <row r="246" spans="1:23" ht="15">
      <c r="H246" s="13"/>
      <c r="K246" s="13"/>
      <c r="P246" s="12" t="s">
        <v>849</v>
      </c>
      <c r="Q246" s="13" t="str">
        <f ca="1">IFERROR(__xludf.DUMMYFUNCTION("IF(ISBLANK(E179), """", GOOGLETRANSLATE(E179, ""en"", ""fr""))"),"")</f>
        <v/>
      </c>
      <c r="S246" s="12" t="s">
        <v>849</v>
      </c>
      <c r="T246" s="12" t="str">
        <f ca="1">IFERROR(__xludf.DUMMYFUNCTION("IF(ISBLANK(E179), """", GOOGLETRANSLATE(E179, ""en"", ""pt""))"),"")</f>
        <v/>
      </c>
      <c r="V246" s="12" t="s">
        <v>849</v>
      </c>
      <c r="W246" s="12" t="str">
        <f ca="1">IFERROR(__xludf.DUMMYFUNCTION("IF(ISBLANK(E179), """", GOOGLETRANSLATE(E179, ""en"", ""es""))"),"")</f>
        <v/>
      </c>
    </row>
    <row r="247" spans="1:23" ht="45">
      <c r="A247" s="12" t="s">
        <v>128</v>
      </c>
      <c r="B247" s="12" t="s">
        <v>300</v>
      </c>
      <c r="C247" s="12" t="s">
        <v>131</v>
      </c>
      <c r="D247" s="12" t="s">
        <v>40</v>
      </c>
      <c r="H247" s="12" t="s">
        <v>301</v>
      </c>
      <c r="P247" s="12" t="s">
        <v>874</v>
      </c>
      <c r="Q247" s="13" t="str">
        <f ca="1">IFERROR(__xludf.DUMMYFUNCTION("IF(ISBLANK(E180), """", GOOGLETRANSLATE(E180, ""en"", ""fr""))"),"")</f>
        <v/>
      </c>
      <c r="S247" s="12" t="s">
        <v>956</v>
      </c>
      <c r="T247" s="12" t="str">
        <f ca="1">IFERROR(__xludf.DUMMYFUNCTION("IF(ISBLANK(E180), """", GOOGLETRANSLATE(E180, ""en"", ""pt""))"),"")</f>
        <v/>
      </c>
      <c r="V247" s="12" t="s">
        <v>1039</v>
      </c>
      <c r="W247" s="12" t="str">
        <f ca="1">IFERROR(__xludf.DUMMYFUNCTION("IF(ISBLANK(E180), """", GOOGLETRANSLATE(E180, ""en"", ""es""))"),"")</f>
        <v/>
      </c>
    </row>
    <row r="248" spans="1:23" ht="15">
      <c r="A248" s="12" t="s">
        <v>49</v>
      </c>
      <c r="B248" s="12" t="s">
        <v>302</v>
      </c>
      <c r="H248" s="12" t="s">
        <v>136</v>
      </c>
      <c r="P248" s="12" t="s">
        <v>858</v>
      </c>
      <c r="Q248" s="13" t="str">
        <f ca="1">IFERROR(__xludf.DUMMYFUNCTION("IF(ISBLANK(E181), """", GOOGLETRANSLATE(E181, ""en"", ""fr""))"),"")</f>
        <v/>
      </c>
      <c r="S248" s="12" t="s">
        <v>940</v>
      </c>
      <c r="T248" s="12" t="str">
        <f ca="1">IFERROR(__xludf.DUMMYFUNCTION("IF(ISBLANK(E181), """", GOOGLETRANSLATE(E181, ""en"", ""pt""))"),"")</f>
        <v/>
      </c>
      <c r="V248" s="12" t="s">
        <v>1023</v>
      </c>
      <c r="W248" s="12" t="str">
        <f ca="1">IFERROR(__xludf.DUMMYFUNCTION("IF(ISBLANK(E181), """", GOOGLETRANSLATE(E181, ""en"", ""es""))"),"")</f>
        <v/>
      </c>
    </row>
    <row r="249" spans="1:23" ht="15">
      <c r="P249" s="12" t="s">
        <v>849</v>
      </c>
      <c r="Q249" s="13" t="str">
        <f ca="1">IFERROR(__xludf.DUMMYFUNCTION("IF(ISBLANK(E182), """", GOOGLETRANSLATE(E182, ""en"", ""fr""))"),"")</f>
        <v/>
      </c>
      <c r="S249" s="12" t="s">
        <v>849</v>
      </c>
      <c r="T249" s="12" t="str">
        <f ca="1">IFERROR(__xludf.DUMMYFUNCTION("IF(ISBLANK(E182), """", GOOGLETRANSLATE(E182, ""en"", ""pt""))"),"")</f>
        <v/>
      </c>
      <c r="V249" s="12" t="s">
        <v>849</v>
      </c>
      <c r="W249" s="12" t="str">
        <f ca="1">IFERROR(__xludf.DUMMYFUNCTION("IF(ISBLANK(E182), """", GOOGLETRANSLATE(E182, ""en"", ""es""))"),"")</f>
        <v/>
      </c>
    </row>
    <row r="250" spans="1:23" ht="15">
      <c r="H250" s="13"/>
      <c r="K250" s="13"/>
      <c r="P250" s="12" t="s">
        <v>849</v>
      </c>
      <c r="Q250" s="13" t="str">
        <f ca="1">IFERROR(__xludf.DUMMYFUNCTION("IF(ISBLANK(E183), """", GOOGLETRANSLATE(E183, ""en"", ""fr""))"),"")</f>
        <v/>
      </c>
      <c r="S250" s="12" t="s">
        <v>849</v>
      </c>
      <c r="T250" s="12" t="str">
        <f ca="1">IFERROR(__xludf.DUMMYFUNCTION("IF(ISBLANK(E183), """", GOOGLETRANSLATE(E183, ""en"", ""pt""))"),"")</f>
        <v/>
      </c>
      <c r="V250" s="12" t="s">
        <v>849</v>
      </c>
      <c r="W250" s="12" t="str">
        <f ca="1">IFERROR(__xludf.DUMMYFUNCTION("IF(ISBLANK(E183), """", GOOGLETRANSLATE(E183, ""en"", ""es""))"),"")</f>
        <v/>
      </c>
    </row>
    <row r="251" spans="1:23" ht="30">
      <c r="A251" s="12" t="s">
        <v>128</v>
      </c>
      <c r="B251" s="12" t="s">
        <v>303</v>
      </c>
      <c r="C251" s="12" t="s">
        <v>131</v>
      </c>
      <c r="D251" s="12" t="s">
        <v>40</v>
      </c>
      <c r="H251" s="12" t="s">
        <v>304</v>
      </c>
      <c r="P251" s="12" t="s">
        <v>875</v>
      </c>
      <c r="Q251" s="13" t="str">
        <f ca="1">IFERROR(__xludf.DUMMYFUNCTION("IF(ISBLANK(E184), """", GOOGLETRANSLATE(E184, ""en"", ""fr""))"),"")</f>
        <v/>
      </c>
      <c r="S251" s="12" t="s">
        <v>957</v>
      </c>
      <c r="T251" s="12" t="str">
        <f ca="1">IFERROR(__xludf.DUMMYFUNCTION("IF(ISBLANK(E184), """", GOOGLETRANSLATE(E184, ""en"", ""pt""))"),"")</f>
        <v/>
      </c>
      <c r="V251" s="12" t="s">
        <v>1040</v>
      </c>
      <c r="W251" s="12" t="str">
        <f ca="1">IFERROR(__xludf.DUMMYFUNCTION("IF(ISBLANK(E184), """", GOOGLETRANSLATE(E184, ""en"", ""es""))"),"")</f>
        <v/>
      </c>
    </row>
    <row r="252" spans="1:23" ht="15">
      <c r="A252" s="12" t="s">
        <v>49</v>
      </c>
      <c r="B252" s="12" t="s">
        <v>305</v>
      </c>
      <c r="H252" s="12" t="s">
        <v>136</v>
      </c>
      <c r="P252" s="12" t="s">
        <v>858</v>
      </c>
      <c r="Q252" s="13" t="str">
        <f ca="1">IFERROR(__xludf.DUMMYFUNCTION("IF(ISBLANK(E185), """", GOOGLETRANSLATE(E185, ""en"", ""fr""))"),"")</f>
        <v/>
      </c>
      <c r="S252" s="12" t="s">
        <v>940</v>
      </c>
      <c r="T252" s="12" t="str">
        <f ca="1">IFERROR(__xludf.DUMMYFUNCTION("IF(ISBLANK(E185), """", GOOGLETRANSLATE(E185, ""en"", ""pt""))"),"")</f>
        <v/>
      </c>
      <c r="V252" s="12" t="s">
        <v>1023</v>
      </c>
      <c r="W252" s="12" t="str">
        <f ca="1">IFERROR(__xludf.DUMMYFUNCTION("IF(ISBLANK(E185), """", GOOGLETRANSLATE(E185, ""en"", ""es""))"),"")</f>
        <v/>
      </c>
    </row>
    <row r="253" spans="1:23" ht="15">
      <c r="P253" s="12" t="s">
        <v>849</v>
      </c>
      <c r="Q253" s="13" t="str">
        <f ca="1">IFERROR(__xludf.DUMMYFUNCTION("IF(ISBLANK(E186), """", GOOGLETRANSLATE(E186, ""en"", ""fr""))"),"")</f>
        <v/>
      </c>
      <c r="S253" s="12" t="s">
        <v>849</v>
      </c>
      <c r="T253" s="12" t="str">
        <f ca="1">IFERROR(__xludf.DUMMYFUNCTION("IF(ISBLANK(E186), """", GOOGLETRANSLATE(E186, ""en"", ""pt""))"),"")</f>
        <v/>
      </c>
      <c r="V253" s="12" t="s">
        <v>849</v>
      </c>
      <c r="W253" s="12" t="str">
        <f ca="1">IFERROR(__xludf.DUMMYFUNCTION("IF(ISBLANK(E186), """", GOOGLETRANSLATE(E186, ""en"", ""es""))"),"")</f>
        <v/>
      </c>
    </row>
    <row r="254" spans="1:23" ht="15">
      <c r="H254" s="13"/>
      <c r="K254" s="13"/>
      <c r="P254" s="12" t="s">
        <v>849</v>
      </c>
      <c r="Q254" s="13" t="str">
        <f ca="1">IFERROR(__xludf.DUMMYFUNCTION("IF(ISBLANK(E187), """", GOOGLETRANSLATE(E187, ""en"", ""fr""))"),"")</f>
        <v/>
      </c>
      <c r="S254" s="12" t="s">
        <v>849</v>
      </c>
      <c r="T254" s="12" t="str">
        <f ca="1">IFERROR(__xludf.DUMMYFUNCTION("IF(ISBLANK(E187), """", GOOGLETRANSLATE(E187, ""en"", ""pt""))"),"")</f>
        <v/>
      </c>
      <c r="V254" s="12" t="s">
        <v>849</v>
      </c>
      <c r="W254" s="12" t="str">
        <f ca="1">IFERROR(__xludf.DUMMYFUNCTION("IF(ISBLANK(E187), """", GOOGLETRANSLATE(E187, ""en"", ""es""))"),"")</f>
        <v/>
      </c>
    </row>
    <row r="255" spans="1:23" ht="30">
      <c r="A255" s="12" t="s">
        <v>128</v>
      </c>
      <c r="B255" s="12" t="s">
        <v>306</v>
      </c>
      <c r="C255" s="12" t="s">
        <v>131</v>
      </c>
      <c r="D255" s="12" t="s">
        <v>40</v>
      </c>
      <c r="H255" s="12" t="s">
        <v>307</v>
      </c>
      <c r="P255" s="12" t="s">
        <v>876</v>
      </c>
      <c r="Q255" s="13" t="str">
        <f ca="1">IFERROR(__xludf.DUMMYFUNCTION("IF(ISBLANK(E188), """", GOOGLETRANSLATE(E188, ""en"", ""fr""))"),"")</f>
        <v/>
      </c>
      <c r="S255" s="12" t="s">
        <v>958</v>
      </c>
      <c r="T255" s="12" t="str">
        <f ca="1">IFERROR(__xludf.DUMMYFUNCTION("IF(ISBLANK(E188), """", GOOGLETRANSLATE(E188, ""en"", ""pt""))"),"")</f>
        <v/>
      </c>
      <c r="V255" s="12" t="s">
        <v>1041</v>
      </c>
      <c r="W255" s="12" t="str">
        <f ca="1">IFERROR(__xludf.DUMMYFUNCTION("IF(ISBLANK(E188), """", GOOGLETRANSLATE(E188, ""en"", ""es""))"),"")</f>
        <v/>
      </c>
    </row>
    <row r="256" spans="1:23" ht="15">
      <c r="A256" s="12" t="s">
        <v>49</v>
      </c>
      <c r="B256" s="12" t="s">
        <v>308</v>
      </c>
      <c r="H256" s="12" t="s">
        <v>136</v>
      </c>
      <c r="P256" s="12" t="s">
        <v>858</v>
      </c>
      <c r="Q256" s="13" t="str">
        <f ca="1">IFERROR(__xludf.DUMMYFUNCTION("IF(ISBLANK(E189), """", GOOGLETRANSLATE(E189, ""en"", ""fr""))"),"")</f>
        <v/>
      </c>
      <c r="S256" s="12" t="s">
        <v>940</v>
      </c>
      <c r="T256" s="12" t="str">
        <f ca="1">IFERROR(__xludf.DUMMYFUNCTION("IF(ISBLANK(E189), """", GOOGLETRANSLATE(E189, ""en"", ""pt""))"),"")</f>
        <v/>
      </c>
      <c r="V256" s="12" t="s">
        <v>1023</v>
      </c>
      <c r="W256" s="12" t="str">
        <f ca="1">IFERROR(__xludf.DUMMYFUNCTION("IF(ISBLANK(E189), """", GOOGLETRANSLATE(E189, ""en"", ""es""))"),"")</f>
        <v/>
      </c>
    </row>
    <row r="257" spans="1:23" ht="15">
      <c r="P257" s="12" t="s">
        <v>849</v>
      </c>
      <c r="Q257" s="13" t="str">
        <f ca="1">IFERROR(__xludf.DUMMYFUNCTION("IF(ISBLANK(E190), """", GOOGLETRANSLATE(E190, ""en"", ""fr""))"),"")</f>
        <v/>
      </c>
      <c r="S257" s="12" t="s">
        <v>849</v>
      </c>
      <c r="T257" s="12" t="str">
        <f ca="1">IFERROR(__xludf.DUMMYFUNCTION("IF(ISBLANK(E190), """", GOOGLETRANSLATE(E190, ""en"", ""pt""))"),"")</f>
        <v/>
      </c>
      <c r="V257" s="12" t="s">
        <v>849</v>
      </c>
      <c r="W257" s="12" t="str">
        <f ca="1">IFERROR(__xludf.DUMMYFUNCTION("IF(ISBLANK(E190), """", GOOGLETRANSLATE(E190, ""en"", ""es""))"),"")</f>
        <v/>
      </c>
    </row>
    <row r="258" spans="1:23" ht="15">
      <c r="H258" s="13"/>
      <c r="K258" s="13"/>
      <c r="P258" s="12" t="s">
        <v>849</v>
      </c>
      <c r="Q258" s="13" t="str">
        <f ca="1">IFERROR(__xludf.DUMMYFUNCTION("IF(ISBLANK(E191), """", GOOGLETRANSLATE(E191, ""en"", ""fr""))"),"")</f>
        <v/>
      </c>
      <c r="S258" s="12" t="s">
        <v>849</v>
      </c>
      <c r="T258" s="12" t="str">
        <f ca="1">IFERROR(__xludf.DUMMYFUNCTION("IF(ISBLANK(E191), """", GOOGLETRANSLATE(E191, ""en"", ""pt""))"),"")</f>
        <v/>
      </c>
      <c r="V258" s="12" t="s">
        <v>849</v>
      </c>
      <c r="W258" s="12" t="str">
        <f ca="1">IFERROR(__xludf.DUMMYFUNCTION("IF(ISBLANK(E191), """", GOOGLETRANSLATE(E191, ""en"", ""es""))"),"")</f>
        <v/>
      </c>
    </row>
    <row r="259" spans="1:23" ht="45">
      <c r="A259" s="12" t="s">
        <v>128</v>
      </c>
      <c r="B259" s="12" t="s">
        <v>309</v>
      </c>
      <c r="C259" s="12" t="s">
        <v>131</v>
      </c>
      <c r="D259" s="12" t="s">
        <v>40</v>
      </c>
      <c r="H259" s="12" t="s">
        <v>310</v>
      </c>
      <c r="P259" s="12" t="s">
        <v>877</v>
      </c>
      <c r="Q259" s="13" t="str">
        <f ca="1">IFERROR(__xludf.DUMMYFUNCTION("IF(ISBLANK(E192), """", GOOGLETRANSLATE(E192, ""en"", ""fr""))"),"")</f>
        <v/>
      </c>
      <c r="S259" s="12" t="s">
        <v>959</v>
      </c>
      <c r="T259" s="12" t="str">
        <f ca="1">IFERROR(__xludf.DUMMYFUNCTION("IF(ISBLANK(E192), """", GOOGLETRANSLATE(E192, ""en"", ""pt""))"),"")</f>
        <v/>
      </c>
      <c r="V259" s="12" t="s">
        <v>1042</v>
      </c>
      <c r="W259" s="12" t="str">
        <f ca="1">IFERROR(__xludf.DUMMYFUNCTION("IF(ISBLANK(E192), """", GOOGLETRANSLATE(E192, ""en"", ""es""))"),"")</f>
        <v/>
      </c>
    </row>
    <row r="260" spans="1:23" ht="15">
      <c r="A260" s="12" t="s">
        <v>49</v>
      </c>
      <c r="B260" s="12" t="s">
        <v>311</v>
      </c>
      <c r="H260" s="12" t="s">
        <v>136</v>
      </c>
      <c r="P260" s="12" t="s">
        <v>858</v>
      </c>
      <c r="Q260" s="13" t="str">
        <f ca="1">IFERROR(__xludf.DUMMYFUNCTION("IF(ISBLANK(E193), """", GOOGLETRANSLATE(E193, ""en"", ""fr""))"),"")</f>
        <v/>
      </c>
      <c r="S260" s="12" t="s">
        <v>940</v>
      </c>
      <c r="T260" s="12" t="str">
        <f ca="1">IFERROR(__xludf.DUMMYFUNCTION("IF(ISBLANK(E193), """", GOOGLETRANSLATE(E193, ""en"", ""pt""))"),"")</f>
        <v/>
      </c>
      <c r="V260" s="12" t="s">
        <v>1023</v>
      </c>
      <c r="W260" s="12" t="str">
        <f ca="1">IFERROR(__xludf.DUMMYFUNCTION("IF(ISBLANK(E193), """", GOOGLETRANSLATE(E193, ""en"", ""es""))"),"")</f>
        <v/>
      </c>
    </row>
    <row r="261" spans="1:23" ht="15">
      <c r="P261" s="12" t="s">
        <v>849</v>
      </c>
      <c r="Q261" s="13" t="str">
        <f ca="1">IFERROR(__xludf.DUMMYFUNCTION("IF(ISBLANK(E194), """", GOOGLETRANSLATE(E194, ""en"", ""fr""))"),"")</f>
        <v/>
      </c>
      <c r="S261" s="12" t="s">
        <v>849</v>
      </c>
      <c r="T261" s="12" t="str">
        <f ca="1">IFERROR(__xludf.DUMMYFUNCTION("IF(ISBLANK(E194), """", GOOGLETRANSLATE(E194, ""en"", ""pt""))"),"")</f>
        <v/>
      </c>
      <c r="V261" s="12" t="s">
        <v>849</v>
      </c>
      <c r="W261" s="12" t="str">
        <f ca="1">IFERROR(__xludf.DUMMYFUNCTION("IF(ISBLANK(E194), """", GOOGLETRANSLATE(E194, ""en"", ""es""))"),"")</f>
        <v/>
      </c>
    </row>
    <row r="262" spans="1:23" ht="15">
      <c r="H262" s="13"/>
      <c r="K262" s="13"/>
      <c r="P262" s="12" t="s">
        <v>849</v>
      </c>
      <c r="Q262" s="13" t="str">
        <f ca="1">IFERROR(__xludf.DUMMYFUNCTION("IF(ISBLANK(E195), """", GOOGLETRANSLATE(E195, ""en"", ""fr""))"),"")</f>
        <v/>
      </c>
      <c r="S262" s="12" t="s">
        <v>849</v>
      </c>
      <c r="T262" s="12" t="str">
        <f ca="1">IFERROR(__xludf.DUMMYFUNCTION("IF(ISBLANK(E195), """", GOOGLETRANSLATE(E195, ""en"", ""pt""))"),"")</f>
        <v/>
      </c>
      <c r="V262" s="12" t="s">
        <v>849</v>
      </c>
      <c r="W262" s="12" t="str">
        <f ca="1">IFERROR(__xludf.DUMMYFUNCTION("IF(ISBLANK(E195), """", GOOGLETRANSLATE(E195, ""en"", ""es""))"),"")</f>
        <v/>
      </c>
    </row>
    <row r="263" spans="1:23" ht="15">
      <c r="A263" s="12" t="s">
        <v>128</v>
      </c>
      <c r="B263" s="12" t="s">
        <v>312</v>
      </c>
      <c r="C263" s="12" t="s">
        <v>131</v>
      </c>
      <c r="D263" s="12" t="s">
        <v>40</v>
      </c>
      <c r="H263" s="12" t="s">
        <v>313</v>
      </c>
      <c r="P263" s="12" t="s">
        <v>314</v>
      </c>
      <c r="Q263" s="13" t="str">
        <f ca="1">IFERROR(__xludf.DUMMYFUNCTION("IF(ISBLANK(E196), """", GOOGLETRANSLATE(E196, ""en"", ""fr""))"),"")</f>
        <v/>
      </c>
      <c r="S263" s="12" t="s">
        <v>315</v>
      </c>
      <c r="T263" s="12" t="str">
        <f ca="1">IFERROR(__xludf.DUMMYFUNCTION("IF(ISBLANK(E196), """", GOOGLETRANSLATE(E196, ""en"", ""pt""))"),"")</f>
        <v/>
      </c>
      <c r="V263" s="12" t="s">
        <v>316</v>
      </c>
      <c r="W263" s="12" t="str">
        <f ca="1">IFERROR(__xludf.DUMMYFUNCTION("IF(ISBLANK(E196), """", GOOGLETRANSLATE(E196, ""en"", ""es""))"),"")</f>
        <v/>
      </c>
    </row>
    <row r="264" spans="1:23" ht="15">
      <c r="A264" s="12" t="s">
        <v>49</v>
      </c>
      <c r="B264" s="12" t="s">
        <v>317</v>
      </c>
      <c r="H264" s="12" t="s">
        <v>136</v>
      </c>
      <c r="P264" s="12" t="s">
        <v>858</v>
      </c>
      <c r="Q264" s="13" t="str">
        <f ca="1">IFERROR(__xludf.DUMMYFUNCTION("IF(ISBLANK(E197), """", GOOGLETRANSLATE(E197, ""en"", ""fr""))"),"")</f>
        <v/>
      </c>
      <c r="S264" s="12" t="s">
        <v>940</v>
      </c>
      <c r="T264" s="12" t="str">
        <f ca="1">IFERROR(__xludf.DUMMYFUNCTION("IF(ISBLANK(E197), """", GOOGLETRANSLATE(E197, ""en"", ""pt""))"),"")</f>
        <v/>
      </c>
      <c r="V264" s="12" t="s">
        <v>1023</v>
      </c>
      <c r="W264" s="12" t="str">
        <f ca="1">IFERROR(__xludf.DUMMYFUNCTION("IF(ISBLANK(E197), """", GOOGLETRANSLATE(E197, ""en"", ""es""))"),"")</f>
        <v/>
      </c>
    </row>
    <row r="265" spans="1:23" ht="15">
      <c r="P265" s="12" t="s">
        <v>849</v>
      </c>
      <c r="Q265" s="13" t="str">
        <f ca="1">IFERROR(__xludf.DUMMYFUNCTION("IF(ISBLANK(E198), """", GOOGLETRANSLATE(E198, ""en"", ""fr""))"),"")</f>
        <v/>
      </c>
      <c r="S265" s="12" t="s">
        <v>849</v>
      </c>
      <c r="T265" s="12" t="str">
        <f ca="1">IFERROR(__xludf.DUMMYFUNCTION("IF(ISBLANK(E198), """", GOOGLETRANSLATE(E198, ""en"", ""pt""))"),"")</f>
        <v/>
      </c>
      <c r="V265" s="12" t="s">
        <v>849</v>
      </c>
      <c r="W265" s="12" t="str">
        <f ca="1">IFERROR(__xludf.DUMMYFUNCTION("IF(ISBLANK(E198), """", GOOGLETRANSLATE(E198, ""en"", ""es""))"),"")</f>
        <v/>
      </c>
    </row>
    <row r="266" spans="1:23" ht="15">
      <c r="H266" s="13"/>
      <c r="K266" s="13"/>
      <c r="P266" s="12" t="s">
        <v>849</v>
      </c>
      <c r="Q266" s="13" t="str">
        <f ca="1">IFERROR(__xludf.DUMMYFUNCTION("IF(ISBLANK(E199), """", GOOGLETRANSLATE(E199, ""en"", ""fr""))"),"")</f>
        <v/>
      </c>
      <c r="S266" s="12" t="s">
        <v>849</v>
      </c>
      <c r="T266" s="12" t="str">
        <f ca="1">IFERROR(__xludf.DUMMYFUNCTION("IF(ISBLANK(E199), """", GOOGLETRANSLATE(E199, ""en"", ""pt""))"),"")</f>
        <v/>
      </c>
      <c r="V266" s="12" t="s">
        <v>849</v>
      </c>
      <c r="W266" s="12" t="str">
        <f ca="1">IFERROR(__xludf.DUMMYFUNCTION("IF(ISBLANK(E199), """", GOOGLETRANSLATE(E199, ""en"", ""es""))"),"")</f>
        <v/>
      </c>
    </row>
    <row r="267" spans="1:23" ht="45">
      <c r="A267" s="12" t="s">
        <v>128</v>
      </c>
      <c r="B267" s="12" t="s">
        <v>318</v>
      </c>
      <c r="C267" s="12" t="s">
        <v>131</v>
      </c>
      <c r="D267" s="12" t="s">
        <v>40</v>
      </c>
      <c r="H267" s="12" t="s">
        <v>319</v>
      </c>
      <c r="P267" s="12" t="s">
        <v>878</v>
      </c>
      <c r="Q267" s="13" t="str">
        <f ca="1">IFERROR(__xludf.DUMMYFUNCTION("IF(ISBLANK(E200), """", GOOGLETRANSLATE(E200, ""en"", ""fr""))"),"")</f>
        <v/>
      </c>
      <c r="S267" s="12" t="s">
        <v>960</v>
      </c>
      <c r="T267" s="12" t="str">
        <f ca="1">IFERROR(__xludf.DUMMYFUNCTION("IF(ISBLANK(E200), """", GOOGLETRANSLATE(E200, ""en"", ""pt""))"),"")</f>
        <v/>
      </c>
      <c r="V267" s="12" t="s">
        <v>1043</v>
      </c>
      <c r="W267" s="12" t="str">
        <f ca="1">IFERROR(__xludf.DUMMYFUNCTION("IF(ISBLANK(E200), """", GOOGLETRANSLATE(E200, ""en"", ""es""))"),"")</f>
        <v/>
      </c>
    </row>
    <row r="268" spans="1:23" ht="15">
      <c r="A268" s="12" t="s">
        <v>49</v>
      </c>
      <c r="B268" s="12" t="s">
        <v>320</v>
      </c>
      <c r="H268" s="12" t="s">
        <v>136</v>
      </c>
      <c r="P268" s="12" t="s">
        <v>858</v>
      </c>
      <c r="Q268" s="13" t="str">
        <f ca="1">IFERROR(__xludf.DUMMYFUNCTION("IF(ISBLANK(E201), """", GOOGLETRANSLATE(E201, ""en"", ""fr""))"),"")</f>
        <v/>
      </c>
      <c r="S268" s="12" t="s">
        <v>940</v>
      </c>
      <c r="T268" s="12" t="str">
        <f ca="1">IFERROR(__xludf.DUMMYFUNCTION("IF(ISBLANK(E201), """", GOOGLETRANSLATE(E201, ""en"", ""pt""))"),"")</f>
        <v/>
      </c>
      <c r="V268" s="12" t="s">
        <v>1023</v>
      </c>
      <c r="W268" s="12" t="str">
        <f ca="1">IFERROR(__xludf.DUMMYFUNCTION("IF(ISBLANK(E201), """", GOOGLETRANSLATE(E201, ""en"", ""es""))"),"")</f>
        <v/>
      </c>
    </row>
    <row r="269" spans="1:23" ht="15">
      <c r="P269" s="12" t="s">
        <v>849</v>
      </c>
      <c r="Q269" s="13" t="str">
        <f ca="1">IFERROR(__xludf.DUMMYFUNCTION("IF(ISBLANK(E202), """", GOOGLETRANSLATE(E202, ""en"", ""fr""))"),"")</f>
        <v/>
      </c>
      <c r="S269" s="12" t="s">
        <v>849</v>
      </c>
      <c r="T269" s="12" t="str">
        <f ca="1">IFERROR(__xludf.DUMMYFUNCTION("IF(ISBLANK(E202), """", GOOGLETRANSLATE(E202, ""en"", ""pt""))"),"")</f>
        <v/>
      </c>
      <c r="V269" s="12" t="s">
        <v>849</v>
      </c>
      <c r="W269" s="12" t="str">
        <f ca="1">IFERROR(__xludf.DUMMYFUNCTION("IF(ISBLANK(E202), """", GOOGLETRANSLATE(E202, ""en"", ""es""))"),"")</f>
        <v/>
      </c>
    </row>
    <row r="270" spans="1:23" ht="15">
      <c r="H270" s="13"/>
      <c r="K270" s="13"/>
      <c r="P270" s="12" t="s">
        <v>849</v>
      </c>
      <c r="Q270" s="13" t="str">
        <f ca="1">IFERROR(__xludf.DUMMYFUNCTION("IF(ISBLANK(E203), """", GOOGLETRANSLATE(E203, ""en"", ""fr""))"),"")</f>
        <v/>
      </c>
      <c r="S270" s="12" t="s">
        <v>849</v>
      </c>
      <c r="T270" s="12" t="str">
        <f ca="1">IFERROR(__xludf.DUMMYFUNCTION("IF(ISBLANK(E203), """", GOOGLETRANSLATE(E203, ""en"", ""pt""))"),"")</f>
        <v/>
      </c>
      <c r="V270" s="12" t="s">
        <v>849</v>
      </c>
      <c r="W270" s="12" t="str">
        <f ca="1">IFERROR(__xludf.DUMMYFUNCTION("IF(ISBLANK(E203), """", GOOGLETRANSLATE(E203, ""en"", ""es""))"),"")</f>
        <v/>
      </c>
    </row>
    <row r="271" spans="1:23" ht="30">
      <c r="A271" s="12" t="s">
        <v>128</v>
      </c>
      <c r="B271" s="12" t="s">
        <v>321</v>
      </c>
      <c r="C271" s="12" t="s">
        <v>131</v>
      </c>
      <c r="D271" s="12" t="s">
        <v>40</v>
      </c>
      <c r="H271" s="12" t="s">
        <v>322</v>
      </c>
      <c r="P271" s="12" t="s">
        <v>879</v>
      </c>
      <c r="Q271" s="13" t="str">
        <f ca="1">IFERROR(__xludf.DUMMYFUNCTION("IF(ISBLANK(E204), """", GOOGLETRANSLATE(E204, ""en"", ""fr""))"),"")</f>
        <v/>
      </c>
      <c r="S271" s="12" t="s">
        <v>961</v>
      </c>
      <c r="T271" s="12" t="str">
        <f ca="1">IFERROR(__xludf.DUMMYFUNCTION("IF(ISBLANK(E204), """", GOOGLETRANSLATE(E204, ""en"", ""pt""))"),"")</f>
        <v/>
      </c>
      <c r="V271" s="12" t="s">
        <v>1044</v>
      </c>
      <c r="W271" s="12" t="str">
        <f ca="1">IFERROR(__xludf.DUMMYFUNCTION("IF(ISBLANK(E204), """", GOOGLETRANSLATE(E204, ""en"", ""es""))"),"")</f>
        <v/>
      </c>
    </row>
    <row r="272" spans="1:23" ht="15">
      <c r="A272" s="12" t="s">
        <v>49</v>
      </c>
      <c r="B272" s="12" t="s">
        <v>323</v>
      </c>
      <c r="H272" s="12" t="s">
        <v>136</v>
      </c>
      <c r="P272" s="12" t="s">
        <v>858</v>
      </c>
      <c r="Q272" s="13" t="str">
        <f ca="1">IFERROR(__xludf.DUMMYFUNCTION("IF(ISBLANK(E205), """", GOOGLETRANSLATE(E205, ""en"", ""fr""))"),"")</f>
        <v/>
      </c>
      <c r="S272" s="12" t="s">
        <v>940</v>
      </c>
      <c r="T272" s="12" t="str">
        <f ca="1">IFERROR(__xludf.DUMMYFUNCTION("IF(ISBLANK(E205), """", GOOGLETRANSLATE(E205, ""en"", ""pt""))"),"")</f>
        <v/>
      </c>
      <c r="V272" s="12" t="s">
        <v>1023</v>
      </c>
      <c r="W272" s="12" t="str">
        <f ca="1">IFERROR(__xludf.DUMMYFUNCTION("IF(ISBLANK(E205), """", GOOGLETRANSLATE(E205, ""en"", ""es""))"),"")</f>
        <v/>
      </c>
    </row>
    <row r="273" spans="1:23" ht="15">
      <c r="P273" s="12" t="s">
        <v>849</v>
      </c>
      <c r="Q273" s="13" t="str">
        <f ca="1">IFERROR(__xludf.DUMMYFUNCTION("IF(ISBLANK(E206), """", GOOGLETRANSLATE(E206, ""en"", ""fr""))"),"")</f>
        <v/>
      </c>
      <c r="S273" s="12" t="s">
        <v>849</v>
      </c>
      <c r="T273" s="12" t="str">
        <f ca="1">IFERROR(__xludf.DUMMYFUNCTION("IF(ISBLANK(E206), """", GOOGLETRANSLATE(E206, ""en"", ""pt""))"),"")</f>
        <v/>
      </c>
      <c r="V273" s="12" t="s">
        <v>849</v>
      </c>
      <c r="W273" s="12" t="str">
        <f ca="1">IFERROR(__xludf.DUMMYFUNCTION("IF(ISBLANK(E206), """", GOOGLETRANSLATE(E206, ""en"", ""es""))"),"")</f>
        <v/>
      </c>
    </row>
    <row r="274" spans="1:23" ht="15">
      <c r="H274" s="13"/>
      <c r="K274" s="13"/>
      <c r="P274" s="12" t="s">
        <v>849</v>
      </c>
      <c r="Q274" s="13" t="str">
        <f ca="1">IFERROR(__xludf.DUMMYFUNCTION("IF(ISBLANK(E207), """", GOOGLETRANSLATE(E207, ""en"", ""fr""))"),"")</f>
        <v/>
      </c>
      <c r="S274" s="12" t="s">
        <v>849</v>
      </c>
      <c r="T274" s="12" t="str">
        <f ca="1">IFERROR(__xludf.DUMMYFUNCTION("IF(ISBLANK(E207), """", GOOGLETRANSLATE(E207, ""en"", ""pt""))"),"")</f>
        <v/>
      </c>
      <c r="V274" s="12" t="s">
        <v>849</v>
      </c>
      <c r="W274" s="12" t="str">
        <f ca="1">IFERROR(__xludf.DUMMYFUNCTION("IF(ISBLANK(E207), """", GOOGLETRANSLATE(E207, ""en"", ""es""))"),"")</f>
        <v/>
      </c>
    </row>
    <row r="275" spans="1:23" ht="30">
      <c r="A275" s="12" t="s">
        <v>128</v>
      </c>
      <c r="B275" s="12" t="s">
        <v>324</v>
      </c>
      <c r="C275" s="12" t="s">
        <v>131</v>
      </c>
      <c r="D275" s="12" t="s">
        <v>40</v>
      </c>
      <c r="H275" s="12" t="s">
        <v>325</v>
      </c>
      <c r="P275" s="12" t="s">
        <v>880</v>
      </c>
      <c r="Q275" s="13" t="str">
        <f ca="1">IFERROR(__xludf.DUMMYFUNCTION("IF(ISBLANK(E208), """", GOOGLETRANSLATE(E208, ""en"", ""fr""))"),"")</f>
        <v/>
      </c>
      <c r="S275" s="12" t="s">
        <v>962</v>
      </c>
      <c r="T275" s="12" t="str">
        <f ca="1">IFERROR(__xludf.DUMMYFUNCTION("IF(ISBLANK(E208), """", GOOGLETRANSLATE(E208, ""en"", ""pt""))"),"")</f>
        <v/>
      </c>
      <c r="V275" s="12" t="s">
        <v>1045</v>
      </c>
      <c r="W275" s="12" t="str">
        <f ca="1">IFERROR(__xludf.DUMMYFUNCTION("IF(ISBLANK(E208), """", GOOGLETRANSLATE(E208, ""en"", ""es""))"),"")</f>
        <v/>
      </c>
    </row>
    <row r="276" spans="1:23" ht="15">
      <c r="A276" s="12" t="s">
        <v>49</v>
      </c>
      <c r="B276" s="12" t="s">
        <v>326</v>
      </c>
      <c r="H276" s="12" t="s">
        <v>136</v>
      </c>
      <c r="P276" s="12" t="s">
        <v>858</v>
      </c>
      <c r="Q276" s="13" t="str">
        <f ca="1">IFERROR(__xludf.DUMMYFUNCTION("IF(ISBLANK(E209), """", GOOGLETRANSLATE(E209, ""en"", ""fr""))"),"")</f>
        <v/>
      </c>
      <c r="S276" s="12" t="s">
        <v>940</v>
      </c>
      <c r="T276" s="12" t="str">
        <f ca="1">IFERROR(__xludf.DUMMYFUNCTION("IF(ISBLANK(E209), """", GOOGLETRANSLATE(E209, ""en"", ""pt""))"),"")</f>
        <v/>
      </c>
      <c r="V276" s="12" t="s">
        <v>1023</v>
      </c>
      <c r="W276" s="12" t="str">
        <f ca="1">IFERROR(__xludf.DUMMYFUNCTION("IF(ISBLANK(E209), """", GOOGLETRANSLATE(E209, ""en"", ""es""))"),"")</f>
        <v/>
      </c>
    </row>
    <row r="277" spans="1:23" ht="15">
      <c r="P277" s="12" t="s">
        <v>849</v>
      </c>
      <c r="Q277" s="13" t="str">
        <f ca="1">IFERROR(__xludf.DUMMYFUNCTION("IF(ISBLANK(E210), """", GOOGLETRANSLATE(E210, ""en"", ""fr""))"),"")</f>
        <v/>
      </c>
      <c r="S277" s="12" t="s">
        <v>849</v>
      </c>
      <c r="T277" s="12" t="str">
        <f ca="1">IFERROR(__xludf.DUMMYFUNCTION("IF(ISBLANK(E210), """", GOOGLETRANSLATE(E210, ""en"", ""pt""))"),"")</f>
        <v/>
      </c>
      <c r="V277" s="12" t="s">
        <v>849</v>
      </c>
      <c r="W277" s="12" t="str">
        <f ca="1">IFERROR(__xludf.DUMMYFUNCTION("IF(ISBLANK(E210), """", GOOGLETRANSLATE(E210, ""en"", ""es""))"),"")</f>
        <v/>
      </c>
    </row>
    <row r="278" spans="1:23" ht="15">
      <c r="H278" s="13"/>
      <c r="K278" s="13"/>
      <c r="P278" s="12" t="s">
        <v>849</v>
      </c>
      <c r="Q278" s="13" t="str">
        <f ca="1">IFERROR(__xludf.DUMMYFUNCTION("IF(ISBLANK(E211), """", GOOGLETRANSLATE(E211, ""en"", ""fr""))"),"")</f>
        <v/>
      </c>
      <c r="S278" s="12" t="s">
        <v>849</v>
      </c>
      <c r="T278" s="12" t="str">
        <f ca="1">IFERROR(__xludf.DUMMYFUNCTION("IF(ISBLANK(E211), """", GOOGLETRANSLATE(E211, ""en"", ""pt""))"),"")</f>
        <v/>
      </c>
      <c r="V278" s="12" t="s">
        <v>849</v>
      </c>
      <c r="W278" s="12" t="str">
        <f ca="1">IFERROR(__xludf.DUMMYFUNCTION("IF(ISBLANK(E211), """", GOOGLETRANSLATE(E211, ""en"", ""es""))"),"")</f>
        <v/>
      </c>
    </row>
    <row r="279" spans="1:23" ht="30">
      <c r="A279" s="12" t="s">
        <v>128</v>
      </c>
      <c r="B279" s="12" t="s">
        <v>327</v>
      </c>
      <c r="C279" s="12" t="s">
        <v>131</v>
      </c>
      <c r="D279" s="12" t="s">
        <v>40</v>
      </c>
      <c r="H279" s="12" t="s">
        <v>328</v>
      </c>
      <c r="P279" s="12" t="s">
        <v>881</v>
      </c>
      <c r="Q279" s="13" t="str">
        <f ca="1">IFERROR(__xludf.DUMMYFUNCTION("IF(ISBLANK(E212), """", GOOGLETRANSLATE(E212, ""en"", ""fr""))"),"")</f>
        <v/>
      </c>
      <c r="S279" s="12" t="s">
        <v>963</v>
      </c>
      <c r="T279" s="12" t="str">
        <f ca="1">IFERROR(__xludf.DUMMYFUNCTION("IF(ISBLANK(E212), """", GOOGLETRANSLATE(E212, ""en"", ""pt""))"),"")</f>
        <v/>
      </c>
      <c r="V279" s="12" t="s">
        <v>1046</v>
      </c>
      <c r="W279" s="12" t="str">
        <f ca="1">IFERROR(__xludf.DUMMYFUNCTION("IF(ISBLANK(E212), """", GOOGLETRANSLATE(E212, ""en"", ""es""))"),"")</f>
        <v/>
      </c>
    </row>
    <row r="280" spans="1:23" ht="15">
      <c r="A280" s="12" t="s">
        <v>49</v>
      </c>
      <c r="B280" s="12" t="s">
        <v>329</v>
      </c>
      <c r="H280" s="12" t="s">
        <v>136</v>
      </c>
      <c r="P280" s="12" t="s">
        <v>858</v>
      </c>
      <c r="Q280" s="13" t="str">
        <f ca="1">IFERROR(__xludf.DUMMYFUNCTION("IF(ISBLANK(E213), """", GOOGLETRANSLATE(E213, ""en"", ""fr""))"),"")</f>
        <v/>
      </c>
      <c r="S280" s="12" t="s">
        <v>940</v>
      </c>
      <c r="T280" s="12" t="str">
        <f ca="1">IFERROR(__xludf.DUMMYFUNCTION("IF(ISBLANK(E213), """", GOOGLETRANSLATE(E213, ""en"", ""pt""))"),"")</f>
        <v/>
      </c>
      <c r="V280" s="12" t="s">
        <v>1023</v>
      </c>
      <c r="W280" s="12" t="str">
        <f ca="1">IFERROR(__xludf.DUMMYFUNCTION("IF(ISBLANK(E213), """", GOOGLETRANSLATE(E213, ""en"", ""es""))"),"")</f>
        <v/>
      </c>
    </row>
    <row r="281" spans="1:23" ht="15">
      <c r="P281" s="12" t="s">
        <v>849</v>
      </c>
      <c r="Q281" s="13" t="str">
        <f ca="1">IFERROR(__xludf.DUMMYFUNCTION("IF(ISBLANK(E214), """", GOOGLETRANSLATE(E214, ""en"", ""fr""))"),"")</f>
        <v/>
      </c>
      <c r="S281" s="12" t="s">
        <v>849</v>
      </c>
      <c r="T281" s="12" t="str">
        <f ca="1">IFERROR(__xludf.DUMMYFUNCTION("IF(ISBLANK(E214), """", GOOGLETRANSLATE(E214, ""en"", ""pt""))"),"")</f>
        <v/>
      </c>
      <c r="V281" s="12" t="s">
        <v>849</v>
      </c>
      <c r="W281" s="12" t="str">
        <f ca="1">IFERROR(__xludf.DUMMYFUNCTION("IF(ISBLANK(E214), """", GOOGLETRANSLATE(E214, ""en"", ""es""))"),"")</f>
        <v/>
      </c>
    </row>
    <row r="282" spans="1:23" ht="15">
      <c r="H282" s="13"/>
      <c r="K282" s="13"/>
      <c r="P282" s="12" t="s">
        <v>849</v>
      </c>
      <c r="Q282" s="13" t="str">
        <f ca="1">IFERROR(__xludf.DUMMYFUNCTION("IF(ISBLANK(E215), """", GOOGLETRANSLATE(E215, ""en"", ""fr""))"),"")</f>
        <v/>
      </c>
      <c r="S282" s="12" t="s">
        <v>849</v>
      </c>
      <c r="T282" s="12" t="str">
        <f ca="1">IFERROR(__xludf.DUMMYFUNCTION("IF(ISBLANK(E215), """", GOOGLETRANSLATE(E215, ""en"", ""pt""))"),"")</f>
        <v/>
      </c>
      <c r="V282" s="12" t="s">
        <v>849</v>
      </c>
      <c r="W282" s="12" t="str">
        <f ca="1">IFERROR(__xludf.DUMMYFUNCTION("IF(ISBLANK(E215), """", GOOGLETRANSLATE(E215, ""en"", ""es""))"),"")</f>
        <v/>
      </c>
    </row>
    <row r="283" spans="1:23" ht="30">
      <c r="A283" s="12" t="s">
        <v>128</v>
      </c>
      <c r="B283" s="12" t="s">
        <v>330</v>
      </c>
      <c r="C283" s="12" t="s">
        <v>131</v>
      </c>
      <c r="D283" s="12" t="s">
        <v>40</v>
      </c>
      <c r="H283" s="12" t="s">
        <v>331</v>
      </c>
      <c r="P283" s="12" t="s">
        <v>882</v>
      </c>
      <c r="Q283" s="13" t="str">
        <f ca="1">IFERROR(__xludf.DUMMYFUNCTION("IF(ISBLANK(E216), """", GOOGLETRANSLATE(E216, ""en"", ""fr""))"),"")</f>
        <v/>
      </c>
      <c r="S283" s="12" t="s">
        <v>964</v>
      </c>
      <c r="T283" s="12" t="str">
        <f ca="1">IFERROR(__xludf.DUMMYFUNCTION("IF(ISBLANK(E216), """", GOOGLETRANSLATE(E216, ""en"", ""pt""))"),"")</f>
        <v/>
      </c>
      <c r="V283" s="12" t="s">
        <v>1047</v>
      </c>
      <c r="W283" s="12" t="str">
        <f ca="1">IFERROR(__xludf.DUMMYFUNCTION("IF(ISBLANK(E216), """", GOOGLETRANSLATE(E216, ""en"", ""es""))"),"")</f>
        <v/>
      </c>
    </row>
    <row r="284" spans="1:23" ht="15">
      <c r="A284" s="12" t="s">
        <v>49</v>
      </c>
      <c r="B284" s="12" t="s">
        <v>332</v>
      </c>
      <c r="H284" s="12" t="s">
        <v>136</v>
      </c>
      <c r="P284" s="12" t="s">
        <v>858</v>
      </c>
      <c r="Q284" s="13" t="str">
        <f ca="1">IFERROR(__xludf.DUMMYFUNCTION("IF(ISBLANK(E217), """", GOOGLETRANSLATE(E217, ""en"", ""fr""))"),"")</f>
        <v/>
      </c>
      <c r="S284" s="12" t="s">
        <v>940</v>
      </c>
      <c r="T284" s="12" t="str">
        <f ca="1">IFERROR(__xludf.DUMMYFUNCTION("IF(ISBLANK(E217), """", GOOGLETRANSLATE(E217, ""en"", ""pt""))"),"")</f>
        <v/>
      </c>
      <c r="V284" s="12" t="s">
        <v>1023</v>
      </c>
      <c r="W284" s="12" t="str">
        <f ca="1">IFERROR(__xludf.DUMMYFUNCTION("IF(ISBLANK(E217), """", GOOGLETRANSLATE(E217, ""en"", ""es""))"),"")</f>
        <v/>
      </c>
    </row>
    <row r="285" spans="1:23" ht="15">
      <c r="P285" s="12" t="s">
        <v>849</v>
      </c>
      <c r="Q285" s="13" t="str">
        <f ca="1">IFERROR(__xludf.DUMMYFUNCTION("IF(ISBLANK(E218), """", GOOGLETRANSLATE(E218, ""en"", ""fr""))"),"")</f>
        <v/>
      </c>
      <c r="S285" s="12" t="s">
        <v>849</v>
      </c>
      <c r="T285" s="12" t="str">
        <f ca="1">IFERROR(__xludf.DUMMYFUNCTION("IF(ISBLANK(E218), """", GOOGLETRANSLATE(E218, ""en"", ""pt""))"),"")</f>
        <v/>
      </c>
      <c r="V285" s="12" t="s">
        <v>849</v>
      </c>
      <c r="W285" s="12" t="str">
        <f ca="1">IFERROR(__xludf.DUMMYFUNCTION("IF(ISBLANK(E218), """", GOOGLETRANSLATE(E218, ""en"", ""es""))"),"")</f>
        <v/>
      </c>
    </row>
    <row r="286" spans="1:23" ht="195">
      <c r="A286" s="12" t="s">
        <v>123</v>
      </c>
      <c r="B286" s="12" t="s">
        <v>333</v>
      </c>
      <c r="G286" s="12" t="s">
        <v>335</v>
      </c>
      <c r="I286" s="12" t="s">
        <v>334</v>
      </c>
      <c r="P286" s="12" t="s">
        <v>849</v>
      </c>
      <c r="Q286" s="13" t="str">
        <f ca="1">IFERROR(__xludf.DUMMYFUNCTION("IF(ISBLANK(E219), """", GOOGLETRANSLATE(E219, ""en"", ""fr""))"),"Évaluation pour la phase de pré-test")</f>
        <v>Évaluation pour la phase de pré-test</v>
      </c>
      <c r="S286" s="12" t="s">
        <v>849</v>
      </c>
      <c r="T286" s="12" t="str">
        <f ca="1">IFERROR(__xludf.DUMMYFUNCTION("IF(ISBLANK(E219), """", GOOGLETRANSLATE(E219, ""en"", ""pt""))"),"Avaliação para Fase de Pré-Teste")</f>
        <v>Avaliação para Fase de Pré-Teste</v>
      </c>
      <c r="V286" s="12" t="s">
        <v>849</v>
      </c>
      <c r="W286" s="12" t="str">
        <f ca="1">IFERROR(__xludf.DUMMYFUNCTION("IF(ISBLANK(E219), """", GOOGLETRANSLATE(E219, ""en"", ""es""))"),"Evaluación para la fase de prueba previa")</f>
        <v>Evaluación para la fase de prueba previa</v>
      </c>
    </row>
    <row r="287" spans="1:23" ht="30">
      <c r="A287" s="12" t="s">
        <v>30</v>
      </c>
      <c r="B287" s="12" t="s">
        <v>336</v>
      </c>
      <c r="H287" s="12" t="s">
        <v>337</v>
      </c>
      <c r="I287" s="12" t="s">
        <v>338</v>
      </c>
      <c r="K287" s="11"/>
      <c r="P287" s="12" t="s">
        <v>339</v>
      </c>
      <c r="Q287" s="13" t="str">
        <f ca="1">IFERROR(__xludf.DUMMYFUNCTION("IF(ISBLANK(E220), """", GOOGLETRANSLATE(E220, ""en"", ""fr""))"),"Score de section = {PRETEST_SCORE} $/13")</f>
        <v>Score de section = {PRETEST_SCORE} $/13</v>
      </c>
      <c r="S287" s="12" t="s">
        <v>340</v>
      </c>
      <c r="T287" s="12" t="str">
        <f ca="1">IFERROR(__xludf.DUMMYFUNCTION("IF(ISBLANK(E220), """", GOOGLETRANSLATE(E220, ""en"", ""pt""))"),"Pontuação da seção = ${PRETEST_SCORE}/13")</f>
        <v>Pontuação da seção = ${PRETEST_SCORE}/13</v>
      </c>
      <c r="V287" s="12" t="s">
        <v>341</v>
      </c>
      <c r="W287" s="12" t="str">
        <f ca="1">IFERROR(__xludf.DUMMYFUNCTION("IF(ISBLANK(E220), """", GOOGLETRANSLATE(E220, ""en"", ""es""))"),"Puntuación de la sección = ${PRETEST_SCORE}/13")</f>
        <v>Puntuación de la sección = ${PRETEST_SCORE}/13</v>
      </c>
    </row>
    <row r="288" spans="1:23" ht="30">
      <c r="A288" s="12" t="s">
        <v>193</v>
      </c>
      <c r="B288" s="12" t="s">
        <v>342</v>
      </c>
      <c r="H288" s="12" t="s">
        <v>343</v>
      </c>
      <c r="I288" s="12" t="s">
        <v>196</v>
      </c>
      <c r="K288" s="12" t="s">
        <v>195</v>
      </c>
      <c r="P288" s="12" t="s">
        <v>344</v>
      </c>
      <c r="Q288" s="13" t="str">
        <f ca="1">IFERROR(__xludf.DUMMYFUNCTION("IF(ISBLANK(E221), """", GOOGLETRANSLATE(E221, ""en"", ""fr""))"),"Si nécessaire, veuillez prendre une photo pour preuve/action corrective")</f>
        <v>Si nécessaire, veuillez prendre une photo pour preuve/action corrective</v>
      </c>
      <c r="S288" s="12" t="s">
        <v>345</v>
      </c>
      <c r="T288" s="12" t="str">
        <f ca="1">IFERROR(__xludf.DUMMYFUNCTION("IF(ISBLANK(E221), """", GOOGLETRANSLATE(E221, ""en"", ""pt""))"),"Se necessário, tire uma fotografia para evidência/ação corretiva")</f>
        <v>Se necessário, tire uma fotografia para evidência/ação corretiva</v>
      </c>
      <c r="V288" s="12" t="s">
        <v>346</v>
      </c>
      <c r="W288" s="12" t="str">
        <f ca="1">IFERROR(__xludf.DUMMYFUNCTION("IF(ISBLANK(E221), """", GOOGLETRANSLATE(E221, ""en"", ""es""))"),"Si es necesario, tome una fotografía como evidencia/acción correctiva.")</f>
        <v>Si es necesario, tome una fotografía como evidencia/acción correctiva.</v>
      </c>
    </row>
    <row r="289" spans="1:23" ht="15">
      <c r="P289" s="12" t="s">
        <v>849</v>
      </c>
      <c r="Q289" s="13" t="str">
        <f ca="1">IFERROR(__xludf.DUMMYFUNCTION("IF(ISBLANK(E222), """", GOOGLETRANSLATE(E222, ""en"", ""fr""))"),"")</f>
        <v/>
      </c>
      <c r="S289" s="12" t="s">
        <v>849</v>
      </c>
      <c r="T289" s="12" t="str">
        <f ca="1">IFERROR(__xludf.DUMMYFUNCTION("IF(ISBLANK(E222), """", GOOGLETRANSLATE(E222, ""en"", ""pt""))"),"")</f>
        <v/>
      </c>
      <c r="V289" s="12" t="s">
        <v>849</v>
      </c>
      <c r="W289" s="12" t="str">
        <f ca="1">IFERROR(__xludf.DUMMYFUNCTION("IF(ISBLANK(E222), """", GOOGLETRANSLATE(E222, ""en"", ""es""))"),"")</f>
        <v/>
      </c>
    </row>
    <row r="290" spans="1:23">
      <c r="Q290" s="13"/>
    </row>
    <row r="291" spans="1:23" ht="30">
      <c r="A291" s="12" t="s">
        <v>1278</v>
      </c>
      <c r="B291" s="12" t="s">
        <v>1319</v>
      </c>
      <c r="D291" s="15"/>
      <c r="H291" s="12" t="s">
        <v>1275</v>
      </c>
      <c r="P291" s="12" t="s">
        <v>1279</v>
      </c>
      <c r="Q291" s="13"/>
      <c r="S291" s="12" t="s">
        <v>1285</v>
      </c>
      <c r="V291" s="12" t="s">
        <v>1293</v>
      </c>
    </row>
    <row r="292" spans="1:23" ht="15">
      <c r="A292" s="12" t="s">
        <v>33</v>
      </c>
      <c r="B292" s="12" t="s">
        <v>1226</v>
      </c>
      <c r="C292" s="12" t="s">
        <v>35</v>
      </c>
      <c r="D292" s="15"/>
      <c r="F292" s="15" t="s">
        <v>1320</v>
      </c>
      <c r="Q292" s="13"/>
    </row>
    <row r="293" spans="1:23" ht="45">
      <c r="A293" s="12" t="s">
        <v>30</v>
      </c>
      <c r="D293" s="15"/>
      <c r="F293" s="15"/>
      <c r="H293" s="15" t="s">
        <v>1196</v>
      </c>
      <c r="I293" s="12" t="s">
        <v>1298</v>
      </c>
      <c r="P293" s="15" t="s">
        <v>1198</v>
      </c>
      <c r="Q293" s="13" t="s">
        <v>1301</v>
      </c>
      <c r="S293" s="15" t="s">
        <v>1286</v>
      </c>
      <c r="T293" s="12" t="s">
        <v>1299</v>
      </c>
      <c r="V293" s="15" t="s">
        <v>1294</v>
      </c>
      <c r="W293" s="12" t="s">
        <v>1300</v>
      </c>
    </row>
    <row r="294" spans="1:23">
      <c r="A294" s="15" t="s">
        <v>123</v>
      </c>
      <c r="B294" s="15" t="s">
        <v>1227</v>
      </c>
      <c r="F294" s="15"/>
      <c r="G294" s="12">
        <v>4</v>
      </c>
      <c r="Q294" s="13"/>
    </row>
    <row r="295" spans="1:23" ht="15">
      <c r="A295" s="15" t="s">
        <v>49</v>
      </c>
      <c r="B295" s="15" t="s">
        <v>1228</v>
      </c>
      <c r="C295" s="12" t="s">
        <v>1194</v>
      </c>
      <c r="F295" s="15"/>
      <c r="H295" s="12" t="s">
        <v>724</v>
      </c>
      <c r="P295" s="12" t="s">
        <v>1281</v>
      </c>
      <c r="Q295" s="13"/>
      <c r="S295" s="12" t="s">
        <v>1287</v>
      </c>
      <c r="V295" s="12" t="s">
        <v>725</v>
      </c>
    </row>
    <row r="296" spans="1:23" ht="15">
      <c r="A296" s="15" t="s">
        <v>49</v>
      </c>
      <c r="B296" s="15" t="s">
        <v>1229</v>
      </c>
      <c r="C296" s="12" t="s">
        <v>1194</v>
      </c>
      <c r="F296" s="15"/>
      <c r="H296" s="12" t="s">
        <v>1195</v>
      </c>
      <c r="P296" s="12" t="s">
        <v>1282</v>
      </c>
      <c r="Q296" s="13"/>
      <c r="S296" s="12" t="s">
        <v>1288</v>
      </c>
      <c r="V296" s="12" t="s">
        <v>723</v>
      </c>
    </row>
    <row r="297" spans="1:23" ht="15">
      <c r="A297" s="15" t="s">
        <v>49</v>
      </c>
      <c r="B297" s="15" t="s">
        <v>1230</v>
      </c>
      <c r="C297" s="12" t="s">
        <v>1194</v>
      </c>
      <c r="F297" s="15"/>
      <c r="H297" s="12" t="s">
        <v>726</v>
      </c>
      <c r="P297" s="12" t="s">
        <v>1283</v>
      </c>
      <c r="Q297" s="13"/>
      <c r="S297" s="12" t="s">
        <v>1289</v>
      </c>
      <c r="V297" s="12" t="s">
        <v>727</v>
      </c>
    </row>
    <row r="298" spans="1:23" ht="15">
      <c r="A298" s="15" t="s">
        <v>49</v>
      </c>
      <c r="B298" s="15" t="s">
        <v>1231</v>
      </c>
      <c r="C298" s="12" t="s">
        <v>1194</v>
      </c>
      <c r="F298" s="15"/>
      <c r="H298" s="12" t="s">
        <v>728</v>
      </c>
      <c r="P298" s="12" t="s">
        <v>1284</v>
      </c>
      <c r="Q298" s="13"/>
      <c r="S298" s="12" t="s">
        <v>1290</v>
      </c>
      <c r="V298" s="12" t="s">
        <v>1295</v>
      </c>
    </row>
    <row r="299" spans="1:23">
      <c r="A299" s="15" t="s">
        <v>126</v>
      </c>
      <c r="B299" s="15"/>
      <c r="F299" s="15"/>
      <c r="Q299" s="13"/>
    </row>
    <row r="300" spans="1:23" ht="30">
      <c r="A300" s="12" t="s">
        <v>1278</v>
      </c>
      <c r="B300" s="15" t="s">
        <v>1322</v>
      </c>
      <c r="F300" s="15"/>
      <c r="H300" s="12" t="s">
        <v>1276</v>
      </c>
      <c r="P300" s="12" t="s">
        <v>1280</v>
      </c>
      <c r="Q300" s="13"/>
      <c r="S300" s="12" t="s">
        <v>1291</v>
      </c>
      <c r="V300" s="12" t="s">
        <v>1296</v>
      </c>
    </row>
    <row r="301" spans="1:23" ht="15">
      <c r="A301" s="12" t="s">
        <v>33</v>
      </c>
      <c r="B301" s="12" t="s">
        <v>1232</v>
      </c>
      <c r="C301" s="12" t="s">
        <v>35</v>
      </c>
      <c r="F301" s="15" t="s">
        <v>1321</v>
      </c>
      <c r="H301" s="15"/>
      <c r="P301" s="15"/>
      <c r="Q301" s="13"/>
      <c r="S301" s="15"/>
      <c r="V301" s="15"/>
    </row>
    <row r="302" spans="1:23" ht="45">
      <c r="A302" s="12" t="s">
        <v>30</v>
      </c>
      <c r="F302" s="15"/>
      <c r="H302" s="15" t="s">
        <v>1197</v>
      </c>
      <c r="I302" s="12" t="s">
        <v>1298</v>
      </c>
      <c r="P302" s="15" t="s">
        <v>1199</v>
      </c>
      <c r="Q302" s="13" t="s">
        <v>1301</v>
      </c>
      <c r="S302" s="15" t="s">
        <v>1292</v>
      </c>
      <c r="T302" s="12" t="s">
        <v>1299</v>
      </c>
      <c r="V302" s="15" t="s">
        <v>1297</v>
      </c>
      <c r="W302" s="12" t="s">
        <v>1300</v>
      </c>
    </row>
    <row r="303" spans="1:23">
      <c r="A303" s="15" t="s">
        <v>123</v>
      </c>
      <c r="B303" s="15" t="s">
        <v>1233</v>
      </c>
      <c r="F303" s="15"/>
      <c r="G303" s="12">
        <v>4</v>
      </c>
      <c r="Q303" s="13"/>
    </row>
    <row r="304" spans="1:23" ht="15">
      <c r="A304" s="15" t="s">
        <v>49</v>
      </c>
      <c r="B304" s="15" t="s">
        <v>1234</v>
      </c>
      <c r="C304" s="12" t="s">
        <v>1194</v>
      </c>
      <c r="F304" s="15"/>
      <c r="H304" s="12" t="s">
        <v>724</v>
      </c>
      <c r="P304" s="12" t="s">
        <v>1281</v>
      </c>
      <c r="Q304" s="13"/>
      <c r="S304" s="12" t="s">
        <v>1287</v>
      </c>
      <c r="V304" s="12" t="s">
        <v>725</v>
      </c>
    </row>
    <row r="305" spans="1:23" ht="15">
      <c r="A305" s="15" t="s">
        <v>49</v>
      </c>
      <c r="B305" s="15" t="s">
        <v>1235</v>
      </c>
      <c r="C305" s="12" t="s">
        <v>1194</v>
      </c>
      <c r="F305" s="15"/>
      <c r="H305" s="12" t="s">
        <v>1195</v>
      </c>
      <c r="P305" s="12" t="s">
        <v>1282</v>
      </c>
      <c r="Q305" s="13"/>
      <c r="S305" s="12" t="s">
        <v>1288</v>
      </c>
      <c r="V305" s="12" t="s">
        <v>723</v>
      </c>
    </row>
    <row r="306" spans="1:23" ht="15">
      <c r="A306" s="15" t="s">
        <v>49</v>
      </c>
      <c r="B306" s="15" t="s">
        <v>1236</v>
      </c>
      <c r="C306" s="12" t="s">
        <v>1194</v>
      </c>
      <c r="F306" s="15"/>
      <c r="H306" s="12" t="s">
        <v>726</v>
      </c>
      <c r="P306" s="12" t="s">
        <v>1283</v>
      </c>
      <c r="Q306" s="13"/>
      <c r="S306" s="12" t="s">
        <v>1289</v>
      </c>
      <c r="V306" s="12" t="s">
        <v>727</v>
      </c>
    </row>
    <row r="307" spans="1:23" ht="15">
      <c r="A307" s="15" t="s">
        <v>49</v>
      </c>
      <c r="B307" s="15" t="s">
        <v>1237</v>
      </c>
      <c r="C307" s="12" t="s">
        <v>1194</v>
      </c>
      <c r="F307" s="15"/>
      <c r="H307" s="12" t="s">
        <v>728</v>
      </c>
      <c r="P307" s="12" t="s">
        <v>1284</v>
      </c>
      <c r="Q307" s="13"/>
      <c r="S307" s="12" t="s">
        <v>1290</v>
      </c>
      <c r="V307" s="12" t="s">
        <v>1295</v>
      </c>
    </row>
    <row r="308" spans="1:23">
      <c r="A308" s="15" t="s">
        <v>126</v>
      </c>
      <c r="B308" s="15"/>
      <c r="F308" s="15"/>
      <c r="Q308" s="13"/>
    </row>
    <row r="309" spans="1:23">
      <c r="A309" s="15"/>
      <c r="B309" s="15"/>
      <c r="F309" s="15"/>
      <c r="Q309" s="13"/>
    </row>
    <row r="310" spans="1:23" ht="15">
      <c r="A310" s="12" t="s">
        <v>126</v>
      </c>
      <c r="F310" s="15"/>
      <c r="Q310" s="13" t="str">
        <f ca="1">IFERROR(__xludf.DUMMYFUNCTION("IF(ISBLANK(E95), """", GOOGLETRANSLATE(E95, ""en"", ""fr""))"),"")</f>
        <v/>
      </c>
      <c r="T310" s="12" t="str">
        <f ca="1">IFERROR(__xludf.DUMMYFUNCTION("IF(ISBLANK(E95), """", GOOGLETRANSLATE(E95, ""en"", ""pt""))"),"")</f>
        <v/>
      </c>
      <c r="W310" s="12" t="str">
        <f ca="1">IFERROR(__xludf.DUMMYFUNCTION("IF(ISBLANK(E95), """", GOOGLETRANSLATE(E95, ""en"", ""es""))"),"")</f>
        <v/>
      </c>
    </row>
    <row r="311" spans="1:23">
      <c r="Q311" s="13"/>
    </row>
    <row r="312" spans="1:23" ht="15">
      <c r="A312" s="12" t="s">
        <v>33</v>
      </c>
      <c r="B312" s="12" t="s">
        <v>347</v>
      </c>
      <c r="C312" s="12" t="s">
        <v>35</v>
      </c>
      <c r="H312" s="11" t="s">
        <v>1120</v>
      </c>
      <c r="K312" s="11"/>
      <c r="P312" s="11" t="s">
        <v>1131</v>
      </c>
      <c r="Q312" s="13"/>
      <c r="S312" s="11" t="s">
        <v>1138</v>
      </c>
      <c r="V312" s="11" t="s">
        <v>1144</v>
      </c>
    </row>
    <row r="313" spans="1:23" ht="105">
      <c r="A313" s="12" t="s">
        <v>30</v>
      </c>
      <c r="B313" s="12" t="s">
        <v>1162</v>
      </c>
      <c r="H313" s="11" t="s">
        <v>827</v>
      </c>
      <c r="I313" s="12" t="s">
        <v>1174</v>
      </c>
      <c r="K313" s="11"/>
      <c r="P313" s="12" t="s">
        <v>830</v>
      </c>
      <c r="Q313" s="13" t="s">
        <v>1175</v>
      </c>
      <c r="S313" s="12" t="s">
        <v>829</v>
      </c>
      <c r="T313" s="12" t="s">
        <v>1176</v>
      </c>
      <c r="V313" s="11" t="s">
        <v>828</v>
      </c>
      <c r="W313" s="12" t="s">
        <v>1177</v>
      </c>
    </row>
    <row r="314" spans="1:23" ht="15">
      <c r="H314" s="13"/>
      <c r="K314" s="13"/>
      <c r="P314" s="12" t="s">
        <v>849</v>
      </c>
      <c r="Q314" s="13" t="str">
        <f ca="1">IFERROR(__xludf.DUMMYFUNCTION("IF(ISBLANK(E224), """", GOOGLETRANSLATE(E224, ""en"", ""fr""))"),"")</f>
        <v/>
      </c>
      <c r="S314" s="12" t="s">
        <v>849</v>
      </c>
      <c r="T314" s="12" t="str">
        <f ca="1">IFERROR(__xludf.DUMMYFUNCTION("IF(ISBLANK(E224), """", GOOGLETRANSLATE(E224, ""en"", ""pt""))"),"")</f>
        <v/>
      </c>
      <c r="V314" s="12" t="s">
        <v>849</v>
      </c>
      <c r="W314" s="12" t="str">
        <f ca="1">IFERROR(__xludf.DUMMYFUNCTION("IF(ISBLANK(E224), """", GOOGLETRANSLATE(E224, ""en"", ""es""))"),"")</f>
        <v/>
      </c>
    </row>
    <row r="315" spans="1:23" ht="45">
      <c r="A315" s="12" t="s">
        <v>128</v>
      </c>
      <c r="B315" s="12" t="s">
        <v>348</v>
      </c>
      <c r="C315" s="12" t="s">
        <v>131</v>
      </c>
      <c r="D315" s="12" t="s">
        <v>40</v>
      </c>
      <c r="H315" s="12" t="s">
        <v>349</v>
      </c>
      <c r="P315" s="12" t="s">
        <v>883</v>
      </c>
      <c r="Q315" s="13" t="str">
        <f ca="1">IFERROR(__xludf.DUMMYFUNCTION("IF(ISBLANK(E225), """", GOOGLETRANSLATE(E225, ""en"", ""fr""))"),"")</f>
        <v/>
      </c>
      <c r="S315" s="12" t="s">
        <v>965</v>
      </c>
      <c r="T315" s="12" t="str">
        <f ca="1">IFERROR(__xludf.DUMMYFUNCTION("IF(ISBLANK(E225), """", GOOGLETRANSLATE(E225, ""en"", ""pt""))"),"")</f>
        <v/>
      </c>
      <c r="V315" s="12" t="s">
        <v>1048</v>
      </c>
      <c r="W315" s="12" t="str">
        <f ca="1">IFERROR(__xludf.DUMMYFUNCTION("IF(ISBLANK(E225), """", GOOGLETRANSLATE(E225, ""en"", ""es""))"),"")</f>
        <v/>
      </c>
    </row>
    <row r="316" spans="1:23" ht="15">
      <c r="A316" s="12" t="s">
        <v>49</v>
      </c>
      <c r="B316" s="12" t="s">
        <v>350</v>
      </c>
      <c r="H316" s="12" t="s">
        <v>136</v>
      </c>
      <c r="P316" s="12" t="s">
        <v>858</v>
      </c>
      <c r="Q316" s="13" t="str">
        <f ca="1">IFERROR(__xludf.DUMMYFUNCTION("IF(ISBLANK(E226), """", GOOGLETRANSLATE(E226, ""en"", ""fr""))"),"")</f>
        <v/>
      </c>
      <c r="S316" s="12" t="s">
        <v>940</v>
      </c>
      <c r="T316" s="12" t="str">
        <f ca="1">IFERROR(__xludf.DUMMYFUNCTION("IF(ISBLANK(E226), """", GOOGLETRANSLATE(E226, ""en"", ""pt""))"),"")</f>
        <v/>
      </c>
      <c r="V316" s="12" t="s">
        <v>1023</v>
      </c>
      <c r="W316" s="12" t="str">
        <f ca="1">IFERROR(__xludf.DUMMYFUNCTION("IF(ISBLANK(E226), """", GOOGLETRANSLATE(E226, ""en"", ""es""))"),"")</f>
        <v/>
      </c>
    </row>
    <row r="317" spans="1:23" ht="15">
      <c r="P317" s="12" t="s">
        <v>849</v>
      </c>
      <c r="Q317" s="13" t="str">
        <f ca="1">IFERROR(__xludf.DUMMYFUNCTION("IF(ISBLANK(E227), """", GOOGLETRANSLATE(E227, ""en"", ""fr""))"),"")</f>
        <v/>
      </c>
      <c r="S317" s="12" t="s">
        <v>849</v>
      </c>
      <c r="T317" s="12" t="str">
        <f ca="1">IFERROR(__xludf.DUMMYFUNCTION("IF(ISBLANK(E227), """", GOOGLETRANSLATE(E227, ""en"", ""pt""))"),"")</f>
        <v/>
      </c>
      <c r="V317" s="12" t="s">
        <v>849</v>
      </c>
      <c r="W317" s="12" t="str">
        <f ca="1">IFERROR(__xludf.DUMMYFUNCTION("IF(ISBLANK(E227), """", GOOGLETRANSLATE(E227, ""en"", ""es""))"),"")</f>
        <v/>
      </c>
    </row>
    <row r="318" spans="1:23" ht="15">
      <c r="H318" s="13"/>
      <c r="K318" s="13"/>
      <c r="P318" s="12" t="s">
        <v>849</v>
      </c>
      <c r="Q318" s="13" t="str">
        <f ca="1">IFERROR(__xludf.DUMMYFUNCTION("IF(ISBLANK(E228), """", GOOGLETRANSLATE(E228, ""en"", ""fr""))"),"")</f>
        <v/>
      </c>
      <c r="S318" s="12" t="s">
        <v>849</v>
      </c>
      <c r="T318" s="12" t="str">
        <f ca="1">IFERROR(__xludf.DUMMYFUNCTION("IF(ISBLANK(E228), """", GOOGLETRANSLATE(E228, ""en"", ""pt""))"),"")</f>
        <v/>
      </c>
      <c r="V318" s="12" t="s">
        <v>849</v>
      </c>
      <c r="W318" s="12" t="str">
        <f ca="1">IFERROR(__xludf.DUMMYFUNCTION("IF(ISBLANK(E228), """", GOOGLETRANSLATE(E228, ""en"", ""es""))"),"")</f>
        <v/>
      </c>
    </row>
    <row r="319" spans="1:23" ht="30">
      <c r="A319" s="12" t="s">
        <v>128</v>
      </c>
      <c r="B319" s="12" t="s">
        <v>351</v>
      </c>
      <c r="C319" s="12" t="s">
        <v>131</v>
      </c>
      <c r="D319" s="12" t="s">
        <v>40</v>
      </c>
      <c r="H319" s="12" t="s">
        <v>352</v>
      </c>
      <c r="P319" s="12" t="s">
        <v>353</v>
      </c>
      <c r="Q319" s="13" t="str">
        <f ca="1">IFERROR(__xludf.DUMMYFUNCTION("IF(ISBLANK(E229), """", GOOGLETRANSLATE(E229, ""en"", ""fr""))"),"")</f>
        <v/>
      </c>
      <c r="S319" s="12" t="s">
        <v>354</v>
      </c>
      <c r="T319" s="12" t="str">
        <f ca="1">IFERROR(__xludf.DUMMYFUNCTION("IF(ISBLANK(E229), """", GOOGLETRANSLATE(E229, ""en"", ""pt""))"),"")</f>
        <v/>
      </c>
      <c r="V319" s="12" t="s">
        <v>355</v>
      </c>
      <c r="W319" s="12" t="str">
        <f ca="1">IFERROR(__xludf.DUMMYFUNCTION("IF(ISBLANK(E229), """", GOOGLETRANSLATE(E229, ""en"", ""es""))"),"")</f>
        <v/>
      </c>
    </row>
    <row r="320" spans="1:23" ht="15">
      <c r="A320" s="12" t="s">
        <v>49</v>
      </c>
      <c r="B320" s="12" t="s">
        <v>356</v>
      </c>
      <c r="H320" s="12" t="s">
        <v>136</v>
      </c>
      <c r="P320" s="12" t="s">
        <v>858</v>
      </c>
      <c r="Q320" s="13" t="str">
        <f ca="1">IFERROR(__xludf.DUMMYFUNCTION("IF(ISBLANK(E230), """", GOOGLETRANSLATE(E230, ""en"", ""fr""))"),"")</f>
        <v/>
      </c>
      <c r="S320" s="12" t="s">
        <v>940</v>
      </c>
      <c r="T320" s="12" t="str">
        <f ca="1">IFERROR(__xludf.DUMMYFUNCTION("IF(ISBLANK(E230), """", GOOGLETRANSLATE(E230, ""en"", ""pt""))"),"")</f>
        <v/>
      </c>
      <c r="V320" s="12" t="s">
        <v>1023</v>
      </c>
      <c r="W320" s="12" t="str">
        <f ca="1">IFERROR(__xludf.DUMMYFUNCTION("IF(ISBLANK(E230), """", GOOGLETRANSLATE(E230, ""en"", ""es""))"),"")</f>
        <v/>
      </c>
    </row>
    <row r="321" spans="1:23" ht="15">
      <c r="P321" s="12" t="s">
        <v>849</v>
      </c>
      <c r="Q321" s="13" t="str">
        <f ca="1">IFERROR(__xludf.DUMMYFUNCTION("IF(ISBLANK(E231), """", GOOGLETRANSLATE(E231, ""en"", ""fr""))"),"")</f>
        <v/>
      </c>
      <c r="S321" s="12" t="s">
        <v>849</v>
      </c>
      <c r="T321" s="12" t="str">
        <f ca="1">IFERROR(__xludf.DUMMYFUNCTION("IF(ISBLANK(E231), """", GOOGLETRANSLATE(E231, ""en"", ""pt""))"),"")</f>
        <v/>
      </c>
      <c r="V321" s="12" t="s">
        <v>849</v>
      </c>
      <c r="W321" s="12" t="str">
        <f ca="1">IFERROR(__xludf.DUMMYFUNCTION("IF(ISBLANK(E231), """", GOOGLETRANSLATE(E231, ""en"", ""es""))"),"")</f>
        <v/>
      </c>
    </row>
    <row r="322" spans="1:23" ht="15">
      <c r="H322" s="13"/>
      <c r="K322" s="13"/>
      <c r="P322" s="12" t="s">
        <v>849</v>
      </c>
      <c r="Q322" s="13" t="str">
        <f ca="1">IFERROR(__xludf.DUMMYFUNCTION("IF(ISBLANK(E232), """", GOOGLETRANSLATE(E232, ""en"", ""fr""))"),"")</f>
        <v/>
      </c>
      <c r="S322" s="12" t="s">
        <v>849</v>
      </c>
      <c r="T322" s="12" t="str">
        <f ca="1">IFERROR(__xludf.DUMMYFUNCTION("IF(ISBLANK(E232), """", GOOGLETRANSLATE(E232, ""en"", ""pt""))"),"")</f>
        <v/>
      </c>
      <c r="V322" s="12" t="s">
        <v>849</v>
      </c>
      <c r="W322" s="12" t="str">
        <f ca="1">IFERROR(__xludf.DUMMYFUNCTION("IF(ISBLANK(E232), """", GOOGLETRANSLATE(E232, ""en"", ""es""))"),"")</f>
        <v/>
      </c>
    </row>
    <row r="323" spans="1:23" ht="30">
      <c r="A323" s="12" t="s">
        <v>128</v>
      </c>
      <c r="B323" s="12" t="s">
        <v>357</v>
      </c>
      <c r="C323" s="12" t="s">
        <v>131</v>
      </c>
      <c r="D323" s="12" t="s">
        <v>40</v>
      </c>
      <c r="H323" s="12" t="s">
        <v>358</v>
      </c>
      <c r="P323" s="12" t="s">
        <v>884</v>
      </c>
      <c r="Q323" s="13" t="str">
        <f ca="1">IFERROR(__xludf.DUMMYFUNCTION("IF(ISBLANK(E233), """", GOOGLETRANSLATE(E233, ""en"", ""fr""))"),"")</f>
        <v/>
      </c>
      <c r="S323" s="12" t="s">
        <v>966</v>
      </c>
      <c r="T323" s="12" t="str">
        <f ca="1">IFERROR(__xludf.DUMMYFUNCTION("IF(ISBLANK(E233), """", GOOGLETRANSLATE(E233, ""en"", ""pt""))"),"")</f>
        <v/>
      </c>
      <c r="V323" s="12" t="s">
        <v>1049</v>
      </c>
      <c r="W323" s="12" t="str">
        <f ca="1">IFERROR(__xludf.DUMMYFUNCTION("IF(ISBLANK(E233), """", GOOGLETRANSLATE(E233, ""en"", ""es""))"),"")</f>
        <v/>
      </c>
    </row>
    <row r="324" spans="1:23" ht="15">
      <c r="A324" s="12" t="s">
        <v>49</v>
      </c>
      <c r="B324" s="12" t="s">
        <v>359</v>
      </c>
      <c r="H324" s="12" t="s">
        <v>136</v>
      </c>
      <c r="P324" s="12" t="s">
        <v>858</v>
      </c>
      <c r="Q324" s="13" t="str">
        <f ca="1">IFERROR(__xludf.DUMMYFUNCTION("IF(ISBLANK(E234), """", GOOGLETRANSLATE(E234, ""en"", ""fr""))"),"")</f>
        <v/>
      </c>
      <c r="S324" s="12" t="s">
        <v>940</v>
      </c>
      <c r="T324" s="12" t="str">
        <f ca="1">IFERROR(__xludf.DUMMYFUNCTION("IF(ISBLANK(E234), """", GOOGLETRANSLATE(E234, ""en"", ""pt""))"),"")</f>
        <v/>
      </c>
      <c r="V324" s="12" t="s">
        <v>1023</v>
      </c>
      <c r="W324" s="12" t="str">
        <f ca="1">IFERROR(__xludf.DUMMYFUNCTION("IF(ISBLANK(E234), """", GOOGLETRANSLATE(E234, ""en"", ""es""))"),"")</f>
        <v/>
      </c>
    </row>
    <row r="325" spans="1:23" ht="15">
      <c r="P325" s="12" t="s">
        <v>849</v>
      </c>
      <c r="Q325" s="13" t="str">
        <f ca="1">IFERROR(__xludf.DUMMYFUNCTION("IF(ISBLANK(E235), """", GOOGLETRANSLATE(E235, ""en"", ""fr""))"),"")</f>
        <v/>
      </c>
      <c r="S325" s="12" t="s">
        <v>849</v>
      </c>
      <c r="T325" s="12" t="str">
        <f ca="1">IFERROR(__xludf.DUMMYFUNCTION("IF(ISBLANK(E235), """", GOOGLETRANSLATE(E235, ""en"", ""pt""))"),"")</f>
        <v/>
      </c>
      <c r="V325" s="12" t="s">
        <v>849</v>
      </c>
      <c r="W325" s="12" t="str">
        <f ca="1">IFERROR(__xludf.DUMMYFUNCTION("IF(ISBLANK(E235), """", GOOGLETRANSLATE(E235, ""en"", ""es""))"),"")</f>
        <v/>
      </c>
    </row>
    <row r="326" spans="1:23" ht="15">
      <c r="H326" s="13"/>
      <c r="K326" s="13"/>
      <c r="P326" s="12" t="s">
        <v>849</v>
      </c>
      <c r="Q326" s="13" t="str">
        <f ca="1">IFERROR(__xludf.DUMMYFUNCTION("IF(ISBLANK(E236), """", GOOGLETRANSLATE(E236, ""en"", ""fr""))"),"")</f>
        <v/>
      </c>
      <c r="S326" s="12" t="s">
        <v>849</v>
      </c>
      <c r="T326" s="12" t="str">
        <f ca="1">IFERROR(__xludf.DUMMYFUNCTION("IF(ISBLANK(E236), """", GOOGLETRANSLATE(E236, ""en"", ""pt""))"),"")</f>
        <v/>
      </c>
      <c r="V326" s="12" t="s">
        <v>849</v>
      </c>
      <c r="W326" s="12" t="str">
        <f ca="1">IFERROR(__xludf.DUMMYFUNCTION("IF(ISBLANK(E236), """", GOOGLETRANSLATE(E236, ""en"", ""es""))"),"")</f>
        <v/>
      </c>
    </row>
    <row r="327" spans="1:23" ht="15">
      <c r="A327" s="12" t="s">
        <v>128</v>
      </c>
      <c r="B327" s="12" t="s">
        <v>360</v>
      </c>
      <c r="C327" s="12" t="s">
        <v>131</v>
      </c>
      <c r="D327" s="12" t="s">
        <v>40</v>
      </c>
      <c r="H327" s="12" t="s">
        <v>361</v>
      </c>
      <c r="P327" s="12" t="s">
        <v>362</v>
      </c>
      <c r="Q327" s="13" t="str">
        <f ca="1">IFERROR(__xludf.DUMMYFUNCTION("IF(ISBLANK(E237), """", GOOGLETRANSLATE(E237, ""en"", ""fr""))"),"")</f>
        <v/>
      </c>
      <c r="S327" s="12" t="s">
        <v>363</v>
      </c>
      <c r="T327" s="12" t="str">
        <f ca="1">IFERROR(__xludf.DUMMYFUNCTION("IF(ISBLANK(E237), """", GOOGLETRANSLATE(E237, ""en"", ""pt""))"),"")</f>
        <v/>
      </c>
      <c r="V327" s="12" t="s">
        <v>364</v>
      </c>
      <c r="W327" s="12" t="str">
        <f ca="1">IFERROR(__xludf.DUMMYFUNCTION("IF(ISBLANK(E237), """", GOOGLETRANSLATE(E237, ""en"", ""es""))"),"")</f>
        <v/>
      </c>
    </row>
    <row r="328" spans="1:23" ht="15">
      <c r="A328" s="12" t="s">
        <v>49</v>
      </c>
      <c r="B328" s="12" t="s">
        <v>365</v>
      </c>
      <c r="H328" s="12" t="s">
        <v>136</v>
      </c>
      <c r="P328" s="12" t="s">
        <v>858</v>
      </c>
      <c r="Q328" s="13" t="str">
        <f ca="1">IFERROR(__xludf.DUMMYFUNCTION("IF(ISBLANK(E238), """", GOOGLETRANSLATE(E238, ""en"", ""fr""))"),"")</f>
        <v/>
      </c>
      <c r="S328" s="12" t="s">
        <v>940</v>
      </c>
      <c r="T328" s="12" t="str">
        <f ca="1">IFERROR(__xludf.DUMMYFUNCTION("IF(ISBLANK(E238), """", GOOGLETRANSLATE(E238, ""en"", ""pt""))"),"")</f>
        <v/>
      </c>
      <c r="V328" s="12" t="s">
        <v>1023</v>
      </c>
      <c r="W328" s="12" t="str">
        <f ca="1">IFERROR(__xludf.DUMMYFUNCTION("IF(ISBLANK(E238), """", GOOGLETRANSLATE(E238, ""en"", ""es""))"),"")</f>
        <v/>
      </c>
    </row>
    <row r="329" spans="1:23" ht="15">
      <c r="P329" s="12" t="s">
        <v>849</v>
      </c>
      <c r="Q329" s="13" t="str">
        <f ca="1">IFERROR(__xludf.DUMMYFUNCTION("IF(ISBLANK(E239), """", GOOGLETRANSLATE(E239, ""en"", ""fr""))"),"")</f>
        <v/>
      </c>
      <c r="S329" s="12" t="s">
        <v>849</v>
      </c>
      <c r="T329" s="12" t="str">
        <f ca="1">IFERROR(__xludf.DUMMYFUNCTION("IF(ISBLANK(E239), """", GOOGLETRANSLATE(E239, ""en"", ""pt""))"),"")</f>
        <v/>
      </c>
      <c r="V329" s="12" t="s">
        <v>849</v>
      </c>
      <c r="W329" s="12" t="str">
        <f ca="1">IFERROR(__xludf.DUMMYFUNCTION("IF(ISBLANK(E239), """", GOOGLETRANSLATE(E239, ""en"", ""es""))"),"")</f>
        <v/>
      </c>
    </row>
    <row r="330" spans="1:23" ht="15">
      <c r="H330" s="13"/>
      <c r="K330" s="13"/>
      <c r="P330" s="12" t="s">
        <v>849</v>
      </c>
      <c r="Q330" s="13" t="str">
        <f ca="1">IFERROR(__xludf.DUMMYFUNCTION("IF(ISBLANK(E240), """", GOOGLETRANSLATE(E240, ""en"", ""fr""))"),"")</f>
        <v/>
      </c>
      <c r="S330" s="12" t="s">
        <v>849</v>
      </c>
      <c r="T330" s="12" t="str">
        <f ca="1">IFERROR(__xludf.DUMMYFUNCTION("IF(ISBLANK(E240), """", GOOGLETRANSLATE(E240, ""en"", ""pt""))"),"")</f>
        <v/>
      </c>
      <c r="V330" s="12" t="s">
        <v>849</v>
      </c>
      <c r="W330" s="12" t="str">
        <f ca="1">IFERROR(__xludf.DUMMYFUNCTION("IF(ISBLANK(E240), """", GOOGLETRANSLATE(E240, ""en"", ""es""))"),"")</f>
        <v/>
      </c>
    </row>
    <row r="331" spans="1:23" ht="45">
      <c r="A331" s="12" t="s">
        <v>128</v>
      </c>
      <c r="B331" s="12" t="s">
        <v>366</v>
      </c>
      <c r="C331" s="12" t="s">
        <v>131</v>
      </c>
      <c r="D331" s="12" t="s">
        <v>40</v>
      </c>
      <c r="H331" s="12" t="s">
        <v>367</v>
      </c>
      <c r="P331" s="12" t="s">
        <v>885</v>
      </c>
      <c r="Q331" s="13" t="str">
        <f ca="1">IFERROR(__xludf.DUMMYFUNCTION("IF(ISBLANK(E241), """", GOOGLETRANSLATE(E241, ""en"", ""fr""))"),"")</f>
        <v/>
      </c>
      <c r="S331" s="12" t="s">
        <v>967</v>
      </c>
      <c r="T331" s="12" t="str">
        <f ca="1">IFERROR(__xludf.DUMMYFUNCTION("IF(ISBLANK(E241), """", GOOGLETRANSLATE(E241, ""en"", ""pt""))"),"")</f>
        <v/>
      </c>
      <c r="V331" s="12" t="s">
        <v>1050</v>
      </c>
      <c r="W331" s="12" t="str">
        <f ca="1">IFERROR(__xludf.DUMMYFUNCTION("IF(ISBLANK(E241), """", GOOGLETRANSLATE(E241, ""en"", ""es""))"),"")</f>
        <v/>
      </c>
    </row>
    <row r="332" spans="1:23" ht="15">
      <c r="A332" s="12" t="s">
        <v>49</v>
      </c>
      <c r="B332" s="12" t="s">
        <v>368</v>
      </c>
      <c r="H332" s="12" t="s">
        <v>136</v>
      </c>
      <c r="P332" s="12" t="s">
        <v>858</v>
      </c>
      <c r="Q332" s="13" t="str">
        <f ca="1">IFERROR(__xludf.DUMMYFUNCTION("IF(ISBLANK(E242), """", GOOGLETRANSLATE(E242, ""en"", ""fr""))"),"")</f>
        <v/>
      </c>
      <c r="S332" s="12" t="s">
        <v>940</v>
      </c>
      <c r="T332" s="12" t="str">
        <f ca="1">IFERROR(__xludf.DUMMYFUNCTION("IF(ISBLANK(E242), """", GOOGLETRANSLATE(E242, ""en"", ""pt""))"),"")</f>
        <v/>
      </c>
      <c r="V332" s="12" t="s">
        <v>1023</v>
      </c>
      <c r="W332" s="12" t="str">
        <f ca="1">IFERROR(__xludf.DUMMYFUNCTION("IF(ISBLANK(E242), """", GOOGLETRANSLATE(E242, ""en"", ""es""))"),"")</f>
        <v/>
      </c>
    </row>
    <row r="333" spans="1:23" ht="15">
      <c r="P333" s="12" t="s">
        <v>849</v>
      </c>
      <c r="Q333" s="13" t="str">
        <f ca="1">IFERROR(__xludf.DUMMYFUNCTION("IF(ISBLANK(E243), """", GOOGLETRANSLATE(E243, ""en"", ""fr""))"),"")</f>
        <v/>
      </c>
      <c r="S333" s="12" t="s">
        <v>849</v>
      </c>
      <c r="T333" s="12" t="str">
        <f ca="1">IFERROR(__xludf.DUMMYFUNCTION("IF(ISBLANK(E243), """", GOOGLETRANSLATE(E243, ""en"", ""pt""))"),"")</f>
        <v/>
      </c>
      <c r="V333" s="12" t="s">
        <v>849</v>
      </c>
      <c r="W333" s="12" t="str">
        <f ca="1">IFERROR(__xludf.DUMMYFUNCTION("IF(ISBLANK(E243), """", GOOGLETRANSLATE(E243, ""en"", ""es""))"),"")</f>
        <v/>
      </c>
    </row>
    <row r="334" spans="1:23" ht="15">
      <c r="H334" s="13"/>
      <c r="K334" s="13"/>
      <c r="P334" s="12" t="s">
        <v>849</v>
      </c>
      <c r="Q334" s="13" t="str">
        <f ca="1">IFERROR(__xludf.DUMMYFUNCTION("IF(ISBLANK(E244), """", GOOGLETRANSLATE(E244, ""en"", ""fr""))"),"")</f>
        <v/>
      </c>
      <c r="S334" s="12" t="s">
        <v>849</v>
      </c>
      <c r="T334" s="12" t="str">
        <f ca="1">IFERROR(__xludf.DUMMYFUNCTION("IF(ISBLANK(E244), """", GOOGLETRANSLATE(E244, ""en"", ""pt""))"),"")</f>
        <v/>
      </c>
      <c r="V334" s="12" t="s">
        <v>849</v>
      </c>
      <c r="W334" s="12" t="str">
        <f ca="1">IFERROR(__xludf.DUMMYFUNCTION("IF(ISBLANK(E244), """", GOOGLETRANSLATE(E244, ""en"", ""es""))"),"")</f>
        <v/>
      </c>
    </row>
    <row r="335" spans="1:23" ht="15">
      <c r="A335" s="12" t="s">
        <v>128</v>
      </c>
      <c r="B335" s="12" t="s">
        <v>369</v>
      </c>
      <c r="C335" s="12" t="s">
        <v>131</v>
      </c>
      <c r="D335" s="12" t="s">
        <v>40</v>
      </c>
      <c r="H335" s="12" t="s">
        <v>370</v>
      </c>
      <c r="P335" s="12" t="s">
        <v>371</v>
      </c>
      <c r="Q335" s="13" t="str">
        <f ca="1">IFERROR(__xludf.DUMMYFUNCTION("IF(ISBLANK(E245), """", GOOGLETRANSLATE(E245, ""en"", ""fr""))"),"")</f>
        <v/>
      </c>
      <c r="S335" s="12" t="s">
        <v>372</v>
      </c>
      <c r="T335" s="12" t="str">
        <f ca="1">IFERROR(__xludf.DUMMYFUNCTION("IF(ISBLANK(E245), """", GOOGLETRANSLATE(E245, ""en"", ""pt""))"),"")</f>
        <v/>
      </c>
      <c r="V335" s="12" t="s">
        <v>373</v>
      </c>
      <c r="W335" s="12" t="str">
        <f ca="1">IFERROR(__xludf.DUMMYFUNCTION("IF(ISBLANK(E245), """", GOOGLETRANSLATE(E245, ""en"", ""es""))"),"")</f>
        <v/>
      </c>
    </row>
    <row r="336" spans="1:23" ht="15">
      <c r="A336" s="12" t="s">
        <v>49</v>
      </c>
      <c r="B336" s="12" t="s">
        <v>374</v>
      </c>
      <c r="H336" s="12" t="s">
        <v>136</v>
      </c>
      <c r="P336" s="12" t="s">
        <v>858</v>
      </c>
      <c r="Q336" s="13" t="str">
        <f ca="1">IFERROR(__xludf.DUMMYFUNCTION("IF(ISBLANK(E246), """", GOOGLETRANSLATE(E246, ""en"", ""fr""))"),"")</f>
        <v/>
      </c>
      <c r="S336" s="12" t="s">
        <v>940</v>
      </c>
      <c r="T336" s="12" t="str">
        <f ca="1">IFERROR(__xludf.DUMMYFUNCTION("IF(ISBLANK(E246), """", GOOGLETRANSLATE(E246, ""en"", ""pt""))"),"")</f>
        <v/>
      </c>
      <c r="V336" s="12" t="s">
        <v>1023</v>
      </c>
      <c r="W336" s="12" t="str">
        <f ca="1">IFERROR(__xludf.DUMMYFUNCTION("IF(ISBLANK(E246), """", GOOGLETRANSLATE(E246, ""en"", ""es""))"),"")</f>
        <v/>
      </c>
    </row>
    <row r="337" spans="1:23" ht="15">
      <c r="P337" s="12" t="s">
        <v>849</v>
      </c>
      <c r="Q337" s="13" t="str">
        <f ca="1">IFERROR(__xludf.DUMMYFUNCTION("IF(ISBLANK(E247), """", GOOGLETRANSLATE(E247, ""en"", ""fr""))"),"")</f>
        <v/>
      </c>
      <c r="S337" s="12" t="s">
        <v>849</v>
      </c>
      <c r="T337" s="12" t="str">
        <f ca="1">IFERROR(__xludf.DUMMYFUNCTION("IF(ISBLANK(E247), """", GOOGLETRANSLATE(E247, ""en"", ""pt""))"),"")</f>
        <v/>
      </c>
      <c r="V337" s="12" t="s">
        <v>849</v>
      </c>
      <c r="W337" s="12" t="str">
        <f ca="1">IFERROR(__xludf.DUMMYFUNCTION("IF(ISBLANK(E247), """", GOOGLETRANSLATE(E247, ""en"", ""es""))"),"")</f>
        <v/>
      </c>
    </row>
    <row r="338" spans="1:23" ht="15">
      <c r="H338" s="13"/>
      <c r="K338" s="13"/>
      <c r="P338" s="12" t="s">
        <v>849</v>
      </c>
      <c r="Q338" s="13" t="str">
        <f ca="1">IFERROR(__xludf.DUMMYFUNCTION("IF(ISBLANK(E248), """", GOOGLETRANSLATE(E248, ""en"", ""fr""))"),"")</f>
        <v/>
      </c>
      <c r="S338" s="12" t="s">
        <v>849</v>
      </c>
      <c r="T338" s="12" t="str">
        <f ca="1">IFERROR(__xludf.DUMMYFUNCTION("IF(ISBLANK(E248), """", GOOGLETRANSLATE(E248, ""en"", ""pt""))"),"")</f>
        <v/>
      </c>
      <c r="V338" s="12" t="s">
        <v>849</v>
      </c>
      <c r="W338" s="12" t="str">
        <f ca="1">IFERROR(__xludf.DUMMYFUNCTION("IF(ISBLANK(E248), """", GOOGLETRANSLATE(E248, ""en"", ""es""))"),"")</f>
        <v/>
      </c>
    </row>
    <row r="339" spans="1:23" ht="15">
      <c r="A339" s="12" t="s">
        <v>128</v>
      </c>
      <c r="B339" s="12" t="s">
        <v>375</v>
      </c>
      <c r="C339" s="12" t="s">
        <v>131</v>
      </c>
      <c r="D339" s="12" t="s">
        <v>40</v>
      </c>
      <c r="H339" s="12" t="s">
        <v>376</v>
      </c>
      <c r="P339" s="12" t="s">
        <v>377</v>
      </c>
      <c r="Q339" s="13" t="str">
        <f ca="1">IFERROR(__xludf.DUMMYFUNCTION("IF(ISBLANK(E249), """", GOOGLETRANSLATE(E249, ""en"", ""fr""))"),"")</f>
        <v/>
      </c>
      <c r="S339" s="12" t="s">
        <v>378</v>
      </c>
      <c r="T339" s="12" t="str">
        <f ca="1">IFERROR(__xludf.DUMMYFUNCTION("IF(ISBLANK(E249), """", GOOGLETRANSLATE(E249, ""en"", ""pt""))"),"")</f>
        <v/>
      </c>
      <c r="V339" s="12" t="s">
        <v>379</v>
      </c>
      <c r="W339" s="12" t="str">
        <f ca="1">IFERROR(__xludf.DUMMYFUNCTION("IF(ISBLANK(E249), """", GOOGLETRANSLATE(E249, ""en"", ""es""))"),"")</f>
        <v/>
      </c>
    </row>
    <row r="340" spans="1:23" ht="15">
      <c r="A340" s="12" t="s">
        <v>49</v>
      </c>
      <c r="B340" s="12" t="s">
        <v>380</v>
      </c>
      <c r="H340" s="12" t="s">
        <v>136</v>
      </c>
      <c r="P340" s="12" t="s">
        <v>858</v>
      </c>
      <c r="Q340" s="13" t="str">
        <f ca="1">IFERROR(__xludf.DUMMYFUNCTION("IF(ISBLANK(E250), """", GOOGLETRANSLATE(E250, ""en"", ""fr""))"),"")</f>
        <v/>
      </c>
      <c r="S340" s="12" t="s">
        <v>940</v>
      </c>
      <c r="T340" s="12" t="str">
        <f ca="1">IFERROR(__xludf.DUMMYFUNCTION("IF(ISBLANK(E250), """", GOOGLETRANSLATE(E250, ""en"", ""pt""))"),"")</f>
        <v/>
      </c>
      <c r="V340" s="12" t="s">
        <v>1023</v>
      </c>
      <c r="W340" s="12" t="str">
        <f ca="1">IFERROR(__xludf.DUMMYFUNCTION("IF(ISBLANK(E250), """", GOOGLETRANSLATE(E250, ""en"", ""es""))"),"")</f>
        <v/>
      </c>
    </row>
    <row r="341" spans="1:23" ht="15">
      <c r="P341" s="12" t="s">
        <v>849</v>
      </c>
      <c r="Q341" s="13" t="str">
        <f ca="1">IFERROR(__xludf.DUMMYFUNCTION("IF(ISBLANK(E251), """", GOOGLETRANSLATE(E251, ""en"", ""fr""))"),"")</f>
        <v/>
      </c>
      <c r="S341" s="12" t="s">
        <v>849</v>
      </c>
      <c r="T341" s="12" t="str">
        <f ca="1">IFERROR(__xludf.DUMMYFUNCTION("IF(ISBLANK(E251), """", GOOGLETRANSLATE(E251, ""en"", ""pt""))"),"")</f>
        <v/>
      </c>
      <c r="V341" s="12" t="s">
        <v>849</v>
      </c>
      <c r="W341" s="12" t="str">
        <f ca="1">IFERROR(__xludf.DUMMYFUNCTION("IF(ISBLANK(E251), """", GOOGLETRANSLATE(E251, ""en"", ""es""))"),"")</f>
        <v/>
      </c>
    </row>
    <row r="342" spans="1:23" ht="15">
      <c r="H342" s="13"/>
      <c r="K342" s="13"/>
      <c r="P342" s="12" t="s">
        <v>849</v>
      </c>
      <c r="Q342" s="13" t="str">
        <f ca="1">IFERROR(__xludf.DUMMYFUNCTION("IF(ISBLANK(E252), """", GOOGLETRANSLATE(E252, ""en"", ""fr""))"),"")</f>
        <v/>
      </c>
      <c r="S342" s="12" t="s">
        <v>849</v>
      </c>
      <c r="T342" s="12" t="str">
        <f ca="1">IFERROR(__xludf.DUMMYFUNCTION("IF(ISBLANK(E252), """", GOOGLETRANSLATE(E252, ""en"", ""pt""))"),"")</f>
        <v/>
      </c>
      <c r="V342" s="12" t="s">
        <v>849</v>
      </c>
      <c r="W342" s="12" t="str">
        <f ca="1">IFERROR(__xludf.DUMMYFUNCTION("IF(ISBLANK(E252), """", GOOGLETRANSLATE(E252, ""en"", ""es""))"),"")</f>
        <v/>
      </c>
    </row>
    <row r="343" spans="1:23" ht="30">
      <c r="A343" s="12" t="s">
        <v>128</v>
      </c>
      <c r="B343" s="12" t="s">
        <v>381</v>
      </c>
      <c r="C343" s="12" t="s">
        <v>131</v>
      </c>
      <c r="D343" s="12" t="s">
        <v>40</v>
      </c>
      <c r="H343" s="12" t="s">
        <v>382</v>
      </c>
      <c r="P343" s="12" t="s">
        <v>383</v>
      </c>
      <c r="Q343" s="13" t="str">
        <f ca="1">IFERROR(__xludf.DUMMYFUNCTION("IF(ISBLANK(E253), """", GOOGLETRANSLATE(E253, ""en"", ""fr""))"),"")</f>
        <v/>
      </c>
      <c r="S343" s="12" t="s">
        <v>384</v>
      </c>
      <c r="T343" s="12" t="str">
        <f ca="1">IFERROR(__xludf.DUMMYFUNCTION("IF(ISBLANK(E253), """", GOOGLETRANSLATE(E253, ""en"", ""pt""))"),"")</f>
        <v/>
      </c>
      <c r="V343" s="12" t="s">
        <v>385</v>
      </c>
      <c r="W343" s="12" t="str">
        <f ca="1">IFERROR(__xludf.DUMMYFUNCTION("IF(ISBLANK(E253), """", GOOGLETRANSLATE(E253, ""en"", ""es""))"),"")</f>
        <v/>
      </c>
    </row>
    <row r="344" spans="1:23" ht="15">
      <c r="A344" s="12" t="s">
        <v>49</v>
      </c>
      <c r="B344" s="12" t="s">
        <v>386</v>
      </c>
      <c r="H344" s="12" t="s">
        <v>136</v>
      </c>
      <c r="P344" s="12" t="s">
        <v>858</v>
      </c>
      <c r="Q344" s="13" t="str">
        <f ca="1">IFERROR(__xludf.DUMMYFUNCTION("IF(ISBLANK(E254), """", GOOGLETRANSLATE(E254, ""en"", ""fr""))"),"")</f>
        <v/>
      </c>
      <c r="S344" s="12" t="s">
        <v>940</v>
      </c>
      <c r="T344" s="12" t="str">
        <f ca="1">IFERROR(__xludf.DUMMYFUNCTION("IF(ISBLANK(E254), """", GOOGLETRANSLATE(E254, ""en"", ""pt""))"),"")</f>
        <v/>
      </c>
      <c r="V344" s="12" t="s">
        <v>1023</v>
      </c>
      <c r="W344" s="12" t="str">
        <f ca="1">IFERROR(__xludf.DUMMYFUNCTION("IF(ISBLANK(E254), """", GOOGLETRANSLATE(E254, ""en"", ""es""))"),"")</f>
        <v/>
      </c>
    </row>
    <row r="345" spans="1:23" ht="15">
      <c r="P345" s="12" t="s">
        <v>849</v>
      </c>
      <c r="Q345" s="13" t="str">
        <f ca="1">IFERROR(__xludf.DUMMYFUNCTION("IF(ISBLANK(E255), """", GOOGLETRANSLATE(E255, ""en"", ""fr""))"),"")</f>
        <v/>
      </c>
      <c r="S345" s="12" t="s">
        <v>849</v>
      </c>
      <c r="T345" s="12" t="str">
        <f ca="1">IFERROR(__xludf.DUMMYFUNCTION("IF(ISBLANK(E255), """", GOOGLETRANSLATE(E255, ""en"", ""pt""))"),"")</f>
        <v/>
      </c>
      <c r="V345" s="12" t="s">
        <v>849</v>
      </c>
      <c r="W345" s="12" t="str">
        <f ca="1">IFERROR(__xludf.DUMMYFUNCTION("IF(ISBLANK(E255), """", GOOGLETRANSLATE(E255, ""en"", ""es""))"),"")</f>
        <v/>
      </c>
    </row>
    <row r="346" spans="1:23" ht="15">
      <c r="H346" s="13"/>
      <c r="K346" s="13"/>
      <c r="P346" s="12" t="s">
        <v>849</v>
      </c>
      <c r="Q346" s="13" t="str">
        <f ca="1">IFERROR(__xludf.DUMMYFUNCTION("IF(ISBLANK(E256), """", GOOGLETRANSLATE(E256, ""en"", ""fr""))"),"")</f>
        <v/>
      </c>
      <c r="S346" s="12" t="s">
        <v>849</v>
      </c>
      <c r="T346" s="12" t="str">
        <f ca="1">IFERROR(__xludf.DUMMYFUNCTION("IF(ISBLANK(E256), """", GOOGLETRANSLATE(E256, ""en"", ""pt""))"),"")</f>
        <v/>
      </c>
      <c r="V346" s="12" t="s">
        <v>849</v>
      </c>
      <c r="W346" s="12" t="str">
        <f ca="1">IFERROR(__xludf.DUMMYFUNCTION("IF(ISBLANK(E256), """", GOOGLETRANSLATE(E256, ""en"", ""es""))"),"")</f>
        <v/>
      </c>
    </row>
    <row r="347" spans="1:23" ht="30">
      <c r="A347" s="12" t="s">
        <v>128</v>
      </c>
      <c r="B347" s="12" t="s">
        <v>387</v>
      </c>
      <c r="C347" s="12" t="s">
        <v>131</v>
      </c>
      <c r="D347" s="12" t="s">
        <v>40</v>
      </c>
      <c r="H347" s="12" t="s">
        <v>388</v>
      </c>
      <c r="P347" s="12" t="s">
        <v>389</v>
      </c>
      <c r="Q347" s="13" t="str">
        <f ca="1">IFERROR(__xludf.DUMMYFUNCTION("IF(ISBLANK(E257), """", GOOGLETRANSLATE(E257, ""en"", ""fr""))"),"")</f>
        <v/>
      </c>
      <c r="S347" s="12" t="s">
        <v>390</v>
      </c>
      <c r="T347" s="12" t="str">
        <f ca="1">IFERROR(__xludf.DUMMYFUNCTION("IF(ISBLANK(E257), """", GOOGLETRANSLATE(E257, ""en"", ""pt""))"),"")</f>
        <v/>
      </c>
      <c r="V347" s="12" t="s">
        <v>391</v>
      </c>
      <c r="W347" s="12" t="str">
        <f ca="1">IFERROR(__xludf.DUMMYFUNCTION("IF(ISBLANK(E257), """", GOOGLETRANSLATE(E257, ""en"", ""es""))"),"")</f>
        <v/>
      </c>
    </row>
    <row r="348" spans="1:23" ht="15">
      <c r="A348" s="12" t="s">
        <v>49</v>
      </c>
      <c r="B348" s="12" t="s">
        <v>392</v>
      </c>
      <c r="H348" s="12" t="s">
        <v>136</v>
      </c>
      <c r="P348" s="12" t="s">
        <v>858</v>
      </c>
      <c r="Q348" s="13" t="str">
        <f ca="1">IFERROR(__xludf.DUMMYFUNCTION("IF(ISBLANK(E258), """", GOOGLETRANSLATE(E258, ""en"", ""fr""))"),"")</f>
        <v/>
      </c>
      <c r="S348" s="12" t="s">
        <v>940</v>
      </c>
      <c r="T348" s="12" t="str">
        <f ca="1">IFERROR(__xludf.DUMMYFUNCTION("IF(ISBLANK(E258), """", GOOGLETRANSLATE(E258, ""en"", ""pt""))"),"")</f>
        <v/>
      </c>
      <c r="V348" s="12" t="s">
        <v>1023</v>
      </c>
      <c r="W348" s="12" t="str">
        <f ca="1">IFERROR(__xludf.DUMMYFUNCTION("IF(ISBLANK(E258), """", GOOGLETRANSLATE(E258, ""en"", ""es""))"),"")</f>
        <v/>
      </c>
    </row>
    <row r="349" spans="1:23" ht="15">
      <c r="P349" s="12" t="s">
        <v>849</v>
      </c>
      <c r="Q349" s="13" t="str">
        <f ca="1">IFERROR(__xludf.DUMMYFUNCTION("IF(ISBLANK(E259), """", GOOGLETRANSLATE(E259, ""en"", ""fr""))"),"")</f>
        <v/>
      </c>
      <c r="S349" s="12" t="s">
        <v>849</v>
      </c>
      <c r="T349" s="12" t="str">
        <f ca="1">IFERROR(__xludf.DUMMYFUNCTION("IF(ISBLANK(E259), """", GOOGLETRANSLATE(E259, ""en"", ""pt""))"),"")</f>
        <v/>
      </c>
      <c r="V349" s="12" t="s">
        <v>849</v>
      </c>
      <c r="W349" s="12" t="str">
        <f ca="1">IFERROR(__xludf.DUMMYFUNCTION("IF(ISBLANK(E259), """", GOOGLETRANSLATE(E259, ""en"", ""es""))"),"")</f>
        <v/>
      </c>
    </row>
    <row r="350" spans="1:23" ht="135">
      <c r="A350" s="12" t="s">
        <v>123</v>
      </c>
      <c r="B350" s="12" t="s">
        <v>393</v>
      </c>
      <c r="G350" s="12" t="s">
        <v>395</v>
      </c>
      <c r="I350" s="12" t="s">
        <v>394</v>
      </c>
      <c r="P350" s="12" t="s">
        <v>849</v>
      </c>
      <c r="Q350" s="13" t="str">
        <f ca="1">IFERROR(__xludf.DUMMYFUNCTION("IF(ISBLANK(E260), """", GOOGLETRANSLATE(E260, ""en"", ""fr""))"),"Évaluation pour la phase de test")</f>
        <v>Évaluation pour la phase de test</v>
      </c>
      <c r="S350" s="12" t="s">
        <v>849</v>
      </c>
      <c r="T350" s="12" t="str">
        <f ca="1">IFERROR(__xludf.DUMMYFUNCTION("IF(ISBLANK(E260), """", GOOGLETRANSLATE(E260, ""en"", ""pt""))"),"Avaliação para Fase de Teste")</f>
        <v>Avaliação para Fase de Teste</v>
      </c>
      <c r="V350" s="12" t="s">
        <v>849</v>
      </c>
      <c r="W350" s="12" t="str">
        <f ca="1">IFERROR(__xludf.DUMMYFUNCTION("IF(ISBLANK(E260), """", GOOGLETRANSLATE(E260, ""en"", ""es""))"),"Evaluación para la fase de prueba")</f>
        <v>Evaluación para la fase de prueba</v>
      </c>
    </row>
    <row r="351" spans="1:23" ht="30">
      <c r="A351" s="12" t="s">
        <v>30</v>
      </c>
      <c r="B351" s="12" t="s">
        <v>396</v>
      </c>
      <c r="H351" s="12" t="s">
        <v>397</v>
      </c>
      <c r="I351" s="12" t="s">
        <v>398</v>
      </c>
      <c r="K351" s="11"/>
      <c r="P351" s="12" t="s">
        <v>399</v>
      </c>
      <c r="Q351" s="13" t="str">
        <f ca="1">IFERROR(__xludf.DUMMYFUNCTION("IF(ISBLANK(E261), """", GOOGLETRANSLATE(E261, ""en"", ""fr""))"),"Score de section = {TEST_SCORE} $/9")</f>
        <v>Score de section = {TEST_SCORE} $/9</v>
      </c>
      <c r="S351" s="12" t="s">
        <v>400</v>
      </c>
      <c r="T351" s="12" t="str">
        <f ca="1">IFERROR(__xludf.DUMMYFUNCTION("IF(ISBLANK(E261), """", GOOGLETRANSLATE(E261, ""en"", ""pt""))"),"Pontuação da seção = ${TEST_SCORE}/9")</f>
        <v>Pontuação da seção = ${TEST_SCORE}/9</v>
      </c>
      <c r="V351" s="12" t="s">
        <v>401</v>
      </c>
      <c r="W351" s="12" t="str">
        <f ca="1">IFERROR(__xludf.DUMMYFUNCTION("IF(ISBLANK(E261), """", GOOGLETRANSLATE(E261, ""en"", ""es""))"),"Puntuación de la sección = ${TEST_SCORE}/9")</f>
        <v>Puntuación de la sección = ${TEST_SCORE}/9</v>
      </c>
    </row>
    <row r="352" spans="1:23" ht="30">
      <c r="A352" s="12" t="s">
        <v>193</v>
      </c>
      <c r="B352" s="12" t="s">
        <v>402</v>
      </c>
      <c r="H352" s="12" t="s">
        <v>403</v>
      </c>
      <c r="I352" s="12" t="s">
        <v>196</v>
      </c>
      <c r="K352" s="12" t="s">
        <v>195</v>
      </c>
      <c r="P352" s="12" t="s">
        <v>404</v>
      </c>
      <c r="Q352" s="13" t="str">
        <f ca="1">IFERROR(__xludf.DUMMYFUNCTION("IF(ISBLANK(E262), """", GOOGLETRANSLATE(E262, ""en"", ""fr""))"),"Si nécessaire, veuillez prendre une photo pour preuve/action corrective")</f>
        <v>Si nécessaire, veuillez prendre une photo pour preuve/action corrective</v>
      </c>
      <c r="S352" s="12" t="s">
        <v>405</v>
      </c>
      <c r="T352" s="12" t="str">
        <f ca="1">IFERROR(__xludf.DUMMYFUNCTION("IF(ISBLANK(E262), """", GOOGLETRANSLATE(E262, ""en"", ""pt""))"),"Se necessário, tire uma fotografia para evidência/ação corretiva")</f>
        <v>Se necessário, tire uma fotografia para evidência/ação corretiva</v>
      </c>
      <c r="V352" s="12" t="s">
        <v>406</v>
      </c>
      <c r="W352" s="12" t="str">
        <f ca="1">IFERROR(__xludf.DUMMYFUNCTION("IF(ISBLANK(E262), """", GOOGLETRANSLATE(E262, ""en"", ""es""))"),"Si es necesario, tome una fotografía como evidencia/acción correctiva.")</f>
        <v>Si es necesario, tome una fotografía como evidencia/acción correctiva.</v>
      </c>
    </row>
    <row r="353" spans="1:23" ht="15">
      <c r="P353" s="12" t="s">
        <v>849</v>
      </c>
      <c r="Q353" s="13" t="str">
        <f ca="1">IFERROR(__xludf.DUMMYFUNCTION("IF(ISBLANK(E263), """", GOOGLETRANSLATE(E263, ""en"", ""fr""))"),"")</f>
        <v/>
      </c>
      <c r="S353" s="12" t="s">
        <v>849</v>
      </c>
      <c r="T353" s="12" t="str">
        <f ca="1">IFERROR(__xludf.DUMMYFUNCTION("IF(ISBLANK(E263), """", GOOGLETRANSLATE(E263, ""en"", ""pt""))"),"")</f>
        <v/>
      </c>
      <c r="V353" s="12" t="s">
        <v>849</v>
      </c>
      <c r="W353" s="12" t="str">
        <f ca="1">IFERROR(__xludf.DUMMYFUNCTION("IF(ISBLANK(E263), """", GOOGLETRANSLATE(E263, ""en"", ""es""))"),"")</f>
        <v/>
      </c>
    </row>
    <row r="354" spans="1:23">
      <c r="Q354" s="13"/>
    </row>
    <row r="355" spans="1:23" ht="30">
      <c r="A355" s="12" t="s">
        <v>1278</v>
      </c>
      <c r="B355" s="12" t="s">
        <v>1323</v>
      </c>
      <c r="D355" s="15"/>
      <c r="H355" s="12" t="s">
        <v>1275</v>
      </c>
      <c r="P355" s="12" t="s">
        <v>1279</v>
      </c>
      <c r="Q355" s="13"/>
      <c r="S355" s="12" t="s">
        <v>1285</v>
      </c>
      <c r="V355" s="12" t="s">
        <v>1293</v>
      </c>
    </row>
    <row r="356" spans="1:23" ht="15">
      <c r="A356" s="12" t="s">
        <v>33</v>
      </c>
      <c r="B356" s="12" t="s">
        <v>1238</v>
      </c>
      <c r="C356" s="12" t="s">
        <v>35</v>
      </c>
      <c r="D356" s="15"/>
      <c r="F356" s="15" t="s">
        <v>1324</v>
      </c>
      <c r="Q356" s="13"/>
    </row>
    <row r="357" spans="1:23" ht="45">
      <c r="A357" s="12" t="s">
        <v>30</v>
      </c>
      <c r="D357" s="15"/>
      <c r="F357" s="15"/>
      <c r="H357" s="15" t="s">
        <v>1196</v>
      </c>
      <c r="I357" s="12" t="s">
        <v>1298</v>
      </c>
      <c r="P357" s="15" t="s">
        <v>1198</v>
      </c>
      <c r="Q357" s="13" t="s">
        <v>1301</v>
      </c>
      <c r="S357" s="15" t="s">
        <v>1286</v>
      </c>
      <c r="T357" s="12" t="s">
        <v>1299</v>
      </c>
      <c r="V357" s="15" t="s">
        <v>1294</v>
      </c>
      <c r="W357" s="12" t="s">
        <v>1300</v>
      </c>
    </row>
    <row r="358" spans="1:23">
      <c r="A358" s="15" t="s">
        <v>123</v>
      </c>
      <c r="B358" s="15" t="s">
        <v>1239</v>
      </c>
      <c r="F358" s="15"/>
      <c r="G358" s="12">
        <v>5</v>
      </c>
      <c r="Q358" s="13"/>
    </row>
    <row r="359" spans="1:23" ht="15">
      <c r="A359" s="15" t="s">
        <v>49</v>
      </c>
      <c r="B359" s="15" t="s">
        <v>1240</v>
      </c>
      <c r="C359" s="12" t="s">
        <v>1194</v>
      </c>
      <c r="F359" s="15"/>
      <c r="H359" s="12" t="s">
        <v>724</v>
      </c>
      <c r="P359" s="12" t="s">
        <v>1281</v>
      </c>
      <c r="Q359" s="13"/>
      <c r="S359" s="12" t="s">
        <v>1287</v>
      </c>
      <c r="V359" s="12" t="s">
        <v>725</v>
      </c>
    </row>
    <row r="360" spans="1:23" ht="15">
      <c r="A360" s="15" t="s">
        <v>49</v>
      </c>
      <c r="B360" s="15" t="s">
        <v>1241</v>
      </c>
      <c r="C360" s="12" t="s">
        <v>1194</v>
      </c>
      <c r="F360" s="15"/>
      <c r="H360" s="12" t="s">
        <v>1195</v>
      </c>
      <c r="P360" s="12" t="s">
        <v>1282</v>
      </c>
      <c r="Q360" s="13"/>
      <c r="S360" s="12" t="s">
        <v>1288</v>
      </c>
      <c r="V360" s="12" t="s">
        <v>723</v>
      </c>
    </row>
    <row r="361" spans="1:23" ht="15">
      <c r="A361" s="15" t="s">
        <v>49</v>
      </c>
      <c r="B361" s="15" t="s">
        <v>1242</v>
      </c>
      <c r="C361" s="12" t="s">
        <v>1194</v>
      </c>
      <c r="F361" s="15"/>
      <c r="H361" s="12" t="s">
        <v>726</v>
      </c>
      <c r="P361" s="12" t="s">
        <v>1283</v>
      </c>
      <c r="Q361" s="13"/>
      <c r="S361" s="12" t="s">
        <v>1289</v>
      </c>
      <c r="V361" s="12" t="s">
        <v>727</v>
      </c>
    </row>
    <row r="362" spans="1:23" ht="15">
      <c r="A362" s="15" t="s">
        <v>49</v>
      </c>
      <c r="B362" s="15" t="s">
        <v>1243</v>
      </c>
      <c r="C362" s="12" t="s">
        <v>1194</v>
      </c>
      <c r="F362" s="15"/>
      <c r="H362" s="12" t="s">
        <v>728</v>
      </c>
      <c r="P362" s="12" t="s">
        <v>1284</v>
      </c>
      <c r="Q362" s="13"/>
      <c r="S362" s="12" t="s">
        <v>1290</v>
      </c>
      <c r="V362" s="12" t="s">
        <v>1295</v>
      </c>
    </row>
    <row r="363" spans="1:23">
      <c r="A363" s="15" t="s">
        <v>126</v>
      </c>
      <c r="B363" s="15"/>
      <c r="F363" s="15"/>
      <c r="Q363" s="13"/>
    </row>
    <row r="364" spans="1:23" ht="30">
      <c r="A364" s="12" t="s">
        <v>1278</v>
      </c>
      <c r="B364" s="15" t="s">
        <v>1326</v>
      </c>
      <c r="F364" s="15"/>
      <c r="H364" s="12" t="s">
        <v>1276</v>
      </c>
      <c r="P364" s="12" t="s">
        <v>1280</v>
      </c>
      <c r="Q364" s="13"/>
      <c r="S364" s="12" t="s">
        <v>1291</v>
      </c>
      <c r="V364" s="12" t="s">
        <v>1296</v>
      </c>
    </row>
    <row r="365" spans="1:23" ht="15">
      <c r="A365" s="12" t="s">
        <v>33</v>
      </c>
      <c r="B365" s="12" t="s">
        <v>1244</v>
      </c>
      <c r="C365" s="12" t="s">
        <v>35</v>
      </c>
      <c r="F365" s="15" t="s">
        <v>1325</v>
      </c>
      <c r="H365" s="15"/>
      <c r="P365" s="15"/>
      <c r="Q365" s="13"/>
      <c r="S365" s="15"/>
      <c r="V365" s="15"/>
    </row>
    <row r="366" spans="1:23" ht="45">
      <c r="A366" s="12" t="s">
        <v>30</v>
      </c>
      <c r="F366" s="15"/>
      <c r="H366" s="15" t="s">
        <v>1197</v>
      </c>
      <c r="I366" s="12" t="s">
        <v>1298</v>
      </c>
      <c r="P366" s="15" t="s">
        <v>1199</v>
      </c>
      <c r="Q366" s="13" t="s">
        <v>1301</v>
      </c>
      <c r="S366" s="15" t="s">
        <v>1292</v>
      </c>
      <c r="T366" s="12" t="s">
        <v>1299</v>
      </c>
      <c r="V366" s="15" t="s">
        <v>1297</v>
      </c>
      <c r="W366" s="12" t="s">
        <v>1300</v>
      </c>
    </row>
    <row r="367" spans="1:23">
      <c r="A367" s="15" t="s">
        <v>123</v>
      </c>
      <c r="B367" s="15" t="s">
        <v>1245</v>
      </c>
      <c r="F367" s="15"/>
      <c r="G367" s="12">
        <v>5</v>
      </c>
      <c r="Q367" s="13"/>
    </row>
    <row r="368" spans="1:23" ht="15">
      <c r="A368" s="15" t="s">
        <v>49</v>
      </c>
      <c r="B368" s="15" t="s">
        <v>1246</v>
      </c>
      <c r="C368" s="12" t="s">
        <v>1194</v>
      </c>
      <c r="F368" s="15"/>
      <c r="H368" s="12" t="s">
        <v>724</v>
      </c>
      <c r="P368" s="12" t="s">
        <v>1281</v>
      </c>
      <c r="Q368" s="13"/>
      <c r="S368" s="12" t="s">
        <v>1287</v>
      </c>
      <c r="V368" s="12" t="s">
        <v>725</v>
      </c>
    </row>
    <row r="369" spans="1:23" ht="15">
      <c r="A369" s="15" t="s">
        <v>49</v>
      </c>
      <c r="B369" s="15" t="s">
        <v>1247</v>
      </c>
      <c r="C369" s="12" t="s">
        <v>1194</v>
      </c>
      <c r="F369" s="15"/>
      <c r="H369" s="12" t="s">
        <v>1195</v>
      </c>
      <c r="P369" s="12" t="s">
        <v>1282</v>
      </c>
      <c r="Q369" s="13"/>
      <c r="S369" s="12" t="s">
        <v>1288</v>
      </c>
      <c r="V369" s="12" t="s">
        <v>723</v>
      </c>
    </row>
    <row r="370" spans="1:23" ht="15">
      <c r="A370" s="15" t="s">
        <v>49</v>
      </c>
      <c r="B370" s="15" t="s">
        <v>1248</v>
      </c>
      <c r="C370" s="12" t="s">
        <v>1194</v>
      </c>
      <c r="F370" s="15"/>
      <c r="H370" s="12" t="s">
        <v>726</v>
      </c>
      <c r="P370" s="12" t="s">
        <v>1283</v>
      </c>
      <c r="Q370" s="13"/>
      <c r="S370" s="12" t="s">
        <v>1289</v>
      </c>
      <c r="V370" s="12" t="s">
        <v>727</v>
      </c>
    </row>
    <row r="371" spans="1:23" ht="15">
      <c r="A371" s="15" t="s">
        <v>49</v>
      </c>
      <c r="B371" s="15" t="s">
        <v>1249</v>
      </c>
      <c r="C371" s="12" t="s">
        <v>1194</v>
      </c>
      <c r="F371" s="15"/>
      <c r="H371" s="12" t="s">
        <v>728</v>
      </c>
      <c r="P371" s="12" t="s">
        <v>1284</v>
      </c>
      <c r="Q371" s="13"/>
      <c r="S371" s="12" t="s">
        <v>1290</v>
      </c>
      <c r="V371" s="12" t="s">
        <v>1295</v>
      </c>
    </row>
    <row r="372" spans="1:23">
      <c r="A372" s="15" t="s">
        <v>126</v>
      </c>
      <c r="B372" s="15"/>
      <c r="F372" s="15"/>
      <c r="Q372" s="13"/>
    </row>
    <row r="373" spans="1:23">
      <c r="A373" s="15"/>
      <c r="B373" s="15"/>
      <c r="F373" s="15"/>
      <c r="Q373" s="13"/>
    </row>
    <row r="374" spans="1:23" ht="15">
      <c r="A374" s="12" t="s">
        <v>126</v>
      </c>
      <c r="F374" s="15"/>
      <c r="Q374" s="13" t="str">
        <f ca="1">IFERROR(__xludf.DUMMYFUNCTION("IF(ISBLANK(E95), """", GOOGLETRANSLATE(E95, ""en"", ""fr""))"),"")</f>
        <v/>
      </c>
      <c r="T374" s="12" t="str">
        <f ca="1">IFERROR(__xludf.DUMMYFUNCTION("IF(ISBLANK(E95), """", GOOGLETRANSLATE(E95, ""en"", ""pt""))"),"")</f>
        <v/>
      </c>
      <c r="W374" s="12" t="str">
        <f ca="1">IFERROR(__xludf.DUMMYFUNCTION("IF(ISBLANK(E95), """", GOOGLETRANSLATE(E95, ""en"", ""es""))"),"")</f>
        <v/>
      </c>
    </row>
    <row r="375" spans="1:23">
      <c r="Q375" s="13"/>
    </row>
    <row r="376" spans="1:23" ht="15">
      <c r="A376" s="12" t="s">
        <v>33</v>
      </c>
      <c r="B376" s="12" t="s">
        <v>407</v>
      </c>
      <c r="C376" s="12" t="s">
        <v>35</v>
      </c>
      <c r="H376" s="11" t="s">
        <v>1121</v>
      </c>
      <c r="K376" s="11"/>
      <c r="P376" s="11" t="s">
        <v>1132</v>
      </c>
      <c r="Q376" s="13"/>
      <c r="S376" s="11" t="s">
        <v>1137</v>
      </c>
      <c r="V376" s="11" t="s">
        <v>1145</v>
      </c>
    </row>
    <row r="377" spans="1:23" ht="105">
      <c r="A377" s="12" t="s">
        <v>30</v>
      </c>
      <c r="B377" s="12" t="s">
        <v>1163</v>
      </c>
      <c r="H377" s="11" t="s">
        <v>831</v>
      </c>
      <c r="I377" s="12" t="s">
        <v>1174</v>
      </c>
      <c r="K377" s="11"/>
      <c r="P377" s="12" t="s">
        <v>832</v>
      </c>
      <c r="Q377" s="13" t="s">
        <v>1175</v>
      </c>
      <c r="S377" s="12" t="s">
        <v>833</v>
      </c>
      <c r="T377" s="12" t="s">
        <v>1176</v>
      </c>
      <c r="V377" s="12" t="s">
        <v>834</v>
      </c>
      <c r="W377" s="12" t="s">
        <v>1177</v>
      </c>
    </row>
    <row r="378" spans="1:23" ht="15">
      <c r="H378" s="13"/>
      <c r="K378" s="13"/>
      <c r="P378" s="12" t="s">
        <v>849</v>
      </c>
      <c r="Q378" s="13" t="str">
        <f ca="1">IFERROR(__xludf.DUMMYFUNCTION("IF(ISBLANK(E265), """", GOOGLETRANSLATE(E265, ""en"", ""fr""))"),"")</f>
        <v/>
      </c>
      <c r="S378" s="12" t="s">
        <v>849</v>
      </c>
      <c r="T378" s="12" t="str">
        <f ca="1">IFERROR(__xludf.DUMMYFUNCTION("IF(ISBLANK(E265), """", GOOGLETRANSLATE(E265, ""en"", ""pt""))"),"")</f>
        <v/>
      </c>
      <c r="V378" s="12" t="s">
        <v>849</v>
      </c>
      <c r="W378" s="12" t="str">
        <f ca="1">IFERROR(__xludf.DUMMYFUNCTION("IF(ISBLANK(E265), """", GOOGLETRANSLATE(E265, ""en"", ""es""))"),"")</f>
        <v/>
      </c>
    </row>
    <row r="379" spans="1:23" ht="30">
      <c r="A379" s="12" t="s">
        <v>128</v>
      </c>
      <c r="B379" s="12" t="s">
        <v>408</v>
      </c>
      <c r="C379" s="12" t="s">
        <v>131</v>
      </c>
      <c r="D379" s="12" t="s">
        <v>40</v>
      </c>
      <c r="H379" s="12" t="s">
        <v>409</v>
      </c>
      <c r="P379" s="12" t="s">
        <v>886</v>
      </c>
      <c r="Q379" s="13" t="str">
        <f ca="1">IFERROR(__xludf.DUMMYFUNCTION("IF(ISBLANK(E266), """", GOOGLETRANSLATE(E266, ""en"", ""fr""))"),"")</f>
        <v/>
      </c>
      <c r="S379" s="12" t="s">
        <v>968</v>
      </c>
      <c r="T379" s="12" t="str">
        <f ca="1">IFERROR(__xludf.DUMMYFUNCTION("IF(ISBLANK(E266), """", GOOGLETRANSLATE(E266, ""en"", ""pt""))"),"")</f>
        <v/>
      </c>
      <c r="V379" s="12" t="s">
        <v>1051</v>
      </c>
      <c r="W379" s="12" t="str">
        <f ca="1">IFERROR(__xludf.DUMMYFUNCTION("IF(ISBLANK(E266), """", GOOGLETRANSLATE(E266, ""en"", ""es""))"),"")</f>
        <v/>
      </c>
    </row>
    <row r="380" spans="1:23" ht="15">
      <c r="A380" s="12" t="s">
        <v>49</v>
      </c>
      <c r="B380" s="12" t="s">
        <v>410</v>
      </c>
      <c r="H380" s="12" t="s">
        <v>136</v>
      </c>
      <c r="P380" s="12" t="s">
        <v>858</v>
      </c>
      <c r="Q380" s="13" t="str">
        <f ca="1">IFERROR(__xludf.DUMMYFUNCTION("IF(ISBLANK(E267), """", GOOGLETRANSLATE(E267, ""en"", ""fr""))"),"")</f>
        <v/>
      </c>
      <c r="S380" s="12" t="s">
        <v>940</v>
      </c>
      <c r="T380" s="12" t="str">
        <f ca="1">IFERROR(__xludf.DUMMYFUNCTION("IF(ISBLANK(E267), """", GOOGLETRANSLATE(E267, ""en"", ""pt""))"),"")</f>
        <v/>
      </c>
      <c r="V380" s="12" t="s">
        <v>1023</v>
      </c>
      <c r="W380" s="12" t="str">
        <f ca="1">IFERROR(__xludf.DUMMYFUNCTION("IF(ISBLANK(E267), """", GOOGLETRANSLATE(E267, ""en"", ""es""))"),"")</f>
        <v/>
      </c>
    </row>
    <row r="381" spans="1:23" ht="15">
      <c r="P381" s="12" t="s">
        <v>849</v>
      </c>
      <c r="Q381" s="13" t="str">
        <f ca="1">IFERROR(__xludf.DUMMYFUNCTION("IF(ISBLANK(E268), """", GOOGLETRANSLATE(E268, ""en"", ""fr""))"),"")</f>
        <v/>
      </c>
      <c r="S381" s="12" t="s">
        <v>849</v>
      </c>
      <c r="T381" s="12" t="str">
        <f ca="1">IFERROR(__xludf.DUMMYFUNCTION("IF(ISBLANK(E268), """", GOOGLETRANSLATE(E268, ""en"", ""pt""))"),"")</f>
        <v/>
      </c>
      <c r="V381" s="12" t="s">
        <v>849</v>
      </c>
      <c r="W381" s="12" t="str">
        <f ca="1">IFERROR(__xludf.DUMMYFUNCTION("IF(ISBLANK(E268), """", GOOGLETRANSLATE(E268, ""en"", ""es""))"),"")</f>
        <v/>
      </c>
    </row>
    <row r="382" spans="1:23" ht="15">
      <c r="H382" s="13"/>
      <c r="K382" s="13"/>
      <c r="P382" s="12" t="s">
        <v>849</v>
      </c>
      <c r="Q382" s="13" t="str">
        <f ca="1">IFERROR(__xludf.DUMMYFUNCTION("IF(ISBLANK(E269), """", GOOGLETRANSLATE(E269, ""en"", ""fr""))"),"")</f>
        <v/>
      </c>
      <c r="S382" s="12" t="s">
        <v>849</v>
      </c>
      <c r="T382" s="12" t="str">
        <f ca="1">IFERROR(__xludf.DUMMYFUNCTION("IF(ISBLANK(E269), """", GOOGLETRANSLATE(E269, ""en"", ""pt""))"),"")</f>
        <v/>
      </c>
      <c r="V382" s="12" t="s">
        <v>849</v>
      </c>
      <c r="W382" s="12" t="str">
        <f ca="1">IFERROR(__xludf.DUMMYFUNCTION("IF(ISBLANK(E269), """", GOOGLETRANSLATE(E269, ""en"", ""es""))"),"")</f>
        <v/>
      </c>
    </row>
    <row r="383" spans="1:23" ht="60">
      <c r="A383" s="12" t="s">
        <v>128</v>
      </c>
      <c r="B383" s="12" t="s">
        <v>411</v>
      </c>
      <c r="C383" s="12" t="s">
        <v>131</v>
      </c>
      <c r="D383" s="12" t="s">
        <v>40</v>
      </c>
      <c r="H383" s="12" t="s">
        <v>412</v>
      </c>
      <c r="P383" s="12" t="s">
        <v>887</v>
      </c>
      <c r="Q383" s="13" t="str">
        <f ca="1">IFERROR(__xludf.DUMMYFUNCTION("IF(ISBLANK(E270), """", GOOGLETRANSLATE(E270, ""en"", ""fr""))"),"")</f>
        <v/>
      </c>
      <c r="S383" s="12" t="s">
        <v>969</v>
      </c>
      <c r="T383" s="12" t="str">
        <f ca="1">IFERROR(__xludf.DUMMYFUNCTION("IF(ISBLANK(E270), """", GOOGLETRANSLATE(E270, ""en"", ""pt""))"),"")</f>
        <v/>
      </c>
      <c r="V383" s="12" t="s">
        <v>1052</v>
      </c>
      <c r="W383" s="12" t="str">
        <f ca="1">IFERROR(__xludf.DUMMYFUNCTION("IF(ISBLANK(E270), """", GOOGLETRANSLATE(E270, ""en"", ""es""))"),"")</f>
        <v/>
      </c>
    </row>
    <row r="384" spans="1:23" ht="15">
      <c r="A384" s="12" t="s">
        <v>49</v>
      </c>
      <c r="B384" s="12" t="s">
        <v>413</v>
      </c>
      <c r="H384" s="12" t="s">
        <v>136</v>
      </c>
      <c r="P384" s="12" t="s">
        <v>858</v>
      </c>
      <c r="Q384" s="13" t="str">
        <f ca="1">IFERROR(__xludf.DUMMYFUNCTION("IF(ISBLANK(E271), """", GOOGLETRANSLATE(E271, ""en"", ""fr""))"),"")</f>
        <v/>
      </c>
      <c r="S384" s="12" t="s">
        <v>940</v>
      </c>
      <c r="T384" s="12" t="str">
        <f ca="1">IFERROR(__xludf.DUMMYFUNCTION("IF(ISBLANK(E271), """", GOOGLETRANSLATE(E271, ""en"", ""pt""))"),"")</f>
        <v/>
      </c>
      <c r="V384" s="12" t="s">
        <v>1023</v>
      </c>
      <c r="W384" s="12" t="str">
        <f ca="1">IFERROR(__xludf.DUMMYFUNCTION("IF(ISBLANK(E271), """", GOOGLETRANSLATE(E271, ""en"", ""es""))"),"")</f>
        <v/>
      </c>
    </row>
    <row r="385" spans="1:23" ht="15">
      <c r="P385" s="12" t="s">
        <v>849</v>
      </c>
      <c r="Q385" s="13" t="str">
        <f ca="1">IFERROR(__xludf.DUMMYFUNCTION("IF(ISBLANK(E272), """", GOOGLETRANSLATE(E272, ""en"", ""fr""))"),"")</f>
        <v/>
      </c>
      <c r="S385" s="12" t="s">
        <v>849</v>
      </c>
      <c r="T385" s="12" t="str">
        <f ca="1">IFERROR(__xludf.DUMMYFUNCTION("IF(ISBLANK(E272), """", GOOGLETRANSLATE(E272, ""en"", ""pt""))"),"")</f>
        <v/>
      </c>
      <c r="V385" s="12" t="s">
        <v>849</v>
      </c>
      <c r="W385" s="12" t="str">
        <f ca="1">IFERROR(__xludf.DUMMYFUNCTION("IF(ISBLANK(E272), """", GOOGLETRANSLATE(E272, ""en"", ""es""))"),"")</f>
        <v/>
      </c>
    </row>
    <row r="386" spans="1:23" ht="15">
      <c r="H386" s="13"/>
      <c r="K386" s="13"/>
      <c r="P386" s="12" t="s">
        <v>849</v>
      </c>
      <c r="Q386" s="13" t="str">
        <f ca="1">IFERROR(__xludf.DUMMYFUNCTION("IF(ISBLANK(E273), """", GOOGLETRANSLATE(E273, ""en"", ""fr""))"),"")</f>
        <v/>
      </c>
      <c r="S386" s="12" t="s">
        <v>849</v>
      </c>
      <c r="T386" s="12" t="str">
        <f ca="1">IFERROR(__xludf.DUMMYFUNCTION("IF(ISBLANK(E273), """", GOOGLETRANSLATE(E273, ""en"", ""pt""))"),"")</f>
        <v/>
      </c>
      <c r="V386" s="12" t="s">
        <v>849</v>
      </c>
      <c r="W386" s="12" t="str">
        <f ca="1">IFERROR(__xludf.DUMMYFUNCTION("IF(ISBLANK(E273), """", GOOGLETRANSLATE(E273, ""en"", ""es""))"),"")</f>
        <v/>
      </c>
    </row>
    <row r="387" spans="1:23" ht="30">
      <c r="A387" s="12" t="s">
        <v>128</v>
      </c>
      <c r="B387" s="12" t="s">
        <v>414</v>
      </c>
      <c r="C387" s="12" t="s">
        <v>131</v>
      </c>
      <c r="D387" s="12" t="s">
        <v>40</v>
      </c>
      <c r="H387" s="12" t="s">
        <v>415</v>
      </c>
      <c r="P387" s="12" t="s">
        <v>888</v>
      </c>
      <c r="Q387" s="13" t="str">
        <f ca="1">IFERROR(__xludf.DUMMYFUNCTION("IF(ISBLANK(E274), """", GOOGLETRANSLATE(E274, ""en"", ""fr""))"),"")</f>
        <v/>
      </c>
      <c r="S387" s="12" t="s">
        <v>970</v>
      </c>
      <c r="T387" s="12" t="str">
        <f ca="1">IFERROR(__xludf.DUMMYFUNCTION("IF(ISBLANK(E274), """", GOOGLETRANSLATE(E274, ""en"", ""pt""))"),"")</f>
        <v/>
      </c>
      <c r="V387" s="12" t="s">
        <v>1053</v>
      </c>
      <c r="W387" s="12" t="str">
        <f ca="1">IFERROR(__xludf.DUMMYFUNCTION("IF(ISBLANK(E274), """", GOOGLETRANSLATE(E274, ""en"", ""es""))"),"")</f>
        <v/>
      </c>
    </row>
    <row r="388" spans="1:23" ht="15">
      <c r="A388" s="12" t="s">
        <v>49</v>
      </c>
      <c r="B388" s="12" t="s">
        <v>416</v>
      </c>
      <c r="H388" s="12" t="s">
        <v>136</v>
      </c>
      <c r="P388" s="12" t="s">
        <v>858</v>
      </c>
      <c r="Q388" s="13" t="str">
        <f ca="1">IFERROR(__xludf.DUMMYFUNCTION("IF(ISBLANK(E275), """", GOOGLETRANSLATE(E275, ""en"", ""fr""))"),"")</f>
        <v/>
      </c>
      <c r="S388" s="12" t="s">
        <v>940</v>
      </c>
      <c r="T388" s="12" t="str">
        <f ca="1">IFERROR(__xludf.DUMMYFUNCTION("IF(ISBLANK(E275), """", GOOGLETRANSLATE(E275, ""en"", ""pt""))"),"")</f>
        <v/>
      </c>
      <c r="V388" s="12" t="s">
        <v>1023</v>
      </c>
      <c r="W388" s="12" t="str">
        <f ca="1">IFERROR(__xludf.DUMMYFUNCTION("IF(ISBLANK(E275), """", GOOGLETRANSLATE(E275, ""en"", ""es""))"),"")</f>
        <v/>
      </c>
    </row>
    <row r="389" spans="1:23" ht="15">
      <c r="P389" s="12" t="s">
        <v>849</v>
      </c>
      <c r="Q389" s="13" t="str">
        <f ca="1">IFERROR(__xludf.DUMMYFUNCTION("IF(ISBLANK(E276), """", GOOGLETRANSLATE(E276, ""en"", ""fr""))"),"")</f>
        <v/>
      </c>
      <c r="S389" s="12" t="s">
        <v>849</v>
      </c>
      <c r="T389" s="12" t="str">
        <f ca="1">IFERROR(__xludf.DUMMYFUNCTION("IF(ISBLANK(E276), """", GOOGLETRANSLATE(E276, ""en"", ""pt""))"),"")</f>
        <v/>
      </c>
      <c r="V389" s="12" t="s">
        <v>849</v>
      </c>
      <c r="W389" s="12" t="str">
        <f ca="1">IFERROR(__xludf.DUMMYFUNCTION("IF(ISBLANK(E276), """", GOOGLETRANSLATE(E276, ""en"", ""es""))"),"")</f>
        <v/>
      </c>
    </row>
    <row r="390" spans="1:23" ht="15">
      <c r="H390" s="13"/>
      <c r="K390" s="13"/>
      <c r="P390" s="12" t="s">
        <v>849</v>
      </c>
      <c r="Q390" s="13" t="str">
        <f ca="1">IFERROR(__xludf.DUMMYFUNCTION("IF(ISBLANK(E277), """", GOOGLETRANSLATE(E277, ""en"", ""fr""))"),"")</f>
        <v/>
      </c>
      <c r="S390" s="12" t="s">
        <v>849</v>
      </c>
      <c r="T390" s="12" t="str">
        <f ca="1">IFERROR(__xludf.DUMMYFUNCTION("IF(ISBLANK(E277), """", GOOGLETRANSLATE(E277, ""en"", ""pt""))"),"")</f>
        <v/>
      </c>
      <c r="V390" s="12" t="s">
        <v>849</v>
      </c>
      <c r="W390" s="12" t="str">
        <f ca="1">IFERROR(__xludf.DUMMYFUNCTION("IF(ISBLANK(E277), """", GOOGLETRANSLATE(E277, ""en"", ""es""))"),"")</f>
        <v/>
      </c>
    </row>
    <row r="391" spans="1:23" ht="30">
      <c r="A391" s="12" t="s">
        <v>128</v>
      </c>
      <c r="B391" s="12" t="s">
        <v>417</v>
      </c>
      <c r="C391" s="12" t="s">
        <v>131</v>
      </c>
      <c r="D391" s="12" t="s">
        <v>40</v>
      </c>
      <c r="H391" s="12" t="s">
        <v>418</v>
      </c>
      <c r="P391" s="12" t="s">
        <v>889</v>
      </c>
      <c r="Q391" s="13" t="str">
        <f ca="1">IFERROR(__xludf.DUMMYFUNCTION("IF(ISBLANK(E278), """", GOOGLETRANSLATE(E278, ""en"", ""fr""))"),"")</f>
        <v/>
      </c>
      <c r="S391" s="12" t="s">
        <v>971</v>
      </c>
      <c r="T391" s="12" t="str">
        <f ca="1">IFERROR(__xludf.DUMMYFUNCTION("IF(ISBLANK(E278), """", GOOGLETRANSLATE(E278, ""en"", ""pt""))"),"")</f>
        <v/>
      </c>
      <c r="V391" s="12" t="s">
        <v>1054</v>
      </c>
      <c r="W391" s="12" t="str">
        <f ca="1">IFERROR(__xludf.DUMMYFUNCTION("IF(ISBLANK(E278), """", GOOGLETRANSLATE(E278, ""en"", ""es""))"),"")</f>
        <v/>
      </c>
    </row>
    <row r="392" spans="1:23" ht="15">
      <c r="A392" s="12" t="s">
        <v>49</v>
      </c>
      <c r="B392" s="12" t="s">
        <v>419</v>
      </c>
      <c r="H392" s="12" t="s">
        <v>136</v>
      </c>
      <c r="P392" s="12" t="s">
        <v>858</v>
      </c>
      <c r="Q392" s="13" t="str">
        <f ca="1">IFERROR(__xludf.DUMMYFUNCTION("IF(ISBLANK(E279), """", GOOGLETRANSLATE(E279, ""en"", ""fr""))"),"")</f>
        <v/>
      </c>
      <c r="S392" s="12" t="s">
        <v>940</v>
      </c>
      <c r="T392" s="12" t="str">
        <f ca="1">IFERROR(__xludf.DUMMYFUNCTION("IF(ISBLANK(E279), """", GOOGLETRANSLATE(E279, ""en"", ""pt""))"),"")</f>
        <v/>
      </c>
      <c r="V392" s="12" t="s">
        <v>1023</v>
      </c>
      <c r="W392" s="12" t="str">
        <f ca="1">IFERROR(__xludf.DUMMYFUNCTION("IF(ISBLANK(E279), """", GOOGLETRANSLATE(E279, ""en"", ""es""))"),"")</f>
        <v/>
      </c>
    </row>
    <row r="393" spans="1:23" ht="15">
      <c r="P393" s="12" t="s">
        <v>849</v>
      </c>
      <c r="Q393" s="13" t="str">
        <f ca="1">IFERROR(__xludf.DUMMYFUNCTION("IF(ISBLANK(E280), """", GOOGLETRANSLATE(E280, ""en"", ""fr""))"),"")</f>
        <v/>
      </c>
      <c r="S393" s="12" t="s">
        <v>849</v>
      </c>
      <c r="T393" s="12" t="str">
        <f ca="1">IFERROR(__xludf.DUMMYFUNCTION("IF(ISBLANK(E280), """", GOOGLETRANSLATE(E280, ""en"", ""pt""))"),"")</f>
        <v/>
      </c>
      <c r="V393" s="12" t="s">
        <v>849</v>
      </c>
      <c r="W393" s="12" t="str">
        <f ca="1">IFERROR(__xludf.DUMMYFUNCTION("IF(ISBLANK(E280), """", GOOGLETRANSLATE(E280, ""en"", ""es""))"),"")</f>
        <v/>
      </c>
    </row>
    <row r="394" spans="1:23" ht="15">
      <c r="H394" s="13"/>
      <c r="K394" s="13"/>
      <c r="P394" s="12" t="s">
        <v>849</v>
      </c>
      <c r="Q394" s="13" t="str">
        <f ca="1">IFERROR(__xludf.DUMMYFUNCTION("IF(ISBLANK(E281), """", GOOGLETRANSLATE(E281, ""en"", ""fr""))"),"")</f>
        <v/>
      </c>
      <c r="S394" s="12" t="s">
        <v>849</v>
      </c>
      <c r="T394" s="12" t="str">
        <f ca="1">IFERROR(__xludf.DUMMYFUNCTION("IF(ISBLANK(E281), """", GOOGLETRANSLATE(E281, ""en"", ""pt""))"),"")</f>
        <v/>
      </c>
      <c r="V394" s="12" t="s">
        <v>849</v>
      </c>
      <c r="W394" s="12" t="str">
        <f ca="1">IFERROR(__xludf.DUMMYFUNCTION("IF(ISBLANK(E281), """", GOOGLETRANSLATE(E281, ""en"", ""es""))"),"")</f>
        <v/>
      </c>
    </row>
    <row r="395" spans="1:23" ht="30">
      <c r="A395" s="12" t="s">
        <v>128</v>
      </c>
      <c r="B395" s="12" t="s">
        <v>420</v>
      </c>
      <c r="C395" s="12" t="s">
        <v>131</v>
      </c>
      <c r="D395" s="12" t="s">
        <v>40</v>
      </c>
      <c r="H395" s="12" t="s">
        <v>421</v>
      </c>
      <c r="P395" s="12" t="s">
        <v>890</v>
      </c>
      <c r="Q395" s="13" t="str">
        <f ca="1">IFERROR(__xludf.DUMMYFUNCTION("IF(ISBLANK(E282), """", GOOGLETRANSLATE(E282, ""en"", ""fr""))"),"")</f>
        <v/>
      </c>
      <c r="S395" s="12" t="s">
        <v>972</v>
      </c>
      <c r="T395" s="12" t="str">
        <f ca="1">IFERROR(__xludf.DUMMYFUNCTION("IF(ISBLANK(E282), """", GOOGLETRANSLATE(E282, ""en"", ""pt""))"),"")</f>
        <v/>
      </c>
      <c r="V395" s="12" t="s">
        <v>1055</v>
      </c>
      <c r="W395" s="12" t="str">
        <f ca="1">IFERROR(__xludf.DUMMYFUNCTION("IF(ISBLANK(E282), """", GOOGLETRANSLATE(E282, ""en"", ""es""))"),"")</f>
        <v/>
      </c>
    </row>
    <row r="396" spans="1:23" ht="15">
      <c r="A396" s="12" t="s">
        <v>49</v>
      </c>
      <c r="B396" s="12" t="s">
        <v>422</v>
      </c>
      <c r="H396" s="12" t="s">
        <v>136</v>
      </c>
      <c r="P396" s="12" t="s">
        <v>858</v>
      </c>
      <c r="Q396" s="13" t="str">
        <f ca="1">IFERROR(__xludf.DUMMYFUNCTION("IF(ISBLANK(E283), """", GOOGLETRANSLATE(E283, ""en"", ""fr""))"),"")</f>
        <v/>
      </c>
      <c r="S396" s="12" t="s">
        <v>940</v>
      </c>
      <c r="T396" s="12" t="str">
        <f ca="1">IFERROR(__xludf.DUMMYFUNCTION("IF(ISBLANK(E283), """", GOOGLETRANSLATE(E283, ""en"", ""pt""))"),"")</f>
        <v/>
      </c>
      <c r="V396" s="12" t="s">
        <v>1023</v>
      </c>
      <c r="W396" s="12" t="str">
        <f ca="1">IFERROR(__xludf.DUMMYFUNCTION("IF(ISBLANK(E283), """", GOOGLETRANSLATE(E283, ""en"", ""es""))"),"")</f>
        <v/>
      </c>
    </row>
    <row r="397" spans="1:23" ht="15">
      <c r="P397" s="12" t="s">
        <v>849</v>
      </c>
      <c r="Q397" s="13" t="str">
        <f ca="1">IFERROR(__xludf.DUMMYFUNCTION("IF(ISBLANK(E284), """", GOOGLETRANSLATE(E284, ""en"", ""fr""))"),"")</f>
        <v/>
      </c>
      <c r="S397" s="12" t="s">
        <v>849</v>
      </c>
      <c r="T397" s="12" t="str">
        <f ca="1">IFERROR(__xludf.DUMMYFUNCTION("IF(ISBLANK(E284), """", GOOGLETRANSLATE(E284, ""en"", ""pt""))"),"")</f>
        <v/>
      </c>
      <c r="V397" s="12" t="s">
        <v>849</v>
      </c>
      <c r="W397" s="12" t="str">
        <f ca="1">IFERROR(__xludf.DUMMYFUNCTION("IF(ISBLANK(E284), """", GOOGLETRANSLATE(E284, ""en"", ""es""))"),"")</f>
        <v/>
      </c>
    </row>
    <row r="398" spans="1:23" ht="15">
      <c r="H398" s="13"/>
      <c r="K398" s="13"/>
      <c r="P398" s="12" t="s">
        <v>849</v>
      </c>
      <c r="Q398" s="13" t="str">
        <f ca="1">IFERROR(__xludf.DUMMYFUNCTION("IF(ISBLANK(E285), """", GOOGLETRANSLATE(E285, ""en"", ""fr""))"),"")</f>
        <v/>
      </c>
      <c r="S398" s="12" t="s">
        <v>849</v>
      </c>
      <c r="T398" s="12" t="str">
        <f ca="1">IFERROR(__xludf.DUMMYFUNCTION("IF(ISBLANK(E285), """", GOOGLETRANSLATE(E285, ""en"", ""pt""))"),"")</f>
        <v/>
      </c>
      <c r="V398" s="12" t="s">
        <v>849</v>
      </c>
      <c r="W398" s="12" t="str">
        <f ca="1">IFERROR(__xludf.DUMMYFUNCTION("IF(ISBLANK(E285), """", GOOGLETRANSLATE(E285, ""en"", ""es""))"),"")</f>
        <v/>
      </c>
    </row>
    <row r="399" spans="1:23" ht="30">
      <c r="A399" s="12" t="s">
        <v>128</v>
      </c>
      <c r="B399" s="12" t="s">
        <v>423</v>
      </c>
      <c r="C399" s="12" t="s">
        <v>131</v>
      </c>
      <c r="D399" s="12" t="s">
        <v>40</v>
      </c>
      <c r="H399" s="12" t="s">
        <v>424</v>
      </c>
      <c r="P399" s="12" t="s">
        <v>891</v>
      </c>
      <c r="Q399" s="13" t="str">
        <f ca="1">IFERROR(__xludf.DUMMYFUNCTION("IF(ISBLANK(E286), """", GOOGLETRANSLATE(E286, ""en"", ""fr""))"),"")</f>
        <v/>
      </c>
      <c r="S399" s="12" t="s">
        <v>973</v>
      </c>
      <c r="T399" s="12" t="str">
        <f ca="1">IFERROR(__xludf.DUMMYFUNCTION("IF(ISBLANK(E286), """", GOOGLETRANSLATE(E286, ""en"", ""pt""))"),"")</f>
        <v/>
      </c>
      <c r="V399" s="12" t="s">
        <v>1056</v>
      </c>
      <c r="W399" s="12" t="str">
        <f ca="1">IFERROR(__xludf.DUMMYFUNCTION("IF(ISBLANK(E286), """", GOOGLETRANSLATE(E286, ""en"", ""es""))"),"")</f>
        <v/>
      </c>
    </row>
    <row r="400" spans="1:23" ht="15">
      <c r="A400" s="12" t="s">
        <v>49</v>
      </c>
      <c r="B400" s="12" t="s">
        <v>425</v>
      </c>
      <c r="H400" s="12" t="s">
        <v>136</v>
      </c>
      <c r="P400" s="12" t="s">
        <v>858</v>
      </c>
      <c r="Q400" s="13" t="str">
        <f ca="1">IFERROR(__xludf.DUMMYFUNCTION("IF(ISBLANK(E287), """", GOOGLETRANSLATE(E287, ""en"", ""fr""))"),"")</f>
        <v/>
      </c>
      <c r="S400" s="12" t="s">
        <v>940</v>
      </c>
      <c r="T400" s="12" t="str">
        <f ca="1">IFERROR(__xludf.DUMMYFUNCTION("IF(ISBLANK(E287), """", GOOGLETRANSLATE(E287, ""en"", ""pt""))"),"")</f>
        <v/>
      </c>
      <c r="V400" s="12" t="s">
        <v>1023</v>
      </c>
      <c r="W400" s="12" t="str">
        <f ca="1">IFERROR(__xludf.DUMMYFUNCTION("IF(ISBLANK(E287), """", GOOGLETRANSLATE(E287, ""en"", ""es""))"),"")</f>
        <v/>
      </c>
    </row>
    <row r="401" spans="1:23" ht="15">
      <c r="P401" s="12" t="s">
        <v>849</v>
      </c>
      <c r="Q401" s="13" t="str">
        <f ca="1">IFERROR(__xludf.DUMMYFUNCTION("IF(ISBLANK(E288), """", GOOGLETRANSLATE(E288, ""en"", ""fr""))"),"")</f>
        <v/>
      </c>
      <c r="S401" s="12" t="s">
        <v>849</v>
      </c>
      <c r="T401" s="12" t="str">
        <f ca="1">IFERROR(__xludf.DUMMYFUNCTION("IF(ISBLANK(E288), """", GOOGLETRANSLATE(E288, ""en"", ""pt""))"),"")</f>
        <v/>
      </c>
      <c r="V401" s="12" t="s">
        <v>849</v>
      </c>
      <c r="W401" s="12" t="str">
        <f ca="1">IFERROR(__xludf.DUMMYFUNCTION("IF(ISBLANK(E288), """", GOOGLETRANSLATE(E288, ""en"", ""es""))"),"")</f>
        <v/>
      </c>
    </row>
    <row r="402" spans="1:23" ht="15">
      <c r="H402" s="13"/>
      <c r="K402" s="13"/>
      <c r="P402" s="12" t="s">
        <v>849</v>
      </c>
      <c r="Q402" s="13" t="str">
        <f ca="1">IFERROR(__xludf.DUMMYFUNCTION("IF(ISBLANK(E289), """", GOOGLETRANSLATE(E289, ""en"", ""fr""))"),"")</f>
        <v/>
      </c>
      <c r="S402" s="12" t="s">
        <v>849</v>
      </c>
      <c r="T402" s="12" t="str">
        <f ca="1">IFERROR(__xludf.DUMMYFUNCTION("IF(ISBLANK(E289), """", GOOGLETRANSLATE(E289, ""en"", ""pt""))"),"")</f>
        <v/>
      </c>
      <c r="V402" s="12" t="s">
        <v>849</v>
      </c>
      <c r="W402" s="12" t="str">
        <f ca="1">IFERROR(__xludf.DUMMYFUNCTION("IF(ISBLANK(E289), """", GOOGLETRANSLATE(E289, ""en"", ""es""))"),"")</f>
        <v/>
      </c>
    </row>
    <row r="403" spans="1:23" ht="30">
      <c r="A403" s="12" t="s">
        <v>128</v>
      </c>
      <c r="B403" s="12" t="s">
        <v>426</v>
      </c>
      <c r="C403" s="12" t="s">
        <v>131</v>
      </c>
      <c r="D403" s="12" t="s">
        <v>40</v>
      </c>
      <c r="H403" s="12" t="s">
        <v>427</v>
      </c>
      <c r="P403" s="12" t="s">
        <v>428</v>
      </c>
      <c r="Q403" s="13" t="str">
        <f ca="1">IFERROR(__xludf.DUMMYFUNCTION("IF(ISBLANK(E290), """", GOOGLETRANSLATE(E290, ""en"", ""fr""))"),"")</f>
        <v/>
      </c>
      <c r="S403" s="12" t="s">
        <v>429</v>
      </c>
      <c r="T403" s="12" t="str">
        <f ca="1">IFERROR(__xludf.DUMMYFUNCTION("IF(ISBLANK(E290), """", GOOGLETRANSLATE(E290, ""en"", ""pt""))"),"")</f>
        <v/>
      </c>
      <c r="V403" s="12" t="s">
        <v>430</v>
      </c>
      <c r="W403" s="12" t="str">
        <f ca="1">IFERROR(__xludf.DUMMYFUNCTION("IF(ISBLANK(E290), """", GOOGLETRANSLATE(E290, ""en"", ""es""))"),"")</f>
        <v/>
      </c>
    </row>
    <row r="404" spans="1:23" ht="15">
      <c r="A404" s="12" t="s">
        <v>49</v>
      </c>
      <c r="B404" s="12" t="s">
        <v>431</v>
      </c>
      <c r="H404" s="12" t="s">
        <v>136</v>
      </c>
      <c r="P404" s="12" t="s">
        <v>858</v>
      </c>
      <c r="Q404" s="13" t="str">
        <f ca="1">IFERROR(__xludf.DUMMYFUNCTION("IF(ISBLANK(E291), """", GOOGLETRANSLATE(E291, ""en"", ""fr""))"),"")</f>
        <v/>
      </c>
      <c r="S404" s="12" t="s">
        <v>940</v>
      </c>
      <c r="T404" s="12" t="str">
        <f ca="1">IFERROR(__xludf.DUMMYFUNCTION("IF(ISBLANK(E291), """", GOOGLETRANSLATE(E291, ""en"", ""pt""))"),"")</f>
        <v/>
      </c>
      <c r="V404" s="12" t="s">
        <v>1023</v>
      </c>
      <c r="W404" s="12" t="str">
        <f ca="1">IFERROR(__xludf.DUMMYFUNCTION("IF(ISBLANK(E291), """", GOOGLETRANSLATE(E291, ""en"", ""es""))"),"")</f>
        <v/>
      </c>
    </row>
    <row r="405" spans="1:23" ht="15">
      <c r="P405" s="12" t="s">
        <v>849</v>
      </c>
      <c r="Q405" s="13" t="str">
        <f ca="1">IFERROR(__xludf.DUMMYFUNCTION("IF(ISBLANK(E292), """", GOOGLETRANSLATE(E292, ""en"", ""fr""))"),"")</f>
        <v/>
      </c>
      <c r="S405" s="12" t="s">
        <v>849</v>
      </c>
      <c r="T405" s="12" t="str">
        <f ca="1">IFERROR(__xludf.DUMMYFUNCTION("IF(ISBLANK(E292), """", GOOGLETRANSLATE(E292, ""en"", ""pt""))"),"")</f>
        <v/>
      </c>
      <c r="V405" s="12" t="s">
        <v>849</v>
      </c>
      <c r="W405" s="12" t="str">
        <f ca="1">IFERROR(__xludf.DUMMYFUNCTION("IF(ISBLANK(E292), """", GOOGLETRANSLATE(E292, ""en"", ""es""))"),"")</f>
        <v/>
      </c>
    </row>
    <row r="406" spans="1:23" ht="15">
      <c r="H406" s="13"/>
      <c r="K406" s="13"/>
      <c r="P406" s="12" t="s">
        <v>849</v>
      </c>
      <c r="Q406" s="13" t="str">
        <f ca="1">IFERROR(__xludf.DUMMYFUNCTION("IF(ISBLANK(E293), """", GOOGLETRANSLATE(E293, ""en"", ""fr""))"),"")</f>
        <v/>
      </c>
      <c r="S406" s="12" t="s">
        <v>849</v>
      </c>
      <c r="T406" s="12" t="str">
        <f ca="1">IFERROR(__xludf.DUMMYFUNCTION("IF(ISBLANK(E293), """", GOOGLETRANSLATE(E293, ""en"", ""pt""))"),"")</f>
        <v/>
      </c>
      <c r="V406" s="12" t="s">
        <v>849</v>
      </c>
      <c r="W406" s="12" t="str">
        <f ca="1">IFERROR(__xludf.DUMMYFUNCTION("IF(ISBLANK(E293), """", GOOGLETRANSLATE(E293, ""en"", ""es""))"),"")</f>
        <v/>
      </c>
    </row>
    <row r="407" spans="1:23" ht="30">
      <c r="A407" s="12" t="s">
        <v>128</v>
      </c>
      <c r="B407" s="12" t="s">
        <v>432</v>
      </c>
      <c r="C407" s="12" t="s">
        <v>131</v>
      </c>
      <c r="D407" s="12" t="s">
        <v>40</v>
      </c>
      <c r="H407" s="12" t="s">
        <v>433</v>
      </c>
      <c r="P407" s="12" t="s">
        <v>434</v>
      </c>
      <c r="Q407" s="13" t="str">
        <f ca="1">IFERROR(__xludf.DUMMYFUNCTION("IF(ISBLANK(E294), """", GOOGLETRANSLATE(E294, ""en"", ""fr""))"),"")</f>
        <v/>
      </c>
      <c r="S407" s="12" t="s">
        <v>435</v>
      </c>
      <c r="T407" s="12" t="str">
        <f ca="1">IFERROR(__xludf.DUMMYFUNCTION("IF(ISBLANK(E294), """", GOOGLETRANSLATE(E294, ""en"", ""pt""))"),"")</f>
        <v/>
      </c>
      <c r="V407" s="12" t="s">
        <v>436</v>
      </c>
      <c r="W407" s="12" t="str">
        <f ca="1">IFERROR(__xludf.DUMMYFUNCTION("IF(ISBLANK(E294), """", GOOGLETRANSLATE(E294, ""en"", ""es""))"),"")</f>
        <v/>
      </c>
    </row>
    <row r="408" spans="1:23" ht="15">
      <c r="A408" s="12" t="s">
        <v>49</v>
      </c>
      <c r="B408" s="12" t="s">
        <v>437</v>
      </c>
      <c r="H408" s="12" t="s">
        <v>136</v>
      </c>
      <c r="P408" s="12" t="s">
        <v>858</v>
      </c>
      <c r="Q408" s="13" t="str">
        <f ca="1">IFERROR(__xludf.DUMMYFUNCTION("IF(ISBLANK(E295), """", GOOGLETRANSLATE(E295, ""en"", ""fr""))"),"")</f>
        <v/>
      </c>
      <c r="S408" s="12" t="s">
        <v>940</v>
      </c>
      <c r="T408" s="12" t="str">
        <f ca="1">IFERROR(__xludf.DUMMYFUNCTION("IF(ISBLANK(E295), """", GOOGLETRANSLATE(E295, ""en"", ""pt""))"),"")</f>
        <v/>
      </c>
      <c r="V408" s="12" t="s">
        <v>1023</v>
      </c>
      <c r="W408" s="12" t="str">
        <f ca="1">IFERROR(__xludf.DUMMYFUNCTION("IF(ISBLANK(E295), """", GOOGLETRANSLATE(E295, ""en"", ""es""))"),"")</f>
        <v/>
      </c>
    </row>
    <row r="409" spans="1:23" ht="15">
      <c r="P409" s="12" t="s">
        <v>849</v>
      </c>
      <c r="Q409" s="13" t="str">
        <f ca="1">IFERROR(__xludf.DUMMYFUNCTION("IF(ISBLANK(E296), """", GOOGLETRANSLATE(E296, ""en"", ""fr""))"),"")</f>
        <v/>
      </c>
      <c r="S409" s="12" t="s">
        <v>849</v>
      </c>
      <c r="T409" s="12" t="str">
        <f ca="1">IFERROR(__xludf.DUMMYFUNCTION("IF(ISBLANK(E296), """", GOOGLETRANSLATE(E296, ""en"", ""pt""))"),"")</f>
        <v/>
      </c>
      <c r="V409" s="12" t="s">
        <v>849</v>
      </c>
      <c r="W409" s="12" t="str">
        <f ca="1">IFERROR(__xludf.DUMMYFUNCTION("IF(ISBLANK(E296), """", GOOGLETRANSLATE(E296, ""en"", ""es""))"),"")</f>
        <v/>
      </c>
    </row>
    <row r="410" spans="1:23" ht="15">
      <c r="H410" s="13"/>
      <c r="K410" s="13"/>
      <c r="P410" s="12" t="s">
        <v>849</v>
      </c>
      <c r="Q410" s="13" t="str">
        <f ca="1">IFERROR(__xludf.DUMMYFUNCTION("IF(ISBLANK(E297), """", GOOGLETRANSLATE(E297, ""en"", ""fr""))"),"")</f>
        <v/>
      </c>
      <c r="S410" s="12" t="s">
        <v>849</v>
      </c>
      <c r="T410" s="12" t="str">
        <f ca="1">IFERROR(__xludf.DUMMYFUNCTION("IF(ISBLANK(E297), """", GOOGLETRANSLATE(E297, ""en"", ""pt""))"),"")</f>
        <v/>
      </c>
      <c r="V410" s="12" t="s">
        <v>849</v>
      </c>
      <c r="W410" s="12" t="str">
        <f ca="1">IFERROR(__xludf.DUMMYFUNCTION("IF(ISBLANK(E297), """", GOOGLETRANSLATE(E297, ""en"", ""es""))"),"")</f>
        <v/>
      </c>
    </row>
    <row r="411" spans="1:23" ht="30">
      <c r="A411" s="12" t="s">
        <v>128</v>
      </c>
      <c r="B411" s="12" t="s">
        <v>438</v>
      </c>
      <c r="C411" s="12" t="s">
        <v>131</v>
      </c>
      <c r="D411" s="12" t="s">
        <v>40</v>
      </c>
      <c r="H411" s="12" t="s">
        <v>439</v>
      </c>
      <c r="P411" s="12" t="s">
        <v>440</v>
      </c>
      <c r="Q411" s="13" t="str">
        <f ca="1">IFERROR(__xludf.DUMMYFUNCTION("IF(ISBLANK(E298), """", GOOGLETRANSLATE(E298, ""en"", ""fr""))"),"")</f>
        <v/>
      </c>
      <c r="S411" s="12" t="s">
        <v>441</v>
      </c>
      <c r="T411" s="12" t="str">
        <f ca="1">IFERROR(__xludf.DUMMYFUNCTION("IF(ISBLANK(E298), """", GOOGLETRANSLATE(E298, ""en"", ""pt""))"),"")</f>
        <v/>
      </c>
      <c r="V411" s="12" t="s">
        <v>442</v>
      </c>
      <c r="W411" s="12" t="str">
        <f ca="1">IFERROR(__xludf.DUMMYFUNCTION("IF(ISBLANK(E298), """", GOOGLETRANSLATE(E298, ""en"", ""es""))"),"")</f>
        <v/>
      </c>
    </row>
    <row r="412" spans="1:23" ht="15">
      <c r="A412" s="12" t="s">
        <v>49</v>
      </c>
      <c r="B412" s="12" t="s">
        <v>443</v>
      </c>
      <c r="H412" s="12" t="s">
        <v>136</v>
      </c>
      <c r="P412" s="12" t="s">
        <v>858</v>
      </c>
      <c r="Q412" s="13" t="str">
        <f ca="1">IFERROR(__xludf.DUMMYFUNCTION("IF(ISBLANK(E299), """", GOOGLETRANSLATE(E299, ""en"", ""fr""))"),"")</f>
        <v/>
      </c>
      <c r="S412" s="12" t="s">
        <v>940</v>
      </c>
      <c r="T412" s="12" t="str">
        <f ca="1">IFERROR(__xludf.DUMMYFUNCTION("IF(ISBLANK(E299), """", GOOGLETRANSLATE(E299, ""en"", ""pt""))"),"")</f>
        <v/>
      </c>
      <c r="V412" s="12" t="s">
        <v>1023</v>
      </c>
      <c r="W412" s="12" t="str">
        <f ca="1">IFERROR(__xludf.DUMMYFUNCTION("IF(ISBLANK(E299), """", GOOGLETRANSLATE(E299, ""en"", ""es""))"),"")</f>
        <v/>
      </c>
    </row>
    <row r="413" spans="1:23" ht="15">
      <c r="P413" s="12" t="s">
        <v>849</v>
      </c>
      <c r="Q413" s="13" t="str">
        <f ca="1">IFERROR(__xludf.DUMMYFUNCTION("IF(ISBLANK(E300), """", GOOGLETRANSLATE(E300, ""en"", ""fr""))"),"")</f>
        <v/>
      </c>
      <c r="S413" s="12" t="s">
        <v>849</v>
      </c>
      <c r="T413" s="12" t="str">
        <f ca="1">IFERROR(__xludf.DUMMYFUNCTION("IF(ISBLANK(E300), """", GOOGLETRANSLATE(E300, ""en"", ""pt""))"),"")</f>
        <v/>
      </c>
      <c r="V413" s="12" t="s">
        <v>849</v>
      </c>
      <c r="W413" s="12" t="str">
        <f ca="1">IFERROR(__xludf.DUMMYFUNCTION("IF(ISBLANK(E300), """", GOOGLETRANSLATE(E300, ""en"", ""es""))"),"")</f>
        <v/>
      </c>
    </row>
    <row r="414" spans="1:23" ht="150">
      <c r="A414" s="12" t="s">
        <v>123</v>
      </c>
      <c r="B414" s="12" t="s">
        <v>444</v>
      </c>
      <c r="G414" s="12" t="s">
        <v>446</v>
      </c>
      <c r="I414" s="12" t="s">
        <v>445</v>
      </c>
      <c r="P414" s="12" t="s">
        <v>849</v>
      </c>
      <c r="Q414" s="13" t="str">
        <f ca="1">IFERROR(__xludf.DUMMYFUNCTION("IF(ISBLANK(E301), """", GOOGLETRANSLATE(E301, ""en"", ""fr""))"),"Évaluation pour la phase post-test")</f>
        <v>Évaluation pour la phase post-test</v>
      </c>
      <c r="S414" s="12" t="s">
        <v>849</v>
      </c>
      <c r="T414" s="12" t="str">
        <f ca="1">IFERROR(__xludf.DUMMYFUNCTION("IF(ISBLANK(E301), """", GOOGLETRANSLATE(E301, ""en"", ""pt""))"),"Avaliação para fase pós-teste")</f>
        <v>Avaliação para fase pós-teste</v>
      </c>
      <c r="V414" s="12" t="s">
        <v>849</v>
      </c>
      <c r="W414" s="12" t="str">
        <f ca="1">IFERROR(__xludf.DUMMYFUNCTION("IF(ISBLANK(E301), """", GOOGLETRANSLATE(E301, ""en"", ""es""))"),"Evaluación para la fase posterior a la prueba")</f>
        <v>Evaluación para la fase posterior a la prueba</v>
      </c>
    </row>
    <row r="415" spans="1:23" ht="30">
      <c r="A415" s="12" t="s">
        <v>30</v>
      </c>
      <c r="B415" s="12" t="s">
        <v>447</v>
      </c>
      <c r="H415" s="12" t="s">
        <v>448</v>
      </c>
      <c r="I415" s="12" t="s">
        <v>449</v>
      </c>
      <c r="K415" s="11"/>
      <c r="P415" s="12" t="s">
        <v>450</v>
      </c>
      <c r="Q415" s="13" t="str">
        <f ca="1">IFERROR(__xludf.DUMMYFUNCTION("IF(ISBLANK(E302), """", GOOGLETRANSLATE(E302, ""en"", ""fr""))"),"Score de section = {POST_SCORE} $/9")</f>
        <v>Score de section = {POST_SCORE} $/9</v>
      </c>
      <c r="S415" s="12" t="s">
        <v>451</v>
      </c>
      <c r="T415" s="12" t="str">
        <f ca="1">IFERROR(__xludf.DUMMYFUNCTION("IF(ISBLANK(E302), """", GOOGLETRANSLATE(E302, ""en"", ""pt""))"),"Pontuação da seção = ${POST_SCORE}/9")</f>
        <v>Pontuação da seção = ${POST_SCORE}/9</v>
      </c>
      <c r="V415" s="12" t="s">
        <v>452</v>
      </c>
      <c r="W415" s="12" t="str">
        <f ca="1">IFERROR(__xludf.DUMMYFUNCTION("IF(ISBLANK(E302), """", GOOGLETRANSLATE(E302, ""en"", ""es""))"),"Puntuación de la sección = ${POST_SCORE}/9")</f>
        <v>Puntuación de la sección = ${POST_SCORE}/9</v>
      </c>
    </row>
    <row r="416" spans="1:23" ht="30">
      <c r="A416" s="12" t="s">
        <v>193</v>
      </c>
      <c r="B416" s="12" t="s">
        <v>453</v>
      </c>
      <c r="H416" s="12" t="s">
        <v>454</v>
      </c>
      <c r="I416" s="12" t="s">
        <v>196</v>
      </c>
      <c r="K416" s="12" t="s">
        <v>195</v>
      </c>
      <c r="P416" s="12" t="s">
        <v>455</v>
      </c>
      <c r="Q416" s="13" t="str">
        <f ca="1">IFERROR(__xludf.DUMMYFUNCTION("IF(ISBLANK(E303), """", GOOGLETRANSLATE(E303, ""en"", ""fr""))"),"Si nécessaire, veuillez prendre une photo pour preuve/action corrective")</f>
        <v>Si nécessaire, veuillez prendre une photo pour preuve/action corrective</v>
      </c>
      <c r="S416" s="12" t="s">
        <v>456</v>
      </c>
      <c r="T416" s="12" t="str">
        <f ca="1">IFERROR(__xludf.DUMMYFUNCTION("IF(ISBLANK(E303), """", GOOGLETRANSLATE(E303, ""en"", ""pt""))"),"Se necessário, tire uma fotografia para evidência/ação corretiva")</f>
        <v>Se necessário, tire uma fotografia para evidência/ação corretiva</v>
      </c>
      <c r="V416" s="12" t="s">
        <v>457</v>
      </c>
      <c r="W416" s="12" t="str">
        <f ca="1">IFERROR(__xludf.DUMMYFUNCTION("IF(ISBLANK(E303), """", GOOGLETRANSLATE(E303, ""en"", ""es""))"),"Si es necesario, tome una fotografía como evidencia/acción correctiva.")</f>
        <v>Si es necesario, tome una fotografía como evidencia/acción correctiva.</v>
      </c>
    </row>
    <row r="417" spans="1:23" ht="15">
      <c r="P417" s="12" t="s">
        <v>849</v>
      </c>
      <c r="Q417" s="13" t="str">
        <f ca="1">IFERROR(__xludf.DUMMYFUNCTION("IF(ISBLANK(E304), """", GOOGLETRANSLATE(E304, ""en"", ""fr""))"),"")</f>
        <v/>
      </c>
      <c r="S417" s="12" t="s">
        <v>849</v>
      </c>
      <c r="T417" s="12" t="str">
        <f ca="1">IFERROR(__xludf.DUMMYFUNCTION("IF(ISBLANK(E304), """", GOOGLETRANSLATE(E304, ""en"", ""pt""))"),"")</f>
        <v/>
      </c>
      <c r="V417" s="12" t="s">
        <v>849</v>
      </c>
      <c r="W417" s="12" t="str">
        <f ca="1">IFERROR(__xludf.DUMMYFUNCTION("IF(ISBLANK(E304), """", GOOGLETRANSLATE(E304, ""en"", ""es""))"),"")</f>
        <v/>
      </c>
    </row>
    <row r="418" spans="1:23">
      <c r="Q418" s="13"/>
    </row>
    <row r="419" spans="1:23" ht="30">
      <c r="A419" s="12" t="s">
        <v>1278</v>
      </c>
      <c r="B419" s="12" t="s">
        <v>1328</v>
      </c>
      <c r="D419" s="15"/>
      <c r="H419" s="12" t="s">
        <v>1275</v>
      </c>
      <c r="P419" s="12" t="s">
        <v>1279</v>
      </c>
      <c r="Q419" s="13"/>
      <c r="S419" s="12" t="s">
        <v>1285</v>
      </c>
      <c r="V419" s="12" t="s">
        <v>1293</v>
      </c>
    </row>
    <row r="420" spans="1:23" ht="15">
      <c r="A420" s="12" t="s">
        <v>33</v>
      </c>
      <c r="B420" s="12" t="s">
        <v>1327</v>
      </c>
      <c r="C420" s="12" t="s">
        <v>35</v>
      </c>
      <c r="D420" s="15"/>
      <c r="F420" s="15" t="s">
        <v>1331</v>
      </c>
      <c r="Q420" s="13"/>
    </row>
    <row r="421" spans="1:23" ht="45">
      <c r="A421" s="12" t="s">
        <v>30</v>
      </c>
      <c r="D421" s="15"/>
      <c r="F421" s="15"/>
      <c r="H421" s="15" t="s">
        <v>1196</v>
      </c>
      <c r="I421" s="12" t="s">
        <v>1298</v>
      </c>
      <c r="P421" s="15" t="s">
        <v>1198</v>
      </c>
      <c r="Q421" s="13" t="s">
        <v>1301</v>
      </c>
      <c r="S421" s="15" t="s">
        <v>1286</v>
      </c>
      <c r="T421" s="12" t="s">
        <v>1299</v>
      </c>
      <c r="V421" s="15" t="s">
        <v>1294</v>
      </c>
      <c r="W421" s="12" t="s">
        <v>1300</v>
      </c>
    </row>
    <row r="422" spans="1:23">
      <c r="A422" s="15" t="s">
        <v>123</v>
      </c>
      <c r="B422" s="15" t="s">
        <v>1332</v>
      </c>
      <c r="F422" s="15"/>
      <c r="G422" s="12">
        <v>6</v>
      </c>
      <c r="Q422" s="13"/>
    </row>
    <row r="423" spans="1:23" ht="15">
      <c r="A423" s="15" t="s">
        <v>49</v>
      </c>
      <c r="B423" s="15" t="s">
        <v>1333</v>
      </c>
      <c r="C423" s="12" t="s">
        <v>1194</v>
      </c>
      <c r="F423" s="15"/>
      <c r="H423" s="12" t="s">
        <v>724</v>
      </c>
      <c r="P423" s="12" t="s">
        <v>1281</v>
      </c>
      <c r="Q423" s="13"/>
      <c r="S423" s="12" t="s">
        <v>1287</v>
      </c>
      <c r="V423" s="12" t="s">
        <v>725</v>
      </c>
    </row>
    <row r="424" spans="1:23" ht="15">
      <c r="A424" s="15" t="s">
        <v>49</v>
      </c>
      <c r="B424" s="15" t="s">
        <v>1334</v>
      </c>
      <c r="C424" s="12" t="s">
        <v>1194</v>
      </c>
      <c r="F424" s="15"/>
      <c r="H424" s="12" t="s">
        <v>1195</v>
      </c>
      <c r="P424" s="12" t="s">
        <v>1282</v>
      </c>
      <c r="Q424" s="13"/>
      <c r="S424" s="12" t="s">
        <v>1288</v>
      </c>
      <c r="V424" s="12" t="s">
        <v>723</v>
      </c>
    </row>
    <row r="425" spans="1:23" ht="15">
      <c r="A425" s="15" t="s">
        <v>49</v>
      </c>
      <c r="B425" s="15" t="s">
        <v>1335</v>
      </c>
      <c r="C425" s="12" t="s">
        <v>1194</v>
      </c>
      <c r="F425" s="15"/>
      <c r="H425" s="12" t="s">
        <v>726</v>
      </c>
      <c r="P425" s="12" t="s">
        <v>1283</v>
      </c>
      <c r="Q425" s="13"/>
      <c r="S425" s="12" t="s">
        <v>1289</v>
      </c>
      <c r="V425" s="12" t="s">
        <v>727</v>
      </c>
    </row>
    <row r="426" spans="1:23" ht="15">
      <c r="A426" s="15" t="s">
        <v>49</v>
      </c>
      <c r="B426" s="15" t="s">
        <v>1336</v>
      </c>
      <c r="C426" s="12" t="s">
        <v>1194</v>
      </c>
      <c r="F426" s="15"/>
      <c r="H426" s="12" t="s">
        <v>728</v>
      </c>
      <c r="P426" s="12" t="s">
        <v>1284</v>
      </c>
      <c r="Q426" s="13"/>
      <c r="S426" s="12" t="s">
        <v>1290</v>
      </c>
      <c r="V426" s="12" t="s">
        <v>1295</v>
      </c>
    </row>
    <row r="427" spans="1:23">
      <c r="A427" s="15" t="s">
        <v>126</v>
      </c>
      <c r="B427" s="15"/>
      <c r="F427" s="15"/>
      <c r="Q427" s="13"/>
    </row>
    <row r="428" spans="1:23" ht="30">
      <c r="A428" s="12" t="s">
        <v>1278</v>
      </c>
      <c r="B428" s="15" t="s">
        <v>1329</v>
      </c>
      <c r="F428" s="15"/>
      <c r="H428" s="12" t="s">
        <v>1276</v>
      </c>
      <c r="P428" s="12" t="s">
        <v>1280</v>
      </c>
      <c r="Q428" s="13"/>
      <c r="S428" s="12" t="s">
        <v>1291</v>
      </c>
      <c r="V428" s="12" t="s">
        <v>1296</v>
      </c>
    </row>
    <row r="429" spans="1:23" ht="15">
      <c r="A429" s="12" t="s">
        <v>33</v>
      </c>
      <c r="B429" s="12" t="s">
        <v>1337</v>
      </c>
      <c r="C429" s="12" t="s">
        <v>35</v>
      </c>
      <c r="F429" s="15" t="s">
        <v>1330</v>
      </c>
      <c r="H429" s="15"/>
      <c r="P429" s="15"/>
      <c r="Q429" s="13"/>
      <c r="S429" s="15"/>
      <c r="V429" s="15"/>
    </row>
    <row r="430" spans="1:23" ht="45">
      <c r="A430" s="12" t="s">
        <v>30</v>
      </c>
      <c r="F430" s="15"/>
      <c r="H430" s="15" t="s">
        <v>1197</v>
      </c>
      <c r="I430" s="12" t="s">
        <v>1298</v>
      </c>
      <c r="P430" s="15" t="s">
        <v>1199</v>
      </c>
      <c r="Q430" s="13" t="s">
        <v>1301</v>
      </c>
      <c r="S430" s="15" t="s">
        <v>1292</v>
      </c>
      <c r="T430" s="12" t="s">
        <v>1299</v>
      </c>
      <c r="V430" s="15" t="s">
        <v>1297</v>
      </c>
      <c r="W430" s="12" t="s">
        <v>1300</v>
      </c>
    </row>
    <row r="431" spans="1:23">
      <c r="A431" s="15" t="s">
        <v>123</v>
      </c>
      <c r="B431" s="15" t="s">
        <v>1338</v>
      </c>
      <c r="F431" s="15"/>
      <c r="G431" s="12">
        <v>6</v>
      </c>
      <c r="Q431" s="13"/>
    </row>
    <row r="432" spans="1:23" ht="15">
      <c r="A432" s="15" t="s">
        <v>49</v>
      </c>
      <c r="B432" s="15" t="s">
        <v>1339</v>
      </c>
      <c r="C432" s="12" t="s">
        <v>1194</v>
      </c>
      <c r="F432" s="15"/>
      <c r="H432" s="12" t="s">
        <v>724</v>
      </c>
      <c r="P432" s="12" t="s">
        <v>1281</v>
      </c>
      <c r="Q432" s="13"/>
      <c r="S432" s="12" t="s">
        <v>1287</v>
      </c>
      <c r="V432" s="12" t="s">
        <v>725</v>
      </c>
    </row>
    <row r="433" spans="1:23" ht="15">
      <c r="A433" s="15" t="s">
        <v>49</v>
      </c>
      <c r="B433" s="15" t="s">
        <v>1340</v>
      </c>
      <c r="C433" s="12" t="s">
        <v>1194</v>
      </c>
      <c r="F433" s="15"/>
      <c r="H433" s="12" t="s">
        <v>1195</v>
      </c>
      <c r="P433" s="12" t="s">
        <v>1282</v>
      </c>
      <c r="Q433" s="13"/>
      <c r="S433" s="12" t="s">
        <v>1288</v>
      </c>
      <c r="V433" s="12" t="s">
        <v>723</v>
      </c>
    </row>
    <row r="434" spans="1:23" ht="15">
      <c r="A434" s="15" t="s">
        <v>49</v>
      </c>
      <c r="B434" s="15" t="s">
        <v>1341</v>
      </c>
      <c r="C434" s="12" t="s">
        <v>1194</v>
      </c>
      <c r="F434" s="15"/>
      <c r="H434" s="12" t="s">
        <v>726</v>
      </c>
      <c r="P434" s="12" t="s">
        <v>1283</v>
      </c>
      <c r="Q434" s="13"/>
      <c r="S434" s="12" t="s">
        <v>1289</v>
      </c>
      <c r="V434" s="12" t="s">
        <v>727</v>
      </c>
    </row>
    <row r="435" spans="1:23" ht="15">
      <c r="A435" s="15" t="s">
        <v>49</v>
      </c>
      <c r="B435" s="15" t="s">
        <v>1342</v>
      </c>
      <c r="C435" s="12" t="s">
        <v>1194</v>
      </c>
      <c r="F435" s="15"/>
      <c r="H435" s="12" t="s">
        <v>728</v>
      </c>
      <c r="P435" s="12" t="s">
        <v>1284</v>
      </c>
      <c r="Q435" s="13"/>
      <c r="S435" s="12" t="s">
        <v>1290</v>
      </c>
      <c r="V435" s="12" t="s">
        <v>1295</v>
      </c>
    </row>
    <row r="436" spans="1:23">
      <c r="A436" s="15" t="s">
        <v>126</v>
      </c>
      <c r="B436" s="15"/>
      <c r="F436" s="15"/>
      <c r="Q436" s="13"/>
    </row>
    <row r="437" spans="1:23">
      <c r="A437" s="15"/>
      <c r="B437" s="15"/>
      <c r="F437" s="15"/>
      <c r="Q437" s="13"/>
    </row>
    <row r="438" spans="1:23" ht="15">
      <c r="A438" s="12" t="s">
        <v>126</v>
      </c>
      <c r="F438" s="15"/>
      <c r="Q438" s="13" t="str">
        <f ca="1">IFERROR(__xludf.DUMMYFUNCTION("IF(ISBLANK(E95), """", GOOGLETRANSLATE(E95, ""en"", ""fr""))"),"")</f>
        <v/>
      </c>
      <c r="T438" s="12" t="str">
        <f ca="1">IFERROR(__xludf.DUMMYFUNCTION("IF(ISBLANK(E95), """", GOOGLETRANSLATE(E95, ""en"", ""pt""))"),"")</f>
        <v/>
      </c>
      <c r="W438" s="12" t="str">
        <f ca="1">IFERROR(__xludf.DUMMYFUNCTION("IF(ISBLANK(E95), """", GOOGLETRANSLATE(E95, ""en"", ""es""))"),"")</f>
        <v/>
      </c>
    </row>
    <row r="439" spans="1:23">
      <c r="Q439" s="13"/>
    </row>
    <row r="440" spans="1:23" ht="15">
      <c r="A440" s="12" t="s">
        <v>33</v>
      </c>
      <c r="B440" s="12" t="s">
        <v>835</v>
      </c>
      <c r="C440" s="12" t="s">
        <v>35</v>
      </c>
      <c r="H440" s="11" t="s">
        <v>1122</v>
      </c>
      <c r="K440" s="11"/>
      <c r="P440" s="11" t="s">
        <v>1133</v>
      </c>
      <c r="Q440" s="13"/>
      <c r="S440" s="11" t="s">
        <v>1136</v>
      </c>
      <c r="V440" s="11" t="s">
        <v>1146</v>
      </c>
    </row>
    <row r="441" spans="1:23" ht="105">
      <c r="A441" s="12" t="s">
        <v>30</v>
      </c>
      <c r="B441" s="12" t="s">
        <v>836</v>
      </c>
      <c r="H441" s="11" t="s">
        <v>839</v>
      </c>
      <c r="I441" s="12" t="s">
        <v>1174</v>
      </c>
      <c r="K441" s="11"/>
      <c r="P441" s="12" t="s">
        <v>840</v>
      </c>
      <c r="Q441" s="13" t="s">
        <v>1175</v>
      </c>
      <c r="S441" s="12" t="s">
        <v>841</v>
      </c>
      <c r="T441" s="12" t="s">
        <v>1176</v>
      </c>
      <c r="V441" s="12" t="s">
        <v>842</v>
      </c>
      <c r="W441" s="12" t="s">
        <v>1177</v>
      </c>
    </row>
    <row r="442" spans="1:23" ht="15">
      <c r="H442" s="13"/>
      <c r="K442" s="13"/>
      <c r="P442" s="12" t="s">
        <v>849</v>
      </c>
      <c r="Q442" s="13" t="str">
        <f ca="1">IFERROR(__xludf.DUMMYFUNCTION("IF(ISBLANK(E306), """", GOOGLETRANSLATE(E306, ""en"", ""fr""))"),"")</f>
        <v/>
      </c>
      <c r="S442" s="12" t="s">
        <v>849</v>
      </c>
      <c r="T442" s="12" t="str">
        <f ca="1">IFERROR(__xludf.DUMMYFUNCTION("IF(ISBLANK(E306), """", GOOGLETRANSLATE(E306, ""en"", ""pt""))"),"")</f>
        <v/>
      </c>
      <c r="V442" s="12" t="s">
        <v>849</v>
      </c>
      <c r="W442" s="12" t="str">
        <f ca="1">IFERROR(__xludf.DUMMYFUNCTION("IF(ISBLANK(E306), """", GOOGLETRANSLATE(E306, ""en"", ""es""))"),"")</f>
        <v/>
      </c>
    </row>
    <row r="443" spans="1:23" ht="30">
      <c r="A443" s="12" t="s">
        <v>128</v>
      </c>
      <c r="B443" s="12" t="s">
        <v>458</v>
      </c>
      <c r="C443" s="12" t="s">
        <v>131</v>
      </c>
      <c r="D443" s="12" t="s">
        <v>40</v>
      </c>
      <c r="H443" s="12" t="s">
        <v>459</v>
      </c>
      <c r="P443" s="12" t="s">
        <v>460</v>
      </c>
      <c r="Q443" s="13" t="str">
        <f ca="1">IFERROR(__xludf.DUMMYFUNCTION("IF(ISBLANK(E307), """", GOOGLETRANSLATE(E307, ""en"", ""fr""))"),"")</f>
        <v/>
      </c>
      <c r="S443" s="12" t="s">
        <v>461</v>
      </c>
      <c r="T443" s="12" t="str">
        <f ca="1">IFERROR(__xludf.DUMMYFUNCTION("IF(ISBLANK(E307), """", GOOGLETRANSLATE(E307, ""en"", ""pt""))"),"")</f>
        <v/>
      </c>
      <c r="V443" s="12" t="s">
        <v>462</v>
      </c>
      <c r="W443" s="12" t="str">
        <f ca="1">IFERROR(__xludf.DUMMYFUNCTION("IF(ISBLANK(E307), """", GOOGLETRANSLATE(E307, ""en"", ""es""))"),"")</f>
        <v/>
      </c>
    </row>
    <row r="444" spans="1:23" ht="15">
      <c r="A444" s="12" t="s">
        <v>49</v>
      </c>
      <c r="B444" s="12" t="s">
        <v>463</v>
      </c>
      <c r="H444" s="12" t="s">
        <v>136</v>
      </c>
      <c r="P444" s="12" t="s">
        <v>858</v>
      </c>
      <c r="Q444" s="13" t="str">
        <f ca="1">IFERROR(__xludf.DUMMYFUNCTION("IF(ISBLANK(E308), """", GOOGLETRANSLATE(E308, ""en"", ""fr""))"),"")</f>
        <v/>
      </c>
      <c r="S444" s="12" t="s">
        <v>940</v>
      </c>
      <c r="T444" s="12" t="str">
        <f ca="1">IFERROR(__xludf.DUMMYFUNCTION("IF(ISBLANK(E308), """", GOOGLETRANSLATE(E308, ""en"", ""pt""))"),"")</f>
        <v/>
      </c>
      <c r="V444" s="12" t="s">
        <v>1023</v>
      </c>
      <c r="W444" s="12" t="str">
        <f ca="1">IFERROR(__xludf.DUMMYFUNCTION("IF(ISBLANK(E308), """", GOOGLETRANSLATE(E308, ""en"", ""es""))"),"")</f>
        <v/>
      </c>
    </row>
    <row r="445" spans="1:23" ht="15">
      <c r="P445" s="12" t="s">
        <v>849</v>
      </c>
      <c r="Q445" s="13" t="str">
        <f ca="1">IFERROR(__xludf.DUMMYFUNCTION("IF(ISBLANK(E309), """", GOOGLETRANSLATE(E309, ""en"", ""fr""))"),"")</f>
        <v/>
      </c>
      <c r="S445" s="12" t="s">
        <v>849</v>
      </c>
      <c r="T445" s="12" t="str">
        <f ca="1">IFERROR(__xludf.DUMMYFUNCTION("IF(ISBLANK(E309), """", GOOGLETRANSLATE(E309, ""en"", ""pt""))"),"")</f>
        <v/>
      </c>
      <c r="V445" s="12" t="s">
        <v>849</v>
      </c>
      <c r="W445" s="12" t="str">
        <f ca="1">IFERROR(__xludf.DUMMYFUNCTION("IF(ISBLANK(E309), """", GOOGLETRANSLATE(E309, ""en"", ""es""))"),"")</f>
        <v/>
      </c>
    </row>
    <row r="446" spans="1:23" ht="15">
      <c r="H446" s="13"/>
      <c r="K446" s="13"/>
      <c r="P446" s="12" t="s">
        <v>849</v>
      </c>
      <c r="Q446" s="13" t="str">
        <f ca="1">IFERROR(__xludf.DUMMYFUNCTION("IF(ISBLANK(E310), """", GOOGLETRANSLATE(E310, ""en"", ""fr""))"),"")</f>
        <v/>
      </c>
      <c r="S446" s="12" t="s">
        <v>849</v>
      </c>
      <c r="T446" s="12" t="str">
        <f ca="1">IFERROR(__xludf.DUMMYFUNCTION("IF(ISBLANK(E310), """", GOOGLETRANSLATE(E310, ""en"", ""pt""))"),"")</f>
        <v/>
      </c>
      <c r="V446" s="12" t="s">
        <v>849</v>
      </c>
      <c r="W446" s="12" t="str">
        <f ca="1">IFERROR(__xludf.DUMMYFUNCTION("IF(ISBLANK(E310), """", GOOGLETRANSLATE(E310, ""en"", ""es""))"),"")</f>
        <v/>
      </c>
    </row>
    <row r="447" spans="1:23" ht="30">
      <c r="A447" s="12" t="s">
        <v>128</v>
      </c>
      <c r="B447" s="12" t="s">
        <v>464</v>
      </c>
      <c r="C447" s="12" t="s">
        <v>131</v>
      </c>
      <c r="D447" s="12" t="s">
        <v>40</v>
      </c>
      <c r="H447" s="12" t="s">
        <v>465</v>
      </c>
      <c r="P447" s="12" t="s">
        <v>466</v>
      </c>
      <c r="Q447" s="13" t="str">
        <f ca="1">IFERROR(__xludf.DUMMYFUNCTION("IF(ISBLANK(E311), """", GOOGLETRANSLATE(E311, ""en"", ""fr""))"),"")</f>
        <v/>
      </c>
      <c r="S447" s="12" t="s">
        <v>467</v>
      </c>
      <c r="T447" s="12" t="str">
        <f ca="1">IFERROR(__xludf.DUMMYFUNCTION("IF(ISBLANK(E311), """", GOOGLETRANSLATE(E311, ""en"", ""pt""))"),"")</f>
        <v/>
      </c>
      <c r="V447" s="12" t="s">
        <v>468</v>
      </c>
      <c r="W447" s="12" t="str">
        <f ca="1">IFERROR(__xludf.DUMMYFUNCTION("IF(ISBLANK(E311), """", GOOGLETRANSLATE(E311, ""en"", ""es""))"),"")</f>
        <v/>
      </c>
    </row>
    <row r="448" spans="1:23" ht="15">
      <c r="A448" s="12" t="s">
        <v>49</v>
      </c>
      <c r="B448" s="12" t="s">
        <v>469</v>
      </c>
      <c r="H448" s="12" t="s">
        <v>136</v>
      </c>
      <c r="P448" s="12" t="s">
        <v>858</v>
      </c>
      <c r="Q448" s="13" t="str">
        <f ca="1">IFERROR(__xludf.DUMMYFUNCTION("IF(ISBLANK(E312), """", GOOGLETRANSLATE(E312, ""en"", ""fr""))"),"")</f>
        <v/>
      </c>
      <c r="S448" s="12" t="s">
        <v>940</v>
      </c>
      <c r="T448" s="12" t="str">
        <f ca="1">IFERROR(__xludf.DUMMYFUNCTION("IF(ISBLANK(E312), """", GOOGLETRANSLATE(E312, ""en"", ""pt""))"),"")</f>
        <v/>
      </c>
      <c r="V448" s="12" t="s">
        <v>1023</v>
      </c>
      <c r="W448" s="12" t="str">
        <f ca="1">IFERROR(__xludf.DUMMYFUNCTION("IF(ISBLANK(E312), """", GOOGLETRANSLATE(E312, ""en"", ""es""))"),"")</f>
        <v/>
      </c>
    </row>
    <row r="449" spans="1:23" ht="15">
      <c r="P449" s="12" t="s">
        <v>849</v>
      </c>
      <c r="Q449" s="13" t="str">
        <f ca="1">IFERROR(__xludf.DUMMYFUNCTION("IF(ISBLANK(E313), """", GOOGLETRANSLATE(E313, ""en"", ""fr""))"),"")</f>
        <v/>
      </c>
      <c r="S449" s="12" t="s">
        <v>849</v>
      </c>
      <c r="T449" s="12" t="str">
        <f ca="1">IFERROR(__xludf.DUMMYFUNCTION("IF(ISBLANK(E313), """", GOOGLETRANSLATE(E313, ""en"", ""pt""))"),"")</f>
        <v/>
      </c>
      <c r="V449" s="12" t="s">
        <v>849</v>
      </c>
      <c r="W449" s="12" t="str">
        <f ca="1">IFERROR(__xludf.DUMMYFUNCTION("IF(ISBLANK(E313), """", GOOGLETRANSLATE(E313, ""en"", ""es""))"),"")</f>
        <v/>
      </c>
    </row>
    <row r="450" spans="1:23" ht="15">
      <c r="H450" s="13"/>
      <c r="K450" s="13"/>
      <c r="P450" s="12" t="s">
        <v>849</v>
      </c>
      <c r="Q450" s="13" t="str">
        <f ca="1">IFERROR(__xludf.DUMMYFUNCTION("IF(ISBLANK(E314), """", GOOGLETRANSLATE(E314, ""en"", ""fr""))"),"")</f>
        <v/>
      </c>
      <c r="S450" s="12" t="s">
        <v>849</v>
      </c>
      <c r="T450" s="12" t="str">
        <f ca="1">IFERROR(__xludf.DUMMYFUNCTION("IF(ISBLANK(E314), """", GOOGLETRANSLATE(E314, ""en"", ""pt""))"),"")</f>
        <v/>
      </c>
      <c r="V450" s="12" t="s">
        <v>849</v>
      </c>
      <c r="W450" s="12" t="str">
        <f ca="1">IFERROR(__xludf.DUMMYFUNCTION("IF(ISBLANK(E314), """", GOOGLETRANSLATE(E314, ""en"", ""es""))"),"")</f>
        <v/>
      </c>
    </row>
    <row r="451" spans="1:23" ht="30">
      <c r="A451" s="12" t="s">
        <v>128</v>
      </c>
      <c r="B451" s="12" t="s">
        <v>470</v>
      </c>
      <c r="C451" s="12" t="s">
        <v>131</v>
      </c>
      <c r="D451" s="12" t="s">
        <v>40</v>
      </c>
      <c r="H451" s="12" t="s">
        <v>471</v>
      </c>
      <c r="P451" s="12" t="s">
        <v>892</v>
      </c>
      <c r="Q451" s="13" t="str">
        <f ca="1">IFERROR(__xludf.DUMMYFUNCTION("IF(ISBLANK(E315), """", GOOGLETRANSLATE(E315, ""en"", ""fr""))"),"")</f>
        <v/>
      </c>
      <c r="S451" s="12" t="s">
        <v>974</v>
      </c>
      <c r="T451" s="12" t="str">
        <f ca="1">IFERROR(__xludf.DUMMYFUNCTION("IF(ISBLANK(E315), """", GOOGLETRANSLATE(E315, ""en"", ""pt""))"),"")</f>
        <v/>
      </c>
      <c r="V451" s="12" t="s">
        <v>1057</v>
      </c>
      <c r="W451" s="12" t="str">
        <f ca="1">IFERROR(__xludf.DUMMYFUNCTION("IF(ISBLANK(E315), """", GOOGLETRANSLATE(E315, ""en"", ""es""))"),"")</f>
        <v/>
      </c>
    </row>
    <row r="452" spans="1:23" ht="15">
      <c r="A452" s="12" t="s">
        <v>49</v>
      </c>
      <c r="B452" s="12" t="s">
        <v>472</v>
      </c>
      <c r="H452" s="12" t="s">
        <v>136</v>
      </c>
      <c r="P452" s="12" t="s">
        <v>858</v>
      </c>
      <c r="Q452" s="13" t="str">
        <f ca="1">IFERROR(__xludf.DUMMYFUNCTION("IF(ISBLANK(E316), """", GOOGLETRANSLATE(E316, ""en"", ""fr""))"),"")</f>
        <v/>
      </c>
      <c r="S452" s="12" t="s">
        <v>940</v>
      </c>
      <c r="T452" s="12" t="str">
        <f ca="1">IFERROR(__xludf.DUMMYFUNCTION("IF(ISBLANK(E316), """", GOOGLETRANSLATE(E316, ""en"", ""pt""))"),"")</f>
        <v/>
      </c>
      <c r="V452" s="12" t="s">
        <v>1023</v>
      </c>
      <c r="W452" s="12" t="str">
        <f ca="1">IFERROR(__xludf.DUMMYFUNCTION("IF(ISBLANK(E316), """", GOOGLETRANSLATE(E316, ""en"", ""es""))"),"")</f>
        <v/>
      </c>
    </row>
    <row r="453" spans="1:23" ht="15">
      <c r="P453" s="12" t="s">
        <v>849</v>
      </c>
      <c r="Q453" s="13" t="str">
        <f ca="1">IFERROR(__xludf.DUMMYFUNCTION("IF(ISBLANK(E317), """", GOOGLETRANSLATE(E317, ""en"", ""fr""))"),"")</f>
        <v/>
      </c>
      <c r="S453" s="12" t="s">
        <v>849</v>
      </c>
      <c r="T453" s="12" t="str">
        <f ca="1">IFERROR(__xludf.DUMMYFUNCTION("IF(ISBLANK(E317), """", GOOGLETRANSLATE(E317, ""en"", ""pt""))"),"")</f>
        <v/>
      </c>
      <c r="V453" s="12" t="s">
        <v>849</v>
      </c>
      <c r="W453" s="12" t="str">
        <f ca="1">IFERROR(__xludf.DUMMYFUNCTION("IF(ISBLANK(E317), """", GOOGLETRANSLATE(E317, ""en"", ""es""))"),"")</f>
        <v/>
      </c>
    </row>
    <row r="454" spans="1:23" ht="15">
      <c r="H454" s="13"/>
      <c r="K454" s="13"/>
      <c r="P454" s="12" t="s">
        <v>849</v>
      </c>
      <c r="Q454" s="13" t="str">
        <f ca="1">IFERROR(__xludf.DUMMYFUNCTION("IF(ISBLANK(E318), """", GOOGLETRANSLATE(E318, ""en"", ""fr""))"),"")</f>
        <v/>
      </c>
      <c r="S454" s="12" t="s">
        <v>849</v>
      </c>
      <c r="T454" s="12" t="str">
        <f ca="1">IFERROR(__xludf.DUMMYFUNCTION("IF(ISBLANK(E318), """", GOOGLETRANSLATE(E318, ""en"", ""pt""))"),"")</f>
        <v/>
      </c>
      <c r="V454" s="12" t="s">
        <v>849</v>
      </c>
      <c r="W454" s="12" t="str">
        <f ca="1">IFERROR(__xludf.DUMMYFUNCTION("IF(ISBLANK(E318), """", GOOGLETRANSLATE(E318, ""en"", ""es""))"),"")</f>
        <v/>
      </c>
    </row>
    <row r="455" spans="1:23" ht="45">
      <c r="A455" s="12" t="s">
        <v>128</v>
      </c>
      <c r="B455" s="12" t="s">
        <v>473</v>
      </c>
      <c r="C455" s="12" t="s">
        <v>131</v>
      </c>
      <c r="D455" s="12" t="s">
        <v>40</v>
      </c>
      <c r="H455" s="12" t="s">
        <v>474</v>
      </c>
      <c r="P455" s="12" t="s">
        <v>475</v>
      </c>
      <c r="Q455" s="13" t="str">
        <f ca="1">IFERROR(__xludf.DUMMYFUNCTION("IF(ISBLANK(E319), """", GOOGLETRANSLATE(E319, ""en"", ""fr""))"),"")</f>
        <v/>
      </c>
      <c r="S455" s="12" t="s">
        <v>476</v>
      </c>
      <c r="T455" s="12" t="str">
        <f ca="1">IFERROR(__xludf.DUMMYFUNCTION("IF(ISBLANK(E319), """", GOOGLETRANSLATE(E319, ""en"", ""pt""))"),"")</f>
        <v/>
      </c>
      <c r="V455" s="12" t="s">
        <v>477</v>
      </c>
      <c r="W455" s="12" t="str">
        <f ca="1">IFERROR(__xludf.DUMMYFUNCTION("IF(ISBLANK(E319), """", GOOGLETRANSLATE(E319, ""en"", ""es""))"),"")</f>
        <v/>
      </c>
    </row>
    <row r="456" spans="1:23" ht="15">
      <c r="A456" s="12" t="s">
        <v>49</v>
      </c>
      <c r="B456" s="12" t="s">
        <v>478</v>
      </c>
      <c r="H456" s="12" t="s">
        <v>136</v>
      </c>
      <c r="P456" s="12" t="s">
        <v>858</v>
      </c>
      <c r="Q456" s="13" t="str">
        <f ca="1">IFERROR(__xludf.DUMMYFUNCTION("IF(ISBLANK(E320), """", GOOGLETRANSLATE(E320, ""en"", ""fr""))"),"")</f>
        <v/>
      </c>
      <c r="S456" s="12" t="s">
        <v>940</v>
      </c>
      <c r="T456" s="12" t="str">
        <f ca="1">IFERROR(__xludf.DUMMYFUNCTION("IF(ISBLANK(E320), """", GOOGLETRANSLATE(E320, ""en"", ""pt""))"),"")</f>
        <v/>
      </c>
      <c r="V456" s="12" t="s">
        <v>1023</v>
      </c>
      <c r="W456" s="12" t="str">
        <f ca="1">IFERROR(__xludf.DUMMYFUNCTION("IF(ISBLANK(E320), """", GOOGLETRANSLATE(E320, ""en"", ""es""))"),"")</f>
        <v/>
      </c>
    </row>
    <row r="457" spans="1:23" ht="15">
      <c r="P457" s="12" t="s">
        <v>849</v>
      </c>
      <c r="Q457" s="13" t="str">
        <f ca="1">IFERROR(__xludf.DUMMYFUNCTION("IF(ISBLANK(E321), """", GOOGLETRANSLATE(E321, ""en"", ""fr""))"),"")</f>
        <v/>
      </c>
      <c r="S457" s="12" t="s">
        <v>849</v>
      </c>
      <c r="T457" s="12" t="str">
        <f ca="1">IFERROR(__xludf.DUMMYFUNCTION("IF(ISBLANK(E321), """", GOOGLETRANSLATE(E321, ""en"", ""pt""))"),"")</f>
        <v/>
      </c>
      <c r="V457" s="12" t="s">
        <v>849</v>
      </c>
      <c r="W457" s="12" t="str">
        <f ca="1">IFERROR(__xludf.DUMMYFUNCTION("IF(ISBLANK(E321), """", GOOGLETRANSLATE(E321, ""en"", ""es""))"),"")</f>
        <v/>
      </c>
    </row>
    <row r="458" spans="1:23" ht="15">
      <c r="H458" s="13"/>
      <c r="K458" s="13"/>
      <c r="P458" s="12" t="s">
        <v>849</v>
      </c>
      <c r="Q458" s="13" t="str">
        <f ca="1">IFERROR(__xludf.DUMMYFUNCTION("IF(ISBLANK(E322), """", GOOGLETRANSLATE(E322, ""en"", ""fr""))"),"")</f>
        <v/>
      </c>
      <c r="S458" s="12" t="s">
        <v>849</v>
      </c>
      <c r="T458" s="12" t="str">
        <f ca="1">IFERROR(__xludf.DUMMYFUNCTION("IF(ISBLANK(E322), """", GOOGLETRANSLATE(E322, ""en"", ""pt""))"),"")</f>
        <v/>
      </c>
      <c r="V458" s="12" t="s">
        <v>849</v>
      </c>
      <c r="W458" s="12" t="str">
        <f ca="1">IFERROR(__xludf.DUMMYFUNCTION("IF(ISBLANK(E322), """", GOOGLETRANSLATE(E322, ""en"", ""es""))"),"")</f>
        <v/>
      </c>
    </row>
    <row r="459" spans="1:23" ht="30">
      <c r="A459" s="12" t="s">
        <v>128</v>
      </c>
      <c r="B459" s="12" t="s">
        <v>479</v>
      </c>
      <c r="C459" s="12" t="s">
        <v>131</v>
      </c>
      <c r="D459" s="12" t="s">
        <v>40</v>
      </c>
      <c r="H459" s="12" t="s">
        <v>480</v>
      </c>
      <c r="P459" s="12" t="s">
        <v>481</v>
      </c>
      <c r="Q459" s="13" t="str">
        <f ca="1">IFERROR(__xludf.DUMMYFUNCTION("IF(ISBLANK(E323), """", GOOGLETRANSLATE(E323, ""en"", ""fr""))"),"")</f>
        <v/>
      </c>
      <c r="S459" s="12" t="s">
        <v>482</v>
      </c>
      <c r="T459" s="12" t="str">
        <f ca="1">IFERROR(__xludf.DUMMYFUNCTION("IF(ISBLANK(E323), """", GOOGLETRANSLATE(E323, ""en"", ""pt""))"),"")</f>
        <v/>
      </c>
      <c r="V459" s="12" t="s">
        <v>483</v>
      </c>
      <c r="W459" s="12" t="str">
        <f ca="1">IFERROR(__xludf.DUMMYFUNCTION("IF(ISBLANK(E323), """", GOOGLETRANSLATE(E323, ""en"", ""es""))"),"")</f>
        <v/>
      </c>
    </row>
    <row r="460" spans="1:23" ht="15">
      <c r="A460" s="12" t="s">
        <v>49</v>
      </c>
      <c r="B460" s="12" t="s">
        <v>484</v>
      </c>
      <c r="H460" s="12" t="s">
        <v>136</v>
      </c>
      <c r="P460" s="12" t="s">
        <v>858</v>
      </c>
      <c r="Q460" s="13" t="str">
        <f ca="1">IFERROR(__xludf.DUMMYFUNCTION("IF(ISBLANK(E324), """", GOOGLETRANSLATE(E324, ""en"", ""fr""))"),"")</f>
        <v/>
      </c>
      <c r="S460" s="12" t="s">
        <v>940</v>
      </c>
      <c r="T460" s="12" t="str">
        <f ca="1">IFERROR(__xludf.DUMMYFUNCTION("IF(ISBLANK(E324), """", GOOGLETRANSLATE(E324, ""en"", ""pt""))"),"")</f>
        <v/>
      </c>
      <c r="V460" s="12" t="s">
        <v>1023</v>
      </c>
      <c r="W460" s="12" t="str">
        <f ca="1">IFERROR(__xludf.DUMMYFUNCTION("IF(ISBLANK(E324), """", GOOGLETRANSLATE(E324, ""en"", ""es""))"),"")</f>
        <v/>
      </c>
    </row>
    <row r="461" spans="1:23" ht="15">
      <c r="P461" s="12" t="s">
        <v>849</v>
      </c>
      <c r="Q461" s="13" t="str">
        <f ca="1">IFERROR(__xludf.DUMMYFUNCTION("IF(ISBLANK(E325), """", GOOGLETRANSLATE(E325, ""en"", ""fr""))"),"")</f>
        <v/>
      </c>
      <c r="S461" s="12" t="s">
        <v>849</v>
      </c>
      <c r="T461" s="12" t="str">
        <f ca="1">IFERROR(__xludf.DUMMYFUNCTION("IF(ISBLANK(E325), """", GOOGLETRANSLATE(E325, ""en"", ""pt""))"),"")</f>
        <v/>
      </c>
      <c r="V461" s="12" t="s">
        <v>849</v>
      </c>
      <c r="W461" s="12" t="str">
        <f ca="1">IFERROR(__xludf.DUMMYFUNCTION("IF(ISBLANK(E325), """", GOOGLETRANSLATE(E325, ""en"", ""es""))"),"")</f>
        <v/>
      </c>
    </row>
    <row r="462" spans="1:23" ht="15">
      <c r="H462" s="13"/>
      <c r="K462" s="13"/>
      <c r="P462" s="12" t="s">
        <v>849</v>
      </c>
      <c r="Q462" s="13" t="str">
        <f ca="1">IFERROR(__xludf.DUMMYFUNCTION("IF(ISBLANK(E326), """", GOOGLETRANSLATE(E326, ""en"", ""fr""))"),"")</f>
        <v/>
      </c>
      <c r="S462" s="12" t="s">
        <v>849</v>
      </c>
      <c r="T462" s="12" t="str">
        <f ca="1">IFERROR(__xludf.DUMMYFUNCTION("IF(ISBLANK(E326), """", GOOGLETRANSLATE(E326, ""en"", ""pt""))"),"")</f>
        <v/>
      </c>
      <c r="V462" s="12" t="s">
        <v>849</v>
      </c>
      <c r="W462" s="12" t="str">
        <f ca="1">IFERROR(__xludf.DUMMYFUNCTION("IF(ISBLANK(E326), """", GOOGLETRANSLATE(E326, ""en"", ""es""))"),"")</f>
        <v/>
      </c>
    </row>
    <row r="463" spans="1:23" ht="15">
      <c r="A463" s="12" t="s">
        <v>128</v>
      </c>
      <c r="B463" s="12" t="s">
        <v>485</v>
      </c>
      <c r="C463" s="12" t="s">
        <v>131</v>
      </c>
      <c r="D463" s="12" t="s">
        <v>40</v>
      </c>
      <c r="H463" s="12" t="s">
        <v>486</v>
      </c>
      <c r="P463" s="12" t="s">
        <v>487</v>
      </c>
      <c r="Q463" s="13" t="str">
        <f ca="1">IFERROR(__xludf.DUMMYFUNCTION("IF(ISBLANK(E327), """", GOOGLETRANSLATE(E327, ""en"", ""fr""))"),"")</f>
        <v/>
      </c>
      <c r="S463" s="12" t="s">
        <v>488</v>
      </c>
      <c r="T463" s="12" t="str">
        <f ca="1">IFERROR(__xludf.DUMMYFUNCTION("IF(ISBLANK(E327), """", GOOGLETRANSLATE(E327, ""en"", ""pt""))"),"")</f>
        <v/>
      </c>
      <c r="V463" s="12" t="s">
        <v>489</v>
      </c>
      <c r="W463" s="12" t="str">
        <f ca="1">IFERROR(__xludf.DUMMYFUNCTION("IF(ISBLANK(E327), """", GOOGLETRANSLATE(E327, ""en"", ""es""))"),"")</f>
        <v/>
      </c>
    </row>
    <row r="464" spans="1:23" ht="15">
      <c r="A464" s="12" t="s">
        <v>49</v>
      </c>
      <c r="B464" s="12" t="s">
        <v>490</v>
      </c>
      <c r="H464" s="12" t="s">
        <v>136</v>
      </c>
      <c r="P464" s="12" t="s">
        <v>858</v>
      </c>
      <c r="Q464" s="13" t="str">
        <f ca="1">IFERROR(__xludf.DUMMYFUNCTION("IF(ISBLANK(E328), """", GOOGLETRANSLATE(E328, ""en"", ""fr""))"),"")</f>
        <v/>
      </c>
      <c r="S464" s="12" t="s">
        <v>940</v>
      </c>
      <c r="T464" s="12" t="str">
        <f ca="1">IFERROR(__xludf.DUMMYFUNCTION("IF(ISBLANK(E328), """", GOOGLETRANSLATE(E328, ""en"", ""pt""))"),"")</f>
        <v/>
      </c>
      <c r="V464" s="12" t="s">
        <v>1023</v>
      </c>
      <c r="W464" s="12" t="str">
        <f ca="1">IFERROR(__xludf.DUMMYFUNCTION("IF(ISBLANK(E328), """", GOOGLETRANSLATE(E328, ""en"", ""es""))"),"")</f>
        <v/>
      </c>
    </row>
    <row r="465" spans="1:23" ht="15">
      <c r="P465" s="12" t="s">
        <v>849</v>
      </c>
      <c r="Q465" s="13" t="str">
        <f ca="1">IFERROR(__xludf.DUMMYFUNCTION("IF(ISBLANK(E329), """", GOOGLETRANSLATE(E329, ""en"", ""fr""))"),"")</f>
        <v/>
      </c>
      <c r="S465" s="12" t="s">
        <v>849</v>
      </c>
      <c r="T465" s="12" t="str">
        <f ca="1">IFERROR(__xludf.DUMMYFUNCTION("IF(ISBLANK(E329), """", GOOGLETRANSLATE(E329, ""en"", ""pt""))"),"")</f>
        <v/>
      </c>
      <c r="V465" s="12" t="s">
        <v>849</v>
      </c>
      <c r="W465" s="12" t="str">
        <f ca="1">IFERROR(__xludf.DUMMYFUNCTION("IF(ISBLANK(E329), """", GOOGLETRANSLATE(E329, ""en"", ""es""))"),"")</f>
        <v/>
      </c>
    </row>
    <row r="466" spans="1:23" ht="15">
      <c r="H466" s="13"/>
      <c r="K466" s="13"/>
      <c r="P466" s="12" t="s">
        <v>849</v>
      </c>
      <c r="Q466" s="13" t="str">
        <f ca="1">IFERROR(__xludf.DUMMYFUNCTION("IF(ISBLANK(E330), """", GOOGLETRANSLATE(E330, ""en"", ""fr""))"),"")</f>
        <v/>
      </c>
      <c r="S466" s="12" t="s">
        <v>849</v>
      </c>
      <c r="T466" s="12" t="str">
        <f ca="1">IFERROR(__xludf.DUMMYFUNCTION("IF(ISBLANK(E330), """", GOOGLETRANSLATE(E330, ""en"", ""pt""))"),"")</f>
        <v/>
      </c>
      <c r="V466" s="12" t="s">
        <v>849</v>
      </c>
      <c r="W466" s="12" t="str">
        <f ca="1">IFERROR(__xludf.DUMMYFUNCTION("IF(ISBLANK(E330), """", GOOGLETRANSLATE(E330, ""en"", ""es""))"),"")</f>
        <v/>
      </c>
    </row>
    <row r="467" spans="1:23" ht="30">
      <c r="A467" s="12" t="s">
        <v>128</v>
      </c>
      <c r="B467" s="12" t="s">
        <v>491</v>
      </c>
      <c r="C467" s="12" t="s">
        <v>131</v>
      </c>
      <c r="D467" s="12" t="s">
        <v>40</v>
      </c>
      <c r="H467" s="12" t="s">
        <v>492</v>
      </c>
      <c r="P467" s="12" t="s">
        <v>493</v>
      </c>
      <c r="Q467" s="13" t="str">
        <f ca="1">IFERROR(__xludf.DUMMYFUNCTION("IF(ISBLANK(E331), """", GOOGLETRANSLATE(E331, ""en"", ""fr""))"),"")</f>
        <v/>
      </c>
      <c r="S467" s="12" t="s">
        <v>494</v>
      </c>
      <c r="T467" s="12" t="str">
        <f ca="1">IFERROR(__xludf.DUMMYFUNCTION("IF(ISBLANK(E331), """", GOOGLETRANSLATE(E331, ""en"", ""pt""))"),"")</f>
        <v/>
      </c>
      <c r="V467" s="12" t="s">
        <v>495</v>
      </c>
      <c r="W467" s="12" t="str">
        <f ca="1">IFERROR(__xludf.DUMMYFUNCTION("IF(ISBLANK(E331), """", GOOGLETRANSLATE(E331, ""en"", ""es""))"),"")</f>
        <v/>
      </c>
    </row>
    <row r="468" spans="1:23" ht="15">
      <c r="A468" s="12" t="s">
        <v>49</v>
      </c>
      <c r="B468" s="12" t="s">
        <v>496</v>
      </c>
      <c r="H468" s="12" t="s">
        <v>136</v>
      </c>
      <c r="P468" s="12" t="s">
        <v>858</v>
      </c>
      <c r="Q468" s="13" t="str">
        <f ca="1">IFERROR(__xludf.DUMMYFUNCTION("IF(ISBLANK(E332), """", GOOGLETRANSLATE(E332, ""en"", ""fr""))"),"")</f>
        <v/>
      </c>
      <c r="S468" s="12" t="s">
        <v>940</v>
      </c>
      <c r="T468" s="12" t="str">
        <f ca="1">IFERROR(__xludf.DUMMYFUNCTION("IF(ISBLANK(E332), """", GOOGLETRANSLATE(E332, ""en"", ""pt""))"),"")</f>
        <v/>
      </c>
      <c r="V468" s="12" t="s">
        <v>1023</v>
      </c>
      <c r="W468" s="12" t="str">
        <f ca="1">IFERROR(__xludf.DUMMYFUNCTION("IF(ISBLANK(E332), """", GOOGLETRANSLATE(E332, ""en"", ""es""))"),"")</f>
        <v/>
      </c>
    </row>
    <row r="469" spans="1:23" ht="15">
      <c r="P469" s="12" t="s">
        <v>849</v>
      </c>
      <c r="Q469" s="13" t="str">
        <f ca="1">IFERROR(__xludf.DUMMYFUNCTION("IF(ISBLANK(E333), """", GOOGLETRANSLATE(E333, ""en"", ""fr""))"),"")</f>
        <v/>
      </c>
      <c r="S469" s="12" t="s">
        <v>849</v>
      </c>
      <c r="T469" s="12" t="str">
        <f ca="1">IFERROR(__xludf.DUMMYFUNCTION("IF(ISBLANK(E333), """", GOOGLETRANSLATE(E333, ""en"", ""pt""))"),"")</f>
        <v/>
      </c>
      <c r="V469" s="12" t="s">
        <v>849</v>
      </c>
      <c r="W469" s="12" t="str">
        <f ca="1">IFERROR(__xludf.DUMMYFUNCTION("IF(ISBLANK(E333), """", GOOGLETRANSLATE(E333, ""en"", ""es""))"),"")</f>
        <v/>
      </c>
    </row>
    <row r="470" spans="1:23" ht="15">
      <c r="H470" s="13"/>
      <c r="K470" s="13"/>
      <c r="P470" s="12" t="s">
        <v>849</v>
      </c>
      <c r="Q470" s="13" t="str">
        <f ca="1">IFERROR(__xludf.DUMMYFUNCTION("IF(ISBLANK(E334), """", GOOGLETRANSLATE(E334, ""en"", ""fr""))"),"")</f>
        <v/>
      </c>
      <c r="S470" s="12" t="s">
        <v>849</v>
      </c>
      <c r="T470" s="12" t="str">
        <f ca="1">IFERROR(__xludf.DUMMYFUNCTION("IF(ISBLANK(E334), """", GOOGLETRANSLATE(E334, ""en"", ""pt""))"),"")</f>
        <v/>
      </c>
      <c r="V470" s="12" t="s">
        <v>849</v>
      </c>
      <c r="W470" s="12" t="str">
        <f ca="1">IFERROR(__xludf.DUMMYFUNCTION("IF(ISBLANK(E334), """", GOOGLETRANSLATE(E334, ""en"", ""es""))"),"")</f>
        <v/>
      </c>
    </row>
    <row r="471" spans="1:23" ht="30">
      <c r="A471" s="12" t="s">
        <v>128</v>
      </c>
      <c r="B471" s="12" t="s">
        <v>497</v>
      </c>
      <c r="C471" s="12" t="s">
        <v>131</v>
      </c>
      <c r="D471" s="12" t="s">
        <v>40</v>
      </c>
      <c r="H471" s="12" t="s">
        <v>498</v>
      </c>
      <c r="P471" s="12" t="s">
        <v>499</v>
      </c>
      <c r="Q471" s="13" t="str">
        <f ca="1">IFERROR(__xludf.DUMMYFUNCTION("IF(ISBLANK(E335), """", GOOGLETRANSLATE(E335, ""en"", ""fr""))"),"")</f>
        <v/>
      </c>
      <c r="S471" s="12" t="s">
        <v>500</v>
      </c>
      <c r="T471" s="12" t="str">
        <f ca="1">IFERROR(__xludf.DUMMYFUNCTION("IF(ISBLANK(E335), """", GOOGLETRANSLATE(E335, ""en"", ""pt""))"),"")</f>
        <v/>
      </c>
      <c r="V471" s="12" t="s">
        <v>501</v>
      </c>
      <c r="W471" s="12" t="str">
        <f ca="1">IFERROR(__xludf.DUMMYFUNCTION("IF(ISBLANK(E335), """", GOOGLETRANSLATE(E335, ""en"", ""es""))"),"")</f>
        <v/>
      </c>
    </row>
    <row r="472" spans="1:23" ht="15">
      <c r="A472" s="12" t="s">
        <v>49</v>
      </c>
      <c r="B472" s="12" t="s">
        <v>502</v>
      </c>
      <c r="H472" s="12" t="s">
        <v>136</v>
      </c>
      <c r="P472" s="12" t="s">
        <v>858</v>
      </c>
      <c r="Q472" s="13" t="str">
        <f ca="1">IFERROR(__xludf.DUMMYFUNCTION("IF(ISBLANK(E336), """", GOOGLETRANSLATE(E336, ""en"", ""fr""))"),"")</f>
        <v/>
      </c>
      <c r="S472" s="12" t="s">
        <v>940</v>
      </c>
      <c r="T472" s="12" t="str">
        <f ca="1">IFERROR(__xludf.DUMMYFUNCTION("IF(ISBLANK(E336), """", GOOGLETRANSLATE(E336, ""en"", ""pt""))"),"")</f>
        <v/>
      </c>
      <c r="V472" s="12" t="s">
        <v>1023</v>
      </c>
      <c r="W472" s="12" t="str">
        <f ca="1">IFERROR(__xludf.DUMMYFUNCTION("IF(ISBLANK(E336), """", GOOGLETRANSLATE(E336, ""en"", ""es""))"),"")</f>
        <v/>
      </c>
    </row>
    <row r="473" spans="1:23" ht="135">
      <c r="A473" s="12" t="s">
        <v>123</v>
      </c>
      <c r="B473" s="13" t="s">
        <v>503</v>
      </c>
      <c r="G473" s="13" t="s">
        <v>505</v>
      </c>
      <c r="I473" s="12" t="s">
        <v>504</v>
      </c>
      <c r="P473" s="12" t="s">
        <v>849</v>
      </c>
      <c r="Q473" s="13" t="str">
        <f ca="1">IFERROR(__xludf.DUMMYFUNCTION("IF(ISBLANK(E337), """", GOOGLETRANSLATE(E337, ""en"", ""fr""))"),"Évaluation pour l’EEQ ")</f>
        <v xml:space="preserve">Évaluation pour l’EEQ </v>
      </c>
      <c r="S473" s="12" t="s">
        <v>849</v>
      </c>
      <c r="T473" s="12" t="str">
        <f ca="1">IFERROR(__xludf.DUMMYFUNCTION("IF(ISBLANK(E337), """", GOOGLETRANSLATE(E337, ""en"", ""pt""))"),"Avaliação para EQA ")</f>
        <v xml:space="preserve">Avaliação para EQA </v>
      </c>
      <c r="V473" s="12" t="s">
        <v>849</v>
      </c>
      <c r="W473" s="12" t="str">
        <f ca="1">IFERROR(__xludf.DUMMYFUNCTION("IF(ISBLANK(E337), """", GOOGLETRANSLATE(E337, ""en"", ""es""))"),"Evaluación para EQA ")</f>
        <v xml:space="preserve">Evaluación para EQA </v>
      </c>
    </row>
    <row r="474" spans="1:23" ht="30">
      <c r="A474" s="12" t="s">
        <v>30</v>
      </c>
      <c r="B474" s="12" t="s">
        <v>506</v>
      </c>
      <c r="F474" s="13"/>
      <c r="G474" s="13"/>
      <c r="H474" s="12" t="s">
        <v>507</v>
      </c>
      <c r="I474" s="12" t="s">
        <v>508</v>
      </c>
      <c r="K474" s="11"/>
      <c r="P474" s="12" t="s">
        <v>893</v>
      </c>
      <c r="Q474" s="13" t="str">
        <f ca="1">IFERROR(__xludf.DUMMYFUNCTION("IF(ISBLANK(E338), """", GOOGLETRANSLATE(E338, ""en"", ""fr""))"),"Score de section = {EQA_SCORE} $/8")</f>
        <v>Score de section = {EQA_SCORE} $/8</v>
      </c>
      <c r="S474" s="12" t="s">
        <v>975</v>
      </c>
      <c r="T474" s="12" t="str">
        <f ca="1">IFERROR(__xludf.DUMMYFUNCTION("IF(ISBLANK(E338), """", GOOGLETRANSLATE(E338, ""en"", ""pt""))"),"Pontuação da seção = ${EQA_SCORE}/8")</f>
        <v>Pontuação da seção = ${EQA_SCORE}/8</v>
      </c>
      <c r="V474" s="12" t="s">
        <v>1058</v>
      </c>
      <c r="W474" s="12" t="str">
        <f ca="1">IFERROR(__xludf.DUMMYFUNCTION("IF(ISBLANK(E338), """", GOOGLETRANSLATE(E338, ""en"", ""es""))"),"Puntuación de la sección = ${EQA_SCORE}/8")</f>
        <v>Puntuación de la sección = ${EQA_SCORE}/8</v>
      </c>
    </row>
    <row r="475" spans="1:23" ht="30">
      <c r="A475" s="12" t="s">
        <v>193</v>
      </c>
      <c r="B475" s="12" t="s">
        <v>509</v>
      </c>
      <c r="H475" s="12" t="s">
        <v>510</v>
      </c>
      <c r="I475" s="12" t="s">
        <v>196</v>
      </c>
      <c r="K475" s="12" t="s">
        <v>195</v>
      </c>
      <c r="P475" s="12" t="s">
        <v>894</v>
      </c>
      <c r="Q475" s="13" t="str">
        <f ca="1">IFERROR(__xludf.DUMMYFUNCTION("IF(ISBLANK(E339), """", GOOGLETRANSLATE(E339, ""en"", ""fr""))"),"Si nécessaire, veuillez prendre une photo pour preuve/action corrective")</f>
        <v>Si nécessaire, veuillez prendre une photo pour preuve/action corrective</v>
      </c>
      <c r="S475" s="12" t="s">
        <v>976</v>
      </c>
      <c r="T475" s="12" t="str">
        <f ca="1">IFERROR(__xludf.DUMMYFUNCTION("IF(ISBLANK(E339), """", GOOGLETRANSLATE(E339, ""en"", ""pt""))"),"Se necessário, tire uma fotografia para evidência/ação corretiva")</f>
        <v>Se necessário, tire uma fotografia para evidência/ação corretiva</v>
      </c>
      <c r="V475" s="12" t="s">
        <v>1059</v>
      </c>
      <c r="W475" s="12" t="str">
        <f ca="1">IFERROR(__xludf.DUMMYFUNCTION("IF(ISBLANK(E339), """", GOOGLETRANSLATE(E339, ""en"", ""es""))"),"Si es necesario, tome una fotografía como evidencia/acción correctiva.")</f>
        <v>Si es necesario, tome una fotografía como evidencia/acción correctiva.</v>
      </c>
    </row>
    <row r="476" spans="1:23" ht="15">
      <c r="P476" s="12" t="s">
        <v>849</v>
      </c>
      <c r="Q476" s="13" t="str">
        <f ca="1">IFERROR(__xludf.DUMMYFUNCTION("IF(ISBLANK(E340), """", GOOGLETRANSLATE(E340, ""en"", ""fr""))"),"")</f>
        <v/>
      </c>
      <c r="S476" s="12" t="s">
        <v>849</v>
      </c>
      <c r="T476" s="12" t="str">
        <f ca="1">IFERROR(__xludf.DUMMYFUNCTION("IF(ISBLANK(E340), """", GOOGLETRANSLATE(E340, ""en"", ""pt""))"),"")</f>
        <v/>
      </c>
      <c r="V476" s="12" t="s">
        <v>849</v>
      </c>
      <c r="W476" s="12" t="str">
        <f ca="1">IFERROR(__xludf.DUMMYFUNCTION("IF(ISBLANK(E340), """", GOOGLETRANSLATE(E340, ""en"", ""es""))"),"")</f>
        <v/>
      </c>
    </row>
    <row r="477" spans="1:23" ht="15">
      <c r="P477" s="12" t="s">
        <v>849</v>
      </c>
      <c r="Q477" s="13" t="str">
        <f ca="1">IFERROR(__xludf.DUMMYFUNCTION("IF(ISBLANK(E341), """", GOOGLETRANSLATE(E341, ""en"", ""fr""))"),"")</f>
        <v/>
      </c>
      <c r="S477" s="12" t="s">
        <v>849</v>
      </c>
      <c r="T477" s="12" t="str">
        <f ca="1">IFERROR(__xludf.DUMMYFUNCTION("IF(ISBLANK(E341), """", GOOGLETRANSLATE(E341, ""en"", ""pt""))"),"")</f>
        <v/>
      </c>
      <c r="V477" s="12" t="s">
        <v>849</v>
      </c>
      <c r="W477" s="12" t="str">
        <f ca="1">IFERROR(__xludf.DUMMYFUNCTION("IF(ISBLANK(E341), """", GOOGLETRANSLATE(E341, ""en"", ""es""))"),"")</f>
        <v/>
      </c>
    </row>
    <row r="478" spans="1:23" ht="30">
      <c r="A478" s="12" t="s">
        <v>1278</v>
      </c>
      <c r="B478" s="12" t="s">
        <v>1344</v>
      </c>
      <c r="D478" s="15"/>
      <c r="H478" s="12" t="s">
        <v>1275</v>
      </c>
      <c r="P478" s="12" t="s">
        <v>1279</v>
      </c>
      <c r="Q478" s="13"/>
      <c r="S478" s="12" t="s">
        <v>1285</v>
      </c>
      <c r="V478" s="12" t="s">
        <v>1293</v>
      </c>
    </row>
    <row r="479" spans="1:23" ht="15">
      <c r="A479" s="12" t="s">
        <v>33</v>
      </c>
      <c r="B479" s="12" t="s">
        <v>1250</v>
      </c>
      <c r="C479" s="12" t="s">
        <v>35</v>
      </c>
      <c r="D479" s="15"/>
      <c r="F479" s="15" t="s">
        <v>1345</v>
      </c>
      <c r="Q479" s="13"/>
    </row>
    <row r="480" spans="1:23">
      <c r="A480" s="12" t="s">
        <v>30</v>
      </c>
      <c r="D480" s="15"/>
      <c r="F480" s="15"/>
      <c r="H480" s="15" t="s">
        <v>1196</v>
      </c>
      <c r="I480" s="12" t="s">
        <v>1298</v>
      </c>
      <c r="P480" s="15" t="s">
        <v>1198</v>
      </c>
      <c r="Q480" s="13" t="s">
        <v>1301</v>
      </c>
      <c r="S480" s="15" t="s">
        <v>1286</v>
      </c>
      <c r="T480" s="12" t="s">
        <v>1299</v>
      </c>
      <c r="V480" s="15" t="s">
        <v>1294</v>
      </c>
      <c r="W480" s="12" t="s">
        <v>1300</v>
      </c>
    </row>
    <row r="481" spans="1:23">
      <c r="A481" s="15" t="s">
        <v>123</v>
      </c>
      <c r="B481" s="15" t="s">
        <v>1251</v>
      </c>
      <c r="F481" s="15"/>
      <c r="G481" s="12">
        <v>7</v>
      </c>
      <c r="Q481" s="13"/>
    </row>
    <row r="482" spans="1:23">
      <c r="A482" s="15" t="s">
        <v>49</v>
      </c>
      <c r="B482" s="15" t="s">
        <v>1252</v>
      </c>
      <c r="C482" s="12" t="s">
        <v>1194</v>
      </c>
      <c r="F482" s="15"/>
      <c r="H482" s="12" t="s">
        <v>724</v>
      </c>
      <c r="P482" s="12" t="s">
        <v>1281</v>
      </c>
      <c r="Q482" s="13"/>
      <c r="S482" s="12" t="s">
        <v>1287</v>
      </c>
      <c r="V482" s="12" t="s">
        <v>725</v>
      </c>
    </row>
    <row r="483" spans="1:23">
      <c r="A483" s="15" t="s">
        <v>49</v>
      </c>
      <c r="B483" s="15" t="s">
        <v>1253</v>
      </c>
      <c r="C483" s="12" t="s">
        <v>1194</v>
      </c>
      <c r="F483" s="15"/>
      <c r="H483" s="12" t="s">
        <v>1195</v>
      </c>
      <c r="P483" s="12" t="s">
        <v>1282</v>
      </c>
      <c r="Q483" s="13"/>
      <c r="S483" s="12" t="s">
        <v>1288</v>
      </c>
      <c r="V483" s="12" t="s">
        <v>723</v>
      </c>
    </row>
    <row r="484" spans="1:23">
      <c r="A484" s="15" t="s">
        <v>49</v>
      </c>
      <c r="B484" s="15" t="s">
        <v>1254</v>
      </c>
      <c r="C484" s="12" t="s">
        <v>1194</v>
      </c>
      <c r="F484" s="15"/>
      <c r="H484" s="12" t="s">
        <v>726</v>
      </c>
      <c r="P484" s="12" t="s">
        <v>1283</v>
      </c>
      <c r="Q484" s="13"/>
      <c r="S484" s="12" t="s">
        <v>1289</v>
      </c>
      <c r="V484" s="12" t="s">
        <v>727</v>
      </c>
    </row>
    <row r="485" spans="1:23">
      <c r="A485" s="15" t="s">
        <v>49</v>
      </c>
      <c r="B485" s="15" t="s">
        <v>1255</v>
      </c>
      <c r="C485" s="12" t="s">
        <v>1194</v>
      </c>
      <c r="F485" s="15"/>
      <c r="H485" s="12" t="s">
        <v>728</v>
      </c>
      <c r="P485" s="12" t="s">
        <v>1284</v>
      </c>
      <c r="Q485" s="13"/>
      <c r="S485" s="12" t="s">
        <v>1290</v>
      </c>
      <c r="V485" s="12" t="s">
        <v>1295</v>
      </c>
    </row>
    <row r="486" spans="1:23">
      <c r="A486" s="15" t="s">
        <v>126</v>
      </c>
      <c r="B486" s="15"/>
      <c r="F486" s="15"/>
      <c r="Q486" s="13"/>
    </row>
    <row r="487" spans="1:23">
      <c r="A487" s="12" t="s">
        <v>1278</v>
      </c>
      <c r="B487" s="15" t="s">
        <v>1347</v>
      </c>
      <c r="F487" s="15"/>
      <c r="H487" s="12" t="s">
        <v>1276</v>
      </c>
      <c r="P487" s="12" t="s">
        <v>1280</v>
      </c>
      <c r="Q487" s="13"/>
      <c r="S487" s="12" t="s">
        <v>1291</v>
      </c>
      <c r="V487" s="12" t="s">
        <v>1296</v>
      </c>
    </row>
    <row r="488" spans="1:23" ht="15">
      <c r="A488" s="12" t="s">
        <v>33</v>
      </c>
      <c r="B488" s="12" t="s">
        <v>1256</v>
      </c>
      <c r="C488" s="12" t="s">
        <v>35</v>
      </c>
      <c r="F488" s="15" t="s">
        <v>1346</v>
      </c>
      <c r="H488" s="15"/>
      <c r="P488" s="15"/>
      <c r="Q488" s="13"/>
      <c r="S488" s="15"/>
      <c r="V488" s="15"/>
    </row>
    <row r="489" spans="1:23">
      <c r="A489" s="12" t="s">
        <v>30</v>
      </c>
      <c r="F489" s="15"/>
      <c r="H489" s="15" t="s">
        <v>1197</v>
      </c>
      <c r="I489" s="12" t="s">
        <v>1298</v>
      </c>
      <c r="P489" s="15" t="s">
        <v>1199</v>
      </c>
      <c r="Q489" s="13" t="s">
        <v>1301</v>
      </c>
      <c r="S489" s="15" t="s">
        <v>1292</v>
      </c>
      <c r="T489" s="12" t="s">
        <v>1299</v>
      </c>
      <c r="V489" s="15" t="s">
        <v>1297</v>
      </c>
      <c r="W489" s="12" t="s">
        <v>1300</v>
      </c>
    </row>
    <row r="490" spans="1:23">
      <c r="A490" s="15" t="s">
        <v>123</v>
      </c>
      <c r="B490" s="15" t="s">
        <v>1257</v>
      </c>
      <c r="F490" s="15"/>
      <c r="G490" s="12">
        <v>7</v>
      </c>
      <c r="Q490" s="13"/>
    </row>
    <row r="491" spans="1:23">
      <c r="A491" s="15" t="s">
        <v>49</v>
      </c>
      <c r="B491" s="15" t="s">
        <v>1258</v>
      </c>
      <c r="C491" s="12" t="s">
        <v>1194</v>
      </c>
      <c r="F491" s="15"/>
      <c r="H491" s="12" t="s">
        <v>724</v>
      </c>
      <c r="P491" s="12" t="s">
        <v>1281</v>
      </c>
      <c r="Q491" s="13"/>
      <c r="S491" s="12" t="s">
        <v>1287</v>
      </c>
      <c r="V491" s="12" t="s">
        <v>725</v>
      </c>
    </row>
    <row r="492" spans="1:23">
      <c r="A492" s="15" t="s">
        <v>49</v>
      </c>
      <c r="B492" s="15" t="s">
        <v>1259</v>
      </c>
      <c r="C492" s="12" t="s">
        <v>1194</v>
      </c>
      <c r="F492" s="15"/>
      <c r="H492" s="12" t="s">
        <v>1195</v>
      </c>
      <c r="P492" s="12" t="s">
        <v>1282</v>
      </c>
      <c r="Q492" s="13"/>
      <c r="S492" s="12" t="s">
        <v>1288</v>
      </c>
      <c r="V492" s="12" t="s">
        <v>723</v>
      </c>
    </row>
    <row r="493" spans="1:23">
      <c r="A493" s="15" t="s">
        <v>49</v>
      </c>
      <c r="B493" s="15" t="s">
        <v>1260</v>
      </c>
      <c r="C493" s="12" t="s">
        <v>1194</v>
      </c>
      <c r="F493" s="15"/>
      <c r="H493" s="12" t="s">
        <v>726</v>
      </c>
      <c r="P493" s="12" t="s">
        <v>1283</v>
      </c>
      <c r="Q493" s="13"/>
      <c r="S493" s="12" t="s">
        <v>1289</v>
      </c>
      <c r="V493" s="12" t="s">
        <v>727</v>
      </c>
    </row>
    <row r="494" spans="1:23">
      <c r="A494" s="15" t="s">
        <v>49</v>
      </c>
      <c r="B494" s="15" t="s">
        <v>1261</v>
      </c>
      <c r="C494" s="12" t="s">
        <v>1194</v>
      </c>
      <c r="F494" s="15"/>
      <c r="H494" s="12" t="s">
        <v>728</v>
      </c>
      <c r="P494" s="12" t="s">
        <v>1284</v>
      </c>
      <c r="Q494" s="13"/>
      <c r="S494" s="12" t="s">
        <v>1290</v>
      </c>
      <c r="V494" s="12" t="s">
        <v>1295</v>
      </c>
    </row>
    <row r="495" spans="1:23">
      <c r="A495" s="15" t="s">
        <v>126</v>
      </c>
      <c r="B495" s="15"/>
      <c r="F495" s="15"/>
      <c r="Q495" s="13"/>
    </row>
    <row r="496" spans="1:23">
      <c r="A496" s="15"/>
      <c r="B496" s="15"/>
      <c r="F496" s="15"/>
      <c r="Q496" s="13"/>
    </row>
    <row r="497" spans="1:23" ht="15">
      <c r="A497" s="12" t="s">
        <v>126</v>
      </c>
      <c r="F497" s="15"/>
      <c r="Q497" s="13" t="str">
        <f ca="1">IFERROR(__xludf.DUMMYFUNCTION("IF(ISBLANK(E95), """", GOOGLETRANSLATE(E95, ""en"", ""fr""))"),"")</f>
        <v/>
      </c>
      <c r="T497" s="12" t="str">
        <f ca="1">IFERROR(__xludf.DUMMYFUNCTION("IF(ISBLANK(E95), """", GOOGLETRANSLATE(E95, ""en"", ""pt""))"),"")</f>
        <v/>
      </c>
      <c r="W497" s="12" t="str">
        <f ca="1">IFERROR(__xludf.DUMMYFUNCTION("IF(ISBLANK(E95), """", GOOGLETRANSLATE(E95, ""en"", ""es""))"),"")</f>
        <v/>
      </c>
    </row>
    <row r="498" spans="1:23" ht="15">
      <c r="H498" s="11"/>
      <c r="K498" s="11"/>
      <c r="P498" s="12" t="s">
        <v>849</v>
      </c>
      <c r="Q498" s="13" t="str">
        <f ca="1">IFERROR(__xludf.DUMMYFUNCTION("IF(ISBLANK(E344), """", GOOGLETRANSLATE(E344, ""en"", ""fr""))"),"")</f>
        <v/>
      </c>
      <c r="S498" s="12" t="s">
        <v>849</v>
      </c>
      <c r="T498" s="12" t="str">
        <f ca="1">IFERROR(__xludf.DUMMYFUNCTION("IF(ISBLANK(E344), """", GOOGLETRANSLATE(E344, ""en"", ""pt""))"),"")</f>
        <v/>
      </c>
      <c r="V498" s="12" t="s">
        <v>849</v>
      </c>
      <c r="W498" s="12" t="str">
        <f ca="1">IFERROR(__xludf.DUMMYFUNCTION("IF(ISBLANK(E344), """", GOOGLETRANSLATE(E344, ""en"", ""es""))"),"")</f>
        <v/>
      </c>
    </row>
    <row r="499" spans="1:23" ht="15">
      <c r="A499" s="12" t="s">
        <v>33</v>
      </c>
      <c r="B499" s="12" t="s">
        <v>1343</v>
      </c>
      <c r="C499" s="12" t="s">
        <v>35</v>
      </c>
      <c r="F499" s="12" t="s">
        <v>820</v>
      </c>
      <c r="H499" s="11" t="s">
        <v>1123</v>
      </c>
      <c r="P499" s="11" t="s">
        <v>1134</v>
      </c>
      <c r="Q499" s="13"/>
      <c r="S499" s="11" t="s">
        <v>1135</v>
      </c>
      <c r="V499" s="11" t="s">
        <v>1147</v>
      </c>
    </row>
    <row r="500" spans="1:23" ht="105">
      <c r="A500" s="12" t="s">
        <v>30</v>
      </c>
      <c r="B500" s="12" t="s">
        <v>837</v>
      </c>
      <c r="H500" s="11" t="s">
        <v>838</v>
      </c>
      <c r="I500" s="12" t="s">
        <v>1174</v>
      </c>
      <c r="K500" s="11"/>
      <c r="P500" s="12" t="s">
        <v>845</v>
      </c>
      <c r="Q500" s="13" t="s">
        <v>1175</v>
      </c>
      <c r="S500" s="12" t="s">
        <v>844</v>
      </c>
      <c r="T500" s="12" t="s">
        <v>1176</v>
      </c>
      <c r="V500" s="12" t="s">
        <v>843</v>
      </c>
      <c r="W500" s="12" t="s">
        <v>1177</v>
      </c>
    </row>
    <row r="501" spans="1:23" ht="15">
      <c r="H501" s="13"/>
      <c r="K501" s="13"/>
      <c r="P501" s="12" t="s">
        <v>849</v>
      </c>
      <c r="Q501" s="13" t="str">
        <f ca="1">IFERROR(__xludf.DUMMYFUNCTION("IF(ISBLANK(E347), """", GOOGLETRANSLATE(E347, ""en"", ""fr""))"),"")</f>
        <v/>
      </c>
      <c r="T501" s="12" t="str">
        <f ca="1">IFERROR(__xludf.DUMMYFUNCTION("IF(ISBLANK(E347), """", GOOGLETRANSLATE(E347, ""en"", ""pt""))"),"")</f>
        <v/>
      </c>
      <c r="W501" s="12" t="str">
        <f ca="1">IFERROR(__xludf.DUMMYFUNCTION("IF(ISBLANK(E347), """", GOOGLETRANSLATE(E347, ""en"", ""es""))"),"")</f>
        <v/>
      </c>
    </row>
    <row r="502" spans="1:23" ht="15">
      <c r="A502" s="12" t="s">
        <v>128</v>
      </c>
      <c r="B502" s="12" t="s">
        <v>512</v>
      </c>
      <c r="C502" s="12" t="s">
        <v>131</v>
      </c>
      <c r="D502" s="12" t="s">
        <v>40</v>
      </c>
      <c r="H502" s="12" t="s">
        <v>513</v>
      </c>
      <c r="P502" s="12" t="s">
        <v>895</v>
      </c>
      <c r="Q502" s="13" t="str">
        <f ca="1">IFERROR(__xludf.DUMMYFUNCTION("IF(ISBLANK(E348), """", GOOGLETRANSLATE(E348, ""en"", ""fr""))"),"")</f>
        <v/>
      </c>
      <c r="S502" s="12" t="s">
        <v>977</v>
      </c>
      <c r="T502" s="12" t="str">
        <f ca="1">IFERROR(__xludf.DUMMYFUNCTION("IF(ISBLANK(E348), """", GOOGLETRANSLATE(E348, ""en"", ""pt""))"),"")</f>
        <v/>
      </c>
      <c r="V502" s="12" t="s">
        <v>1060</v>
      </c>
      <c r="W502" s="12" t="str">
        <f ca="1">IFERROR(__xludf.DUMMYFUNCTION("IF(ISBLANK(E348), """", GOOGLETRANSLATE(E348, ""en"", ""es""))"),"")</f>
        <v/>
      </c>
    </row>
    <row r="503" spans="1:23" ht="15">
      <c r="A503" s="12" t="s">
        <v>49</v>
      </c>
      <c r="B503" s="12" t="s">
        <v>514</v>
      </c>
      <c r="H503" s="12" t="s">
        <v>136</v>
      </c>
      <c r="P503" s="12" t="s">
        <v>858</v>
      </c>
      <c r="Q503" s="13" t="str">
        <f ca="1">IFERROR(__xludf.DUMMYFUNCTION("IF(ISBLANK(E349), """", GOOGLETRANSLATE(E349, ""en"", ""fr""))"),"")</f>
        <v/>
      </c>
      <c r="S503" s="12" t="s">
        <v>940</v>
      </c>
      <c r="T503" s="12" t="str">
        <f ca="1">IFERROR(__xludf.DUMMYFUNCTION("IF(ISBLANK(E349), """", GOOGLETRANSLATE(E349, ""en"", ""pt""))"),"")</f>
        <v/>
      </c>
      <c r="V503" s="12" t="s">
        <v>1023</v>
      </c>
      <c r="W503" s="12" t="str">
        <f ca="1">IFERROR(__xludf.DUMMYFUNCTION("IF(ISBLANK(E349), """", GOOGLETRANSLATE(E349, ""en"", ""es""))"),"")</f>
        <v/>
      </c>
    </row>
    <row r="504" spans="1:23" ht="15">
      <c r="P504" s="12" t="s">
        <v>849</v>
      </c>
      <c r="Q504" s="13" t="str">
        <f ca="1">IFERROR(__xludf.DUMMYFUNCTION("IF(ISBLANK(E350), """", GOOGLETRANSLATE(E350, ""en"", ""fr""))"),"")</f>
        <v/>
      </c>
      <c r="S504" s="12" t="s">
        <v>849</v>
      </c>
      <c r="T504" s="12" t="str">
        <f ca="1">IFERROR(__xludf.DUMMYFUNCTION("IF(ISBLANK(E350), """", GOOGLETRANSLATE(E350, ""en"", ""pt""))"),"")</f>
        <v/>
      </c>
      <c r="V504" s="12" t="s">
        <v>849</v>
      </c>
      <c r="W504" s="12" t="str">
        <f ca="1">IFERROR(__xludf.DUMMYFUNCTION("IF(ISBLANK(E350), """", GOOGLETRANSLATE(E350, ""en"", ""es""))"),"")</f>
        <v/>
      </c>
    </row>
    <row r="505" spans="1:23" ht="15">
      <c r="H505" s="13"/>
      <c r="K505" s="13"/>
      <c r="P505" s="12" t="s">
        <v>849</v>
      </c>
      <c r="Q505" s="13" t="str">
        <f ca="1">IFERROR(__xludf.DUMMYFUNCTION("IF(ISBLANK(E351), """", GOOGLETRANSLATE(E351, ""en"", ""fr""))"),"")</f>
        <v/>
      </c>
      <c r="S505" s="12" t="s">
        <v>849</v>
      </c>
      <c r="T505" s="12" t="str">
        <f ca="1">IFERROR(__xludf.DUMMYFUNCTION("IF(ISBLANK(E351), """", GOOGLETRANSLATE(E351, ""en"", ""pt""))"),"")</f>
        <v/>
      </c>
      <c r="V505" s="12" t="s">
        <v>849</v>
      </c>
      <c r="W505" s="12" t="str">
        <f ca="1">IFERROR(__xludf.DUMMYFUNCTION("IF(ISBLANK(E351), """", GOOGLETRANSLATE(E351, ""en"", ""es""))"),"")</f>
        <v/>
      </c>
    </row>
    <row r="506" spans="1:23" ht="30">
      <c r="A506" s="12" t="s">
        <v>128</v>
      </c>
      <c r="B506" s="12" t="s">
        <v>515</v>
      </c>
      <c r="C506" s="12" t="s">
        <v>131</v>
      </c>
      <c r="D506" s="12" t="s">
        <v>40</v>
      </c>
      <c r="H506" s="12" t="s">
        <v>516</v>
      </c>
      <c r="P506" s="12" t="s">
        <v>896</v>
      </c>
      <c r="Q506" s="13" t="str">
        <f ca="1">IFERROR(__xludf.DUMMYFUNCTION("IF(ISBLANK(E352), """", GOOGLETRANSLATE(E352, ""en"", ""fr""))"),"")</f>
        <v/>
      </c>
      <c r="S506" s="12" t="s">
        <v>978</v>
      </c>
      <c r="T506" s="12" t="str">
        <f ca="1">IFERROR(__xludf.DUMMYFUNCTION("IF(ISBLANK(E352), """", GOOGLETRANSLATE(E352, ""en"", ""pt""))"),"")</f>
        <v/>
      </c>
      <c r="V506" s="12" t="s">
        <v>1061</v>
      </c>
      <c r="W506" s="12" t="str">
        <f ca="1">IFERROR(__xludf.DUMMYFUNCTION("IF(ISBLANK(E352), """", GOOGLETRANSLATE(E352, ""en"", ""es""))"),"")</f>
        <v/>
      </c>
    </row>
    <row r="507" spans="1:23" ht="15">
      <c r="A507" s="12" t="s">
        <v>49</v>
      </c>
      <c r="B507" s="12" t="s">
        <v>517</v>
      </c>
      <c r="H507" s="12" t="s">
        <v>136</v>
      </c>
      <c r="P507" s="12" t="s">
        <v>858</v>
      </c>
      <c r="Q507" s="13" t="str">
        <f ca="1">IFERROR(__xludf.DUMMYFUNCTION("IF(ISBLANK(E353), """", GOOGLETRANSLATE(E353, ""en"", ""fr""))"),"")</f>
        <v/>
      </c>
      <c r="S507" s="12" t="s">
        <v>940</v>
      </c>
      <c r="T507" s="12" t="str">
        <f ca="1">IFERROR(__xludf.DUMMYFUNCTION("IF(ISBLANK(E353), """", GOOGLETRANSLATE(E353, ""en"", ""pt""))"),"")</f>
        <v/>
      </c>
      <c r="V507" s="12" t="s">
        <v>1023</v>
      </c>
      <c r="W507" s="12" t="str">
        <f ca="1">IFERROR(__xludf.DUMMYFUNCTION("IF(ISBLANK(E353), """", GOOGLETRANSLATE(E353, ""en"", ""es""))"),"")</f>
        <v/>
      </c>
    </row>
    <row r="508" spans="1:23" ht="15">
      <c r="P508" s="12" t="s">
        <v>849</v>
      </c>
      <c r="Q508" s="13" t="str">
        <f ca="1">IFERROR(__xludf.DUMMYFUNCTION("IF(ISBLANK(E354), """", GOOGLETRANSLATE(E354, ""en"", ""fr""))"),"")</f>
        <v/>
      </c>
      <c r="S508" s="12" t="s">
        <v>849</v>
      </c>
      <c r="T508" s="12" t="str">
        <f ca="1">IFERROR(__xludf.DUMMYFUNCTION("IF(ISBLANK(E354), """", GOOGLETRANSLATE(E354, ""en"", ""pt""))"),"")</f>
        <v/>
      </c>
      <c r="V508" s="12" t="s">
        <v>849</v>
      </c>
      <c r="W508" s="12" t="str">
        <f ca="1">IFERROR(__xludf.DUMMYFUNCTION("IF(ISBLANK(E354), """", GOOGLETRANSLATE(E354, ""en"", ""es""))"),"")</f>
        <v/>
      </c>
    </row>
    <row r="509" spans="1:23" ht="15">
      <c r="H509" s="13"/>
      <c r="K509" s="13"/>
      <c r="P509" s="12" t="s">
        <v>849</v>
      </c>
      <c r="Q509" s="13" t="str">
        <f ca="1">IFERROR(__xludf.DUMMYFUNCTION("IF(ISBLANK(E355), """", GOOGLETRANSLATE(E355, ""en"", ""fr""))"),"")</f>
        <v/>
      </c>
      <c r="S509" s="12" t="s">
        <v>849</v>
      </c>
      <c r="T509" s="12" t="str">
        <f ca="1">IFERROR(__xludf.DUMMYFUNCTION("IF(ISBLANK(E355), """", GOOGLETRANSLATE(E355, ""en"", ""pt""))"),"")</f>
        <v/>
      </c>
      <c r="V509" s="12" t="s">
        <v>849</v>
      </c>
      <c r="W509" s="12" t="str">
        <f ca="1">IFERROR(__xludf.DUMMYFUNCTION("IF(ISBLANK(E355), """", GOOGLETRANSLATE(E355, ""en"", ""es""))"),"")</f>
        <v/>
      </c>
    </row>
    <row r="510" spans="1:23" ht="30">
      <c r="A510" s="12" t="s">
        <v>128</v>
      </c>
      <c r="B510" s="12" t="s">
        <v>518</v>
      </c>
      <c r="C510" s="12" t="s">
        <v>131</v>
      </c>
      <c r="D510" s="12" t="s">
        <v>40</v>
      </c>
      <c r="H510" s="12" t="s">
        <v>519</v>
      </c>
      <c r="P510" s="12" t="s">
        <v>897</v>
      </c>
      <c r="Q510" s="13" t="str">
        <f ca="1">IFERROR(__xludf.DUMMYFUNCTION("IF(ISBLANK(E356), """", GOOGLETRANSLATE(E356, ""en"", ""fr""))"),"")</f>
        <v/>
      </c>
      <c r="S510" s="12" t="s">
        <v>979</v>
      </c>
      <c r="T510" s="12" t="str">
        <f ca="1">IFERROR(__xludf.DUMMYFUNCTION("IF(ISBLANK(E356), """", GOOGLETRANSLATE(E356, ""en"", ""pt""))"),"")</f>
        <v/>
      </c>
      <c r="V510" s="12" t="s">
        <v>1062</v>
      </c>
      <c r="W510" s="12" t="str">
        <f ca="1">IFERROR(__xludf.DUMMYFUNCTION("IF(ISBLANK(E356), """", GOOGLETRANSLATE(E356, ""en"", ""es""))"),"")</f>
        <v/>
      </c>
    </row>
    <row r="511" spans="1:23" ht="15">
      <c r="A511" s="12" t="s">
        <v>49</v>
      </c>
      <c r="B511" s="12" t="s">
        <v>520</v>
      </c>
      <c r="H511" s="12" t="s">
        <v>136</v>
      </c>
      <c r="P511" s="12" t="s">
        <v>858</v>
      </c>
      <c r="Q511" s="13" t="str">
        <f ca="1">IFERROR(__xludf.DUMMYFUNCTION("IF(ISBLANK(E357), """", GOOGLETRANSLATE(E357, ""en"", ""fr""))"),"")</f>
        <v/>
      </c>
      <c r="S511" s="12" t="s">
        <v>940</v>
      </c>
      <c r="T511" s="12" t="str">
        <f ca="1">IFERROR(__xludf.DUMMYFUNCTION("IF(ISBLANK(E357), """", GOOGLETRANSLATE(E357, ""en"", ""pt""))"),"")</f>
        <v/>
      </c>
      <c r="V511" s="12" t="s">
        <v>1023</v>
      </c>
      <c r="W511" s="12" t="str">
        <f ca="1">IFERROR(__xludf.DUMMYFUNCTION("IF(ISBLANK(E357), """", GOOGLETRANSLATE(E357, ""en"", ""es""))"),"")</f>
        <v/>
      </c>
    </row>
    <row r="512" spans="1:23" ht="15">
      <c r="P512" s="12" t="s">
        <v>849</v>
      </c>
      <c r="Q512" s="13" t="str">
        <f ca="1">IFERROR(__xludf.DUMMYFUNCTION("IF(ISBLANK(E358), """", GOOGLETRANSLATE(E358, ""en"", ""fr""))"),"")</f>
        <v/>
      </c>
      <c r="S512" s="12" t="s">
        <v>849</v>
      </c>
      <c r="T512" s="12" t="str">
        <f ca="1">IFERROR(__xludf.DUMMYFUNCTION("IF(ISBLANK(E358), """", GOOGLETRANSLATE(E358, ""en"", ""pt""))"),"")</f>
        <v/>
      </c>
      <c r="V512" s="12" t="s">
        <v>849</v>
      </c>
      <c r="W512" s="12" t="str">
        <f ca="1">IFERROR(__xludf.DUMMYFUNCTION("IF(ISBLANK(E358), """", GOOGLETRANSLATE(E358, ""en"", ""es""))"),"")</f>
        <v/>
      </c>
    </row>
    <row r="513" spans="1:24" ht="15">
      <c r="H513" s="13"/>
      <c r="K513" s="13"/>
      <c r="P513" s="12" t="s">
        <v>849</v>
      </c>
      <c r="Q513" s="13" t="str">
        <f ca="1">IFERROR(__xludf.DUMMYFUNCTION("IF(ISBLANK(E359), """", GOOGLETRANSLATE(E359, ""en"", ""fr""))"),"")</f>
        <v/>
      </c>
      <c r="S513" s="12" t="s">
        <v>849</v>
      </c>
      <c r="T513" s="12" t="str">
        <f ca="1">IFERROR(__xludf.DUMMYFUNCTION("IF(ISBLANK(E359), """", GOOGLETRANSLATE(E359, ""en"", ""pt""))"),"")</f>
        <v/>
      </c>
      <c r="V513" s="12" t="s">
        <v>849</v>
      </c>
      <c r="W513" s="12" t="str">
        <f ca="1">IFERROR(__xludf.DUMMYFUNCTION("IF(ISBLANK(E359), """", GOOGLETRANSLATE(E359, ""en"", ""es""))"),"")</f>
        <v/>
      </c>
    </row>
    <row r="514" spans="1:24" ht="45">
      <c r="A514" s="12" t="s">
        <v>128</v>
      </c>
      <c r="B514" s="12" t="s">
        <v>521</v>
      </c>
      <c r="C514" s="12" t="s">
        <v>131</v>
      </c>
      <c r="D514" s="12" t="s">
        <v>40</v>
      </c>
      <c r="H514" s="12" t="s">
        <v>522</v>
      </c>
      <c r="P514" s="12" t="s">
        <v>898</v>
      </c>
      <c r="Q514" s="13" t="str">
        <f ca="1">IFERROR(__xludf.DUMMYFUNCTION("IF(ISBLANK(E360), """", GOOGLETRANSLATE(E360, ""en"", ""fr""))"),"")</f>
        <v/>
      </c>
      <c r="S514" s="12" t="s">
        <v>980</v>
      </c>
      <c r="T514" s="12" t="str">
        <f ca="1">IFERROR(__xludf.DUMMYFUNCTION("IF(ISBLANK(E360), """", GOOGLETRANSLATE(E360, ""en"", ""pt""))"),"")</f>
        <v/>
      </c>
      <c r="V514" s="12" t="s">
        <v>1063</v>
      </c>
      <c r="W514" s="12" t="str">
        <f ca="1">IFERROR(__xludf.DUMMYFUNCTION("IF(ISBLANK(E360), """", GOOGLETRANSLATE(E360, ""en"", ""es""))"),"")</f>
        <v/>
      </c>
    </row>
    <row r="515" spans="1:24" ht="15">
      <c r="A515" s="12" t="s">
        <v>49</v>
      </c>
      <c r="B515" s="12" t="s">
        <v>523</v>
      </c>
      <c r="H515" s="12" t="s">
        <v>136</v>
      </c>
      <c r="P515" s="12" t="s">
        <v>858</v>
      </c>
      <c r="Q515" s="13" t="str">
        <f ca="1">IFERROR(__xludf.DUMMYFUNCTION("IF(ISBLANK(E361), """", GOOGLETRANSLATE(E361, ""en"", ""fr""))"),"")</f>
        <v/>
      </c>
      <c r="S515" s="12" t="s">
        <v>940</v>
      </c>
      <c r="T515" s="12" t="str">
        <f ca="1">IFERROR(__xludf.DUMMYFUNCTION("IF(ISBLANK(E361), """", GOOGLETRANSLATE(E361, ""en"", ""pt""))"),"")</f>
        <v/>
      </c>
      <c r="V515" s="12" t="s">
        <v>1023</v>
      </c>
      <c r="W515" s="12" t="str">
        <f ca="1">IFERROR(__xludf.DUMMYFUNCTION("IF(ISBLANK(E361), """", GOOGLETRANSLATE(E361, ""en"", ""es""))"),"")</f>
        <v/>
      </c>
    </row>
    <row r="516" spans="1:24" ht="15">
      <c r="P516" s="12" t="s">
        <v>849</v>
      </c>
      <c r="Q516" s="13" t="str">
        <f ca="1">IFERROR(__xludf.DUMMYFUNCTION("IF(ISBLANK(E362), """", GOOGLETRANSLATE(E362, ""en"", ""fr""))"),"")</f>
        <v/>
      </c>
      <c r="S516" s="12" t="s">
        <v>849</v>
      </c>
      <c r="T516" s="12" t="str">
        <f ca="1">IFERROR(__xludf.DUMMYFUNCTION("IF(ISBLANK(E362), """", GOOGLETRANSLATE(E362, ""en"", ""pt""))"),"")</f>
        <v/>
      </c>
      <c r="V516" s="12" t="s">
        <v>849</v>
      </c>
      <c r="W516" s="12" t="str">
        <f ca="1">IFERROR(__xludf.DUMMYFUNCTION("IF(ISBLANK(E362), """", GOOGLETRANSLATE(E362, ""en"", ""es""))"),"")</f>
        <v/>
      </c>
    </row>
    <row r="517" spans="1:24" ht="15">
      <c r="H517" s="13"/>
      <c r="K517" s="13"/>
      <c r="P517" s="12" t="s">
        <v>849</v>
      </c>
      <c r="Q517" s="13" t="str">
        <f ca="1">IFERROR(__xludf.DUMMYFUNCTION("IF(ISBLANK(E363), """", GOOGLETRANSLATE(E363, ""en"", ""fr""))"),"")</f>
        <v/>
      </c>
      <c r="S517" s="12" t="s">
        <v>849</v>
      </c>
      <c r="T517" s="12" t="str">
        <f ca="1">IFERROR(__xludf.DUMMYFUNCTION("IF(ISBLANK(E363), """", GOOGLETRANSLATE(E363, ""en"", ""pt""))"),"")</f>
        <v/>
      </c>
      <c r="V517" s="12" t="s">
        <v>849</v>
      </c>
      <c r="W517" s="12" t="str">
        <f ca="1">IFERROR(__xludf.DUMMYFUNCTION("IF(ISBLANK(E363), """", GOOGLETRANSLATE(E363, ""en"", ""es""))"),"")</f>
        <v/>
      </c>
    </row>
    <row r="518" spans="1:24" ht="30">
      <c r="A518" s="12" t="s">
        <v>128</v>
      </c>
      <c r="B518" s="12" t="s">
        <v>524</v>
      </c>
      <c r="C518" s="12" t="s">
        <v>131</v>
      </c>
      <c r="D518" s="12" t="s">
        <v>40</v>
      </c>
      <c r="H518" s="12" t="s">
        <v>525</v>
      </c>
      <c r="P518" s="12" t="s">
        <v>899</v>
      </c>
      <c r="Q518" s="13" t="str">
        <f ca="1">IFERROR(__xludf.DUMMYFUNCTION("IF(ISBLANK(E364), """", GOOGLETRANSLATE(E364, ""en"", ""fr""))"),"")</f>
        <v/>
      </c>
      <c r="S518" s="12" t="s">
        <v>981</v>
      </c>
      <c r="T518" s="12" t="str">
        <f ca="1">IFERROR(__xludf.DUMMYFUNCTION("IF(ISBLANK(E364), """", GOOGLETRANSLATE(E364, ""en"", ""pt""))"),"")</f>
        <v/>
      </c>
      <c r="V518" s="12" t="s">
        <v>1064</v>
      </c>
      <c r="W518" s="12" t="str">
        <f ca="1">IFERROR(__xludf.DUMMYFUNCTION("IF(ISBLANK(E364), """", GOOGLETRANSLATE(E364, ""en"", ""es""))"),"")</f>
        <v/>
      </c>
    </row>
    <row r="519" spans="1:24" ht="15">
      <c r="A519" s="12" t="s">
        <v>49</v>
      </c>
      <c r="B519" s="12" t="s">
        <v>526</v>
      </c>
      <c r="H519" s="12" t="s">
        <v>136</v>
      </c>
      <c r="P519" s="12" t="s">
        <v>858</v>
      </c>
      <c r="Q519" s="13" t="str">
        <f ca="1">IFERROR(__xludf.DUMMYFUNCTION("IF(ISBLANK(E365), """", GOOGLETRANSLATE(E365, ""en"", ""fr""))"),"")</f>
        <v/>
      </c>
      <c r="S519" s="12" t="s">
        <v>940</v>
      </c>
      <c r="T519" s="12" t="str">
        <f ca="1">IFERROR(__xludf.DUMMYFUNCTION("IF(ISBLANK(E365), """", GOOGLETRANSLATE(E365, ""en"", ""pt""))"),"")</f>
        <v/>
      </c>
      <c r="V519" s="12" t="s">
        <v>1023</v>
      </c>
      <c r="W519" s="12" t="str">
        <f ca="1">IFERROR(__xludf.DUMMYFUNCTION("IF(ISBLANK(E365), """", GOOGLETRANSLATE(E365, ""en"", ""es""))"),"")</f>
        <v/>
      </c>
    </row>
    <row r="520" spans="1:24" ht="15">
      <c r="P520" s="12" t="s">
        <v>849</v>
      </c>
      <c r="Q520" s="13" t="str">
        <f ca="1">IFERROR(__xludf.DUMMYFUNCTION("IF(ISBLANK(E366), """", GOOGLETRANSLATE(E366, ""en"", ""fr""))"),"")</f>
        <v/>
      </c>
      <c r="S520" s="12" t="s">
        <v>849</v>
      </c>
      <c r="T520" s="12" t="str">
        <f ca="1">IFERROR(__xludf.DUMMYFUNCTION("IF(ISBLANK(E366), """", GOOGLETRANSLATE(E366, ""en"", ""pt""))"),"")</f>
        <v/>
      </c>
      <c r="V520" s="12" t="s">
        <v>849</v>
      </c>
      <c r="W520" s="12" t="str">
        <f ca="1">IFERROR(__xludf.DUMMYFUNCTION("IF(ISBLANK(E366), """", GOOGLETRANSLATE(E366, ""en"", ""es""))"),"")</f>
        <v/>
      </c>
    </row>
    <row r="521" spans="1:24" ht="15">
      <c r="H521" s="13"/>
      <c r="K521" s="13"/>
      <c r="P521" s="12" t="s">
        <v>849</v>
      </c>
      <c r="Q521" s="13" t="str">
        <f ca="1">IFERROR(__xludf.DUMMYFUNCTION("IF(ISBLANK(E367), """", GOOGLETRANSLATE(E367, ""en"", ""fr""))"),"")</f>
        <v/>
      </c>
      <c r="S521" s="12" t="s">
        <v>849</v>
      </c>
      <c r="T521" s="12" t="str">
        <f ca="1">IFERROR(__xludf.DUMMYFUNCTION("IF(ISBLANK(E367), """", GOOGLETRANSLATE(E367, ""en"", ""pt""))"),"")</f>
        <v/>
      </c>
      <c r="V521" s="12" t="s">
        <v>849</v>
      </c>
      <c r="W521" s="12" t="str">
        <f ca="1">IFERROR(__xludf.DUMMYFUNCTION("IF(ISBLANK(E367), """", GOOGLETRANSLATE(E367, ""en"", ""es""))"),"")</f>
        <v/>
      </c>
    </row>
    <row r="522" spans="1:24" ht="45">
      <c r="A522" s="12" t="s">
        <v>128</v>
      </c>
      <c r="B522" s="12" t="s">
        <v>527</v>
      </c>
      <c r="C522" s="12" t="s">
        <v>131</v>
      </c>
      <c r="D522" s="12" t="s">
        <v>40</v>
      </c>
      <c r="H522" s="12" t="s">
        <v>528</v>
      </c>
      <c r="P522" s="12" t="s">
        <v>900</v>
      </c>
      <c r="Q522" s="13" t="str">
        <f ca="1">IFERROR(__xludf.DUMMYFUNCTION("IF(ISBLANK(E368), """", GOOGLETRANSLATE(E368, ""en"", ""fr""))"),"")</f>
        <v/>
      </c>
      <c r="S522" s="12" t="s">
        <v>982</v>
      </c>
      <c r="T522" s="12" t="str">
        <f ca="1">IFERROR(__xludf.DUMMYFUNCTION("IF(ISBLANK(E368), """", GOOGLETRANSLATE(E368, ""en"", ""pt""))"),"")</f>
        <v/>
      </c>
      <c r="V522" s="12" t="s">
        <v>1065</v>
      </c>
      <c r="W522" s="12" t="str">
        <f ca="1">IFERROR(__xludf.DUMMYFUNCTION("IF(ISBLANK(E368), """", GOOGLETRANSLATE(E368, ""en"", ""es""))"),"")</f>
        <v/>
      </c>
    </row>
    <row r="523" spans="1:24" ht="15">
      <c r="A523" s="12" t="s">
        <v>49</v>
      </c>
      <c r="B523" s="12" t="s">
        <v>529</v>
      </c>
      <c r="H523" s="12" t="s">
        <v>136</v>
      </c>
      <c r="P523" s="12" t="s">
        <v>858</v>
      </c>
      <c r="Q523" s="13" t="str">
        <f ca="1">IFERROR(__xludf.DUMMYFUNCTION("IF(ISBLANK(E369), """", GOOGLETRANSLATE(E369, ""en"", ""fr""))"),"")</f>
        <v/>
      </c>
      <c r="S523" s="12" t="s">
        <v>940</v>
      </c>
      <c r="T523" s="12" t="str">
        <f ca="1">IFERROR(__xludf.DUMMYFUNCTION("IF(ISBLANK(E369), """", GOOGLETRANSLATE(E369, ""en"", ""pt""))"),"")</f>
        <v/>
      </c>
      <c r="V523" s="12" t="s">
        <v>1023</v>
      </c>
      <c r="W523" s="12" t="str">
        <f ca="1">IFERROR(__xludf.DUMMYFUNCTION("IF(ISBLANK(E369), """", GOOGLETRANSLATE(E369, ""en"", ""es""))"),"")</f>
        <v/>
      </c>
    </row>
    <row r="524" spans="1:24" ht="15">
      <c r="P524" s="12" t="s">
        <v>849</v>
      </c>
      <c r="Q524" s="13" t="str">
        <f ca="1">IFERROR(__xludf.DUMMYFUNCTION("IF(ISBLANK(E370), """", GOOGLETRANSLATE(E370, ""en"", ""fr""))"),"")</f>
        <v/>
      </c>
      <c r="S524" s="12" t="s">
        <v>849</v>
      </c>
      <c r="T524" s="12" t="str">
        <f ca="1">IFERROR(__xludf.DUMMYFUNCTION("IF(ISBLANK(E370), """", GOOGLETRANSLATE(E370, ""en"", ""pt""))"),"")</f>
        <v/>
      </c>
      <c r="V524" s="12" t="s">
        <v>849</v>
      </c>
      <c r="W524" s="12" t="str">
        <f ca="1">IFERROR(__xludf.DUMMYFUNCTION("IF(ISBLANK(E370), """", GOOGLETRANSLATE(E370, ""en"", ""es""))"),"")</f>
        <v/>
      </c>
    </row>
    <row r="525" spans="1:24" ht="15">
      <c r="H525" s="13"/>
      <c r="K525" s="13"/>
      <c r="P525" s="12" t="s">
        <v>849</v>
      </c>
      <c r="Q525" s="13" t="str">
        <f ca="1">IFERROR(__xludf.DUMMYFUNCTION("IF(ISBLANK(E371), """", GOOGLETRANSLATE(E371, ""en"", ""fr""))"),"")</f>
        <v/>
      </c>
      <c r="S525" s="12" t="s">
        <v>849</v>
      </c>
      <c r="T525" s="12" t="str">
        <f ca="1">IFERROR(__xludf.DUMMYFUNCTION("IF(ISBLANK(E371), """", GOOGLETRANSLATE(E371, ""en"", ""pt""))"),"")</f>
        <v/>
      </c>
      <c r="V525" s="12" t="s">
        <v>849</v>
      </c>
      <c r="W525" s="12" t="str">
        <f ca="1">IFERROR(__xludf.DUMMYFUNCTION("IF(ISBLANK(E371), """", GOOGLETRANSLATE(E371, ""en"", ""es""))"),"")</f>
        <v/>
      </c>
    </row>
    <row r="526" spans="1:24" ht="75">
      <c r="A526" s="12" t="s">
        <v>128</v>
      </c>
      <c r="B526" s="12" t="s">
        <v>530</v>
      </c>
      <c r="C526" s="12" t="s">
        <v>131</v>
      </c>
      <c r="D526" s="12" t="s">
        <v>40</v>
      </c>
      <c r="H526" s="12" t="s">
        <v>531</v>
      </c>
      <c r="P526" s="12" t="s">
        <v>901</v>
      </c>
      <c r="Q526" s="13" t="str">
        <f ca="1">IFERROR(__xludf.DUMMYFUNCTION("IF(ISBLANK(E372), """", GOOGLETRANSLATE(E372, ""en"", ""fr""))"),"")</f>
        <v/>
      </c>
      <c r="S526" s="12" t="s">
        <v>983</v>
      </c>
      <c r="T526" s="12" t="str">
        <f ca="1">IFERROR(__xludf.DUMMYFUNCTION("IF(ISBLANK(E372), """", GOOGLETRANSLATE(E372, ""en"", ""pt""))"),"")</f>
        <v/>
      </c>
      <c r="V526" s="12" t="s">
        <v>1066</v>
      </c>
      <c r="W526" s="12" t="str">
        <f ca="1">IFERROR(__xludf.DUMMYFUNCTION("IF(ISBLANK(E372), """", GOOGLETRANSLATE(E372, ""en"", ""es""))"),"")</f>
        <v/>
      </c>
      <c r="X526" s="12" t="s">
        <v>665</v>
      </c>
    </row>
    <row r="527" spans="1:24" ht="15">
      <c r="A527" s="12" t="s">
        <v>49</v>
      </c>
      <c r="B527" s="12" t="s">
        <v>532</v>
      </c>
      <c r="H527" s="12" t="s">
        <v>136</v>
      </c>
      <c r="P527" s="12" t="s">
        <v>858</v>
      </c>
      <c r="Q527" s="13" t="str">
        <f ca="1">IFERROR(__xludf.DUMMYFUNCTION("IF(ISBLANK(E373), """", GOOGLETRANSLATE(E373, ""en"", ""fr""))"),"")</f>
        <v/>
      </c>
      <c r="S527" s="12" t="s">
        <v>940</v>
      </c>
      <c r="T527" s="12" t="str">
        <f ca="1">IFERROR(__xludf.DUMMYFUNCTION("IF(ISBLANK(E373), """", GOOGLETRANSLATE(E373, ""en"", ""pt""))"),"")</f>
        <v/>
      </c>
      <c r="V527" s="12" t="s">
        <v>1023</v>
      </c>
      <c r="W527" s="12" t="str">
        <f ca="1">IFERROR(__xludf.DUMMYFUNCTION("IF(ISBLANK(E373), """", GOOGLETRANSLATE(E373, ""en"", ""es""))"),"")</f>
        <v/>
      </c>
    </row>
    <row r="528" spans="1:24" ht="15">
      <c r="P528" s="12" t="s">
        <v>849</v>
      </c>
      <c r="Q528" s="13" t="str">
        <f ca="1">IFERROR(__xludf.DUMMYFUNCTION("IF(ISBLANK(E374), """", GOOGLETRANSLATE(E374, ""en"", ""fr""))"),"")</f>
        <v/>
      </c>
      <c r="S528" s="12" t="s">
        <v>849</v>
      </c>
      <c r="T528" s="12" t="str">
        <f ca="1">IFERROR(__xludf.DUMMYFUNCTION("IF(ISBLANK(E374), """", GOOGLETRANSLATE(E374, ""en"", ""pt""))"),"")</f>
        <v/>
      </c>
      <c r="V528" s="12" t="s">
        <v>849</v>
      </c>
      <c r="W528" s="12" t="str">
        <f ca="1">IFERROR(__xludf.DUMMYFUNCTION("IF(ISBLANK(E374), """", GOOGLETRANSLATE(E374, ""en"", ""es""))"),"")</f>
        <v/>
      </c>
    </row>
    <row r="529" spans="1:23" ht="15">
      <c r="H529" s="13"/>
      <c r="K529" s="13"/>
      <c r="P529" s="12" t="s">
        <v>849</v>
      </c>
      <c r="Q529" s="13" t="str">
        <f ca="1">IFERROR(__xludf.DUMMYFUNCTION("IF(ISBLANK(E375), """", GOOGLETRANSLATE(E375, ""en"", ""fr""))"),"")</f>
        <v/>
      </c>
      <c r="S529" s="12" t="s">
        <v>849</v>
      </c>
      <c r="T529" s="12" t="str">
        <f ca="1">IFERROR(__xludf.DUMMYFUNCTION("IF(ISBLANK(E375), """", GOOGLETRANSLATE(E375, ""en"", ""pt""))"),"")</f>
        <v/>
      </c>
      <c r="V529" s="12" t="s">
        <v>849</v>
      </c>
      <c r="W529" s="12" t="str">
        <f ca="1">IFERROR(__xludf.DUMMYFUNCTION("IF(ISBLANK(E375), """", GOOGLETRANSLATE(E375, ""en"", ""es""))"),"")</f>
        <v/>
      </c>
    </row>
    <row r="530" spans="1:23" ht="45">
      <c r="A530" s="12" t="s">
        <v>128</v>
      </c>
      <c r="B530" s="12" t="s">
        <v>533</v>
      </c>
      <c r="C530" s="12" t="s">
        <v>131</v>
      </c>
      <c r="D530" s="12" t="s">
        <v>40</v>
      </c>
      <c r="H530" s="12" t="s">
        <v>534</v>
      </c>
      <c r="P530" s="12" t="s">
        <v>902</v>
      </c>
      <c r="Q530" s="13" t="str">
        <f ca="1">IFERROR(__xludf.DUMMYFUNCTION("IF(ISBLANK(E376), """", GOOGLETRANSLATE(E376, ""en"", ""fr""))"),"")</f>
        <v/>
      </c>
      <c r="S530" s="12" t="s">
        <v>984</v>
      </c>
      <c r="T530" s="12" t="str">
        <f ca="1">IFERROR(__xludf.DUMMYFUNCTION("IF(ISBLANK(E376), """", GOOGLETRANSLATE(E376, ""en"", ""pt""))"),"")</f>
        <v/>
      </c>
      <c r="V530" s="12" t="s">
        <v>1067</v>
      </c>
      <c r="W530" s="12" t="str">
        <f ca="1">IFERROR(__xludf.DUMMYFUNCTION("IF(ISBLANK(E376), """", GOOGLETRANSLATE(E376, ""en"", ""es""))"),"")</f>
        <v/>
      </c>
    </row>
    <row r="531" spans="1:23" ht="15">
      <c r="A531" s="12" t="s">
        <v>49</v>
      </c>
      <c r="B531" s="12" t="s">
        <v>535</v>
      </c>
      <c r="H531" s="12" t="s">
        <v>136</v>
      </c>
      <c r="P531" s="12" t="s">
        <v>858</v>
      </c>
      <c r="Q531" s="13" t="str">
        <f ca="1">IFERROR(__xludf.DUMMYFUNCTION("IF(ISBLANK(E377), """", GOOGLETRANSLATE(E377, ""en"", ""fr""))"),"")</f>
        <v/>
      </c>
      <c r="S531" s="12" t="s">
        <v>940</v>
      </c>
      <c r="T531" s="12" t="str">
        <f ca="1">IFERROR(__xludf.DUMMYFUNCTION("IF(ISBLANK(E377), """", GOOGLETRANSLATE(E377, ""en"", ""pt""))"),"")</f>
        <v/>
      </c>
      <c r="V531" s="12" t="s">
        <v>1023</v>
      </c>
      <c r="W531" s="12" t="str">
        <f ca="1">IFERROR(__xludf.DUMMYFUNCTION("IF(ISBLANK(E377), """", GOOGLETRANSLATE(E377, ""en"", ""es""))"),"")</f>
        <v/>
      </c>
    </row>
    <row r="532" spans="1:23" ht="15">
      <c r="P532" s="12" t="s">
        <v>849</v>
      </c>
      <c r="Q532" s="13" t="str">
        <f ca="1">IFERROR(__xludf.DUMMYFUNCTION("IF(ISBLANK(E378), """", GOOGLETRANSLATE(E378, ""en"", ""fr""))"),"")</f>
        <v/>
      </c>
      <c r="S532" s="12" t="s">
        <v>849</v>
      </c>
      <c r="T532" s="12" t="str">
        <f ca="1">IFERROR(__xludf.DUMMYFUNCTION("IF(ISBLANK(E378), """", GOOGLETRANSLATE(E378, ""en"", ""pt""))"),"")</f>
        <v/>
      </c>
      <c r="V532" s="12" t="s">
        <v>849</v>
      </c>
      <c r="W532" s="12" t="str">
        <f ca="1">IFERROR(__xludf.DUMMYFUNCTION("IF(ISBLANK(E378), """", GOOGLETRANSLATE(E378, ""en"", ""es""))"),"")</f>
        <v/>
      </c>
    </row>
    <row r="533" spans="1:23" ht="15">
      <c r="D533" s="13"/>
      <c r="H533" s="13"/>
      <c r="K533" s="13"/>
      <c r="L533" s="13"/>
      <c r="N533" s="13"/>
      <c r="P533" s="12" t="s">
        <v>849</v>
      </c>
      <c r="Q533" s="13" t="str">
        <f ca="1">IFERROR(__xludf.DUMMYFUNCTION("IF(ISBLANK(E379), """", GOOGLETRANSLATE(E379, ""en"", ""fr""))"),"")</f>
        <v/>
      </c>
      <c r="S533" s="12" t="s">
        <v>849</v>
      </c>
      <c r="T533" s="12" t="str">
        <f ca="1">IFERROR(__xludf.DUMMYFUNCTION("IF(ISBLANK(E379), """", GOOGLETRANSLATE(E379, ""en"", ""pt""))"),"")</f>
        <v/>
      </c>
      <c r="V533" s="12" t="s">
        <v>849</v>
      </c>
      <c r="W533" s="12" t="str">
        <f ca="1">IFERROR(__xludf.DUMMYFUNCTION("IF(ISBLANK(E379), """", GOOGLETRANSLATE(E379, ""en"", ""es""))"),"")</f>
        <v/>
      </c>
    </row>
    <row r="534" spans="1:23" ht="60">
      <c r="A534" s="12" t="s">
        <v>128</v>
      </c>
      <c r="B534" s="12" t="s">
        <v>536</v>
      </c>
      <c r="C534" s="12" t="s">
        <v>131</v>
      </c>
      <c r="D534" s="12" t="s">
        <v>40</v>
      </c>
      <c r="H534" s="12" t="s">
        <v>537</v>
      </c>
      <c r="P534" s="12" t="s">
        <v>903</v>
      </c>
      <c r="Q534" s="13" t="str">
        <f ca="1">IFERROR(__xludf.DUMMYFUNCTION("IF(ISBLANK(E380), """", GOOGLETRANSLATE(E380, ""en"", ""fr""))"),"")</f>
        <v/>
      </c>
      <c r="S534" s="12" t="s">
        <v>985</v>
      </c>
      <c r="T534" s="12" t="str">
        <f ca="1">IFERROR(__xludf.DUMMYFUNCTION("IF(ISBLANK(E380), """", GOOGLETRANSLATE(E380, ""en"", ""pt""))"),"")</f>
        <v/>
      </c>
      <c r="V534" s="12" t="s">
        <v>1068</v>
      </c>
      <c r="W534" s="12" t="str">
        <f ca="1">IFERROR(__xludf.DUMMYFUNCTION("IF(ISBLANK(E380), """", GOOGLETRANSLATE(E380, ""en"", ""es""))"),"")</f>
        <v/>
      </c>
    </row>
    <row r="535" spans="1:23" ht="15">
      <c r="A535" s="12" t="s">
        <v>49</v>
      </c>
      <c r="B535" s="12" t="s">
        <v>538</v>
      </c>
      <c r="H535" s="12" t="s">
        <v>136</v>
      </c>
      <c r="P535" s="12" t="s">
        <v>858</v>
      </c>
      <c r="Q535" s="13" t="str">
        <f ca="1">IFERROR(__xludf.DUMMYFUNCTION("IF(ISBLANK(E381), """", GOOGLETRANSLATE(E381, ""en"", ""fr""))"),"")</f>
        <v/>
      </c>
      <c r="S535" s="12" t="s">
        <v>940</v>
      </c>
      <c r="T535" s="12" t="str">
        <f ca="1">IFERROR(__xludf.DUMMYFUNCTION("IF(ISBLANK(E381), """", GOOGLETRANSLATE(E381, ""en"", ""pt""))"),"")</f>
        <v/>
      </c>
      <c r="V535" s="12" t="s">
        <v>1023</v>
      </c>
      <c r="W535" s="12" t="str">
        <f ca="1">IFERROR(__xludf.DUMMYFUNCTION("IF(ISBLANK(E381), """", GOOGLETRANSLATE(E381, ""en"", ""es""))"),"")</f>
        <v/>
      </c>
    </row>
    <row r="536" spans="1:23" ht="15">
      <c r="P536" s="12" t="s">
        <v>849</v>
      </c>
      <c r="Q536" s="13" t="str">
        <f ca="1">IFERROR(__xludf.DUMMYFUNCTION("IF(ISBLANK(E382), """", GOOGLETRANSLATE(E382, ""en"", ""fr""))"),"")</f>
        <v/>
      </c>
      <c r="S536" s="12" t="s">
        <v>849</v>
      </c>
      <c r="T536" s="12" t="str">
        <f ca="1">IFERROR(__xludf.DUMMYFUNCTION("IF(ISBLANK(E382), """", GOOGLETRANSLATE(E382, ""en"", ""pt""))"),"")</f>
        <v/>
      </c>
      <c r="V536" s="12" t="s">
        <v>849</v>
      </c>
      <c r="W536" s="12" t="str">
        <f ca="1">IFERROR(__xludf.DUMMYFUNCTION("IF(ISBLANK(E382), """", GOOGLETRANSLATE(E382, ""en"", ""es""))"),"")</f>
        <v/>
      </c>
    </row>
    <row r="537" spans="1:23" ht="15">
      <c r="H537" s="13"/>
      <c r="K537" s="13"/>
      <c r="P537" s="12" t="s">
        <v>849</v>
      </c>
      <c r="Q537" s="13" t="str">
        <f ca="1">IFERROR(__xludf.DUMMYFUNCTION("IF(ISBLANK(E383), """", GOOGLETRANSLATE(E383, ""en"", ""fr""))"),"")</f>
        <v/>
      </c>
      <c r="S537" s="12" t="s">
        <v>849</v>
      </c>
      <c r="T537" s="12" t="str">
        <f ca="1">IFERROR(__xludf.DUMMYFUNCTION("IF(ISBLANK(E383), """", GOOGLETRANSLATE(E383, ""en"", ""pt""))"),"")</f>
        <v/>
      </c>
      <c r="V537" s="12" t="s">
        <v>849</v>
      </c>
      <c r="W537" s="12" t="str">
        <f ca="1">IFERROR(__xludf.DUMMYFUNCTION("IF(ISBLANK(E383), """", GOOGLETRANSLATE(E383, ""en"", ""es""))"),"")</f>
        <v/>
      </c>
    </row>
    <row r="538" spans="1:23" ht="30">
      <c r="A538" s="12" t="s">
        <v>128</v>
      </c>
      <c r="B538" s="12" t="s">
        <v>539</v>
      </c>
      <c r="C538" s="12" t="s">
        <v>131</v>
      </c>
      <c r="D538" s="12" t="s">
        <v>40</v>
      </c>
      <c r="H538" s="12" t="s">
        <v>540</v>
      </c>
      <c r="P538" s="12" t="s">
        <v>904</v>
      </c>
      <c r="Q538" s="13" t="str">
        <f ca="1">IFERROR(__xludf.DUMMYFUNCTION("IF(ISBLANK(E384), """", GOOGLETRANSLATE(E384, ""en"", ""fr""))"),"")</f>
        <v/>
      </c>
      <c r="S538" s="12" t="s">
        <v>986</v>
      </c>
      <c r="T538" s="12" t="str">
        <f ca="1">IFERROR(__xludf.DUMMYFUNCTION("IF(ISBLANK(E384), """", GOOGLETRANSLATE(E384, ""en"", ""pt""))"),"")</f>
        <v/>
      </c>
      <c r="V538" s="12" t="s">
        <v>1069</v>
      </c>
      <c r="W538" s="12" t="str">
        <f ca="1">IFERROR(__xludf.DUMMYFUNCTION("IF(ISBLANK(E384), """", GOOGLETRANSLATE(E384, ""en"", ""es""))"),"")</f>
        <v/>
      </c>
    </row>
    <row r="539" spans="1:23" ht="15">
      <c r="A539" s="12" t="s">
        <v>49</v>
      </c>
      <c r="B539" s="12" t="s">
        <v>541</v>
      </c>
      <c r="H539" s="12" t="s">
        <v>136</v>
      </c>
      <c r="P539" s="12" t="s">
        <v>858</v>
      </c>
      <c r="Q539" s="13" t="str">
        <f ca="1">IFERROR(__xludf.DUMMYFUNCTION("IF(ISBLANK(E385), """", GOOGLETRANSLATE(E385, ""en"", ""fr""))"),"")</f>
        <v/>
      </c>
      <c r="S539" s="12" t="s">
        <v>940</v>
      </c>
      <c r="T539" s="12" t="str">
        <f ca="1">IFERROR(__xludf.DUMMYFUNCTION("IF(ISBLANK(E385), """", GOOGLETRANSLATE(E385, ""en"", ""pt""))"),"")</f>
        <v/>
      </c>
      <c r="V539" s="12" t="s">
        <v>1023</v>
      </c>
      <c r="W539" s="12" t="str">
        <f ca="1">IFERROR(__xludf.DUMMYFUNCTION("IF(ISBLANK(E385), """", GOOGLETRANSLATE(E385, ""en"", ""es""))"),"")</f>
        <v/>
      </c>
    </row>
    <row r="540" spans="1:23" ht="15">
      <c r="P540" s="12" t="s">
        <v>849</v>
      </c>
      <c r="Q540" s="13" t="str">
        <f ca="1">IFERROR(__xludf.DUMMYFUNCTION("IF(ISBLANK(E386), """", GOOGLETRANSLATE(E386, ""en"", ""fr""))"),"")</f>
        <v/>
      </c>
      <c r="S540" s="12" t="s">
        <v>849</v>
      </c>
      <c r="T540" s="12" t="str">
        <f ca="1">IFERROR(__xludf.DUMMYFUNCTION("IF(ISBLANK(E386), """", GOOGLETRANSLATE(E386, ""en"", ""pt""))"),"")</f>
        <v/>
      </c>
      <c r="V540" s="12" t="s">
        <v>849</v>
      </c>
      <c r="W540" s="12" t="str">
        <f ca="1">IFERROR(__xludf.DUMMYFUNCTION("IF(ISBLANK(E386), """", GOOGLETRANSLATE(E386, ""en"", ""es""))"),"")</f>
        <v/>
      </c>
    </row>
    <row r="541" spans="1:23" ht="15">
      <c r="H541" s="13"/>
      <c r="K541" s="13"/>
      <c r="P541" s="12" t="s">
        <v>849</v>
      </c>
      <c r="Q541" s="13" t="str">
        <f ca="1">IFERROR(__xludf.DUMMYFUNCTION("IF(ISBLANK(E387), """", GOOGLETRANSLATE(E387, ""en"", ""fr""))"),"")</f>
        <v/>
      </c>
      <c r="S541" s="12" t="s">
        <v>849</v>
      </c>
      <c r="T541" s="12" t="str">
        <f ca="1">IFERROR(__xludf.DUMMYFUNCTION("IF(ISBLANK(E387), """", GOOGLETRANSLATE(E387, ""en"", ""pt""))"),"")</f>
        <v/>
      </c>
      <c r="V541" s="12" t="s">
        <v>849</v>
      </c>
      <c r="W541" s="12" t="str">
        <f ca="1">IFERROR(__xludf.DUMMYFUNCTION("IF(ISBLANK(E387), """", GOOGLETRANSLATE(E387, ""en"", ""es""))"),"")</f>
        <v/>
      </c>
    </row>
    <row r="542" spans="1:23" ht="45">
      <c r="A542" s="12" t="s">
        <v>128</v>
      </c>
      <c r="B542" s="12" t="s">
        <v>542</v>
      </c>
      <c r="C542" s="12" t="s">
        <v>131</v>
      </c>
      <c r="D542" s="12" t="s">
        <v>40</v>
      </c>
      <c r="H542" s="12" t="s">
        <v>543</v>
      </c>
      <c r="P542" s="12" t="s">
        <v>905</v>
      </c>
      <c r="Q542" s="13" t="str">
        <f ca="1">IFERROR(__xludf.DUMMYFUNCTION("IF(ISBLANK(E388), """", GOOGLETRANSLATE(E388, ""en"", ""fr""))"),"")</f>
        <v/>
      </c>
      <c r="S542" s="12" t="s">
        <v>987</v>
      </c>
      <c r="T542" s="12" t="str">
        <f ca="1">IFERROR(__xludf.DUMMYFUNCTION("IF(ISBLANK(E388), """", GOOGLETRANSLATE(E388, ""en"", ""pt""))"),"")</f>
        <v/>
      </c>
      <c r="V542" s="12" t="s">
        <v>1070</v>
      </c>
      <c r="W542" s="12" t="str">
        <f ca="1">IFERROR(__xludf.DUMMYFUNCTION("IF(ISBLANK(E388), """", GOOGLETRANSLATE(E388, ""en"", ""es""))"),"")</f>
        <v/>
      </c>
    </row>
    <row r="543" spans="1:23" ht="15">
      <c r="A543" s="12" t="s">
        <v>49</v>
      </c>
      <c r="B543" s="12" t="s">
        <v>544</v>
      </c>
      <c r="H543" s="12" t="s">
        <v>136</v>
      </c>
      <c r="P543" s="12" t="s">
        <v>858</v>
      </c>
      <c r="Q543" s="13" t="str">
        <f ca="1">IFERROR(__xludf.DUMMYFUNCTION("IF(ISBLANK(E389), """", GOOGLETRANSLATE(E389, ""en"", ""fr""))"),"")</f>
        <v/>
      </c>
      <c r="S543" s="12" t="s">
        <v>940</v>
      </c>
      <c r="T543" s="12" t="str">
        <f ca="1">IFERROR(__xludf.DUMMYFUNCTION("IF(ISBLANK(E389), """", GOOGLETRANSLATE(E389, ""en"", ""pt""))"),"")</f>
        <v/>
      </c>
      <c r="V543" s="12" t="s">
        <v>1023</v>
      </c>
      <c r="W543" s="12" t="str">
        <f ca="1">IFERROR(__xludf.DUMMYFUNCTION("IF(ISBLANK(E389), """", GOOGLETRANSLATE(E389, ""en"", ""es""))"),"")</f>
        <v/>
      </c>
    </row>
    <row r="544" spans="1:23" ht="15">
      <c r="P544" s="12" t="s">
        <v>849</v>
      </c>
      <c r="Q544" s="13" t="str">
        <f ca="1">IFERROR(__xludf.DUMMYFUNCTION("IF(ISBLANK(E390), """", GOOGLETRANSLATE(E390, ""en"", ""fr""))"),"")</f>
        <v/>
      </c>
      <c r="S544" s="12" t="s">
        <v>849</v>
      </c>
      <c r="T544" s="12" t="str">
        <f ca="1">IFERROR(__xludf.DUMMYFUNCTION("IF(ISBLANK(E390), """", GOOGLETRANSLATE(E390, ""en"", ""pt""))"),"")</f>
        <v/>
      </c>
      <c r="V544" s="12" t="s">
        <v>849</v>
      </c>
      <c r="W544" s="12" t="str">
        <f ca="1">IFERROR(__xludf.DUMMYFUNCTION("IF(ISBLANK(E390), """", GOOGLETRANSLATE(E390, ""en"", ""es""))"),"")</f>
        <v/>
      </c>
    </row>
    <row r="545" spans="1:23" ht="15">
      <c r="P545" s="12" t="s">
        <v>849</v>
      </c>
      <c r="Q545" s="13" t="str">
        <f ca="1">IFERROR(__xludf.DUMMYFUNCTION("IF(ISBLANK(E391), """", GOOGLETRANSLATE(E391, ""en"", ""fr""))"),"")</f>
        <v/>
      </c>
      <c r="S545" s="12" t="s">
        <v>849</v>
      </c>
      <c r="T545" s="12" t="str">
        <f ca="1">IFERROR(__xludf.DUMMYFUNCTION("IF(ISBLANK(E391), """", GOOGLETRANSLATE(E391, ""en"", ""pt""))"),"")</f>
        <v/>
      </c>
      <c r="V545" s="12" t="s">
        <v>849</v>
      </c>
      <c r="W545" s="12" t="str">
        <f ca="1">IFERROR(__xludf.DUMMYFUNCTION("IF(ISBLANK(E391), """", GOOGLETRANSLATE(E391, ""en"", ""es""))"),"")</f>
        <v/>
      </c>
    </row>
    <row r="546" spans="1:23" ht="15">
      <c r="P546" s="12" t="s">
        <v>849</v>
      </c>
      <c r="Q546" s="13" t="str">
        <f ca="1">IFERROR(__xludf.DUMMYFUNCTION("IF(ISBLANK(E392), """", GOOGLETRANSLATE(E392, ""en"", ""fr""))"),"")</f>
        <v/>
      </c>
      <c r="S546" s="12" t="s">
        <v>849</v>
      </c>
      <c r="T546" s="12" t="str">
        <f ca="1">IFERROR(__xludf.DUMMYFUNCTION("IF(ISBLANK(E392), """", GOOGLETRANSLATE(E392, ""en"", ""pt""))"),"")</f>
        <v/>
      </c>
      <c r="V546" s="12" t="s">
        <v>849</v>
      </c>
      <c r="W546" s="12" t="str">
        <f ca="1">IFERROR(__xludf.DUMMYFUNCTION("IF(ISBLANK(E392), """", GOOGLETRANSLATE(E392, ""en"", ""es""))"),"")</f>
        <v/>
      </c>
    </row>
    <row r="547" spans="1:23" ht="15">
      <c r="P547" s="12" t="s">
        <v>849</v>
      </c>
      <c r="Q547" s="13" t="str">
        <f ca="1">IFERROR(__xludf.DUMMYFUNCTION("IF(ISBLANK(E393), """", GOOGLETRANSLATE(E393, ""en"", ""fr""))"),"")</f>
        <v/>
      </c>
      <c r="S547" s="12" t="s">
        <v>849</v>
      </c>
      <c r="T547" s="12" t="str">
        <f ca="1">IFERROR(__xludf.DUMMYFUNCTION("IF(ISBLANK(E393), """", GOOGLETRANSLATE(E393, ""en"", ""pt""))"),"")</f>
        <v/>
      </c>
      <c r="V547" s="12" t="s">
        <v>849</v>
      </c>
      <c r="W547" s="12" t="str">
        <f ca="1">IFERROR(__xludf.DUMMYFUNCTION("IF(ISBLANK(E393), """", GOOGLETRANSLATE(E393, ""en"", ""es""))"),"")</f>
        <v/>
      </c>
    </row>
    <row r="548" spans="1:23" ht="180">
      <c r="A548" s="12" t="s">
        <v>123</v>
      </c>
      <c r="B548" s="12" t="s">
        <v>545</v>
      </c>
      <c r="G548" s="12" t="s">
        <v>547</v>
      </c>
      <c r="I548" s="12" t="s">
        <v>546</v>
      </c>
      <c r="P548" s="12" t="s">
        <v>849</v>
      </c>
      <c r="Q548" s="13" t="str">
        <f ca="1">IFERROR(__xludf.DUMMYFUNCTION("IF(ISBLANK(E394), """", GOOGLETRANSLATE(E394, ""en"", ""fr""))"),"Calcul des champs Opt")</f>
        <v>Calcul des champs Opt</v>
      </c>
      <c r="S548" s="12" t="s">
        <v>849</v>
      </c>
      <c r="T548" s="12" t="str">
        <f ca="1">IFERROR(__xludf.DUMMYFUNCTION("IF(ISBLANK(E394), """", GOOGLETRANSLATE(E394, ""en"", ""pt""))"),"Cálculo de campos Opt")</f>
        <v>Cálculo de campos Opt</v>
      </c>
      <c r="V548" s="12" t="s">
        <v>849</v>
      </c>
      <c r="W548" s="12" t="str">
        <f ca="1">IFERROR(__xludf.DUMMYFUNCTION("IF(ISBLANK(E394), """", GOOGLETRANSLATE(E394, ""en"", ""es""))"),"Cálculo de campos de opción")</f>
        <v>Cálculo de campos de opción</v>
      </c>
    </row>
    <row r="549" spans="1:23" ht="15">
      <c r="P549" s="12" t="s">
        <v>849</v>
      </c>
      <c r="Q549" s="13" t="str">
        <f ca="1">IFERROR(__xludf.DUMMYFUNCTION("IF(ISBLANK(E395), """", GOOGLETRANSLATE(E395, ""en"", ""fr""))"),"")</f>
        <v/>
      </c>
      <c r="S549" s="12" t="s">
        <v>849</v>
      </c>
      <c r="T549" s="12" t="str">
        <f ca="1">IFERROR(__xludf.DUMMYFUNCTION("IF(ISBLANK(E395), """", GOOGLETRANSLATE(E395, ""en"", ""pt""))"),"")</f>
        <v/>
      </c>
      <c r="V549" s="12" t="s">
        <v>849</v>
      </c>
      <c r="W549" s="12" t="str">
        <f ca="1">IFERROR(__xludf.DUMMYFUNCTION("IF(ISBLANK(E395), """", GOOGLETRANSLATE(E395, ""en"", ""es""))"),"")</f>
        <v/>
      </c>
    </row>
    <row r="550" spans="1:23" ht="30">
      <c r="A550" s="12" t="s">
        <v>30</v>
      </c>
      <c r="B550" s="12" t="s">
        <v>548</v>
      </c>
      <c r="H550" s="12" t="s">
        <v>549</v>
      </c>
      <c r="I550" s="12" t="s">
        <v>550</v>
      </c>
      <c r="K550" s="11"/>
      <c r="P550" s="12" t="s">
        <v>906</v>
      </c>
      <c r="Q550" s="13" t="str">
        <f ca="1">IFERROR(__xludf.DUMMYFUNCTION("IF(ISBLANK(E396), """", GOOGLETRANSLATE(E396, ""en"", ""fr""))"),"Score de section = {RTRI_SCORE} $/11")</f>
        <v>Score de section = {RTRI_SCORE} $/11</v>
      </c>
      <c r="S550" s="12" t="s">
        <v>988</v>
      </c>
      <c r="T550" s="12" t="str">
        <f ca="1">IFERROR(__xludf.DUMMYFUNCTION("IF(ISBLANK(E396), """", GOOGLETRANSLATE(E396, ""en"", ""pt""))"),"Pontuação da seção = ${RTRI_SCORE}/11")</f>
        <v>Pontuação da seção = ${RTRI_SCORE}/11</v>
      </c>
      <c r="V550" s="12" t="s">
        <v>1071</v>
      </c>
      <c r="W550" s="12" t="str">
        <f ca="1">IFERROR(__xludf.DUMMYFUNCTION("IF(ISBLANK(E396), """", GOOGLETRANSLATE(E396, ""en"", ""es""))"),"Puntuación de la sección = ${RTRI_SCORE}/11")</f>
        <v>Puntuación de la sección = ${RTRI_SCORE}/11</v>
      </c>
    </row>
    <row r="551" spans="1:23" ht="30">
      <c r="A551" s="12" t="s">
        <v>193</v>
      </c>
      <c r="B551" s="12" t="s">
        <v>551</v>
      </c>
      <c r="H551" s="12" t="s">
        <v>552</v>
      </c>
      <c r="I551" s="12" t="s">
        <v>196</v>
      </c>
      <c r="K551" s="12" t="s">
        <v>195</v>
      </c>
      <c r="P551" s="12" t="s">
        <v>907</v>
      </c>
      <c r="Q551" s="13" t="str">
        <f ca="1">IFERROR(__xludf.DUMMYFUNCTION("IF(ISBLANK(E397), """", GOOGLETRANSLATE(E397, ""en"", ""fr""))"),"Si nécessaire, veuillez prendre une photo pour preuve/action corrective")</f>
        <v>Si nécessaire, veuillez prendre une photo pour preuve/action corrective</v>
      </c>
      <c r="S551" s="12" t="s">
        <v>989</v>
      </c>
      <c r="T551" s="12" t="str">
        <f ca="1">IFERROR(__xludf.DUMMYFUNCTION("IF(ISBLANK(E397), """", GOOGLETRANSLATE(E397, ""en"", ""pt""))"),"Se necessário, tire uma fotografia para evidência/ação corretiva")</f>
        <v>Se necessário, tire uma fotografia para evidência/ação corretiva</v>
      </c>
      <c r="V551" s="12" t="s">
        <v>989</v>
      </c>
      <c r="W551" s="12" t="str">
        <f ca="1">IFERROR(__xludf.DUMMYFUNCTION("IF(ISBLANK(E397), """", GOOGLETRANSLATE(E397, ""en"", ""es""))"),"Si es necesario, tome una fotografía como evidencia/acción correctiva.")</f>
        <v>Si es necesario, tome una fotografía como evidencia/acción correctiva.</v>
      </c>
    </row>
    <row r="552" spans="1:23">
      <c r="H552" s="11"/>
      <c r="K552" s="11"/>
      <c r="Q552" s="13"/>
    </row>
    <row r="553" spans="1:23" ht="30">
      <c r="A553" s="12" t="s">
        <v>1278</v>
      </c>
      <c r="B553" s="12" t="s">
        <v>1350</v>
      </c>
      <c r="D553" s="15"/>
      <c r="H553" s="12" t="s">
        <v>1275</v>
      </c>
      <c r="P553" s="12" t="s">
        <v>1279</v>
      </c>
      <c r="Q553" s="13"/>
      <c r="S553" s="12" t="s">
        <v>1285</v>
      </c>
      <c r="V553" s="12" t="s">
        <v>1293</v>
      </c>
    </row>
    <row r="554" spans="1:23" ht="15">
      <c r="A554" s="12" t="s">
        <v>33</v>
      </c>
      <c r="B554" s="12" t="s">
        <v>1262</v>
      </c>
      <c r="C554" s="12" t="s">
        <v>35</v>
      </c>
      <c r="D554" s="15"/>
      <c r="F554" s="15" t="s">
        <v>1349</v>
      </c>
      <c r="Q554" s="13"/>
    </row>
    <row r="555" spans="1:23" ht="45">
      <c r="A555" s="12" t="s">
        <v>30</v>
      </c>
      <c r="D555" s="15"/>
      <c r="F555" s="15"/>
      <c r="H555" s="15" t="s">
        <v>1196</v>
      </c>
      <c r="I555" s="12" t="s">
        <v>1298</v>
      </c>
      <c r="P555" s="15" t="s">
        <v>1198</v>
      </c>
      <c r="Q555" s="13" t="s">
        <v>1301</v>
      </c>
      <c r="S555" s="15" t="s">
        <v>1286</v>
      </c>
      <c r="T555" s="12" t="s">
        <v>1299</v>
      </c>
      <c r="V555" s="15" t="s">
        <v>1294</v>
      </c>
      <c r="W555" s="12" t="s">
        <v>1300</v>
      </c>
    </row>
    <row r="556" spans="1:23">
      <c r="A556" s="15" t="s">
        <v>123</v>
      </c>
      <c r="B556" s="15" t="s">
        <v>1263</v>
      </c>
      <c r="F556" s="15"/>
      <c r="G556" s="12">
        <v>8</v>
      </c>
      <c r="Q556" s="13"/>
    </row>
    <row r="557" spans="1:23" ht="15">
      <c r="A557" s="15" t="s">
        <v>49</v>
      </c>
      <c r="B557" s="15" t="s">
        <v>1264</v>
      </c>
      <c r="C557" s="12" t="s">
        <v>1194</v>
      </c>
      <c r="F557" s="15"/>
      <c r="H557" s="12" t="s">
        <v>724</v>
      </c>
      <c r="P557" s="12" t="s">
        <v>1281</v>
      </c>
      <c r="Q557" s="13"/>
      <c r="S557" s="12" t="s">
        <v>1287</v>
      </c>
      <c r="V557" s="12" t="s">
        <v>725</v>
      </c>
    </row>
    <row r="558" spans="1:23" ht="15">
      <c r="A558" s="15" t="s">
        <v>49</v>
      </c>
      <c r="B558" s="15" t="s">
        <v>1265</v>
      </c>
      <c r="C558" s="12" t="s">
        <v>1194</v>
      </c>
      <c r="F558" s="15"/>
      <c r="H558" s="12" t="s">
        <v>1195</v>
      </c>
      <c r="P558" s="12" t="s">
        <v>1282</v>
      </c>
      <c r="Q558" s="13"/>
      <c r="S558" s="12" t="s">
        <v>1288</v>
      </c>
      <c r="V558" s="12" t="s">
        <v>723</v>
      </c>
    </row>
    <row r="559" spans="1:23" ht="15">
      <c r="A559" s="15" t="s">
        <v>49</v>
      </c>
      <c r="B559" s="15" t="s">
        <v>1266</v>
      </c>
      <c r="C559" s="12" t="s">
        <v>1194</v>
      </c>
      <c r="F559" s="15"/>
      <c r="H559" s="12" t="s">
        <v>726</v>
      </c>
      <c r="P559" s="12" t="s">
        <v>1283</v>
      </c>
      <c r="Q559" s="13"/>
      <c r="S559" s="12" t="s">
        <v>1289</v>
      </c>
      <c r="V559" s="12" t="s">
        <v>727</v>
      </c>
    </row>
    <row r="560" spans="1:23" ht="15">
      <c r="A560" s="15" t="s">
        <v>49</v>
      </c>
      <c r="B560" s="15" t="s">
        <v>1267</v>
      </c>
      <c r="C560" s="12" t="s">
        <v>1194</v>
      </c>
      <c r="F560" s="15"/>
      <c r="H560" s="12" t="s">
        <v>728</v>
      </c>
      <c r="P560" s="12" t="s">
        <v>1284</v>
      </c>
      <c r="Q560" s="13"/>
      <c r="S560" s="12" t="s">
        <v>1290</v>
      </c>
      <c r="V560" s="12" t="s">
        <v>1295</v>
      </c>
    </row>
    <row r="561" spans="1:23">
      <c r="A561" s="15" t="s">
        <v>126</v>
      </c>
      <c r="B561" s="15"/>
      <c r="F561" s="15"/>
      <c r="Q561" s="13"/>
    </row>
    <row r="562" spans="1:23" ht="30">
      <c r="A562" s="12" t="s">
        <v>1278</v>
      </c>
      <c r="B562" s="15" t="s">
        <v>1351</v>
      </c>
      <c r="F562" s="15"/>
      <c r="H562" s="12" t="s">
        <v>1276</v>
      </c>
      <c r="P562" s="12" t="s">
        <v>1280</v>
      </c>
      <c r="Q562" s="13"/>
      <c r="S562" s="12" t="s">
        <v>1291</v>
      </c>
      <c r="V562" s="12" t="s">
        <v>1296</v>
      </c>
    </row>
    <row r="563" spans="1:23" ht="15">
      <c r="A563" s="12" t="s">
        <v>33</v>
      </c>
      <c r="B563" s="12" t="s">
        <v>1268</v>
      </c>
      <c r="C563" s="12" t="s">
        <v>35</v>
      </c>
      <c r="F563" s="15" t="s">
        <v>1348</v>
      </c>
      <c r="H563" s="15"/>
      <c r="P563" s="15"/>
      <c r="Q563" s="13"/>
      <c r="S563" s="15"/>
      <c r="V563" s="15"/>
    </row>
    <row r="564" spans="1:23" ht="45">
      <c r="A564" s="12" t="s">
        <v>30</v>
      </c>
      <c r="F564" s="15"/>
      <c r="H564" s="15" t="s">
        <v>1197</v>
      </c>
      <c r="I564" s="12" t="s">
        <v>1298</v>
      </c>
      <c r="P564" s="15" t="s">
        <v>1199</v>
      </c>
      <c r="Q564" s="13" t="s">
        <v>1301</v>
      </c>
      <c r="S564" s="15" t="s">
        <v>1292</v>
      </c>
      <c r="T564" s="12" t="s">
        <v>1299</v>
      </c>
      <c r="V564" s="15" t="s">
        <v>1297</v>
      </c>
      <c r="W564" s="12" t="s">
        <v>1300</v>
      </c>
    </row>
    <row r="565" spans="1:23">
      <c r="A565" s="15" t="s">
        <v>123</v>
      </c>
      <c r="B565" s="15" t="s">
        <v>1269</v>
      </c>
      <c r="F565" s="15"/>
      <c r="G565" s="12">
        <v>8</v>
      </c>
      <c r="Q565" s="13"/>
    </row>
    <row r="566" spans="1:23" ht="15">
      <c r="A566" s="15" t="s">
        <v>49</v>
      </c>
      <c r="B566" s="15" t="s">
        <v>1270</v>
      </c>
      <c r="C566" s="12" t="s">
        <v>1194</v>
      </c>
      <c r="F566" s="15"/>
      <c r="H566" s="12" t="s">
        <v>724</v>
      </c>
      <c r="P566" s="12" t="s">
        <v>1281</v>
      </c>
      <c r="Q566" s="13"/>
      <c r="S566" s="12" t="s">
        <v>1287</v>
      </c>
      <c r="V566" s="12" t="s">
        <v>725</v>
      </c>
    </row>
    <row r="567" spans="1:23" ht="15">
      <c r="A567" s="15" t="s">
        <v>49</v>
      </c>
      <c r="B567" s="15" t="s">
        <v>1271</v>
      </c>
      <c r="C567" s="12" t="s">
        <v>1194</v>
      </c>
      <c r="F567" s="15"/>
      <c r="H567" s="12" t="s">
        <v>1195</v>
      </c>
      <c r="P567" s="12" t="s">
        <v>1282</v>
      </c>
      <c r="Q567" s="13"/>
      <c r="S567" s="12" t="s">
        <v>1288</v>
      </c>
      <c r="V567" s="12" t="s">
        <v>723</v>
      </c>
    </row>
    <row r="568" spans="1:23" ht="15">
      <c r="A568" s="15" t="s">
        <v>49</v>
      </c>
      <c r="B568" s="15" t="s">
        <v>1272</v>
      </c>
      <c r="C568" s="12" t="s">
        <v>1194</v>
      </c>
      <c r="F568" s="15"/>
      <c r="H568" s="12" t="s">
        <v>726</v>
      </c>
      <c r="P568" s="12" t="s">
        <v>1283</v>
      </c>
      <c r="Q568" s="13"/>
      <c r="S568" s="12" t="s">
        <v>1289</v>
      </c>
      <c r="V568" s="12" t="s">
        <v>727</v>
      </c>
    </row>
    <row r="569" spans="1:23" ht="15">
      <c r="A569" s="15" t="s">
        <v>49</v>
      </c>
      <c r="B569" s="15" t="s">
        <v>1273</v>
      </c>
      <c r="C569" s="12" t="s">
        <v>1194</v>
      </c>
      <c r="F569" s="15"/>
      <c r="H569" s="12" t="s">
        <v>728</v>
      </c>
      <c r="P569" s="12" t="s">
        <v>1284</v>
      </c>
      <c r="Q569" s="13"/>
      <c r="S569" s="12" t="s">
        <v>1290</v>
      </c>
      <c r="V569" s="12" t="s">
        <v>1295</v>
      </c>
    </row>
    <row r="570" spans="1:23">
      <c r="A570" s="15" t="s">
        <v>126</v>
      </c>
      <c r="B570" s="15"/>
      <c r="F570" s="15"/>
      <c r="Q570" s="13"/>
    </row>
    <row r="571" spans="1:23">
      <c r="A571" s="15"/>
      <c r="B571" s="15"/>
      <c r="F571" s="15"/>
      <c r="Q571" s="13"/>
    </row>
    <row r="572" spans="1:23" ht="15">
      <c r="A572" s="12" t="s">
        <v>126</v>
      </c>
      <c r="F572" s="15"/>
      <c r="Q572" s="13" t="str">
        <f ca="1">IFERROR(__xludf.DUMMYFUNCTION("IF(ISBLANK(E95), """", GOOGLETRANSLATE(E95, ""en"", ""fr""))"),"")</f>
        <v/>
      </c>
      <c r="T572" s="12" t="str">
        <f ca="1">IFERROR(__xludf.DUMMYFUNCTION("IF(ISBLANK(E95), """", GOOGLETRANSLATE(E95, ""en"", ""pt""))"),"")</f>
        <v/>
      </c>
      <c r="W572" s="12" t="str">
        <f ca="1">IFERROR(__xludf.DUMMYFUNCTION("IF(ISBLANK(E95), """", GOOGLETRANSLATE(E95, ""en"", ""es""))"),"")</f>
        <v/>
      </c>
    </row>
    <row r="573" spans="1:23" ht="15">
      <c r="H573" s="11"/>
      <c r="K573" s="11"/>
      <c r="P573" s="12" t="s">
        <v>849</v>
      </c>
      <c r="Q573" s="13" t="str">
        <f ca="1">IFERROR(__xludf.DUMMYFUNCTION("IF(ISBLANK(E399), """", GOOGLETRANSLATE(E399, ""en"", ""fr""))"),"")</f>
        <v/>
      </c>
      <c r="S573" s="12" t="s">
        <v>849</v>
      </c>
      <c r="T573" s="12" t="str">
        <f ca="1">IFERROR(__xludf.DUMMYFUNCTION("IF(ISBLANK(E399), """", GOOGLETRANSLATE(E399, ""en"", ""pt""))"),"")</f>
        <v/>
      </c>
      <c r="V573" s="12" t="s">
        <v>849</v>
      </c>
      <c r="W573" s="12" t="str">
        <f ca="1">IFERROR(__xludf.DUMMYFUNCTION("IF(ISBLANK(E399), """", GOOGLETRANSLATE(E399, ""en"", ""es""))"),"")</f>
        <v/>
      </c>
    </row>
    <row r="574" spans="1:23" ht="30">
      <c r="A574" s="12" t="s">
        <v>511</v>
      </c>
      <c r="B574" s="12" t="s">
        <v>1164</v>
      </c>
      <c r="C574" s="12" t="s">
        <v>131</v>
      </c>
      <c r="F574" s="12" t="s">
        <v>820</v>
      </c>
      <c r="H574" s="12" t="s">
        <v>553</v>
      </c>
      <c r="P574" s="12" t="s">
        <v>847</v>
      </c>
      <c r="Q574" s="13" t="str">
        <f ca="1">IFERROR(__xludf.DUMMYFUNCTION("IF(ISBLANK(E400), """", GOOGLETRANSLATE(E400, ""en"", ""fr""))"),"")</f>
        <v/>
      </c>
      <c r="S574" s="12" t="s">
        <v>990</v>
      </c>
      <c r="T574" s="12" t="str">
        <f ca="1">IFERROR(__xludf.DUMMYFUNCTION("IF(ISBLANK(E400), """", GOOGLETRANSLATE(E400, ""en"", ""pt""))"),"")</f>
        <v/>
      </c>
      <c r="V574" s="12" t="s">
        <v>1072</v>
      </c>
      <c r="W574" s="12" t="str">
        <f ca="1">IFERROR(__xludf.DUMMYFUNCTION("IF(ISBLANK(E400), """", GOOGLETRANSLATE(E400, ""en"", ""es""))"),"")</f>
        <v/>
      </c>
    </row>
    <row r="575" spans="1:23" ht="15">
      <c r="H575" s="11"/>
      <c r="K575" s="11"/>
      <c r="P575" s="12" t="s">
        <v>849</v>
      </c>
      <c r="Q575" s="13" t="str">
        <f ca="1">IFERROR(__xludf.DUMMYFUNCTION("IF(ISBLANK(E401), """", GOOGLETRANSLATE(E401, ""en"", ""fr""))"),"")</f>
        <v/>
      </c>
      <c r="S575" s="12" t="s">
        <v>849</v>
      </c>
      <c r="T575" s="12" t="str">
        <f ca="1">IFERROR(__xludf.DUMMYFUNCTION("IF(ISBLANK(E401), """", GOOGLETRANSLATE(E401, ""en"", ""pt""))"),"")</f>
        <v/>
      </c>
      <c r="V575" s="12" t="s">
        <v>849</v>
      </c>
      <c r="W575" s="12" t="str">
        <f ca="1">IFERROR(__xludf.DUMMYFUNCTION("IF(ISBLANK(E401), """", GOOGLETRANSLATE(E401, ""en"", ""es""))"),"")</f>
        <v/>
      </c>
    </row>
    <row r="576" spans="1:23" ht="30">
      <c r="A576" s="12" t="s">
        <v>33</v>
      </c>
      <c r="B576" s="12" t="s">
        <v>554</v>
      </c>
      <c r="C576" s="12" t="s">
        <v>35</v>
      </c>
      <c r="F576" s="12" t="s">
        <v>1165</v>
      </c>
      <c r="H576" s="11" t="s">
        <v>555</v>
      </c>
      <c r="K576" s="11"/>
      <c r="P576" s="12" t="s">
        <v>908</v>
      </c>
      <c r="Q576" s="13" t="str">
        <f ca="1">IFERROR(__xludf.DUMMYFUNCTION("IF(ISBLANK(E402), """", GOOGLETRANSLATE(E402, ""en"", ""fr""))"),"")</f>
        <v/>
      </c>
      <c r="S576" s="12" t="s">
        <v>991</v>
      </c>
      <c r="T576" s="12" t="str">
        <f ca="1">IFERROR(__xludf.DUMMYFUNCTION("IF(ISBLANK(E402), """", GOOGLETRANSLATE(E402, ""en"", ""pt""))"),"")</f>
        <v/>
      </c>
      <c r="V576" s="12" t="s">
        <v>1073</v>
      </c>
      <c r="W576" s="12" t="str">
        <f ca="1">IFERROR(__xludf.DUMMYFUNCTION("IF(ISBLANK(E402), """", GOOGLETRANSLATE(E402, ""en"", ""es""))"),"")</f>
        <v/>
      </c>
    </row>
    <row r="577" spans="1:23" ht="30">
      <c r="A577" s="12" t="s">
        <v>128</v>
      </c>
      <c r="B577" s="12" t="s">
        <v>556</v>
      </c>
      <c r="C577" s="12" t="s">
        <v>131</v>
      </c>
      <c r="D577" s="12" t="s">
        <v>40</v>
      </c>
      <c r="H577" s="12" t="s">
        <v>557</v>
      </c>
      <c r="P577" s="12" t="s">
        <v>909</v>
      </c>
      <c r="Q577" s="13" t="str">
        <f ca="1">IFERROR(__xludf.DUMMYFUNCTION("IF(ISBLANK(E403), """", GOOGLETRANSLATE(E403, ""en"", ""fr""))"),"")</f>
        <v/>
      </c>
      <c r="S577" s="12" t="s">
        <v>992</v>
      </c>
      <c r="T577" s="12" t="str">
        <f ca="1">IFERROR(__xludf.DUMMYFUNCTION("IF(ISBLANK(E403), """", GOOGLETRANSLATE(E403, ""en"", ""pt""))"),"")</f>
        <v/>
      </c>
      <c r="V577" s="12" t="s">
        <v>1074</v>
      </c>
      <c r="W577" s="12" t="str">
        <f ca="1">IFERROR(__xludf.DUMMYFUNCTION("IF(ISBLANK(E403), """", GOOGLETRANSLATE(E403, ""en"", ""es""))"),"")</f>
        <v/>
      </c>
    </row>
    <row r="578" spans="1:23" ht="15">
      <c r="A578" s="12" t="s">
        <v>49</v>
      </c>
      <c r="B578" s="12" t="s">
        <v>558</v>
      </c>
      <c r="H578" s="12" t="s">
        <v>559</v>
      </c>
      <c r="P578" s="12" t="s">
        <v>560</v>
      </c>
      <c r="Q578" s="13" t="str">
        <f ca="1">IFERROR(__xludf.DUMMYFUNCTION("IF(ISBLANK(E404), """", GOOGLETRANSLATE(E404, ""en"", ""fr""))"),"")</f>
        <v/>
      </c>
      <c r="S578" s="12" t="s">
        <v>561</v>
      </c>
      <c r="T578" s="12" t="str">
        <f ca="1">IFERROR(__xludf.DUMMYFUNCTION("IF(ISBLANK(E404), """", GOOGLETRANSLATE(E404, ""en"", ""pt""))"),"")</f>
        <v/>
      </c>
      <c r="V578" s="12" t="s">
        <v>562</v>
      </c>
      <c r="W578" s="12" t="str">
        <f ca="1">IFERROR(__xludf.DUMMYFUNCTION("IF(ISBLANK(E404), """", GOOGLETRANSLATE(E404, ""en"", ""es""))"),"")</f>
        <v/>
      </c>
    </row>
    <row r="579" spans="1:23" ht="30">
      <c r="A579" s="12" t="s">
        <v>128</v>
      </c>
      <c r="B579" s="12" t="s">
        <v>563</v>
      </c>
      <c r="C579" s="12" t="s">
        <v>131</v>
      </c>
      <c r="D579" s="12" t="s">
        <v>40</v>
      </c>
      <c r="H579" s="12" t="s">
        <v>564</v>
      </c>
      <c r="P579" s="12" t="s">
        <v>910</v>
      </c>
      <c r="Q579" s="13" t="str">
        <f ca="1">IFERROR(__xludf.DUMMYFUNCTION("IF(ISBLANK(E405), """", GOOGLETRANSLATE(E405, ""en"", ""fr""))"),"")</f>
        <v/>
      </c>
      <c r="S579" s="12" t="s">
        <v>993</v>
      </c>
      <c r="T579" s="12" t="str">
        <f ca="1">IFERROR(__xludf.DUMMYFUNCTION("IF(ISBLANK(E405), """", GOOGLETRANSLATE(E405, ""en"", ""pt""))"),"")</f>
        <v/>
      </c>
      <c r="V579" s="12" t="s">
        <v>1075</v>
      </c>
      <c r="W579" s="12" t="str">
        <f ca="1">IFERROR(__xludf.DUMMYFUNCTION("IF(ISBLANK(E405), """", GOOGLETRANSLATE(E405, ""en"", ""es""))"),"")</f>
        <v/>
      </c>
    </row>
    <row r="580" spans="1:23" ht="15">
      <c r="A580" s="12" t="s">
        <v>49</v>
      </c>
      <c r="B580" s="12" t="s">
        <v>565</v>
      </c>
      <c r="H580" s="12" t="s">
        <v>559</v>
      </c>
      <c r="P580" s="12" t="s">
        <v>560</v>
      </c>
      <c r="Q580" s="13" t="str">
        <f ca="1">IFERROR(__xludf.DUMMYFUNCTION("IF(ISBLANK(E406), """", GOOGLETRANSLATE(E406, ""en"", ""fr""))"),"")</f>
        <v/>
      </c>
      <c r="S580" s="12" t="s">
        <v>561</v>
      </c>
      <c r="T580" s="12" t="str">
        <f ca="1">IFERROR(__xludf.DUMMYFUNCTION("IF(ISBLANK(E406), """", GOOGLETRANSLATE(E406, ""en"", ""pt""))"),"")</f>
        <v/>
      </c>
      <c r="V580" s="12" t="s">
        <v>562</v>
      </c>
      <c r="W580" s="12" t="str">
        <f ca="1">IFERROR(__xludf.DUMMYFUNCTION("IF(ISBLANK(E406), """", GOOGLETRANSLATE(E406, ""en"", ""es""))"),"")</f>
        <v/>
      </c>
    </row>
    <row r="581" spans="1:23" ht="45">
      <c r="A581" s="12" t="s">
        <v>128</v>
      </c>
      <c r="B581" s="12" t="s">
        <v>566</v>
      </c>
      <c r="C581" s="12" t="s">
        <v>131</v>
      </c>
      <c r="D581" s="12" t="s">
        <v>40</v>
      </c>
      <c r="H581" s="12" t="s">
        <v>567</v>
      </c>
      <c r="P581" s="12" t="s">
        <v>911</v>
      </c>
      <c r="Q581" s="13" t="str">
        <f ca="1">IFERROR(__xludf.DUMMYFUNCTION("IF(ISBLANK(E407), """", GOOGLETRANSLATE(E407, ""en"", ""fr""))"),"")</f>
        <v/>
      </c>
      <c r="S581" s="12" t="s">
        <v>994</v>
      </c>
      <c r="T581" s="12" t="str">
        <f ca="1">IFERROR(__xludf.DUMMYFUNCTION("IF(ISBLANK(E407), """", GOOGLETRANSLATE(E407, ""en"", ""pt""))"),"")</f>
        <v/>
      </c>
      <c r="V581" s="12" t="s">
        <v>1076</v>
      </c>
      <c r="W581" s="12" t="str">
        <f ca="1">IFERROR(__xludf.DUMMYFUNCTION("IF(ISBLANK(E407), """", GOOGLETRANSLATE(E407, ""en"", ""es""))"),"")</f>
        <v/>
      </c>
    </row>
    <row r="582" spans="1:23" ht="15">
      <c r="A582" s="12" t="s">
        <v>49</v>
      </c>
      <c r="B582" s="12" t="s">
        <v>568</v>
      </c>
      <c r="H582" s="12" t="s">
        <v>559</v>
      </c>
      <c r="P582" s="12" t="s">
        <v>560</v>
      </c>
      <c r="Q582" s="13" t="str">
        <f ca="1">IFERROR(__xludf.DUMMYFUNCTION("IF(ISBLANK(E408), """", GOOGLETRANSLATE(E408, ""en"", ""fr""))"),"")</f>
        <v/>
      </c>
      <c r="S582" s="12" t="s">
        <v>561</v>
      </c>
      <c r="T582" s="12" t="str">
        <f ca="1">IFERROR(__xludf.DUMMYFUNCTION("IF(ISBLANK(E408), """", GOOGLETRANSLATE(E408, ""en"", ""pt""))"),"")</f>
        <v/>
      </c>
      <c r="V582" s="12" t="s">
        <v>562</v>
      </c>
      <c r="W582" s="12" t="str">
        <f ca="1">IFERROR(__xludf.DUMMYFUNCTION("IF(ISBLANK(E408), """", GOOGLETRANSLATE(E408, ""en"", ""es""))"),"")</f>
        <v/>
      </c>
    </row>
    <row r="583" spans="1:23" ht="30">
      <c r="A583" s="12" t="s">
        <v>128</v>
      </c>
      <c r="B583" s="12" t="s">
        <v>569</v>
      </c>
      <c r="C583" s="12" t="s">
        <v>131</v>
      </c>
      <c r="D583" s="12" t="s">
        <v>40</v>
      </c>
      <c r="H583" s="12" t="s">
        <v>570</v>
      </c>
      <c r="P583" s="12" t="s">
        <v>912</v>
      </c>
      <c r="Q583" s="13" t="str">
        <f ca="1">IFERROR(__xludf.DUMMYFUNCTION("IF(ISBLANK(E409), """", GOOGLETRANSLATE(E409, ""en"", ""fr""))"),"")</f>
        <v/>
      </c>
      <c r="S583" s="12" t="s">
        <v>995</v>
      </c>
      <c r="T583" s="12" t="str">
        <f ca="1">IFERROR(__xludf.DUMMYFUNCTION("IF(ISBLANK(E409), """", GOOGLETRANSLATE(E409, ""en"", ""pt""))"),"")</f>
        <v/>
      </c>
      <c r="V583" s="12" t="s">
        <v>1077</v>
      </c>
      <c r="W583" s="12" t="str">
        <f ca="1">IFERROR(__xludf.DUMMYFUNCTION("IF(ISBLANK(E409), """", GOOGLETRANSLATE(E409, ""en"", ""es""))"),"")</f>
        <v/>
      </c>
    </row>
    <row r="584" spans="1:23" ht="15">
      <c r="A584" s="12" t="s">
        <v>49</v>
      </c>
      <c r="B584" s="12" t="s">
        <v>571</v>
      </c>
      <c r="H584" s="12" t="s">
        <v>559</v>
      </c>
      <c r="P584" s="12" t="s">
        <v>560</v>
      </c>
      <c r="Q584" s="13" t="str">
        <f ca="1">IFERROR(__xludf.DUMMYFUNCTION("IF(ISBLANK(E410), """", GOOGLETRANSLATE(E410, ""en"", ""fr""))"),"")</f>
        <v/>
      </c>
      <c r="S584" s="12" t="s">
        <v>561</v>
      </c>
      <c r="T584" s="12" t="str">
        <f ca="1">IFERROR(__xludf.DUMMYFUNCTION("IF(ISBLANK(E410), """", GOOGLETRANSLATE(E410, ""en"", ""pt""))"),"")</f>
        <v/>
      </c>
      <c r="V584" s="12" t="s">
        <v>562</v>
      </c>
      <c r="W584" s="12" t="str">
        <f ca="1">IFERROR(__xludf.DUMMYFUNCTION("IF(ISBLANK(E410), """", GOOGLETRANSLATE(E410, ""en"", ""es""))"),"")</f>
        <v/>
      </c>
    </row>
    <row r="585" spans="1:23" ht="30">
      <c r="A585" s="12" t="s">
        <v>128</v>
      </c>
      <c r="B585" s="12" t="s">
        <v>572</v>
      </c>
      <c r="C585" s="12" t="s">
        <v>131</v>
      </c>
      <c r="D585" s="12" t="s">
        <v>40</v>
      </c>
      <c r="H585" s="12" t="s">
        <v>573</v>
      </c>
      <c r="P585" s="12" t="s">
        <v>913</v>
      </c>
      <c r="Q585" s="13" t="str">
        <f ca="1">IFERROR(__xludf.DUMMYFUNCTION("IF(ISBLANK(E411), """", GOOGLETRANSLATE(E411, ""en"", ""fr""))"),"")</f>
        <v/>
      </c>
      <c r="S585" s="12" t="s">
        <v>996</v>
      </c>
      <c r="T585" s="12" t="str">
        <f ca="1">IFERROR(__xludf.DUMMYFUNCTION("IF(ISBLANK(E411), """", GOOGLETRANSLATE(E411, ""en"", ""pt""))"),"")</f>
        <v/>
      </c>
      <c r="V585" s="12" t="s">
        <v>1078</v>
      </c>
      <c r="W585" s="12" t="str">
        <f ca="1">IFERROR(__xludf.DUMMYFUNCTION("IF(ISBLANK(E411), """", GOOGLETRANSLATE(E411, ""en"", ""es""))"),"")</f>
        <v/>
      </c>
    </row>
    <row r="586" spans="1:23" ht="15">
      <c r="A586" s="12" t="s">
        <v>49</v>
      </c>
      <c r="B586" s="12" t="s">
        <v>574</v>
      </c>
      <c r="H586" s="12" t="s">
        <v>559</v>
      </c>
      <c r="P586" s="12" t="s">
        <v>560</v>
      </c>
      <c r="Q586" s="13" t="str">
        <f ca="1">IFERROR(__xludf.DUMMYFUNCTION("IF(ISBLANK(E412), """", GOOGLETRANSLATE(E412, ""en"", ""fr""))"),"")</f>
        <v/>
      </c>
      <c r="S586" s="12" t="s">
        <v>561</v>
      </c>
      <c r="T586" s="12" t="str">
        <f ca="1">IFERROR(__xludf.DUMMYFUNCTION("IF(ISBLANK(E412), """", GOOGLETRANSLATE(E412, ""en"", ""pt""))"),"")</f>
        <v/>
      </c>
      <c r="V586" s="12" t="s">
        <v>562</v>
      </c>
      <c r="W586" s="12" t="str">
        <f ca="1">IFERROR(__xludf.DUMMYFUNCTION("IF(ISBLANK(E412), """", GOOGLETRANSLATE(E412, ""en"", ""es""))"),"")</f>
        <v/>
      </c>
    </row>
    <row r="587" spans="1:23" ht="15">
      <c r="A587" s="12" t="s">
        <v>128</v>
      </c>
      <c r="B587" s="12" t="s">
        <v>575</v>
      </c>
      <c r="C587" s="12" t="s">
        <v>131</v>
      </c>
      <c r="D587" s="12" t="s">
        <v>40</v>
      </c>
      <c r="H587" s="12" t="s">
        <v>1166</v>
      </c>
      <c r="P587" s="12" t="s">
        <v>914</v>
      </c>
      <c r="Q587" s="13" t="str">
        <f ca="1">IFERROR(__xludf.DUMMYFUNCTION("IF(ISBLANK(E413), """", GOOGLETRANSLATE(E413, ""en"", ""fr""))"),"")</f>
        <v/>
      </c>
      <c r="S587" s="12" t="s">
        <v>997</v>
      </c>
      <c r="T587" s="12" t="str">
        <f ca="1">IFERROR(__xludf.DUMMYFUNCTION("IF(ISBLANK(E413), """", GOOGLETRANSLATE(E413, ""en"", ""pt""))"),"")</f>
        <v/>
      </c>
      <c r="V587" s="12" t="s">
        <v>1079</v>
      </c>
      <c r="W587" s="12" t="str">
        <f ca="1">IFERROR(__xludf.DUMMYFUNCTION("IF(ISBLANK(E413), """", GOOGLETRANSLATE(E413, ""en"", ""es""))"),"")</f>
        <v/>
      </c>
    </row>
    <row r="588" spans="1:23" ht="15">
      <c r="A588" s="12" t="s">
        <v>49</v>
      </c>
      <c r="B588" s="12" t="s">
        <v>576</v>
      </c>
      <c r="H588" s="12" t="s">
        <v>559</v>
      </c>
      <c r="P588" s="12" t="s">
        <v>560</v>
      </c>
      <c r="Q588" s="13" t="str">
        <f ca="1">IFERROR(__xludf.DUMMYFUNCTION("IF(ISBLANK(E414), """", GOOGLETRANSLATE(E414, ""en"", ""fr""))"),"")</f>
        <v/>
      </c>
      <c r="S588" s="12" t="s">
        <v>561</v>
      </c>
      <c r="T588" s="12" t="str">
        <f ca="1">IFERROR(__xludf.DUMMYFUNCTION("IF(ISBLANK(E414), """", GOOGLETRANSLATE(E414, ""en"", ""pt""))"),"")</f>
        <v/>
      </c>
      <c r="V588" s="12" t="s">
        <v>562</v>
      </c>
      <c r="W588" s="12" t="str">
        <f ca="1">IFERROR(__xludf.DUMMYFUNCTION("IF(ISBLANK(E414), """", GOOGLETRANSLATE(E414, ""en"", ""es""))"),"")</f>
        <v/>
      </c>
    </row>
    <row r="589" spans="1:23" ht="30">
      <c r="A589" s="12" t="s">
        <v>128</v>
      </c>
      <c r="B589" s="12" t="s">
        <v>577</v>
      </c>
      <c r="C589" s="12" t="s">
        <v>131</v>
      </c>
      <c r="D589" s="12" t="s">
        <v>40</v>
      </c>
      <c r="H589" s="12" t="s">
        <v>1167</v>
      </c>
      <c r="P589" s="12" t="s">
        <v>915</v>
      </c>
      <c r="Q589" s="13" t="str">
        <f ca="1">IFERROR(__xludf.DUMMYFUNCTION("IF(ISBLANK(E415), """", GOOGLETRANSLATE(E415, ""en"", ""fr""))"),"")</f>
        <v/>
      </c>
      <c r="S589" s="12" t="s">
        <v>998</v>
      </c>
      <c r="T589" s="12" t="str">
        <f ca="1">IFERROR(__xludf.DUMMYFUNCTION("IF(ISBLANK(E415), """", GOOGLETRANSLATE(E415, ""en"", ""pt""))"),"")</f>
        <v/>
      </c>
      <c r="V589" s="12" t="s">
        <v>1080</v>
      </c>
      <c r="W589" s="12" t="str">
        <f ca="1">IFERROR(__xludf.DUMMYFUNCTION("IF(ISBLANK(E415), """", GOOGLETRANSLATE(E415, ""en"", ""es""))"),"")</f>
        <v/>
      </c>
    </row>
    <row r="590" spans="1:23" ht="15">
      <c r="A590" s="12" t="s">
        <v>49</v>
      </c>
      <c r="B590" s="12" t="s">
        <v>578</v>
      </c>
      <c r="H590" s="12" t="s">
        <v>559</v>
      </c>
      <c r="P590" s="12" t="s">
        <v>560</v>
      </c>
      <c r="Q590" s="13" t="str">
        <f ca="1">IFERROR(__xludf.DUMMYFUNCTION("IF(ISBLANK(E416), """", GOOGLETRANSLATE(E416, ""en"", ""fr""))"),"")</f>
        <v/>
      </c>
      <c r="S590" s="12" t="s">
        <v>561</v>
      </c>
      <c r="T590" s="12" t="str">
        <f ca="1">IFERROR(__xludf.DUMMYFUNCTION("IF(ISBLANK(E416), """", GOOGLETRANSLATE(E416, ""en"", ""pt""))"),"")</f>
        <v/>
      </c>
      <c r="V590" s="12" t="s">
        <v>562</v>
      </c>
      <c r="W590" s="12" t="str">
        <f ca="1">IFERROR(__xludf.DUMMYFUNCTION("IF(ISBLANK(E416), """", GOOGLETRANSLATE(E416, ""en"", ""es""))"),"")</f>
        <v/>
      </c>
    </row>
    <row r="591" spans="1:23" ht="15">
      <c r="A591" s="12" t="s">
        <v>126</v>
      </c>
      <c r="P591" s="12" t="s">
        <v>849</v>
      </c>
      <c r="Q591" s="13" t="str">
        <f ca="1">IFERROR(__xludf.DUMMYFUNCTION("IF(ISBLANK(E417), """", GOOGLETRANSLATE(E417, ""en"", ""fr""))"),"")</f>
        <v/>
      </c>
      <c r="S591" s="12" t="s">
        <v>849</v>
      </c>
      <c r="T591" s="12" t="str">
        <f ca="1">IFERROR(__xludf.DUMMYFUNCTION("IF(ISBLANK(E417), """", GOOGLETRANSLATE(E417, ""en"", ""pt""))"),"")</f>
        <v/>
      </c>
      <c r="V591" s="12" t="s">
        <v>849</v>
      </c>
      <c r="W591" s="12" t="str">
        <f ca="1">IFERROR(__xludf.DUMMYFUNCTION("IF(ISBLANK(E417), """", GOOGLETRANSLATE(E417, ""en"", ""es""))"),"")</f>
        <v/>
      </c>
    </row>
    <row r="592" spans="1:23" ht="15">
      <c r="P592" s="12" t="s">
        <v>849</v>
      </c>
      <c r="Q592" s="13" t="str">
        <f ca="1">IFERROR(__xludf.DUMMYFUNCTION("IF(ISBLANK(E418), """", GOOGLETRANSLATE(E418, ""en"", ""fr""))"),"")</f>
        <v/>
      </c>
      <c r="S592" s="12" t="s">
        <v>849</v>
      </c>
      <c r="T592" s="12" t="str">
        <f ca="1">IFERROR(__xludf.DUMMYFUNCTION("IF(ISBLANK(E418), """", GOOGLETRANSLATE(E418, ""en"", ""pt""))"),"")</f>
        <v/>
      </c>
      <c r="V592" s="12" t="s">
        <v>849</v>
      </c>
      <c r="W592" s="12" t="str">
        <f ca="1">IFERROR(__xludf.DUMMYFUNCTION("IF(ISBLANK(E418), """", GOOGLETRANSLATE(E418, ""en"", ""es""))"),"")</f>
        <v/>
      </c>
    </row>
    <row r="593" spans="1:23" ht="30">
      <c r="A593" s="12" t="s">
        <v>33</v>
      </c>
      <c r="B593" s="12" t="s">
        <v>579</v>
      </c>
      <c r="C593" s="12" t="s">
        <v>35</v>
      </c>
      <c r="F593" s="12" t="s">
        <v>1165</v>
      </c>
      <c r="H593" s="12" t="s">
        <v>580</v>
      </c>
      <c r="P593" s="12" t="s">
        <v>916</v>
      </c>
      <c r="Q593" s="13" t="str">
        <f ca="1">IFERROR(__xludf.DUMMYFUNCTION("IF(ISBLANK(E419), """", GOOGLETRANSLATE(E419, ""en"", ""fr""))"),"")</f>
        <v/>
      </c>
      <c r="S593" s="12" t="s">
        <v>999</v>
      </c>
      <c r="T593" s="12" t="str">
        <f ca="1">IFERROR(__xludf.DUMMYFUNCTION("IF(ISBLANK(E419), """", GOOGLETRANSLATE(E419, ""en"", ""pt""))"),"")</f>
        <v/>
      </c>
      <c r="V593" s="12" t="s">
        <v>1081</v>
      </c>
      <c r="W593" s="12" t="str">
        <f ca="1">IFERROR(__xludf.DUMMYFUNCTION("IF(ISBLANK(E419), """", GOOGLETRANSLATE(E419, ""en"", ""es""))"),"")</f>
        <v/>
      </c>
    </row>
    <row r="594" spans="1:23" ht="30">
      <c r="A594" s="12" t="s">
        <v>30</v>
      </c>
      <c r="B594" s="12" t="s">
        <v>581</v>
      </c>
      <c r="H594" s="12" t="s">
        <v>1168</v>
      </c>
      <c r="P594" s="12" t="s">
        <v>917</v>
      </c>
      <c r="Q594" s="13" t="str">
        <f ca="1">IFERROR(__xludf.DUMMYFUNCTION("IF(ISBLANK(E420), """", GOOGLETRANSLATE(E420, ""en"", ""fr""))"),"")</f>
        <v/>
      </c>
      <c r="S594" s="12" t="s">
        <v>1000</v>
      </c>
      <c r="T594" s="12" t="str">
        <f ca="1">IFERROR(__xludf.DUMMYFUNCTION("IF(ISBLANK(E420), """", GOOGLETRANSLATE(E420, ""en"", ""pt""))"),"")</f>
        <v/>
      </c>
      <c r="V594" s="12" t="s">
        <v>1082</v>
      </c>
      <c r="W594" s="12" t="str">
        <f ca="1">IFERROR(__xludf.DUMMYFUNCTION("IF(ISBLANK(E420), """", GOOGLETRANSLATE(E420, ""en"", ""es""))"),"")</f>
        <v/>
      </c>
    </row>
    <row r="595" spans="1:23" ht="15">
      <c r="A595" s="12" t="s">
        <v>49</v>
      </c>
      <c r="B595" s="12" t="s">
        <v>582</v>
      </c>
      <c r="H595" s="12" t="s">
        <v>583</v>
      </c>
      <c r="P595" s="12" t="s">
        <v>918</v>
      </c>
      <c r="Q595" s="13" t="str">
        <f ca="1">IFERROR(__xludf.DUMMYFUNCTION("IF(ISBLANK(E421), """", GOOGLETRANSLATE(E421, ""en"", ""fr""))"),"")</f>
        <v/>
      </c>
      <c r="S595" s="12" t="s">
        <v>1001</v>
      </c>
      <c r="T595" s="12" t="str">
        <f ca="1">IFERROR(__xludf.DUMMYFUNCTION("IF(ISBLANK(E421), """", GOOGLETRANSLATE(E421, ""en"", ""pt""))"),"")</f>
        <v/>
      </c>
      <c r="V595" s="12" t="s">
        <v>1001</v>
      </c>
      <c r="W595" s="12" t="str">
        <f ca="1">IFERROR(__xludf.DUMMYFUNCTION("IF(ISBLANK(E421), """", GOOGLETRANSLATE(E421, ""en"", ""es""))"),"")</f>
        <v/>
      </c>
    </row>
    <row r="596" spans="1:23" ht="15">
      <c r="A596" s="12" t="s">
        <v>49</v>
      </c>
      <c r="B596" s="12" t="s">
        <v>584</v>
      </c>
      <c r="H596" s="12" t="s">
        <v>585</v>
      </c>
      <c r="P596" s="12" t="s">
        <v>919</v>
      </c>
      <c r="Q596" s="13" t="str">
        <f ca="1">IFERROR(__xludf.DUMMYFUNCTION("IF(ISBLANK(E422), """", GOOGLETRANSLATE(E422, ""en"", ""fr""))"),"")</f>
        <v/>
      </c>
      <c r="S596" s="12" t="s">
        <v>1002</v>
      </c>
      <c r="T596" s="12" t="str">
        <f ca="1">IFERROR(__xludf.DUMMYFUNCTION("IF(ISBLANK(E422), """", GOOGLETRANSLATE(E422, ""en"", ""pt""))"),"")</f>
        <v/>
      </c>
      <c r="V596" s="12" t="s">
        <v>1002</v>
      </c>
      <c r="W596" s="12" t="str">
        <f ca="1">IFERROR(__xludf.DUMMYFUNCTION("IF(ISBLANK(E422), """", GOOGLETRANSLATE(E422, ""en"", ""es""))"),"")</f>
        <v/>
      </c>
    </row>
    <row r="597" spans="1:23" ht="15">
      <c r="A597" s="12" t="s">
        <v>49</v>
      </c>
      <c r="B597" s="12" t="s">
        <v>586</v>
      </c>
      <c r="H597" s="12" t="s">
        <v>587</v>
      </c>
      <c r="P597" s="12" t="s">
        <v>587</v>
      </c>
      <c r="Q597" s="13" t="str">
        <f ca="1">IFERROR(__xludf.DUMMYFUNCTION("IF(ISBLANK(E423), """", GOOGLETRANSLATE(E423, ""en"", ""fr""))"),"")</f>
        <v/>
      </c>
      <c r="S597" s="12" t="s">
        <v>1003</v>
      </c>
      <c r="T597" s="12" t="str">
        <f ca="1">IFERROR(__xludf.DUMMYFUNCTION("IF(ISBLANK(E423), """", GOOGLETRANSLATE(E423, ""en"", ""pt""))"),"")</f>
        <v/>
      </c>
      <c r="V597" s="12" t="s">
        <v>1083</v>
      </c>
      <c r="W597" s="12" t="str">
        <f ca="1">IFERROR(__xludf.DUMMYFUNCTION("IF(ISBLANK(E423), """", GOOGLETRANSLATE(E423, ""en"", ""es""))"),"")</f>
        <v/>
      </c>
    </row>
    <row r="598" spans="1:23" ht="30">
      <c r="A598" s="12" t="s">
        <v>30</v>
      </c>
      <c r="B598" s="12" t="s">
        <v>588</v>
      </c>
      <c r="H598" s="12" t="s">
        <v>589</v>
      </c>
      <c r="P598" s="12" t="s">
        <v>920</v>
      </c>
      <c r="Q598" s="13" t="str">
        <f ca="1">IFERROR(__xludf.DUMMYFUNCTION("IF(ISBLANK(E424), """", GOOGLETRANSLATE(E424, ""en"", ""fr""))"),"")</f>
        <v/>
      </c>
      <c r="S598" s="12" t="s">
        <v>1004</v>
      </c>
      <c r="T598" s="12" t="str">
        <f ca="1">IFERROR(__xludf.DUMMYFUNCTION("IF(ISBLANK(E424), """", GOOGLETRANSLATE(E424, ""en"", ""pt""))"),"")</f>
        <v/>
      </c>
      <c r="V598" s="12" t="s">
        <v>1084</v>
      </c>
      <c r="W598" s="12" t="str">
        <f ca="1">IFERROR(__xludf.DUMMYFUNCTION("IF(ISBLANK(E424), """", GOOGLETRANSLATE(E424, ""en"", ""es""))"),"")</f>
        <v/>
      </c>
    </row>
    <row r="599" spans="1:23" ht="15">
      <c r="A599" s="12" t="s">
        <v>49</v>
      </c>
      <c r="B599" s="12" t="s">
        <v>590</v>
      </c>
      <c r="H599" s="12" t="s">
        <v>583</v>
      </c>
      <c r="P599" s="12" t="s">
        <v>918</v>
      </c>
      <c r="Q599" s="13" t="str">
        <f ca="1">IFERROR(__xludf.DUMMYFUNCTION("IF(ISBLANK(E425), """", GOOGLETRANSLATE(E425, ""en"", ""fr""))"),"")</f>
        <v/>
      </c>
      <c r="S599" s="12" t="s">
        <v>1001</v>
      </c>
      <c r="T599" s="12" t="str">
        <f ca="1">IFERROR(__xludf.DUMMYFUNCTION("IF(ISBLANK(E425), """", GOOGLETRANSLATE(E425, ""en"", ""pt""))"),"")</f>
        <v/>
      </c>
      <c r="V599" s="12" t="s">
        <v>1001</v>
      </c>
      <c r="W599" s="12" t="str">
        <f ca="1">IFERROR(__xludf.DUMMYFUNCTION("IF(ISBLANK(E425), """", GOOGLETRANSLATE(E425, ""en"", ""es""))"),"")</f>
        <v/>
      </c>
    </row>
    <row r="600" spans="1:23" ht="15">
      <c r="A600" s="12" t="s">
        <v>49</v>
      </c>
      <c r="B600" s="12" t="s">
        <v>591</v>
      </c>
      <c r="H600" s="12" t="s">
        <v>585</v>
      </c>
      <c r="I600" s="12" t="s">
        <v>592</v>
      </c>
      <c r="P600" s="12" t="s">
        <v>919</v>
      </c>
      <c r="Q600" s="13" t="str">
        <f ca="1">IFERROR(__xludf.DUMMYFUNCTION("IF(ISBLANK(E426), """", GOOGLETRANSLATE(E426, ""en"", ""fr""))"),"(voir numéro pour D.1)")</f>
        <v>(voir numéro pour D.1)</v>
      </c>
      <c r="S600" s="12" t="s">
        <v>1002</v>
      </c>
      <c r="T600" s="12" t="str">
        <f ca="1">IFERROR(__xludf.DUMMYFUNCTION("IF(ISBLANK(E426), """", GOOGLETRANSLATE(E426, ""en"", ""pt""))"),"(ver número para D.1)")</f>
        <v>(ver número para D.1)</v>
      </c>
      <c r="V600" s="12" t="s">
        <v>1002</v>
      </c>
      <c r="W600" s="12" t="str">
        <f ca="1">IFERROR(__xludf.DUMMYFUNCTION("IF(ISBLANK(E426), """", GOOGLETRANSLATE(E426, ""en"", ""es""))"),"(ver número para D.1)")</f>
        <v>(ver número para D.1)</v>
      </c>
    </row>
    <row r="601" spans="1:23" ht="15">
      <c r="A601" s="12" t="s">
        <v>49</v>
      </c>
      <c r="B601" s="12" t="s">
        <v>593</v>
      </c>
      <c r="H601" s="12" t="s">
        <v>587</v>
      </c>
      <c r="P601" s="12" t="s">
        <v>587</v>
      </c>
      <c r="Q601" s="13" t="str">
        <f ca="1">IFERROR(__xludf.DUMMYFUNCTION("IF(ISBLANK(E427), """", GOOGLETRANSLATE(E427, ""en"", ""fr""))"),"")</f>
        <v/>
      </c>
      <c r="S601" s="12" t="s">
        <v>1003</v>
      </c>
      <c r="T601" s="12" t="str">
        <f ca="1">IFERROR(__xludf.DUMMYFUNCTION("IF(ISBLANK(E427), """", GOOGLETRANSLATE(E427, ""en"", ""pt""))"),"")</f>
        <v/>
      </c>
      <c r="V601" s="12" t="s">
        <v>1083</v>
      </c>
      <c r="W601" s="12" t="str">
        <f ca="1">IFERROR(__xludf.DUMMYFUNCTION("IF(ISBLANK(E427), """", GOOGLETRANSLATE(E427, ""en"", ""es""))"),"")</f>
        <v/>
      </c>
    </row>
    <row r="602" spans="1:23" ht="30">
      <c r="A602" s="12" t="s">
        <v>30</v>
      </c>
      <c r="B602" s="12" t="s">
        <v>594</v>
      </c>
      <c r="H602" s="12" t="s">
        <v>595</v>
      </c>
      <c r="P602" s="12" t="s">
        <v>921</v>
      </c>
      <c r="Q602" s="13" t="str">
        <f ca="1">IFERROR(__xludf.DUMMYFUNCTION("IF(ISBLANK(E428), """", GOOGLETRANSLATE(E428, ""en"", ""fr""))"),"")</f>
        <v/>
      </c>
      <c r="S602" s="12" t="s">
        <v>1005</v>
      </c>
      <c r="T602" s="12" t="str">
        <f ca="1">IFERROR(__xludf.DUMMYFUNCTION("IF(ISBLANK(E428), """", GOOGLETRANSLATE(E428, ""en"", ""pt""))"),"")</f>
        <v/>
      </c>
      <c r="V602" s="12" t="s">
        <v>1085</v>
      </c>
      <c r="W602" s="12" t="str">
        <f ca="1">IFERROR(__xludf.DUMMYFUNCTION("IF(ISBLANK(E428), """", GOOGLETRANSLATE(E428, ""en"", ""es""))"),"")</f>
        <v/>
      </c>
    </row>
    <row r="603" spans="1:23" ht="15">
      <c r="A603" s="12" t="s">
        <v>49</v>
      </c>
      <c r="B603" s="12" t="s">
        <v>596</v>
      </c>
      <c r="H603" s="12" t="s">
        <v>583</v>
      </c>
      <c r="P603" s="12" t="s">
        <v>918</v>
      </c>
      <c r="Q603" s="13" t="str">
        <f ca="1">IFERROR(__xludf.DUMMYFUNCTION("IF(ISBLANK(E429), """", GOOGLETRANSLATE(E429, ""en"", ""fr""))"),"")</f>
        <v/>
      </c>
      <c r="S603" s="12" t="s">
        <v>1001</v>
      </c>
      <c r="T603" s="12" t="str">
        <f ca="1">IFERROR(__xludf.DUMMYFUNCTION("IF(ISBLANK(E429), """", GOOGLETRANSLATE(E429, ""en"", ""pt""))"),"")</f>
        <v/>
      </c>
      <c r="V603" s="12" t="s">
        <v>1001</v>
      </c>
      <c r="W603" s="12" t="str">
        <f ca="1">IFERROR(__xludf.DUMMYFUNCTION("IF(ISBLANK(E429), """", GOOGLETRANSLATE(E429, ""en"", ""es""))"),"")</f>
        <v/>
      </c>
    </row>
    <row r="604" spans="1:23" ht="15">
      <c r="A604" s="12" t="s">
        <v>49</v>
      </c>
      <c r="B604" s="12" t="s">
        <v>597</v>
      </c>
      <c r="H604" s="12" t="s">
        <v>585</v>
      </c>
      <c r="I604" s="12" t="s">
        <v>598</v>
      </c>
      <c r="P604" s="12" t="s">
        <v>919</v>
      </c>
      <c r="Q604" s="13" t="str">
        <f ca="1">IFERROR(__xludf.DUMMYFUNCTION("IF(ISBLANK(E430), """", GOOGLETRANSLATE(E430, ""en"", ""fr""))"),"(voir numéro pour D.2)")</f>
        <v>(voir numéro pour D.2)</v>
      </c>
      <c r="S604" s="12" t="s">
        <v>1002</v>
      </c>
      <c r="T604" s="12" t="str">
        <f ca="1">IFERROR(__xludf.DUMMYFUNCTION("IF(ISBLANK(E430), """", GOOGLETRANSLATE(E430, ""en"", ""pt""))"),"(ver número para D.2)")</f>
        <v>(ver número para D.2)</v>
      </c>
      <c r="V604" s="12" t="s">
        <v>1002</v>
      </c>
      <c r="W604" s="12" t="str">
        <f ca="1">IFERROR(__xludf.DUMMYFUNCTION("IF(ISBLANK(E430), """", GOOGLETRANSLATE(E430, ""en"", ""es""))"),"(ver número para D.2)")</f>
        <v>(ver número para D.2)</v>
      </c>
    </row>
    <row r="605" spans="1:23" ht="15">
      <c r="A605" s="12" t="s">
        <v>49</v>
      </c>
      <c r="B605" s="12" t="s">
        <v>599</v>
      </c>
      <c r="H605" s="12" t="s">
        <v>587</v>
      </c>
      <c r="P605" s="12" t="s">
        <v>587</v>
      </c>
      <c r="Q605" s="13" t="str">
        <f ca="1">IFERROR(__xludf.DUMMYFUNCTION("IF(ISBLANK(E431), """", GOOGLETRANSLATE(E431, ""en"", ""fr""))"),"")</f>
        <v/>
      </c>
      <c r="S605" s="12" t="s">
        <v>1003</v>
      </c>
      <c r="T605" s="12" t="str">
        <f ca="1">IFERROR(__xludf.DUMMYFUNCTION("IF(ISBLANK(E431), """", GOOGLETRANSLATE(E431, ""en"", ""pt""))"),"")</f>
        <v/>
      </c>
      <c r="V605" s="12" t="s">
        <v>1083</v>
      </c>
      <c r="W605" s="12" t="str">
        <f ca="1">IFERROR(__xludf.DUMMYFUNCTION("IF(ISBLANK(E431), """", GOOGLETRANSLATE(E431, ""en"", ""es""))"),"")</f>
        <v/>
      </c>
    </row>
    <row r="606" spans="1:23" ht="30">
      <c r="A606" s="12" t="s">
        <v>30</v>
      </c>
      <c r="B606" s="12" t="s">
        <v>600</v>
      </c>
      <c r="H606" s="12" t="s">
        <v>1169</v>
      </c>
      <c r="P606" s="12" t="s">
        <v>922</v>
      </c>
      <c r="Q606" s="13" t="str">
        <f ca="1">IFERROR(__xludf.DUMMYFUNCTION("IF(ISBLANK(E432), """", GOOGLETRANSLATE(E432, ""en"", ""fr""))"),"")</f>
        <v/>
      </c>
      <c r="S606" s="12" t="s">
        <v>1006</v>
      </c>
      <c r="T606" s="12" t="str">
        <f ca="1">IFERROR(__xludf.DUMMYFUNCTION("IF(ISBLANK(E432), """", GOOGLETRANSLATE(E432, ""en"", ""pt""))"),"")</f>
        <v/>
      </c>
      <c r="V606" s="12" t="s">
        <v>1086</v>
      </c>
      <c r="W606" s="12" t="str">
        <f ca="1">IFERROR(__xludf.DUMMYFUNCTION("IF(ISBLANK(E432), """", GOOGLETRANSLATE(E432, ""en"", ""es""))"),"")</f>
        <v/>
      </c>
    </row>
    <row r="607" spans="1:23" ht="15">
      <c r="A607" s="12" t="s">
        <v>49</v>
      </c>
      <c r="B607" s="12" t="s">
        <v>601</v>
      </c>
      <c r="H607" s="12" t="s">
        <v>583</v>
      </c>
      <c r="P607" s="12" t="s">
        <v>918</v>
      </c>
      <c r="Q607" s="13" t="str">
        <f ca="1">IFERROR(__xludf.DUMMYFUNCTION("IF(ISBLANK(E433), """", GOOGLETRANSLATE(E433, ""en"", ""fr""))"),"")</f>
        <v/>
      </c>
      <c r="S607" s="12" t="s">
        <v>1001</v>
      </c>
      <c r="T607" s="12" t="str">
        <f ca="1">IFERROR(__xludf.DUMMYFUNCTION("IF(ISBLANK(E433), """", GOOGLETRANSLATE(E433, ""en"", ""pt""))"),"")</f>
        <v/>
      </c>
      <c r="V607" s="12" t="s">
        <v>1001</v>
      </c>
      <c r="W607" s="12" t="str">
        <f ca="1">IFERROR(__xludf.DUMMYFUNCTION("IF(ISBLANK(E433), """", GOOGLETRANSLATE(E433, ""en"", ""es""))"),"")</f>
        <v/>
      </c>
    </row>
    <row r="608" spans="1:23" ht="15">
      <c r="A608" s="12" t="s">
        <v>49</v>
      </c>
      <c r="B608" s="12" t="s">
        <v>602</v>
      </c>
      <c r="H608" s="12" t="s">
        <v>585</v>
      </c>
      <c r="I608" s="13" t="s">
        <v>603</v>
      </c>
      <c r="P608" s="12" t="s">
        <v>919</v>
      </c>
      <c r="Q608" s="13" t="str">
        <f ca="1">IFERROR(__xludf.DUMMYFUNCTION("IF(ISBLANK(E434), """", GOOGLETRANSLATE(E434, ""en"", ""fr""))"),"(voir numéro pour D.3)")</f>
        <v>(voir numéro pour D.3)</v>
      </c>
      <c r="S608" s="12" t="s">
        <v>1002</v>
      </c>
      <c r="T608" s="12" t="str">
        <f ca="1">IFERROR(__xludf.DUMMYFUNCTION("IF(ISBLANK(E434), """", GOOGLETRANSLATE(E434, ""en"", ""pt""))"),"(ver número para D.3)")</f>
        <v>(ver número para D.3)</v>
      </c>
      <c r="V608" s="12" t="s">
        <v>1002</v>
      </c>
      <c r="W608" s="12" t="str">
        <f ca="1">IFERROR(__xludf.DUMMYFUNCTION("IF(ISBLANK(E434), """", GOOGLETRANSLATE(E434, ""en"", ""es""))"),"(ver número para D.3)")</f>
        <v>(ver número para D.3)</v>
      </c>
    </row>
    <row r="609" spans="1:23" ht="15">
      <c r="A609" s="12" t="s">
        <v>49</v>
      </c>
      <c r="B609" s="12" t="s">
        <v>604</v>
      </c>
      <c r="H609" s="12" t="s">
        <v>587</v>
      </c>
      <c r="P609" s="12" t="s">
        <v>587</v>
      </c>
      <c r="Q609" s="13" t="str">
        <f ca="1">IFERROR(__xludf.DUMMYFUNCTION("IF(ISBLANK(E435), """", GOOGLETRANSLATE(E435, ""en"", ""fr""))"),"")</f>
        <v/>
      </c>
      <c r="S609" s="12" t="s">
        <v>1003</v>
      </c>
      <c r="T609" s="12" t="str">
        <f ca="1">IFERROR(__xludf.DUMMYFUNCTION("IF(ISBLANK(E435), """", GOOGLETRANSLATE(E435, ""en"", ""pt""))"),"")</f>
        <v/>
      </c>
      <c r="V609" s="12" t="s">
        <v>1083</v>
      </c>
      <c r="W609" s="12" t="str">
        <f ca="1">IFERROR(__xludf.DUMMYFUNCTION("IF(ISBLANK(E435), """", GOOGLETRANSLATE(E435, ""en"", ""es""))"),"")</f>
        <v/>
      </c>
    </row>
    <row r="610" spans="1:23" ht="30">
      <c r="A610" s="12" t="s">
        <v>30</v>
      </c>
      <c r="B610" s="12" t="s">
        <v>605</v>
      </c>
      <c r="H610" s="12" t="s">
        <v>1170</v>
      </c>
      <c r="P610" s="12" t="s">
        <v>923</v>
      </c>
      <c r="Q610" s="13" t="str">
        <f ca="1">IFERROR(__xludf.DUMMYFUNCTION("IF(ISBLANK(E436), """", GOOGLETRANSLATE(E436, ""en"", ""fr""))"),"")</f>
        <v/>
      </c>
      <c r="S610" s="12" t="s">
        <v>1007</v>
      </c>
      <c r="T610" s="12" t="str">
        <f ca="1">IFERROR(__xludf.DUMMYFUNCTION("IF(ISBLANK(E436), """", GOOGLETRANSLATE(E436, ""en"", ""pt""))"),"")</f>
        <v/>
      </c>
      <c r="V610" s="12" t="s">
        <v>1087</v>
      </c>
      <c r="W610" s="12" t="str">
        <f ca="1">IFERROR(__xludf.DUMMYFUNCTION("IF(ISBLANK(E436), """", GOOGLETRANSLATE(E436, ""en"", ""es""))"),"")</f>
        <v/>
      </c>
    </row>
    <row r="611" spans="1:23" ht="15">
      <c r="A611" s="12" t="s">
        <v>49</v>
      </c>
      <c r="B611" s="12" t="s">
        <v>606</v>
      </c>
      <c r="H611" s="12" t="s">
        <v>583</v>
      </c>
      <c r="P611" s="12" t="s">
        <v>918</v>
      </c>
      <c r="Q611" s="13" t="str">
        <f ca="1">IFERROR(__xludf.DUMMYFUNCTION("IF(ISBLANK(E437), """", GOOGLETRANSLATE(E437, ""en"", ""fr""))"),"")</f>
        <v/>
      </c>
      <c r="S611" s="12" t="s">
        <v>1001</v>
      </c>
      <c r="T611" s="12" t="str">
        <f ca="1">IFERROR(__xludf.DUMMYFUNCTION("IF(ISBLANK(E437), """", GOOGLETRANSLATE(E437, ""en"", ""pt""))"),"")</f>
        <v/>
      </c>
      <c r="V611" s="12" t="s">
        <v>1001</v>
      </c>
      <c r="W611" s="12" t="str">
        <f ca="1">IFERROR(__xludf.DUMMYFUNCTION("IF(ISBLANK(E437), """", GOOGLETRANSLATE(E437, ""en"", ""es""))"),"")</f>
        <v/>
      </c>
    </row>
    <row r="612" spans="1:23" ht="15">
      <c r="A612" s="12" t="s">
        <v>49</v>
      </c>
      <c r="B612" s="12" t="s">
        <v>607</v>
      </c>
      <c r="H612" s="12" t="s">
        <v>585</v>
      </c>
      <c r="I612" s="12" t="s">
        <v>608</v>
      </c>
      <c r="P612" s="12" t="s">
        <v>919</v>
      </c>
      <c r="Q612" s="13" t="str">
        <f ca="1">IFERROR(__xludf.DUMMYFUNCTION("IF(ISBLANK(E438), """", GOOGLETRANSLATE(E438, ""en"", ""fr""))"),"(voir numéro pour D.4)")</f>
        <v>(voir numéro pour D.4)</v>
      </c>
      <c r="S612" s="12" t="s">
        <v>1002</v>
      </c>
      <c r="T612" s="12" t="str">
        <f ca="1">IFERROR(__xludf.DUMMYFUNCTION("IF(ISBLANK(E438), """", GOOGLETRANSLATE(E438, ""en"", ""pt""))"),"(ver número para D.4)")</f>
        <v>(ver número para D.4)</v>
      </c>
      <c r="V612" s="12" t="s">
        <v>1002</v>
      </c>
      <c r="W612" s="12" t="str">
        <f ca="1">IFERROR(__xludf.DUMMYFUNCTION("IF(ISBLANK(E438), """", GOOGLETRANSLATE(E438, ""en"", ""es""))"),"(ver número para D.4)")</f>
        <v>(ver número para D.4)</v>
      </c>
    </row>
    <row r="613" spans="1:23" ht="15">
      <c r="A613" s="12" t="s">
        <v>49</v>
      </c>
      <c r="B613" s="12" t="s">
        <v>609</v>
      </c>
      <c r="H613" s="12" t="s">
        <v>587</v>
      </c>
      <c r="P613" s="12" t="s">
        <v>587</v>
      </c>
      <c r="Q613" s="13" t="str">
        <f ca="1">IFERROR(__xludf.DUMMYFUNCTION("IF(ISBLANK(E439), """", GOOGLETRANSLATE(E439, ""en"", ""fr""))"),"")</f>
        <v/>
      </c>
      <c r="S613" s="12" t="s">
        <v>1003</v>
      </c>
      <c r="T613" s="12" t="str">
        <f ca="1">IFERROR(__xludf.DUMMYFUNCTION("IF(ISBLANK(E439), """", GOOGLETRANSLATE(E439, ""en"", ""pt""))"),"")</f>
        <v/>
      </c>
      <c r="V613" s="12" t="s">
        <v>1083</v>
      </c>
      <c r="W613" s="12" t="str">
        <f ca="1">IFERROR(__xludf.DUMMYFUNCTION("IF(ISBLANK(E439), """", GOOGLETRANSLATE(E439, ""en"", ""es""))"),"")</f>
        <v/>
      </c>
    </row>
    <row r="614" spans="1:23" ht="45">
      <c r="A614" s="12" t="s">
        <v>30</v>
      </c>
      <c r="B614" s="12" t="s">
        <v>610</v>
      </c>
      <c r="H614" s="12" t="s">
        <v>1171</v>
      </c>
      <c r="P614" s="12" t="s">
        <v>924</v>
      </c>
      <c r="Q614" s="13" t="str">
        <f ca="1">IFERROR(__xludf.DUMMYFUNCTION("IF(ISBLANK(E440), """", GOOGLETRANSLATE(E440, ""en"", ""fr""))"),"")</f>
        <v/>
      </c>
      <c r="S614" s="12" t="s">
        <v>1008</v>
      </c>
      <c r="T614" s="12" t="str">
        <f ca="1">IFERROR(__xludf.DUMMYFUNCTION("IF(ISBLANK(E440), """", GOOGLETRANSLATE(E440, ""en"", ""pt""))"),"")</f>
        <v/>
      </c>
      <c r="V614" s="12" t="s">
        <v>1088</v>
      </c>
      <c r="W614" s="12" t="str">
        <f ca="1">IFERROR(__xludf.DUMMYFUNCTION("IF(ISBLANK(E440), """", GOOGLETRANSLATE(E440, ""en"", ""es""))"),"")</f>
        <v/>
      </c>
    </row>
    <row r="615" spans="1:23" ht="15">
      <c r="A615" s="12" t="s">
        <v>49</v>
      </c>
      <c r="B615" s="12" t="s">
        <v>611</v>
      </c>
      <c r="H615" s="12" t="s">
        <v>583</v>
      </c>
      <c r="P615" s="12" t="s">
        <v>918</v>
      </c>
      <c r="Q615" s="13" t="str">
        <f ca="1">IFERROR(__xludf.DUMMYFUNCTION("IF(ISBLANK(E441), """", GOOGLETRANSLATE(E441, ""en"", ""fr""))"),"")</f>
        <v/>
      </c>
      <c r="S615" s="12" t="s">
        <v>1001</v>
      </c>
      <c r="T615" s="12" t="str">
        <f ca="1">IFERROR(__xludf.DUMMYFUNCTION("IF(ISBLANK(E441), """", GOOGLETRANSLATE(E441, ""en"", ""pt""))"),"")</f>
        <v/>
      </c>
      <c r="V615" s="12" t="s">
        <v>1001</v>
      </c>
      <c r="W615" s="12" t="str">
        <f ca="1">IFERROR(__xludf.DUMMYFUNCTION("IF(ISBLANK(E441), """", GOOGLETRANSLATE(E441, ""en"", ""es""))"),"")</f>
        <v/>
      </c>
    </row>
    <row r="616" spans="1:23" ht="15">
      <c r="A616" s="12" t="s">
        <v>49</v>
      </c>
      <c r="B616" s="12" t="s">
        <v>612</v>
      </c>
      <c r="H616" s="12" t="s">
        <v>585</v>
      </c>
      <c r="I616" s="13" t="s">
        <v>603</v>
      </c>
      <c r="P616" s="12" t="s">
        <v>919</v>
      </c>
      <c r="Q616" s="13" t="str">
        <f ca="1">IFERROR(__xludf.DUMMYFUNCTION("IF(ISBLANK(E442), """", GOOGLETRANSLATE(E442, ""en"", ""fr""))"),"(voir numéro pour D.3)")</f>
        <v>(voir numéro pour D.3)</v>
      </c>
      <c r="S616" s="12" t="s">
        <v>1002</v>
      </c>
      <c r="T616" s="12" t="str">
        <f ca="1">IFERROR(__xludf.DUMMYFUNCTION("IF(ISBLANK(E442), """", GOOGLETRANSLATE(E442, ""en"", ""pt""))"),"(ver número para D.3)")</f>
        <v>(ver número para D.3)</v>
      </c>
      <c r="V616" s="12" t="s">
        <v>1002</v>
      </c>
      <c r="W616" s="12" t="str">
        <f ca="1">IFERROR(__xludf.DUMMYFUNCTION("IF(ISBLANK(E442), """", GOOGLETRANSLATE(E442, ""en"", ""es""))"),"(ver número para D.3)")</f>
        <v>(ver número para D.3)</v>
      </c>
    </row>
    <row r="617" spans="1:23" ht="15">
      <c r="A617" s="12" t="s">
        <v>49</v>
      </c>
      <c r="B617" s="12" t="s">
        <v>613</v>
      </c>
      <c r="H617" s="12" t="s">
        <v>587</v>
      </c>
      <c r="P617" s="12" t="s">
        <v>587</v>
      </c>
      <c r="Q617" s="13" t="str">
        <f ca="1">IFERROR(__xludf.DUMMYFUNCTION("IF(ISBLANK(E443), """", GOOGLETRANSLATE(E443, ""en"", ""fr""))"),"")</f>
        <v/>
      </c>
      <c r="S617" s="12" t="s">
        <v>1003</v>
      </c>
      <c r="T617" s="12" t="str">
        <f ca="1">IFERROR(__xludf.DUMMYFUNCTION("IF(ISBLANK(E443), """", GOOGLETRANSLATE(E443, ""en"", ""pt""))"),"")</f>
        <v/>
      </c>
      <c r="V617" s="12" t="s">
        <v>1083</v>
      </c>
      <c r="W617" s="12" t="str">
        <f ca="1">IFERROR(__xludf.DUMMYFUNCTION("IF(ISBLANK(E443), """", GOOGLETRANSLATE(E443, ""en"", ""es""))"),"")</f>
        <v/>
      </c>
    </row>
    <row r="618" spans="1:23" ht="30">
      <c r="A618" s="12" t="s">
        <v>30</v>
      </c>
      <c r="B618" s="12" t="s">
        <v>614</v>
      </c>
      <c r="H618" s="12" t="s">
        <v>1172</v>
      </c>
      <c r="P618" s="12" t="s">
        <v>925</v>
      </c>
      <c r="Q618" s="13" t="str">
        <f ca="1">IFERROR(__xludf.DUMMYFUNCTION("IF(ISBLANK(E444), """", GOOGLETRANSLATE(E444, ""en"", ""fr""))"),"")</f>
        <v/>
      </c>
      <c r="S618" s="12" t="s">
        <v>1009</v>
      </c>
      <c r="T618" s="12" t="str">
        <f ca="1">IFERROR(__xludf.DUMMYFUNCTION("IF(ISBLANK(E444), """", GOOGLETRANSLATE(E444, ""en"", ""pt""))"),"")</f>
        <v/>
      </c>
      <c r="V618" s="12" t="s">
        <v>1089</v>
      </c>
      <c r="W618" s="12" t="str">
        <f ca="1">IFERROR(__xludf.DUMMYFUNCTION("IF(ISBLANK(E444), """", GOOGLETRANSLATE(E444, ""en"", ""es""))"),"")</f>
        <v/>
      </c>
    </row>
    <row r="619" spans="1:23" ht="15">
      <c r="A619" s="12" t="s">
        <v>49</v>
      </c>
      <c r="B619" s="12" t="s">
        <v>615</v>
      </c>
      <c r="H619" s="12" t="s">
        <v>583</v>
      </c>
      <c r="P619" s="12" t="s">
        <v>918</v>
      </c>
      <c r="Q619" s="13" t="str">
        <f ca="1">IFERROR(__xludf.DUMMYFUNCTION("IF(ISBLANK(E445), """", GOOGLETRANSLATE(E445, ""en"", ""fr""))"),"")</f>
        <v/>
      </c>
      <c r="S619" s="12" t="s">
        <v>1001</v>
      </c>
      <c r="T619" s="12" t="str">
        <f ca="1">IFERROR(__xludf.DUMMYFUNCTION("IF(ISBLANK(E445), """", GOOGLETRANSLATE(E445, ""en"", ""pt""))"),"")</f>
        <v/>
      </c>
      <c r="V619" s="12" t="s">
        <v>1001</v>
      </c>
      <c r="W619" s="12" t="str">
        <f ca="1">IFERROR(__xludf.DUMMYFUNCTION("IF(ISBLANK(E445), """", GOOGLETRANSLATE(E445, ""en"", ""es""))"),"")</f>
        <v/>
      </c>
    </row>
    <row r="620" spans="1:23" ht="15">
      <c r="A620" s="12" t="s">
        <v>49</v>
      </c>
      <c r="B620" s="12" t="s">
        <v>616</v>
      </c>
      <c r="H620" s="12" t="s">
        <v>585</v>
      </c>
      <c r="P620" s="12" t="s">
        <v>919</v>
      </c>
      <c r="Q620" s="13" t="str">
        <f ca="1">IFERROR(__xludf.DUMMYFUNCTION("IF(ISBLANK(E446), """", GOOGLETRANSLATE(E446, ""en"", ""fr""))"),"")</f>
        <v/>
      </c>
      <c r="S620" s="12" t="s">
        <v>1002</v>
      </c>
      <c r="T620" s="12" t="str">
        <f ca="1">IFERROR(__xludf.DUMMYFUNCTION("IF(ISBLANK(E446), """", GOOGLETRANSLATE(E446, ""en"", ""pt""))"),"")</f>
        <v/>
      </c>
      <c r="V620" s="12" t="s">
        <v>1002</v>
      </c>
      <c r="W620" s="12" t="str">
        <f ca="1">IFERROR(__xludf.DUMMYFUNCTION("IF(ISBLANK(E446), """", GOOGLETRANSLATE(E446, ""en"", ""es""))"),"")</f>
        <v/>
      </c>
    </row>
    <row r="621" spans="1:23" ht="15">
      <c r="A621" s="12" t="s">
        <v>49</v>
      </c>
      <c r="B621" s="12" t="s">
        <v>617</v>
      </c>
      <c r="H621" s="12" t="s">
        <v>587</v>
      </c>
      <c r="P621" s="12" t="s">
        <v>587</v>
      </c>
      <c r="Q621" s="13" t="str">
        <f ca="1">IFERROR(__xludf.DUMMYFUNCTION("IF(ISBLANK(E447), """", GOOGLETRANSLATE(E447, ""en"", ""fr""))"),"")</f>
        <v/>
      </c>
      <c r="S621" s="12" t="s">
        <v>1003</v>
      </c>
      <c r="T621" s="12" t="str">
        <f ca="1">IFERROR(__xludf.DUMMYFUNCTION("IF(ISBLANK(E447), """", GOOGLETRANSLATE(E447, ""en"", ""pt""))"),"")</f>
        <v/>
      </c>
      <c r="V621" s="12" t="s">
        <v>1083</v>
      </c>
      <c r="W621" s="12" t="str">
        <f ca="1">IFERROR(__xludf.DUMMYFUNCTION("IF(ISBLANK(E447), """", GOOGLETRANSLATE(E447, ""en"", ""es""))"),"")</f>
        <v/>
      </c>
    </row>
    <row r="622" spans="1:23" ht="45">
      <c r="A622" s="12" t="s">
        <v>30</v>
      </c>
      <c r="B622" s="12" t="s">
        <v>618</v>
      </c>
      <c r="H622" s="12" t="s">
        <v>1173</v>
      </c>
      <c r="P622" s="12" t="s">
        <v>926</v>
      </c>
      <c r="Q622" s="13" t="str">
        <f ca="1">IFERROR(__xludf.DUMMYFUNCTION("IF(ISBLANK(E448), """", GOOGLETRANSLATE(E448, ""en"", ""fr""))"),"")</f>
        <v/>
      </c>
      <c r="S622" s="12" t="s">
        <v>1010</v>
      </c>
      <c r="T622" s="12" t="str">
        <f ca="1">IFERROR(__xludf.DUMMYFUNCTION("IF(ISBLANK(E448), """", GOOGLETRANSLATE(E448, ""en"", ""pt""))"),"")</f>
        <v/>
      </c>
      <c r="V622" s="12" t="s">
        <v>1090</v>
      </c>
      <c r="W622" s="12" t="str">
        <f ca="1">IFERROR(__xludf.DUMMYFUNCTION("IF(ISBLANK(E448), """", GOOGLETRANSLATE(E448, ""en"", ""es""))"),"")</f>
        <v/>
      </c>
    </row>
    <row r="623" spans="1:23" ht="15">
      <c r="A623" s="12" t="s">
        <v>49</v>
      </c>
      <c r="B623" s="12" t="s">
        <v>619</v>
      </c>
      <c r="H623" s="12" t="s">
        <v>583</v>
      </c>
      <c r="P623" s="12" t="s">
        <v>918</v>
      </c>
      <c r="Q623" s="13" t="str">
        <f ca="1">IFERROR(__xludf.DUMMYFUNCTION("IF(ISBLANK(E449), """", GOOGLETRANSLATE(E449, ""en"", ""fr""))"),"")</f>
        <v/>
      </c>
      <c r="S623" s="12" t="s">
        <v>1001</v>
      </c>
      <c r="T623" s="12" t="str">
        <f ca="1">IFERROR(__xludf.DUMMYFUNCTION("IF(ISBLANK(E449), """", GOOGLETRANSLATE(E449, ""en"", ""pt""))"),"")</f>
        <v/>
      </c>
      <c r="V623" s="12" t="s">
        <v>1001</v>
      </c>
      <c r="W623" s="12" t="str">
        <f ca="1">IFERROR(__xludf.DUMMYFUNCTION("IF(ISBLANK(E449), """", GOOGLETRANSLATE(E449, ""en"", ""es""))"),"")</f>
        <v/>
      </c>
    </row>
    <row r="624" spans="1:23" ht="15">
      <c r="A624" s="12" t="s">
        <v>49</v>
      </c>
      <c r="B624" s="12" t="s">
        <v>620</v>
      </c>
      <c r="H624" s="12" t="s">
        <v>585</v>
      </c>
      <c r="I624" s="13" t="s">
        <v>603</v>
      </c>
      <c r="P624" s="12" t="s">
        <v>919</v>
      </c>
      <c r="Q624" s="13" t="str">
        <f ca="1">IFERROR(__xludf.DUMMYFUNCTION("IF(ISBLANK(E450), """", GOOGLETRANSLATE(E450, ""en"", ""fr""))"),"(voir numéro pour D.3)")</f>
        <v>(voir numéro pour D.3)</v>
      </c>
      <c r="S624" s="12" t="s">
        <v>1002</v>
      </c>
      <c r="T624" s="12" t="str">
        <f ca="1">IFERROR(__xludf.DUMMYFUNCTION("IF(ISBLANK(E450), """", GOOGLETRANSLATE(E450, ""en"", ""pt""))"),"(ver número para D.3)")</f>
        <v>(ver número para D.3)</v>
      </c>
      <c r="V624" s="12" t="s">
        <v>1002</v>
      </c>
      <c r="W624" s="12" t="str">
        <f ca="1">IFERROR(__xludf.DUMMYFUNCTION("IF(ISBLANK(E450), """", GOOGLETRANSLATE(E450, ""en"", ""es""))"),"(ver número para D.3)")</f>
        <v>(ver número para D.3)</v>
      </c>
    </row>
    <row r="625" spans="1:23" ht="15">
      <c r="A625" s="12" t="s">
        <v>49</v>
      </c>
      <c r="B625" s="12" t="s">
        <v>621</v>
      </c>
      <c r="H625" s="12" t="s">
        <v>587</v>
      </c>
      <c r="P625" s="12" t="s">
        <v>587</v>
      </c>
      <c r="Q625" s="13" t="str">
        <f ca="1">IFERROR(__xludf.DUMMYFUNCTION("IF(ISBLANK(E451), """", GOOGLETRANSLATE(E451, ""en"", ""fr""))"),"")</f>
        <v/>
      </c>
      <c r="S625" s="12" t="s">
        <v>1003</v>
      </c>
      <c r="T625" s="12" t="str">
        <f ca="1">IFERROR(__xludf.DUMMYFUNCTION("IF(ISBLANK(E451), """", GOOGLETRANSLATE(E451, ""en"", ""pt""))"),"")</f>
        <v/>
      </c>
      <c r="V625" s="12" t="s">
        <v>1083</v>
      </c>
      <c r="W625" s="12" t="str">
        <f ca="1">IFERROR(__xludf.DUMMYFUNCTION("IF(ISBLANK(E451), """", GOOGLETRANSLATE(E451, ""en"", ""es""))"),"")</f>
        <v/>
      </c>
    </row>
    <row r="626" spans="1:23" ht="15">
      <c r="A626" s="12" t="s">
        <v>126</v>
      </c>
      <c r="P626" s="12" t="s">
        <v>849</v>
      </c>
      <c r="Q626" s="13" t="str">
        <f ca="1">IFERROR(__xludf.DUMMYFUNCTION("IF(ISBLANK(E452), """", GOOGLETRANSLATE(E452, ""en"", ""fr""))"),"")</f>
        <v/>
      </c>
      <c r="S626" s="12" t="s">
        <v>849</v>
      </c>
      <c r="T626" s="12" t="str">
        <f ca="1">IFERROR(__xludf.DUMMYFUNCTION("IF(ISBLANK(E452), """", GOOGLETRANSLATE(E452, ""en"", ""pt""))"),"")</f>
        <v/>
      </c>
      <c r="V626" s="12" t="s">
        <v>849</v>
      </c>
      <c r="W626" s="12" t="str">
        <f ca="1">IFERROR(__xludf.DUMMYFUNCTION("IF(ISBLANK(E452), """", GOOGLETRANSLATE(E452, ""en"", ""es""))"),"")</f>
        <v/>
      </c>
    </row>
    <row r="627" spans="1:23" ht="45">
      <c r="A627" s="12" t="s">
        <v>123</v>
      </c>
      <c r="B627" s="12" t="s">
        <v>622</v>
      </c>
      <c r="G627" s="12" t="s">
        <v>623</v>
      </c>
      <c r="H627" s="11"/>
      <c r="K627" s="11"/>
      <c r="P627" s="12" t="s">
        <v>849</v>
      </c>
      <c r="Q627" s="13" t="str">
        <f ca="1">IFERROR(__xludf.DUMMYFUNCTION("IF(ISBLANK(E453), """", GOOGLETRANSLATE(E453, ""en"", ""fr""))"),"")</f>
        <v/>
      </c>
      <c r="S627" s="12" t="s">
        <v>849</v>
      </c>
      <c r="T627" s="12" t="str">
        <f ca="1">IFERROR(__xludf.DUMMYFUNCTION("IF(ISBLANK(E453), """", GOOGLETRANSLATE(E453, ""en"", ""pt""))"),"")</f>
        <v/>
      </c>
      <c r="V627" s="12" t="s">
        <v>849</v>
      </c>
      <c r="W627" s="12" t="str">
        <f ca="1">IFERROR(__xludf.DUMMYFUNCTION("IF(ISBLANK(E453), """", GOOGLETRANSLATE(E453, ""en"", ""es""))"),"")</f>
        <v/>
      </c>
    </row>
    <row r="628" spans="1:23" ht="45">
      <c r="A628" s="12" t="s">
        <v>123</v>
      </c>
      <c r="B628" s="12" t="s">
        <v>624</v>
      </c>
      <c r="G628" s="12" t="s">
        <v>821</v>
      </c>
      <c r="P628" s="12" t="s">
        <v>849</v>
      </c>
      <c r="Q628" s="13" t="str">
        <f ca="1">IFERROR(__xludf.DUMMYFUNCTION("IF(ISBLANK(E454), """", GOOGLETRANSLATE(E454, ""en"", ""fr""))"),"")</f>
        <v/>
      </c>
      <c r="S628" s="12" t="s">
        <v>849</v>
      </c>
      <c r="T628" s="12" t="str">
        <f ca="1">IFERROR(__xludf.DUMMYFUNCTION("IF(ISBLANK(E454), """", GOOGLETRANSLATE(E454, ""en"", ""pt""))"),"")</f>
        <v/>
      </c>
      <c r="V628" s="12" t="s">
        <v>849</v>
      </c>
      <c r="W628" s="12" t="str">
        <f ca="1">IFERROR(__xludf.DUMMYFUNCTION("IF(ISBLANK(E454), """", GOOGLETRANSLATE(E454, ""en"", ""es""))"),"")</f>
        <v/>
      </c>
    </row>
    <row r="629" spans="1:23" ht="15">
      <c r="A629" s="12" t="s">
        <v>123</v>
      </c>
      <c r="B629" s="12" t="s">
        <v>625</v>
      </c>
      <c r="G629" s="12" t="s">
        <v>822</v>
      </c>
      <c r="P629" s="12" t="s">
        <v>849</v>
      </c>
      <c r="Q629" s="13" t="str">
        <f ca="1">IFERROR(__xludf.DUMMYFUNCTION("IF(ISBLANK(E455), """", GOOGLETRANSLATE(E455, ""en"", ""fr""))"),"")</f>
        <v/>
      </c>
      <c r="S629" s="12" t="s">
        <v>849</v>
      </c>
      <c r="T629" s="12" t="str">
        <f ca="1">IFERROR(__xludf.DUMMYFUNCTION("IF(ISBLANK(E455), """", GOOGLETRANSLATE(E455, ""en"", ""pt""))"),"")</f>
        <v/>
      </c>
      <c r="V629" s="12" t="s">
        <v>849</v>
      </c>
      <c r="W629" s="12" t="str">
        <f ca="1">IFERROR(__xludf.DUMMYFUNCTION("IF(ISBLANK(E455), """", GOOGLETRANSLATE(E455, ""en"", ""es""))"),"")</f>
        <v/>
      </c>
    </row>
    <row r="630" spans="1:23" ht="30">
      <c r="A630" s="12" t="s">
        <v>123</v>
      </c>
      <c r="B630" s="12" t="s">
        <v>626</v>
      </c>
      <c r="G630" s="12" t="s">
        <v>627</v>
      </c>
      <c r="P630" s="12" t="s">
        <v>849</v>
      </c>
      <c r="Q630" s="13" t="str">
        <f ca="1">IFERROR(__xludf.DUMMYFUNCTION("IF(ISBLANK(E456), """", GOOGLETRANSLATE(E456, ""en"", ""fr""))"),"")</f>
        <v/>
      </c>
      <c r="S630" s="12" t="s">
        <v>849</v>
      </c>
      <c r="T630" s="12" t="str">
        <f ca="1">IFERROR(__xludf.DUMMYFUNCTION("IF(ISBLANK(E456), """", GOOGLETRANSLATE(E456, ""en"", ""pt""))"),"")</f>
        <v/>
      </c>
      <c r="V630" s="12" t="s">
        <v>849</v>
      </c>
      <c r="W630" s="12" t="str">
        <f ca="1">IFERROR(__xludf.DUMMYFUNCTION("IF(ISBLANK(E456), """", GOOGLETRANSLATE(E456, ""en"", ""es""))"),"")</f>
        <v/>
      </c>
    </row>
    <row r="631" spans="1:23" ht="15">
      <c r="A631" s="12" t="s">
        <v>123</v>
      </c>
      <c r="B631" s="12" t="s">
        <v>1106</v>
      </c>
      <c r="G631" s="12" t="s">
        <v>628</v>
      </c>
      <c r="P631" s="12" t="s">
        <v>849</v>
      </c>
      <c r="Q631" s="13" t="str">
        <f ca="1">IFERROR(__xludf.DUMMYFUNCTION("IF(ISBLANK(E457), """", GOOGLETRANSLATE(E457, ""en"", ""fr""))"),"")</f>
        <v/>
      </c>
      <c r="S631" s="12" t="s">
        <v>849</v>
      </c>
      <c r="T631" s="12" t="str">
        <f ca="1">IFERROR(__xludf.DUMMYFUNCTION("IF(ISBLANK(E457), """", GOOGLETRANSLATE(E457, ""en"", ""pt""))"),"")</f>
        <v/>
      </c>
      <c r="V631" s="12" t="s">
        <v>849</v>
      </c>
      <c r="W631" s="12" t="str">
        <f ca="1">IFERROR(__xludf.DUMMYFUNCTION("IF(ISBLANK(E457), """", GOOGLETRANSLATE(E457, ""en"", ""es""))"),"")</f>
        <v/>
      </c>
    </row>
    <row r="632" spans="1:23" ht="15">
      <c r="A632" s="12" t="s">
        <v>33</v>
      </c>
      <c r="B632" s="12" t="s">
        <v>629</v>
      </c>
      <c r="C632" s="12" t="s">
        <v>35</v>
      </c>
      <c r="H632" s="12" t="s">
        <v>630</v>
      </c>
      <c r="P632" s="12" t="s">
        <v>927</v>
      </c>
      <c r="Q632" s="13" t="str">
        <f ca="1">IFERROR(__xludf.DUMMYFUNCTION("IF(ISBLANK(E458), """", GOOGLETRANSLATE(E458, ""en"", ""fr""))"),"")</f>
        <v/>
      </c>
      <c r="S632" s="12" t="s">
        <v>1011</v>
      </c>
      <c r="T632" s="12" t="str">
        <f ca="1">IFERROR(__xludf.DUMMYFUNCTION("IF(ISBLANK(E458), """", GOOGLETRANSLATE(E458, ""en"", ""pt""))"),"")</f>
        <v/>
      </c>
      <c r="V632" s="12" t="s">
        <v>1091</v>
      </c>
      <c r="W632" s="12" t="str">
        <f ca="1">IFERROR(__xludf.DUMMYFUNCTION("IF(ISBLANK(E458), """", GOOGLETRANSLATE(E458, ""en"", ""es""))"),"")</f>
        <v/>
      </c>
    </row>
    <row r="633" spans="1:23" ht="15">
      <c r="A633" s="12" t="s">
        <v>49</v>
      </c>
      <c r="B633" s="12" t="s">
        <v>631</v>
      </c>
      <c r="H633" s="12" t="s">
        <v>632</v>
      </c>
      <c r="P633" s="12" t="s">
        <v>633</v>
      </c>
      <c r="Q633" s="13" t="str">
        <f ca="1">IFERROR(__xludf.DUMMYFUNCTION("IF(ISBLANK(E459), """", GOOGLETRANSLATE(E459, ""en"", ""fr""))"),"")</f>
        <v/>
      </c>
      <c r="S633" s="12" t="s">
        <v>634</v>
      </c>
      <c r="T633" s="12" t="str">
        <f ca="1">IFERROR(__xludf.DUMMYFUNCTION("IF(ISBLANK(E459), """", GOOGLETRANSLATE(E459, ""en"", ""pt""))"),"")</f>
        <v/>
      </c>
      <c r="V633" s="12" t="s">
        <v>635</v>
      </c>
      <c r="W633" s="12" t="str">
        <f ca="1">IFERROR(__xludf.DUMMYFUNCTION("IF(ISBLANK(E459), """", GOOGLETRANSLATE(E459, ""en"", ""es""))"),"")</f>
        <v/>
      </c>
    </row>
    <row r="634" spans="1:23" ht="15">
      <c r="A634" s="12" t="s">
        <v>49</v>
      </c>
      <c r="B634" s="12" t="s">
        <v>636</v>
      </c>
      <c r="H634" s="12" t="s">
        <v>637</v>
      </c>
      <c r="I634" s="12" t="s">
        <v>638</v>
      </c>
      <c r="P634" s="12" t="s">
        <v>639</v>
      </c>
      <c r="Q634" s="13" t="str">
        <f ca="1">IFERROR(__xludf.DUMMYFUNCTION("IF(ISBLANK(E460), """", GOOGLETRANSLATE(E460, ""en"", ""fr""))"),"Heure/Minute")</f>
        <v>Heure/Minute</v>
      </c>
      <c r="S634" s="12" t="s">
        <v>640</v>
      </c>
      <c r="T634" s="12" t="str">
        <f ca="1">IFERROR(__xludf.DUMMYFUNCTION("IF(ISBLANK(E460), """", GOOGLETRANSLATE(E460, ""en"", ""pt""))"),"Hora/minuto")</f>
        <v>Hora/minuto</v>
      </c>
      <c r="V634" s="12" t="s">
        <v>641</v>
      </c>
      <c r="W634" s="12" t="str">
        <f ca="1">IFERROR(__xludf.DUMMYFUNCTION("IF(ISBLANK(E460), """", GOOGLETRANSLATE(E460, ""en"", ""es""))"),"Hora/Minuto")</f>
        <v>Hora/Minuto</v>
      </c>
    </row>
    <row r="635" spans="1:23" ht="15">
      <c r="A635" s="12" t="s">
        <v>49</v>
      </c>
      <c r="B635" s="12" t="s">
        <v>642</v>
      </c>
      <c r="H635" s="12" t="s">
        <v>643</v>
      </c>
      <c r="P635" s="12" t="s">
        <v>644</v>
      </c>
      <c r="Q635" s="13" t="str">
        <f ca="1">IFERROR(__xludf.DUMMYFUNCTION("IF(ISBLANK(E461), """", GOOGLETRANSLATE(E461, ""en"", ""fr""))"),"")</f>
        <v/>
      </c>
      <c r="S635" s="12" t="s">
        <v>645</v>
      </c>
      <c r="T635" s="12" t="str">
        <f ca="1">IFERROR(__xludf.DUMMYFUNCTION("IF(ISBLANK(E461), """", GOOGLETRANSLATE(E461, ""en"", ""pt""))"),"")</f>
        <v/>
      </c>
      <c r="V635" s="12" t="s">
        <v>646</v>
      </c>
      <c r="W635" s="12" t="str">
        <f ca="1">IFERROR(__xludf.DUMMYFUNCTION("IF(ISBLANK(E461), """", GOOGLETRANSLATE(E461, ""en"", ""es""))"),"")</f>
        <v/>
      </c>
    </row>
    <row r="636" spans="1:23" ht="15">
      <c r="A636" s="12" t="s">
        <v>49</v>
      </c>
      <c r="B636" s="12" t="s">
        <v>647</v>
      </c>
      <c r="H636" s="12" t="s">
        <v>648</v>
      </c>
      <c r="P636" s="12" t="s">
        <v>928</v>
      </c>
      <c r="Q636" s="13" t="str">
        <f ca="1">IFERROR(__xludf.DUMMYFUNCTION("IF(ISBLANK(E462), """", GOOGLETRANSLATE(E462, ""en"", ""fr""))"),"")</f>
        <v/>
      </c>
      <c r="S636" s="12" t="s">
        <v>1012</v>
      </c>
      <c r="T636" s="12" t="str">
        <f ca="1">IFERROR(__xludf.DUMMYFUNCTION("IF(ISBLANK(E462), """", GOOGLETRANSLATE(E462, ""en"", ""pt""))"),"")</f>
        <v/>
      </c>
      <c r="V636" s="12" t="s">
        <v>1092</v>
      </c>
      <c r="W636" s="12" t="str">
        <f ca="1">IFERROR(__xludf.DUMMYFUNCTION("IF(ISBLANK(E462), """", GOOGLETRANSLATE(E462, ""en"", ""es""))"),"")</f>
        <v/>
      </c>
    </row>
    <row r="637" spans="1:23" ht="15">
      <c r="A637" s="12" t="s">
        <v>45</v>
      </c>
      <c r="B637" s="13" t="s">
        <v>649</v>
      </c>
      <c r="H637" s="12" t="s">
        <v>650</v>
      </c>
      <c r="P637" s="12" t="s">
        <v>651</v>
      </c>
      <c r="Q637" s="13" t="str">
        <f ca="1">IFERROR(__xludf.DUMMYFUNCTION("IF(ISBLANK(E463), """", GOOGLETRANSLATE(E463, ""en"", ""fr""))"),"")</f>
        <v/>
      </c>
      <c r="S637" s="12" t="s">
        <v>650</v>
      </c>
      <c r="T637" s="12" t="str">
        <f ca="1">IFERROR(__xludf.DUMMYFUNCTION("IF(ISBLANK(E463), """", GOOGLETRANSLATE(E463, ""en"", ""pt""))"),"")</f>
        <v/>
      </c>
      <c r="V637" s="12" t="s">
        <v>650</v>
      </c>
      <c r="W637" s="12" t="str">
        <f ca="1">IFERROR(__xludf.DUMMYFUNCTION("IF(ISBLANK(E463), """", GOOGLETRANSLATE(E463, ""en"", ""es""))"),"")</f>
        <v/>
      </c>
    </row>
    <row r="638" spans="1:23" ht="15">
      <c r="A638" s="12" t="s">
        <v>126</v>
      </c>
      <c r="B638" s="13"/>
      <c r="P638" s="12" t="s">
        <v>849</v>
      </c>
      <c r="Q638" s="13" t="str">
        <f ca="1">IFERROR(__xludf.DUMMYFUNCTION("IF(ISBLANK(E464), """", GOOGLETRANSLATE(E464, ""en"", ""fr""))"),"")</f>
        <v/>
      </c>
      <c r="S638" s="12" t="s">
        <v>849</v>
      </c>
      <c r="T638" s="12" t="str">
        <f ca="1">IFERROR(__xludf.DUMMYFUNCTION("IF(ISBLANK(E464), """", GOOGLETRANSLATE(E464, ""en"", ""pt""))"),"")</f>
        <v/>
      </c>
      <c r="V638" s="12" t="s">
        <v>849</v>
      </c>
      <c r="W638" s="12" t="str">
        <f ca="1">IFERROR(__xludf.DUMMYFUNCTION("IF(ISBLANK(E464), """", GOOGLETRANSLATE(E464, ""en"", ""es""))"),"")</f>
        <v/>
      </c>
    </row>
    <row r="639" spans="1:23" ht="15">
      <c r="A639" s="12" t="s">
        <v>30</v>
      </c>
      <c r="B639" s="12" t="s">
        <v>652</v>
      </c>
      <c r="H639" s="12" t="s">
        <v>653</v>
      </c>
      <c r="P639" s="12" t="s">
        <v>929</v>
      </c>
      <c r="Q639" s="13" t="str">
        <f ca="1">IFERROR(__xludf.DUMMYFUNCTION("IF(ISBLANK(E465), """", GOOGLETRANSLATE(E465, ""en"", ""fr""))"),"")</f>
        <v/>
      </c>
      <c r="S639" s="12" t="s">
        <v>1013</v>
      </c>
      <c r="T639" s="12" t="str">
        <f ca="1">IFERROR(__xludf.DUMMYFUNCTION("IF(ISBLANK(E465), """", GOOGLETRANSLATE(E465, ""en"", ""pt""))"),"")</f>
        <v/>
      </c>
      <c r="V639" s="12" t="s">
        <v>1093</v>
      </c>
      <c r="W639" s="12" t="str">
        <f ca="1">IFERROR(__xludf.DUMMYFUNCTION("IF(ISBLANK(E465), """", GOOGLETRANSLATE(E465, ""en"", ""es""))"),"")</f>
        <v/>
      </c>
    </row>
    <row r="640" spans="1:23" ht="15">
      <c r="A640" s="12" t="s">
        <v>33</v>
      </c>
      <c r="B640" s="12" t="s">
        <v>654</v>
      </c>
      <c r="C640" s="12" t="s">
        <v>35</v>
      </c>
      <c r="H640" s="11" t="s">
        <v>1157</v>
      </c>
      <c r="K640" s="11"/>
      <c r="P640" s="12" t="s">
        <v>1096</v>
      </c>
      <c r="Q640" s="13"/>
      <c r="S640" s="12" t="s">
        <v>1098</v>
      </c>
      <c r="V640" s="12" t="s">
        <v>1100</v>
      </c>
      <c r="W640" s="12" t="str">
        <f ca="1">IFERROR(__xludf.DUMMYFUNCTION("IF(ISBLANK(E466), """", GOOGLETRANSLATE(E466, ""en"", ""es""))"),"")</f>
        <v/>
      </c>
    </row>
    <row r="641" spans="1:22" ht="15">
      <c r="A641" s="12" t="s">
        <v>30</v>
      </c>
      <c r="B641" s="12" t="s">
        <v>655</v>
      </c>
      <c r="H641" s="11" t="s">
        <v>1095</v>
      </c>
      <c r="K641" s="11"/>
      <c r="P641" s="12" t="s">
        <v>1097</v>
      </c>
      <c r="Q641" s="13"/>
      <c r="S641" s="12" t="s">
        <v>1099</v>
      </c>
      <c r="V641" s="12" t="s">
        <v>1101</v>
      </c>
    </row>
    <row r="642" spans="1:22" ht="75">
      <c r="A642" s="12" t="s">
        <v>30</v>
      </c>
      <c r="B642" s="12" t="s">
        <v>656</v>
      </c>
      <c r="H642" s="12" t="s">
        <v>657</v>
      </c>
      <c r="P642" s="12" t="s">
        <v>658</v>
      </c>
      <c r="Q642" s="13"/>
      <c r="S642" s="12" t="s">
        <v>659</v>
      </c>
      <c r="V642" s="12" t="s">
        <v>660</v>
      </c>
    </row>
    <row r="643" spans="1:22" ht="60">
      <c r="A643" s="12" t="s">
        <v>30</v>
      </c>
      <c r="B643" s="12" t="s">
        <v>661</v>
      </c>
      <c r="H643" s="12" t="s">
        <v>662</v>
      </c>
      <c r="P643" s="12" t="s">
        <v>930</v>
      </c>
      <c r="Q643" s="13"/>
      <c r="S643" s="12" t="s">
        <v>1014</v>
      </c>
      <c r="V643" s="12" t="s">
        <v>1094</v>
      </c>
    </row>
    <row r="644" spans="1:22" ht="30">
      <c r="A644" s="12" t="s">
        <v>30</v>
      </c>
      <c r="B644" s="12" t="s">
        <v>663</v>
      </c>
      <c r="H644" s="12" t="s">
        <v>664</v>
      </c>
      <c r="J644" s="12" t="s">
        <v>665</v>
      </c>
      <c r="P644" s="12" t="s">
        <v>666</v>
      </c>
      <c r="Q644" s="13"/>
      <c r="R644" s="12" t="s">
        <v>665</v>
      </c>
      <c r="S644" s="12" t="s">
        <v>667</v>
      </c>
      <c r="U644" s="12" t="s">
        <v>665</v>
      </c>
      <c r="V644" s="12" t="s">
        <v>668</v>
      </c>
    </row>
    <row r="645" spans="1:22" ht="15">
      <c r="A645" s="12" t="s">
        <v>126</v>
      </c>
      <c r="P645" s="12" t="s">
        <v>849</v>
      </c>
      <c r="Q645" s="13"/>
      <c r="S645" s="12" t="s">
        <v>849</v>
      </c>
      <c r="V645" s="12" t="s">
        <v>849</v>
      </c>
    </row>
    <row r="646" spans="1:22" ht="15">
      <c r="P646" s="12" t="s">
        <v>849</v>
      </c>
      <c r="Q646" s="13"/>
      <c r="S646" s="12" t="s">
        <v>849</v>
      </c>
      <c r="V646" s="12" t="s">
        <v>849</v>
      </c>
    </row>
    <row r="647" spans="1:22" ht="30">
      <c r="A647" s="12" t="s">
        <v>30</v>
      </c>
      <c r="B647" s="12" t="s">
        <v>669</v>
      </c>
      <c r="C647" s="12" t="s">
        <v>35</v>
      </c>
      <c r="F647" s="12" t="s">
        <v>671</v>
      </c>
      <c r="H647" s="12" t="s">
        <v>670</v>
      </c>
      <c r="P647" s="12" t="s">
        <v>672</v>
      </c>
      <c r="Q647" s="13"/>
      <c r="S647" s="12" t="s">
        <v>673</v>
      </c>
      <c r="V647" s="12" t="s">
        <v>674</v>
      </c>
    </row>
    <row r="648" spans="1:22" ht="15">
      <c r="A648" s="12" t="s">
        <v>33</v>
      </c>
      <c r="B648" s="12" t="s">
        <v>675</v>
      </c>
      <c r="C648" s="12" t="s">
        <v>35</v>
      </c>
      <c r="F648" s="12" t="s">
        <v>676</v>
      </c>
      <c r="H648" s="11" t="s">
        <v>1102</v>
      </c>
      <c r="P648" s="11" t="s">
        <v>1103</v>
      </c>
      <c r="Q648" s="13"/>
      <c r="S648" s="11" t="s">
        <v>1104</v>
      </c>
      <c r="V648" s="12" t="s">
        <v>1105</v>
      </c>
    </row>
    <row r="649" spans="1:22" ht="210">
      <c r="A649" s="12" t="s">
        <v>30</v>
      </c>
      <c r="B649" s="12" t="s">
        <v>677</v>
      </c>
      <c r="H649" s="17" t="s">
        <v>1151</v>
      </c>
      <c r="K649" s="17"/>
      <c r="P649" s="12" t="s">
        <v>1150</v>
      </c>
      <c r="Q649" s="13"/>
      <c r="S649" s="12" t="s">
        <v>1149</v>
      </c>
      <c r="V649" s="12" t="s">
        <v>1148</v>
      </c>
    </row>
    <row r="650" spans="1:22" ht="15">
      <c r="A650" s="12" t="s">
        <v>126</v>
      </c>
      <c r="H650" s="17"/>
      <c r="K650" s="17"/>
      <c r="P650" s="12" t="s">
        <v>849</v>
      </c>
      <c r="Q650" s="13"/>
      <c r="S650" s="12" t="s">
        <v>849</v>
      </c>
      <c r="V650" s="12" t="s">
        <v>849</v>
      </c>
    </row>
    <row r="651" spans="1:22" ht="30">
      <c r="A651" s="12" t="s">
        <v>33</v>
      </c>
      <c r="B651" s="12" t="s">
        <v>678</v>
      </c>
      <c r="C651" s="12" t="s">
        <v>35</v>
      </c>
      <c r="F651" s="13" t="s">
        <v>1308</v>
      </c>
      <c r="H651" s="13" t="s">
        <v>1152</v>
      </c>
      <c r="K651" s="17"/>
      <c r="P651" s="12" t="s">
        <v>1156</v>
      </c>
      <c r="Q651" s="13"/>
      <c r="S651" s="12" t="s">
        <v>1153</v>
      </c>
      <c r="V651" s="12" t="s">
        <v>1154</v>
      </c>
    </row>
    <row r="652" spans="1:22" ht="195">
      <c r="A652" s="12" t="s">
        <v>30</v>
      </c>
      <c r="B652" s="12" t="s">
        <v>679</v>
      </c>
      <c r="H652" s="13" t="s">
        <v>1107</v>
      </c>
      <c r="K652" s="17"/>
      <c r="P652" s="12" t="s">
        <v>1108</v>
      </c>
      <c r="Q652" s="13"/>
      <c r="S652" s="12" t="s">
        <v>1109</v>
      </c>
      <c r="V652" s="12" t="s">
        <v>1110</v>
      </c>
    </row>
    <row r="653" spans="1:22" ht="15">
      <c r="A653" s="12" t="s">
        <v>30</v>
      </c>
      <c r="B653" s="12" t="s">
        <v>680</v>
      </c>
      <c r="F653" s="12" t="s">
        <v>682</v>
      </c>
      <c r="H653" s="12" t="s">
        <v>681</v>
      </c>
      <c r="J653" s="12" t="s">
        <v>683</v>
      </c>
      <c r="P653" s="12" t="s">
        <v>684</v>
      </c>
      <c r="Q653" s="13"/>
      <c r="R653" s="12" t="s">
        <v>683</v>
      </c>
      <c r="S653" s="12" t="s">
        <v>685</v>
      </c>
      <c r="U653" s="12" t="s">
        <v>683</v>
      </c>
      <c r="V653" s="12" t="s">
        <v>681</v>
      </c>
    </row>
    <row r="654" spans="1:22" ht="30">
      <c r="A654" s="12" t="s">
        <v>30</v>
      </c>
      <c r="B654" s="12" t="s">
        <v>686</v>
      </c>
      <c r="F654" s="12" t="s">
        <v>688</v>
      </c>
      <c r="H654" s="12" t="s">
        <v>687</v>
      </c>
      <c r="J654" s="12" t="s">
        <v>689</v>
      </c>
      <c r="P654" s="12" t="s">
        <v>690</v>
      </c>
      <c r="Q654" s="13"/>
      <c r="R654" s="12" t="s">
        <v>689</v>
      </c>
      <c r="S654" s="12" t="s">
        <v>691</v>
      </c>
      <c r="U654" s="12" t="s">
        <v>689</v>
      </c>
      <c r="V654" s="12" t="s">
        <v>687</v>
      </c>
    </row>
    <row r="655" spans="1:22" ht="30">
      <c r="A655" s="12" t="s">
        <v>30</v>
      </c>
      <c r="B655" s="12" t="s">
        <v>692</v>
      </c>
      <c r="F655" s="12" t="s">
        <v>694</v>
      </c>
      <c r="H655" s="12" t="s">
        <v>693</v>
      </c>
      <c r="J655" s="12" t="s">
        <v>695</v>
      </c>
      <c r="P655" s="12" t="s">
        <v>696</v>
      </c>
      <c r="Q655" s="13"/>
      <c r="R655" s="12" t="s">
        <v>695</v>
      </c>
      <c r="S655" s="12" t="s">
        <v>697</v>
      </c>
      <c r="U655" s="12" t="s">
        <v>695</v>
      </c>
      <c r="V655" s="12" t="s">
        <v>693</v>
      </c>
    </row>
    <row r="656" spans="1:22" ht="30">
      <c r="A656" s="12" t="s">
        <v>30</v>
      </c>
      <c r="B656" s="12" t="s">
        <v>698</v>
      </c>
      <c r="F656" s="12" t="s">
        <v>700</v>
      </c>
      <c r="H656" s="12" t="s">
        <v>699</v>
      </c>
      <c r="J656" s="12" t="s">
        <v>701</v>
      </c>
      <c r="P656" s="12" t="s">
        <v>702</v>
      </c>
      <c r="Q656" s="13"/>
      <c r="R656" s="12" t="s">
        <v>701</v>
      </c>
      <c r="S656" s="12" t="s">
        <v>703</v>
      </c>
      <c r="U656" s="12" t="s">
        <v>701</v>
      </c>
      <c r="V656" s="12" t="s">
        <v>699</v>
      </c>
    </row>
    <row r="657" spans="1:22" ht="15">
      <c r="A657" s="12" t="s">
        <v>30</v>
      </c>
      <c r="B657" s="12" t="s">
        <v>704</v>
      </c>
      <c r="F657" s="12" t="s">
        <v>706</v>
      </c>
      <c r="H657" s="12" t="s">
        <v>705</v>
      </c>
      <c r="J657" s="12" t="s">
        <v>707</v>
      </c>
      <c r="P657" s="12" t="s">
        <v>708</v>
      </c>
      <c r="Q657" s="13"/>
      <c r="R657" s="12" t="s">
        <v>707</v>
      </c>
      <c r="S657" s="12" t="s">
        <v>709</v>
      </c>
      <c r="U657" s="12" t="s">
        <v>707</v>
      </c>
      <c r="V657" s="12" t="s">
        <v>705</v>
      </c>
    </row>
    <row r="658" spans="1:22" ht="15">
      <c r="A658" s="12" t="s">
        <v>30</v>
      </c>
      <c r="B658" s="12" t="s">
        <v>710</v>
      </c>
      <c r="H658" s="12" t="s">
        <v>711</v>
      </c>
      <c r="P658" s="12" t="s">
        <v>712</v>
      </c>
      <c r="Q658" s="13"/>
      <c r="S658" s="12" t="s">
        <v>713</v>
      </c>
      <c r="V658" s="12" t="s">
        <v>711</v>
      </c>
    </row>
    <row r="659" spans="1:22" ht="15">
      <c r="A659" s="12" t="s">
        <v>126</v>
      </c>
      <c r="F659" s="13"/>
      <c r="H659" s="17"/>
      <c r="K659" s="17"/>
      <c r="P659" s="12" t="s">
        <v>849</v>
      </c>
      <c r="Q659" s="13"/>
      <c r="S659" s="12" t="s">
        <v>849</v>
      </c>
      <c r="V659" s="12" t="s">
        <v>849</v>
      </c>
    </row>
    <row r="660" spans="1:22" ht="30">
      <c r="A660" s="12" t="s">
        <v>33</v>
      </c>
      <c r="B660" s="12" t="s">
        <v>714</v>
      </c>
      <c r="C660" s="12" t="s">
        <v>35</v>
      </c>
      <c r="F660" s="13" t="s">
        <v>1309</v>
      </c>
      <c r="H660" s="13" t="s">
        <v>1155</v>
      </c>
      <c r="K660" s="17"/>
      <c r="P660" s="12" t="s">
        <v>1156</v>
      </c>
      <c r="Q660" s="13"/>
      <c r="S660" s="12" t="s">
        <v>1153</v>
      </c>
      <c r="V660" s="12" t="s">
        <v>1154</v>
      </c>
    </row>
    <row r="661" spans="1:22" ht="225">
      <c r="A661" s="12" t="s">
        <v>30</v>
      </c>
      <c r="B661" s="12" t="s">
        <v>715</v>
      </c>
      <c r="H661" s="13" t="s">
        <v>1111</v>
      </c>
      <c r="K661" s="17"/>
      <c r="P661" s="12" t="s">
        <v>1112</v>
      </c>
      <c r="Q661" s="13"/>
      <c r="S661" s="12" t="s">
        <v>1113</v>
      </c>
      <c r="V661" s="12" t="s">
        <v>1114</v>
      </c>
    </row>
    <row r="662" spans="1:22" ht="15">
      <c r="A662" s="12" t="s">
        <v>30</v>
      </c>
      <c r="B662" s="12" t="s">
        <v>716</v>
      </c>
      <c r="F662" s="12" t="s">
        <v>682</v>
      </c>
      <c r="H662" s="12" t="s">
        <v>681</v>
      </c>
      <c r="J662" s="12" t="s">
        <v>683</v>
      </c>
      <c r="P662" s="12" t="s">
        <v>684</v>
      </c>
      <c r="Q662" s="13"/>
      <c r="R662" s="12" t="s">
        <v>683</v>
      </c>
      <c r="S662" s="12" t="s">
        <v>685</v>
      </c>
      <c r="U662" s="12" t="s">
        <v>683</v>
      </c>
      <c r="V662" s="12" t="s">
        <v>681</v>
      </c>
    </row>
    <row r="663" spans="1:22" ht="30">
      <c r="A663" s="12" t="s">
        <v>30</v>
      </c>
      <c r="B663" s="12" t="s">
        <v>717</v>
      </c>
      <c r="F663" s="12" t="s">
        <v>688</v>
      </c>
      <c r="H663" s="12" t="s">
        <v>687</v>
      </c>
      <c r="J663" s="12" t="s">
        <v>689</v>
      </c>
      <c r="P663" s="12" t="s">
        <v>690</v>
      </c>
      <c r="Q663" s="13"/>
      <c r="R663" s="12" t="s">
        <v>689</v>
      </c>
      <c r="S663" s="12" t="s">
        <v>691</v>
      </c>
      <c r="U663" s="12" t="s">
        <v>689</v>
      </c>
      <c r="V663" s="12" t="s">
        <v>687</v>
      </c>
    </row>
    <row r="664" spans="1:22" ht="30">
      <c r="A664" s="12" t="s">
        <v>30</v>
      </c>
      <c r="B664" s="12" t="s">
        <v>718</v>
      </c>
      <c r="F664" s="12" t="s">
        <v>694</v>
      </c>
      <c r="H664" s="12" t="s">
        <v>693</v>
      </c>
      <c r="J664" s="12" t="s">
        <v>695</v>
      </c>
      <c r="P664" s="12" t="s">
        <v>696</v>
      </c>
      <c r="Q664" s="13"/>
      <c r="R664" s="12" t="s">
        <v>695</v>
      </c>
      <c r="S664" s="12" t="s">
        <v>697</v>
      </c>
      <c r="U664" s="12" t="s">
        <v>695</v>
      </c>
      <c r="V664" s="12" t="s">
        <v>693</v>
      </c>
    </row>
    <row r="665" spans="1:22" ht="30">
      <c r="A665" s="12" t="s">
        <v>30</v>
      </c>
      <c r="B665" s="12" t="s">
        <v>719</v>
      </c>
      <c r="F665" s="12" t="s">
        <v>700</v>
      </c>
      <c r="H665" s="12" t="s">
        <v>699</v>
      </c>
      <c r="J665" s="12" t="s">
        <v>701</v>
      </c>
      <c r="P665" s="12" t="s">
        <v>702</v>
      </c>
      <c r="Q665" s="13"/>
      <c r="R665" s="12" t="s">
        <v>701</v>
      </c>
      <c r="S665" s="12" t="s">
        <v>703</v>
      </c>
      <c r="U665" s="12" t="s">
        <v>701</v>
      </c>
      <c r="V665" s="12" t="s">
        <v>699</v>
      </c>
    </row>
    <row r="666" spans="1:22" ht="15">
      <c r="A666" s="12" t="s">
        <v>30</v>
      </c>
      <c r="B666" s="12" t="s">
        <v>720</v>
      </c>
      <c r="F666" s="12" t="s">
        <v>706</v>
      </c>
      <c r="H666" s="12" t="s">
        <v>705</v>
      </c>
      <c r="J666" s="12" t="s">
        <v>707</v>
      </c>
      <c r="P666" s="12" t="s">
        <v>708</v>
      </c>
      <c r="Q666" s="13"/>
      <c r="R666" s="12" t="s">
        <v>707</v>
      </c>
      <c r="S666" s="12" t="s">
        <v>709</v>
      </c>
      <c r="U666" s="12" t="s">
        <v>707</v>
      </c>
      <c r="V666" s="12" t="s">
        <v>705</v>
      </c>
    </row>
    <row r="667" spans="1:22" ht="15">
      <c r="A667" s="12" t="s">
        <v>30</v>
      </c>
      <c r="B667" s="12" t="s">
        <v>721</v>
      </c>
      <c r="H667" s="12" t="s">
        <v>711</v>
      </c>
      <c r="P667" s="12" t="s">
        <v>712</v>
      </c>
      <c r="Q667" s="13"/>
      <c r="S667" s="12" t="s">
        <v>713</v>
      </c>
      <c r="V667" s="12" t="s">
        <v>711</v>
      </c>
    </row>
    <row r="668" spans="1:22" ht="15">
      <c r="A668" s="12" t="s">
        <v>126</v>
      </c>
      <c r="H668" s="11"/>
      <c r="K668" s="11"/>
      <c r="P668" s="12" t="s">
        <v>849</v>
      </c>
      <c r="Q668" s="13"/>
      <c r="S668" s="12" t="s">
        <v>849</v>
      </c>
      <c r="V668" s="12" t="s">
        <v>849</v>
      </c>
    </row>
    <row r="669" spans="1:22">
      <c r="Q669" s="13"/>
    </row>
    <row r="670" spans="1:22">
      <c r="C670" s="15"/>
      <c r="Q670" s="13"/>
    </row>
    <row r="671" spans="1:22" ht="15">
      <c r="A671" s="12" t="s">
        <v>33</v>
      </c>
      <c r="B671" s="16" t="s">
        <v>1274</v>
      </c>
      <c r="H671" s="13" t="s">
        <v>1466</v>
      </c>
      <c r="K671" s="11"/>
      <c r="P671" s="12" t="s">
        <v>1467</v>
      </c>
      <c r="Q671" s="13"/>
      <c r="S671" s="12" t="s">
        <v>1468</v>
      </c>
      <c r="V671" s="12" t="s">
        <v>1469</v>
      </c>
    </row>
    <row r="672" spans="1:22">
      <c r="Q672" s="13"/>
    </row>
    <row r="673" spans="1:23" ht="30">
      <c r="A673" s="12" t="s">
        <v>30</v>
      </c>
      <c r="B673" s="16"/>
      <c r="F673" s="15" t="s">
        <v>1306</v>
      </c>
      <c r="H673" s="12" t="s">
        <v>1360</v>
      </c>
      <c r="P673" s="12" t="s">
        <v>1361</v>
      </c>
      <c r="Q673" s="13"/>
      <c r="S673" s="12" t="s">
        <v>1362</v>
      </c>
      <c r="V673" s="12" t="s">
        <v>1364</v>
      </c>
    </row>
    <row r="674" spans="1:23" ht="105">
      <c r="A674" s="15" t="s">
        <v>30</v>
      </c>
      <c r="F674" s="15" t="s">
        <v>1306</v>
      </c>
      <c r="H674" s="12" t="s">
        <v>1352</v>
      </c>
      <c r="P674" s="12" t="s">
        <v>1353</v>
      </c>
      <c r="Q674" s="13"/>
      <c r="S674" s="12" t="s">
        <v>1354</v>
      </c>
      <c r="V674" s="12" t="s">
        <v>1355</v>
      </c>
    </row>
    <row r="675" spans="1:23" ht="30">
      <c r="A675" s="12" t="s">
        <v>30</v>
      </c>
      <c r="B675" s="16"/>
      <c r="F675" s="15" t="s">
        <v>1307</v>
      </c>
      <c r="H675" s="12" t="s">
        <v>1465</v>
      </c>
      <c r="P675" s="12" t="s">
        <v>1454</v>
      </c>
      <c r="Q675" s="13"/>
      <c r="S675" s="12" t="s">
        <v>1453</v>
      </c>
      <c r="V675" s="12" t="s">
        <v>1363</v>
      </c>
    </row>
    <row r="676" spans="1:23" ht="105">
      <c r="A676" s="15" t="s">
        <v>30</v>
      </c>
      <c r="F676" s="15" t="s">
        <v>1307</v>
      </c>
      <c r="H676" s="12" t="s">
        <v>1356</v>
      </c>
      <c r="K676" s="11"/>
      <c r="P676" s="12" t="s">
        <v>1357</v>
      </c>
      <c r="Q676" s="13"/>
      <c r="S676" s="12" t="s">
        <v>1358</v>
      </c>
      <c r="V676" s="12" t="s">
        <v>1359</v>
      </c>
    </row>
    <row r="677" spans="1:23">
      <c r="A677" s="15"/>
      <c r="F677" s="15"/>
      <c r="K677" s="11"/>
      <c r="Q677" s="13"/>
    </row>
    <row r="678" spans="1:23" ht="30">
      <c r="A678" s="19" t="s">
        <v>30</v>
      </c>
      <c r="B678" s="20"/>
      <c r="C678" s="19"/>
      <c r="D678" s="19"/>
      <c r="E678" s="19"/>
      <c r="F678" s="21" t="s">
        <v>1314</v>
      </c>
      <c r="G678" s="19"/>
      <c r="H678" s="19" t="s">
        <v>1365</v>
      </c>
      <c r="I678" s="19"/>
      <c r="J678" s="19"/>
      <c r="K678" s="19"/>
      <c r="L678" s="19"/>
      <c r="M678" s="19"/>
      <c r="N678" s="19"/>
      <c r="O678" s="19"/>
      <c r="P678" s="19" t="s">
        <v>1366</v>
      </c>
      <c r="Q678" s="22"/>
      <c r="R678" s="19"/>
      <c r="S678" s="19" t="s">
        <v>1367</v>
      </c>
      <c r="T678" s="19"/>
      <c r="U678" s="19"/>
      <c r="V678" s="19" t="s">
        <v>1368</v>
      </c>
    </row>
    <row r="679" spans="1:23" ht="105">
      <c r="A679" s="21" t="s">
        <v>30</v>
      </c>
      <c r="B679" s="19"/>
      <c r="C679" s="19"/>
      <c r="D679" s="19"/>
      <c r="E679" s="19"/>
      <c r="F679" s="21" t="s">
        <v>1314</v>
      </c>
      <c r="G679" s="19"/>
      <c r="H679" s="19" t="s">
        <v>1369</v>
      </c>
      <c r="I679" s="19"/>
      <c r="J679" s="19"/>
      <c r="K679" s="19"/>
      <c r="L679" s="19"/>
      <c r="M679" s="19"/>
      <c r="N679" s="19"/>
      <c r="O679" s="19"/>
      <c r="P679" s="19" t="s">
        <v>1370</v>
      </c>
      <c r="Q679" s="22"/>
      <c r="R679" s="19"/>
      <c r="S679" s="19" t="s">
        <v>1371</v>
      </c>
      <c r="T679" s="19"/>
      <c r="U679" s="19"/>
      <c r="V679" s="19" t="s">
        <v>1372</v>
      </c>
    </row>
    <row r="680" spans="1:23" ht="30">
      <c r="A680" s="19" t="s">
        <v>30</v>
      </c>
      <c r="B680" s="20"/>
      <c r="C680" s="19"/>
      <c r="D680" s="19"/>
      <c r="E680" s="19"/>
      <c r="F680" s="21" t="s">
        <v>1313</v>
      </c>
      <c r="G680" s="19"/>
      <c r="H680" s="19" t="s">
        <v>1464</v>
      </c>
      <c r="I680" s="19"/>
      <c r="J680" s="19"/>
      <c r="K680" s="19"/>
      <c r="L680" s="19"/>
      <c r="M680" s="19"/>
      <c r="N680" s="19"/>
      <c r="O680" s="19"/>
      <c r="P680" s="19" t="s">
        <v>1455</v>
      </c>
      <c r="Q680" s="22"/>
      <c r="R680" s="19"/>
      <c r="S680" s="19" t="s">
        <v>1452</v>
      </c>
      <c r="T680" s="19"/>
      <c r="U680" s="19"/>
      <c r="V680" s="19" t="s">
        <v>1373</v>
      </c>
      <c r="W680" s="12" t="str">
        <f ca="1">IFERROR(__xludf.DUMMYFUNCTION("IF(ISBLANK(E508), """", GOOGLETRANSLATE(E508, ""en"", ""es""))"),"")</f>
        <v/>
      </c>
    </row>
    <row r="681" spans="1:23" ht="105">
      <c r="A681" s="21" t="s">
        <v>30</v>
      </c>
      <c r="B681" s="19"/>
      <c r="C681" s="19"/>
      <c r="D681" s="19"/>
      <c r="E681" s="19"/>
      <c r="F681" s="21" t="s">
        <v>1313</v>
      </c>
      <c r="G681" s="19"/>
      <c r="H681" s="19" t="s">
        <v>1374</v>
      </c>
      <c r="I681" s="19"/>
      <c r="J681" s="19"/>
      <c r="K681" s="23"/>
      <c r="L681" s="19"/>
      <c r="M681" s="19"/>
      <c r="N681" s="19"/>
      <c r="O681" s="19"/>
      <c r="P681" s="19" t="s">
        <v>1375</v>
      </c>
      <c r="Q681" s="22"/>
      <c r="R681" s="19"/>
      <c r="S681" s="19" t="s">
        <v>1376</v>
      </c>
      <c r="T681" s="19"/>
      <c r="U681" s="19"/>
      <c r="V681" s="19" t="s">
        <v>1377</v>
      </c>
    </row>
    <row r="682" spans="1:23">
      <c r="A682" s="21"/>
      <c r="B682" s="19"/>
      <c r="C682" s="19"/>
      <c r="D682" s="19"/>
      <c r="E682" s="19"/>
      <c r="F682" s="21"/>
      <c r="G682" s="19"/>
      <c r="H682" s="19"/>
      <c r="I682" s="19"/>
      <c r="J682" s="19"/>
      <c r="K682" s="23"/>
      <c r="L682" s="19"/>
      <c r="M682" s="19"/>
      <c r="N682" s="19"/>
      <c r="O682" s="19"/>
      <c r="P682" s="19"/>
      <c r="Q682" s="22"/>
      <c r="R682" s="19"/>
      <c r="S682" s="19"/>
      <c r="T682" s="19"/>
      <c r="U682" s="19"/>
      <c r="V682" s="19"/>
    </row>
    <row r="683" spans="1:23" ht="30">
      <c r="A683" s="19" t="s">
        <v>30</v>
      </c>
      <c r="B683" s="20"/>
      <c r="C683" s="19"/>
      <c r="D683" s="19"/>
      <c r="E683" s="19"/>
      <c r="F683" s="21" t="s">
        <v>1378</v>
      </c>
      <c r="G683" s="19"/>
      <c r="H683" s="19" t="s">
        <v>1379</v>
      </c>
      <c r="I683" s="19"/>
      <c r="J683" s="19"/>
      <c r="K683" s="19"/>
      <c r="L683" s="19"/>
      <c r="M683" s="19"/>
      <c r="N683" s="19"/>
      <c r="O683" s="19"/>
      <c r="P683" s="19" t="s">
        <v>1380</v>
      </c>
      <c r="Q683" s="22"/>
      <c r="R683" s="19"/>
      <c r="S683" s="19" t="s">
        <v>1381</v>
      </c>
      <c r="T683" s="19"/>
      <c r="U683" s="19"/>
      <c r="V683" s="19" t="s">
        <v>1382</v>
      </c>
    </row>
    <row r="684" spans="1:23" ht="105">
      <c r="A684" s="21" t="s">
        <v>30</v>
      </c>
      <c r="B684" s="19"/>
      <c r="C684" s="19"/>
      <c r="D684" s="19"/>
      <c r="E684" s="19"/>
      <c r="F684" s="21" t="s">
        <v>1378</v>
      </c>
      <c r="G684" s="19"/>
      <c r="H684" s="19" t="s">
        <v>1383</v>
      </c>
      <c r="I684" s="19"/>
      <c r="J684" s="19"/>
      <c r="K684" s="19"/>
      <c r="L684" s="19"/>
      <c r="M684" s="19"/>
      <c r="N684" s="19"/>
      <c r="O684" s="19"/>
      <c r="P684" s="19" t="s">
        <v>1384</v>
      </c>
      <c r="Q684" s="22"/>
      <c r="R684" s="19"/>
      <c r="S684" s="19" t="s">
        <v>1385</v>
      </c>
      <c r="T684" s="19"/>
      <c r="U684" s="19"/>
      <c r="V684" s="19" t="s">
        <v>1386</v>
      </c>
    </row>
    <row r="685" spans="1:23" ht="30">
      <c r="A685" s="19" t="s">
        <v>30</v>
      </c>
      <c r="B685" s="20"/>
      <c r="C685" s="19"/>
      <c r="D685" s="19"/>
      <c r="E685" s="19"/>
      <c r="F685" s="21" t="s">
        <v>1317</v>
      </c>
      <c r="G685" s="19"/>
      <c r="H685" s="19" t="s">
        <v>1463</v>
      </c>
      <c r="I685" s="19"/>
      <c r="J685" s="19"/>
      <c r="K685" s="19"/>
      <c r="L685" s="19"/>
      <c r="M685" s="19"/>
      <c r="N685" s="19"/>
      <c r="O685" s="19"/>
      <c r="P685" s="19" t="s">
        <v>1456</v>
      </c>
      <c r="Q685" s="22"/>
      <c r="R685" s="19"/>
      <c r="S685" s="19" t="s">
        <v>1451</v>
      </c>
      <c r="T685" s="19"/>
      <c r="U685" s="19"/>
      <c r="V685" s="19" t="s">
        <v>1387</v>
      </c>
    </row>
    <row r="686" spans="1:23" ht="105">
      <c r="A686" s="21" t="s">
        <v>30</v>
      </c>
      <c r="B686" s="19"/>
      <c r="C686" s="19"/>
      <c r="D686" s="19"/>
      <c r="E686" s="19"/>
      <c r="F686" s="21" t="s">
        <v>1317</v>
      </c>
      <c r="G686" s="19"/>
      <c r="H686" s="19" t="s">
        <v>1436</v>
      </c>
      <c r="I686" s="19"/>
      <c r="J686" s="19"/>
      <c r="K686" s="23"/>
      <c r="L686" s="19"/>
      <c r="M686" s="19"/>
      <c r="N686" s="19"/>
      <c r="O686" s="19"/>
      <c r="P686" s="19" t="s">
        <v>1388</v>
      </c>
      <c r="Q686" s="22"/>
      <c r="R686" s="19"/>
      <c r="S686" s="19" t="s">
        <v>1389</v>
      </c>
      <c r="T686" s="19"/>
      <c r="U686" s="19"/>
      <c r="V686" s="19" t="s">
        <v>1390</v>
      </c>
    </row>
    <row r="687" spans="1:23">
      <c r="A687" s="21"/>
      <c r="B687" s="19"/>
      <c r="C687" s="19"/>
      <c r="D687" s="19"/>
      <c r="E687" s="19"/>
      <c r="F687" s="21"/>
      <c r="G687" s="19"/>
      <c r="H687" s="19"/>
      <c r="I687" s="19"/>
      <c r="J687" s="19"/>
      <c r="K687" s="23"/>
      <c r="L687" s="19"/>
      <c r="M687" s="19"/>
      <c r="N687" s="19"/>
      <c r="O687" s="19"/>
      <c r="P687" s="19"/>
      <c r="Q687" s="22"/>
      <c r="R687" s="19"/>
      <c r="S687" s="19"/>
      <c r="T687" s="19"/>
      <c r="U687" s="19"/>
      <c r="V687" s="19"/>
    </row>
    <row r="688" spans="1:23" ht="30">
      <c r="A688" s="19" t="s">
        <v>30</v>
      </c>
      <c r="B688" s="20"/>
      <c r="C688" s="19"/>
      <c r="D688" s="19"/>
      <c r="E688" s="19"/>
      <c r="F688" s="21" t="s">
        <v>1391</v>
      </c>
      <c r="G688" s="19"/>
      <c r="H688" s="19" t="s">
        <v>1392</v>
      </c>
      <c r="I688" s="19"/>
      <c r="J688" s="19"/>
      <c r="K688" s="19"/>
      <c r="L688" s="19"/>
      <c r="M688" s="19"/>
      <c r="N688" s="19"/>
      <c r="O688" s="19"/>
      <c r="P688" s="19" t="s">
        <v>1393</v>
      </c>
      <c r="Q688" s="22"/>
      <c r="R688" s="19"/>
      <c r="S688" s="19" t="s">
        <v>1394</v>
      </c>
      <c r="T688" s="19"/>
      <c r="U688" s="19"/>
      <c r="V688" s="19"/>
    </row>
    <row r="689" spans="1:22" ht="90">
      <c r="A689" s="21" t="s">
        <v>30</v>
      </c>
      <c r="B689" s="19"/>
      <c r="C689" s="19"/>
      <c r="D689" s="19"/>
      <c r="E689" s="19"/>
      <c r="F689" s="21" t="s">
        <v>1391</v>
      </c>
      <c r="G689" s="19"/>
      <c r="H689" s="19" t="s">
        <v>1395</v>
      </c>
      <c r="I689" s="19"/>
      <c r="J689" s="19"/>
      <c r="K689" s="19"/>
      <c r="L689" s="19"/>
      <c r="M689" s="19"/>
      <c r="N689" s="19"/>
      <c r="O689" s="19"/>
      <c r="P689" s="19" t="s">
        <v>1396</v>
      </c>
      <c r="Q689" s="22"/>
      <c r="R689" s="19"/>
      <c r="S689" s="19" t="s">
        <v>1397</v>
      </c>
    </row>
    <row r="690" spans="1:22" ht="30">
      <c r="A690" s="19" t="s">
        <v>30</v>
      </c>
      <c r="B690" s="20"/>
      <c r="C690" s="19"/>
      <c r="D690" s="19"/>
      <c r="E690" s="19"/>
      <c r="F690" s="21" t="s">
        <v>1321</v>
      </c>
      <c r="G690" s="19"/>
      <c r="H690" s="19" t="s">
        <v>1462</v>
      </c>
      <c r="I690" s="19"/>
      <c r="J690" s="19"/>
      <c r="K690" s="19"/>
      <c r="L690" s="19"/>
      <c r="M690" s="19"/>
      <c r="N690" s="19"/>
      <c r="O690" s="19"/>
      <c r="P690" s="19" t="s">
        <v>1457</v>
      </c>
      <c r="Q690" s="22"/>
      <c r="R690" s="19"/>
      <c r="S690" s="19" t="s">
        <v>1450</v>
      </c>
    </row>
    <row r="691" spans="1:22" ht="90">
      <c r="A691" s="21" t="s">
        <v>30</v>
      </c>
      <c r="B691" s="19"/>
      <c r="C691" s="19"/>
      <c r="D691" s="19"/>
      <c r="E691" s="19"/>
      <c r="F691" s="21" t="s">
        <v>1321</v>
      </c>
      <c r="G691" s="19"/>
      <c r="H691" s="19" t="s">
        <v>1435</v>
      </c>
      <c r="I691" s="19"/>
      <c r="J691" s="19"/>
      <c r="K691" s="23"/>
      <c r="L691" s="19"/>
      <c r="M691" s="19"/>
      <c r="N691" s="19"/>
      <c r="O691" s="19"/>
      <c r="P691" s="19" t="s">
        <v>1398</v>
      </c>
      <c r="Q691" s="22"/>
      <c r="R691" s="19"/>
      <c r="S691" s="19" t="s">
        <v>1399</v>
      </c>
    </row>
    <row r="692" spans="1:22">
      <c r="A692" s="21"/>
      <c r="B692" s="19"/>
      <c r="C692" s="19"/>
      <c r="D692" s="19"/>
      <c r="E692" s="19"/>
      <c r="F692" s="21"/>
      <c r="G692" s="19"/>
      <c r="H692" s="19"/>
      <c r="I692" s="19"/>
      <c r="J692" s="19"/>
      <c r="K692" s="23"/>
      <c r="L692" s="19"/>
      <c r="M692" s="19"/>
      <c r="N692" s="19"/>
      <c r="O692" s="19"/>
      <c r="P692" s="19"/>
      <c r="Q692" s="22"/>
      <c r="R692" s="19"/>
      <c r="S692" s="19"/>
    </row>
    <row r="693" spans="1:22" ht="30">
      <c r="A693" s="19" t="s">
        <v>30</v>
      </c>
      <c r="B693" s="20"/>
      <c r="C693" s="19"/>
      <c r="D693" s="19"/>
      <c r="E693" s="19"/>
      <c r="F693" s="21" t="s">
        <v>1400</v>
      </c>
      <c r="G693" s="19"/>
      <c r="H693" s="19" t="s">
        <v>1401</v>
      </c>
      <c r="I693" s="19"/>
      <c r="J693" s="19"/>
      <c r="K693" s="19"/>
      <c r="L693" s="19"/>
      <c r="M693" s="19"/>
      <c r="N693" s="19"/>
      <c r="O693" s="19"/>
      <c r="P693" s="19" t="s">
        <v>1402</v>
      </c>
      <c r="Q693" s="22"/>
      <c r="R693" s="19"/>
      <c r="S693" s="19" t="s">
        <v>1403</v>
      </c>
    </row>
    <row r="694" spans="1:22" ht="90">
      <c r="A694" s="21" t="s">
        <v>30</v>
      </c>
      <c r="B694" s="19"/>
      <c r="C694" s="19"/>
      <c r="D694" s="19"/>
      <c r="E694" s="19"/>
      <c r="F694" s="21" t="s">
        <v>1400</v>
      </c>
      <c r="G694" s="19"/>
      <c r="H694" s="19" t="s">
        <v>1404</v>
      </c>
      <c r="I694" s="19"/>
      <c r="J694" s="19"/>
      <c r="K694" s="19"/>
      <c r="L694" s="19"/>
      <c r="M694" s="19"/>
      <c r="N694" s="19"/>
      <c r="O694" s="19"/>
      <c r="P694" s="19" t="s">
        <v>1405</v>
      </c>
      <c r="Q694" s="22"/>
      <c r="R694" s="19"/>
      <c r="S694" s="19" t="s">
        <v>1406</v>
      </c>
    </row>
    <row r="695" spans="1:22" ht="30">
      <c r="A695" s="19" t="s">
        <v>30</v>
      </c>
      <c r="B695" s="20"/>
      <c r="C695" s="19"/>
      <c r="D695" s="19"/>
      <c r="E695" s="19"/>
      <c r="F695" s="21" t="s">
        <v>1325</v>
      </c>
      <c r="G695" s="19"/>
      <c r="H695" s="19" t="s">
        <v>1461</v>
      </c>
      <c r="I695" s="19"/>
      <c r="J695" s="19"/>
      <c r="K695" s="19"/>
      <c r="L695" s="19"/>
      <c r="M695" s="19"/>
      <c r="N695" s="19"/>
      <c r="O695" s="19"/>
      <c r="P695" s="19" t="s">
        <v>1458</v>
      </c>
      <c r="Q695" s="22"/>
      <c r="R695" s="19"/>
      <c r="S695" s="19" t="s">
        <v>1449</v>
      </c>
      <c r="T695" s="12" t="str">
        <f ca="1">IFERROR(__xludf.DUMMYFUNCTION("IF(ISBLANK(E506), """", GOOGLETRANSLATE(E506, ""en"", ""pt""))"),"Imagem da instalação/ponto de teste")</f>
        <v>Imagem da instalação/ponto de teste</v>
      </c>
      <c r="V695" s="12" t="s">
        <v>735</v>
      </c>
    </row>
    <row r="696" spans="1:22" ht="90">
      <c r="A696" s="21" t="s">
        <v>30</v>
      </c>
      <c r="B696" s="19"/>
      <c r="C696" s="19"/>
      <c r="D696" s="19"/>
      <c r="E696" s="19"/>
      <c r="F696" s="21" t="s">
        <v>1325</v>
      </c>
      <c r="G696" s="19"/>
      <c r="H696" s="19" t="s">
        <v>1434</v>
      </c>
      <c r="I696" s="19"/>
      <c r="J696" s="19"/>
      <c r="K696" s="23"/>
      <c r="L696" s="19"/>
      <c r="M696" s="19"/>
      <c r="N696" s="19"/>
      <c r="O696" s="19"/>
      <c r="P696" s="19" t="s">
        <v>1407</v>
      </c>
      <c r="Q696" s="22"/>
      <c r="R696" s="19"/>
      <c r="S696" s="19" t="s">
        <v>1408</v>
      </c>
      <c r="T696" s="12" t="str">
        <f ca="1">IFERROR(__xludf.DUMMYFUNCTION("IF(ISBLANK(E508), """", GOOGLETRANSLATE(E508, ""en"", ""pt""))"),"")</f>
        <v/>
      </c>
      <c r="V696" s="12" t="s">
        <v>745</v>
      </c>
    </row>
    <row r="697" spans="1:22">
      <c r="A697" s="21"/>
      <c r="B697" s="19"/>
      <c r="C697" s="19"/>
      <c r="D697" s="19"/>
      <c r="E697" s="19"/>
      <c r="F697" s="21"/>
      <c r="G697" s="19"/>
      <c r="H697" s="19"/>
      <c r="I697" s="19"/>
      <c r="J697" s="19"/>
      <c r="K697" s="23"/>
      <c r="L697" s="19"/>
      <c r="M697" s="19"/>
      <c r="N697" s="19"/>
      <c r="O697" s="19"/>
      <c r="P697" s="19"/>
      <c r="Q697" s="22"/>
      <c r="R697" s="19"/>
      <c r="S697" s="19"/>
    </row>
    <row r="698" spans="1:22" ht="30">
      <c r="A698" s="19" t="s">
        <v>30</v>
      </c>
      <c r="B698" s="20"/>
      <c r="C698" s="19"/>
      <c r="D698" s="19"/>
      <c r="E698" s="19"/>
      <c r="F698" s="21" t="s">
        <v>1409</v>
      </c>
      <c r="G698" s="19"/>
      <c r="H698" s="19" t="s">
        <v>1410</v>
      </c>
      <c r="I698" s="19"/>
      <c r="J698" s="19"/>
      <c r="K698" s="19"/>
      <c r="L698" s="19"/>
      <c r="M698" s="19"/>
      <c r="N698" s="19"/>
      <c r="O698" s="19"/>
      <c r="P698" s="19" t="s">
        <v>1411</v>
      </c>
      <c r="Q698" s="22"/>
      <c r="R698" s="19"/>
      <c r="S698" s="19" t="s">
        <v>1412</v>
      </c>
    </row>
    <row r="699" spans="1:22" ht="90">
      <c r="A699" s="21" t="s">
        <v>30</v>
      </c>
      <c r="B699" s="19"/>
      <c r="C699" s="19"/>
      <c r="D699" s="19"/>
      <c r="E699" s="19"/>
      <c r="F699" s="21" t="s">
        <v>1409</v>
      </c>
      <c r="G699" s="19"/>
      <c r="H699" s="19" t="s">
        <v>1413</v>
      </c>
      <c r="I699" s="19"/>
      <c r="J699" s="19"/>
      <c r="K699" s="19"/>
      <c r="L699" s="19"/>
      <c r="M699" s="19"/>
      <c r="N699" s="19"/>
      <c r="O699" s="19"/>
      <c r="P699" s="19" t="s">
        <v>1414</v>
      </c>
      <c r="Q699" s="22"/>
      <c r="R699" s="19"/>
      <c r="S699" s="19" t="s">
        <v>1415</v>
      </c>
    </row>
    <row r="700" spans="1:22" ht="30">
      <c r="A700" s="19" t="s">
        <v>30</v>
      </c>
      <c r="B700" s="20"/>
      <c r="C700" s="19"/>
      <c r="D700" s="19"/>
      <c r="E700" s="19"/>
      <c r="F700" s="21" t="s">
        <v>1330</v>
      </c>
      <c r="G700" s="19"/>
      <c r="H700" s="19" t="s">
        <v>1460</v>
      </c>
      <c r="I700" s="19"/>
      <c r="J700" s="19"/>
      <c r="K700" s="19"/>
      <c r="L700" s="19"/>
      <c r="M700" s="19"/>
      <c r="N700" s="19"/>
      <c r="O700" s="19"/>
      <c r="P700" s="19" t="s">
        <v>1459</v>
      </c>
      <c r="Q700" s="22"/>
      <c r="R700" s="19"/>
      <c r="S700" s="19" t="s">
        <v>1448</v>
      </c>
    </row>
    <row r="701" spans="1:22" ht="90">
      <c r="A701" s="21" t="s">
        <v>30</v>
      </c>
      <c r="B701" s="19"/>
      <c r="C701" s="19"/>
      <c r="D701" s="19"/>
      <c r="E701" s="19"/>
      <c r="F701" s="21" t="s">
        <v>1330</v>
      </c>
      <c r="G701" s="19"/>
      <c r="H701" s="19" t="s">
        <v>1437</v>
      </c>
      <c r="I701" s="19"/>
      <c r="J701" s="19"/>
      <c r="K701" s="23"/>
      <c r="L701" s="19"/>
      <c r="M701" s="19"/>
      <c r="N701" s="19"/>
      <c r="O701" s="19"/>
      <c r="P701" s="19" t="s">
        <v>1416</v>
      </c>
      <c r="Q701" s="22"/>
      <c r="R701" s="19"/>
      <c r="S701" s="19" t="s">
        <v>1417</v>
      </c>
    </row>
    <row r="702" spans="1:22">
      <c r="A702" s="15"/>
      <c r="F702" s="15"/>
      <c r="K702" s="11"/>
      <c r="Q702" s="13"/>
    </row>
    <row r="703" spans="1:22" ht="30">
      <c r="A703" s="19" t="s">
        <v>30</v>
      </c>
      <c r="B703" s="20"/>
      <c r="C703" s="19"/>
      <c r="D703" s="19"/>
      <c r="E703" s="19"/>
      <c r="F703" s="21" t="s">
        <v>1418</v>
      </c>
      <c r="G703" s="19"/>
      <c r="H703" s="19" t="s">
        <v>1419</v>
      </c>
      <c r="I703" s="19"/>
      <c r="J703" s="19"/>
      <c r="K703" s="19"/>
      <c r="L703" s="19"/>
      <c r="M703" s="19"/>
      <c r="N703" s="19"/>
      <c r="O703" s="19"/>
      <c r="P703" s="19" t="s">
        <v>1420</v>
      </c>
      <c r="Q703" s="22"/>
      <c r="R703" s="19"/>
      <c r="S703" s="19" t="s">
        <v>1421</v>
      </c>
    </row>
    <row r="704" spans="1:22" ht="90">
      <c r="A704" s="21" t="s">
        <v>30</v>
      </c>
      <c r="B704" s="19"/>
      <c r="C704" s="19"/>
      <c r="D704" s="19"/>
      <c r="E704" s="19"/>
      <c r="F704" s="21" t="s">
        <v>1418</v>
      </c>
      <c r="G704" s="19"/>
      <c r="H704" s="19" t="s">
        <v>1422</v>
      </c>
      <c r="I704" s="19"/>
      <c r="J704" s="19"/>
      <c r="K704" s="19"/>
      <c r="L704" s="19"/>
      <c r="M704" s="19"/>
      <c r="N704" s="19"/>
      <c r="O704" s="19"/>
      <c r="P704" s="19" t="s">
        <v>1423</v>
      </c>
      <c r="Q704" s="22"/>
      <c r="R704" s="19"/>
      <c r="S704" s="19" t="s">
        <v>1424</v>
      </c>
    </row>
    <row r="705" spans="1:19" ht="30">
      <c r="A705" s="19" t="s">
        <v>30</v>
      </c>
      <c r="B705" s="20"/>
      <c r="C705" s="19"/>
      <c r="D705" s="19"/>
      <c r="E705" s="19"/>
      <c r="F705" s="21" t="s">
        <v>1346</v>
      </c>
      <c r="G705" s="19"/>
      <c r="H705" s="19" t="s">
        <v>1445</v>
      </c>
      <c r="I705" s="19"/>
      <c r="J705" s="19"/>
      <c r="K705" s="19"/>
      <c r="L705" s="19"/>
      <c r="M705" s="19"/>
      <c r="N705" s="19"/>
      <c r="O705" s="19"/>
      <c r="P705" s="19" t="s">
        <v>1443</v>
      </c>
      <c r="Q705" s="22"/>
      <c r="R705" s="19"/>
      <c r="S705" s="19" t="s">
        <v>1444</v>
      </c>
    </row>
    <row r="706" spans="1:19" ht="90">
      <c r="A706" s="21" t="s">
        <v>30</v>
      </c>
      <c r="B706" s="19"/>
      <c r="C706" s="19"/>
      <c r="D706" s="19"/>
      <c r="E706" s="19"/>
      <c r="F706" s="21" t="s">
        <v>1346</v>
      </c>
      <c r="G706" s="19"/>
      <c r="H706" s="19" t="s">
        <v>1438</v>
      </c>
      <c r="I706" s="19"/>
      <c r="J706" s="19"/>
      <c r="K706" s="23"/>
      <c r="L706" s="19"/>
      <c r="M706" s="19"/>
      <c r="N706" s="19"/>
      <c r="O706" s="19"/>
      <c r="P706" s="19" t="s">
        <v>1425</v>
      </c>
      <c r="Q706" s="22"/>
      <c r="R706" s="19"/>
      <c r="S706" s="19" t="s">
        <v>1426</v>
      </c>
    </row>
    <row r="707" spans="1:19">
      <c r="A707" s="15"/>
      <c r="F707" s="15"/>
      <c r="K707" s="11"/>
      <c r="Q707" s="13"/>
    </row>
    <row r="708" spans="1:19" ht="30">
      <c r="A708" s="19" t="s">
        <v>30</v>
      </c>
      <c r="B708" s="20"/>
      <c r="C708" s="19"/>
      <c r="D708" s="19"/>
      <c r="E708" s="19"/>
      <c r="F708" s="21" t="s">
        <v>1427</v>
      </c>
      <c r="G708" s="19"/>
      <c r="H708" s="19" t="s">
        <v>1428</v>
      </c>
      <c r="I708" s="19"/>
      <c r="J708" s="19"/>
      <c r="K708" s="19"/>
      <c r="L708" s="19"/>
      <c r="M708" s="19"/>
      <c r="N708" s="19"/>
      <c r="O708" s="19"/>
      <c r="P708" s="19" t="s">
        <v>1429</v>
      </c>
      <c r="Q708" s="22"/>
      <c r="R708" s="19"/>
      <c r="S708" s="19" t="s">
        <v>1430</v>
      </c>
    </row>
    <row r="709" spans="1:19" ht="90">
      <c r="A709" s="21" t="s">
        <v>30</v>
      </c>
      <c r="B709" s="19"/>
      <c r="C709" s="19"/>
      <c r="D709" s="19"/>
      <c r="E709" s="19"/>
      <c r="F709" s="21" t="s">
        <v>1427</v>
      </c>
      <c r="G709" s="19"/>
      <c r="H709" s="19" t="s">
        <v>1431</v>
      </c>
      <c r="I709" s="19"/>
      <c r="J709" s="19"/>
      <c r="K709" s="19"/>
      <c r="L709" s="19"/>
      <c r="M709" s="19"/>
      <c r="N709" s="19"/>
      <c r="O709" s="19"/>
      <c r="P709" s="19" t="s">
        <v>1441</v>
      </c>
      <c r="Q709" s="22"/>
      <c r="R709" s="19"/>
      <c r="S709" s="19" t="s">
        <v>1432</v>
      </c>
    </row>
    <row r="710" spans="1:19" ht="30">
      <c r="A710" s="19" t="s">
        <v>30</v>
      </c>
      <c r="B710" s="20"/>
      <c r="C710" s="19"/>
      <c r="D710" s="19"/>
      <c r="E710" s="19"/>
      <c r="F710" s="21" t="s">
        <v>1348</v>
      </c>
      <c r="G710" s="19"/>
      <c r="H710" s="19" t="s">
        <v>1446</v>
      </c>
      <c r="I710" s="19"/>
      <c r="J710" s="19"/>
      <c r="K710" s="19"/>
      <c r="L710" s="19"/>
      <c r="M710" s="19"/>
      <c r="N710" s="19"/>
      <c r="O710" s="19"/>
      <c r="P710" s="19" t="s">
        <v>1442</v>
      </c>
      <c r="Q710" s="22"/>
      <c r="R710" s="19"/>
      <c r="S710" s="19" t="s">
        <v>1447</v>
      </c>
    </row>
    <row r="711" spans="1:19" ht="90">
      <c r="A711" s="21" t="s">
        <v>30</v>
      </c>
      <c r="B711" s="19"/>
      <c r="C711" s="19"/>
      <c r="D711" s="19"/>
      <c r="E711" s="19"/>
      <c r="F711" s="21" t="s">
        <v>1348</v>
      </c>
      <c r="G711" s="19"/>
      <c r="H711" s="19" t="s">
        <v>1439</v>
      </c>
      <c r="I711" s="19"/>
      <c r="J711" s="19"/>
      <c r="K711" s="23"/>
      <c r="L711" s="19"/>
      <c r="M711" s="19"/>
      <c r="N711" s="19"/>
      <c r="O711" s="19"/>
      <c r="P711" s="19" t="s">
        <v>1440</v>
      </c>
      <c r="Q711" s="22"/>
      <c r="R711" s="19"/>
      <c r="S711" s="19" t="s">
        <v>1433</v>
      </c>
    </row>
    <row r="712" spans="1:19">
      <c r="A712" s="15"/>
      <c r="F712" s="15"/>
      <c r="K712" s="11"/>
      <c r="Q712" s="13"/>
    </row>
    <row r="713" spans="1:19">
      <c r="A713" s="15"/>
      <c r="F713" s="15"/>
      <c r="K713" s="11"/>
      <c r="Q713" s="13"/>
    </row>
    <row r="714" spans="1:19" ht="15">
      <c r="A714" s="12" t="s">
        <v>126</v>
      </c>
      <c r="Q714" s="13"/>
    </row>
    <row r="715" spans="1:19">
      <c r="Q715" s="13"/>
    </row>
    <row r="716" spans="1:19" ht="15">
      <c r="A716" s="12" t="s">
        <v>193</v>
      </c>
      <c r="B716" s="12" t="s">
        <v>730</v>
      </c>
      <c r="H716" s="12" t="s">
        <v>731</v>
      </c>
      <c r="I716" s="12" t="s">
        <v>732</v>
      </c>
      <c r="K716" s="12" t="s">
        <v>195</v>
      </c>
      <c r="P716" s="12" t="s">
        <v>733</v>
      </c>
      <c r="Q716" s="13" t="str">
        <f ca="1">IFERROR(__xludf.DUMMYFUNCTION("IF(ISBLANK(E506), """", GOOGLETRANSLATE(E506, ""en"", ""fr""))"),"Photo de l'installation/du point de test")</f>
        <v>Photo de l'installation/du point de test</v>
      </c>
      <c r="S716" s="12" t="s">
        <v>734</v>
      </c>
    </row>
    <row r="717" spans="1:19" ht="15">
      <c r="A717" s="12" t="s">
        <v>193</v>
      </c>
      <c r="B717" s="12" t="s">
        <v>741</v>
      </c>
      <c r="C717" s="12" t="s">
        <v>743</v>
      </c>
      <c r="H717" s="12" t="s">
        <v>742</v>
      </c>
      <c r="K717" s="12" t="s">
        <v>195</v>
      </c>
      <c r="P717" s="12" t="s">
        <v>742</v>
      </c>
      <c r="Q717" s="13" t="str">
        <f ca="1">IFERROR(__xludf.DUMMYFUNCTION("IF(ISBLANK(E508), """", GOOGLETRANSLATE(E508, ""en"", ""fr""))"),"")</f>
        <v/>
      </c>
      <c r="S717" s="12" t="s">
        <v>744</v>
      </c>
    </row>
  </sheetData>
  <conditionalFormatting sqref="S1:S95 S113:S142 S438:S478 S572:S672 S161:S210 S228:S291 S310:S355 S374:S419 S497:S553 S677:S1205">
    <cfRule type="expression" dxfId="4" priority="16">
      <formula>_xludf.ISFORMULA(S1)</formula>
    </cfRule>
  </conditionalFormatting>
  <conditionalFormatting sqref="S2:S95 S113:S142 S438:S478 S572:S672 S161:S210 S228:S291 S310:S355 S374:S419 S497:S553 S677:S717">
    <cfRule type="containsBlanks" dxfId="3" priority="15">
      <formula>LEN(TRIM(S2))=0</formula>
    </cfRule>
  </conditionalFormatting>
  <conditionalFormatting sqref="V1:V95 V113:V142 V438:V478 V572:V672 V161:V210 V228:V291 V310:V355 V374:V419 V497:V553 V677:V1185">
    <cfRule type="expression" dxfId="2" priority="17">
      <formula>_xludf.ISFORMULA(V1)</formula>
    </cfRule>
  </conditionalFormatting>
  <conditionalFormatting sqref="V2:V95 V113:V142 V438:V478 V572:V672 V161:V210 V228:V291 V310:V355 V374:V419 V497:V553 V677:V696">
    <cfRule type="containsBlanks" dxfId="1" priority="14">
      <formula>LEN(TRIM(V2))=0</formula>
    </cfRule>
  </conditionalFormatting>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9"/>
  <sheetViews>
    <sheetView workbookViewId="0">
      <pane ySplit="1" topLeftCell="A2" activePane="bottomLeft" state="frozen"/>
      <selection pane="bottomLeft" activeCell="B11" sqref="B11"/>
    </sheetView>
  </sheetViews>
  <sheetFormatPr baseColWidth="10" defaultColWidth="12.6640625" defaultRowHeight="15" customHeight="1"/>
  <cols>
    <col min="1" max="1" width="24.6640625" customWidth="1"/>
    <col min="2" max="2" width="17.33203125" customWidth="1"/>
    <col min="3" max="3" width="29.5" customWidth="1"/>
    <col min="4" max="4" width="19" customWidth="1"/>
    <col min="5" max="5" width="29.5" customWidth="1"/>
    <col min="6" max="6" width="24.33203125" customWidth="1"/>
    <col min="7" max="7" width="65.83203125" customWidth="1"/>
    <col min="8" max="8" width="63.5" customWidth="1"/>
    <col min="9" max="9" width="29.83203125" customWidth="1"/>
    <col min="10" max="10" width="19.33203125" customWidth="1"/>
    <col min="11" max="11" width="12" customWidth="1"/>
    <col min="12" max="26" width="8.83203125" customWidth="1"/>
  </cols>
  <sheetData>
    <row r="1" spans="1:11" ht="15.75" customHeight="1">
      <c r="A1" s="7" t="s">
        <v>746</v>
      </c>
      <c r="B1" s="7" t="s">
        <v>1</v>
      </c>
      <c r="C1" s="7" t="s">
        <v>3</v>
      </c>
      <c r="D1" s="7" t="s">
        <v>13</v>
      </c>
      <c r="E1" s="7" t="s">
        <v>15</v>
      </c>
      <c r="F1" s="7" t="s">
        <v>17</v>
      </c>
      <c r="G1" s="8" t="s">
        <v>18</v>
      </c>
      <c r="H1" s="7" t="s">
        <v>20</v>
      </c>
      <c r="I1" s="8" t="s">
        <v>21</v>
      </c>
      <c r="J1" s="7" t="s">
        <v>23</v>
      </c>
      <c r="K1" s="1"/>
    </row>
    <row r="2" spans="1:11" ht="12.75" customHeight="1">
      <c r="A2" s="9" t="s">
        <v>747</v>
      </c>
      <c r="B2" s="9" t="s">
        <v>748</v>
      </c>
      <c r="C2" s="9" t="s">
        <v>749</v>
      </c>
      <c r="D2" s="10"/>
      <c r="E2" s="9" t="str">
        <f ca="1">IFERROR(__xludf.DUMMYFUNCTION("IF(ISBLANK(C2), """", GOOGLETRANSLATE(C2, ""en"", ""fr""))"),"Sous-national 1")</f>
        <v>Sous-national 1</v>
      </c>
      <c r="F2" s="10"/>
      <c r="G2" s="9" t="str">
        <f ca="1">IFERROR(__xludf.DUMMYFUNCTION("IF(ISBLANK(C2), """", GOOGLETRANSLATE(C2, ""en"", ""pt""))"),"Subnacional 1")</f>
        <v>Subnacional 1</v>
      </c>
      <c r="H2" s="10"/>
      <c r="I2" s="9" t="str">
        <f ca="1">IFERROR(__xludf.DUMMYFUNCTION("IF(ISBLANK(C2), """", GOOGLETRANSLATE(C2, ""en"", ""es""))"),"Subnacional 1")</f>
        <v>Subnacional 1</v>
      </c>
      <c r="J2" s="10"/>
    </row>
    <row r="3" spans="1:11" ht="12.75" customHeight="1">
      <c r="A3" s="9" t="s">
        <v>747</v>
      </c>
      <c r="B3" s="9" t="s">
        <v>750</v>
      </c>
      <c r="C3" s="9" t="s">
        <v>751</v>
      </c>
      <c r="D3" s="10"/>
      <c r="E3" s="9" t="str">
        <f ca="1">IFERROR(__xludf.DUMMYFUNCTION("IF(ISBLANK(C3), """", GOOGLETRANSLATE(C3, ""en"", ""fr""))"),"Sous-national 2")</f>
        <v>Sous-national 2</v>
      </c>
      <c r="F3" s="10"/>
      <c r="G3" s="9" t="str">
        <f ca="1">IFERROR(__xludf.DUMMYFUNCTION("IF(ISBLANK(C3), """", GOOGLETRANSLATE(C3, ""en"", ""pt""))"),"Subnacional 2")</f>
        <v>Subnacional 2</v>
      </c>
      <c r="H3" s="10"/>
      <c r="I3" s="9" t="str">
        <f ca="1">IFERROR(__xludf.DUMMYFUNCTION("IF(ISBLANK(C3), """", GOOGLETRANSLATE(C3, ""en"", ""es""))"),"Subnacional 2")</f>
        <v>Subnacional 2</v>
      </c>
      <c r="J3" s="10"/>
    </row>
    <row r="4" spans="1:11" ht="12.75" customHeight="1">
      <c r="A4" s="9" t="s">
        <v>747</v>
      </c>
      <c r="B4" s="9" t="s">
        <v>752</v>
      </c>
      <c r="C4" s="9" t="s">
        <v>753</v>
      </c>
      <c r="D4" s="10"/>
      <c r="E4" s="9" t="str">
        <f ca="1">IFERROR(__xludf.DUMMYFUNCTION("IF(ISBLANK(C4), """", GOOGLETRANSLATE(C4, ""en"", ""fr""))"),"Sous-national 3")</f>
        <v>Sous-national 3</v>
      </c>
      <c r="F4" s="10"/>
      <c r="G4" s="9" t="str">
        <f ca="1">IFERROR(__xludf.DUMMYFUNCTION("IF(ISBLANK(C4), """", GOOGLETRANSLATE(C4, ""en"", ""pt""))"),"Subnacional 3")</f>
        <v>Subnacional 3</v>
      </c>
      <c r="H4" s="10"/>
      <c r="I4" s="9" t="str">
        <f ca="1">IFERROR(__xludf.DUMMYFUNCTION("IF(ISBLANK(C4), """", GOOGLETRANSLATE(C4, ""en"", ""es""))"),"Subnacional 3")</f>
        <v>Subnacional 3</v>
      </c>
      <c r="J4" s="10"/>
    </row>
    <row r="5" spans="1:11" ht="12.75" customHeight="1">
      <c r="A5" s="9" t="s">
        <v>747</v>
      </c>
      <c r="B5" s="9" t="s">
        <v>754</v>
      </c>
      <c r="C5" s="9" t="s">
        <v>755</v>
      </c>
      <c r="D5" s="10"/>
      <c r="E5" s="9" t="str">
        <f ca="1">IFERROR(__xludf.DUMMYFUNCTION("IF(ISBLANK(C5), """", GOOGLETRANSLATE(C5, ""en"", ""fr""))"),"Sous-national 4")</f>
        <v>Sous-national 4</v>
      </c>
      <c r="F5" s="10"/>
      <c r="G5" s="9" t="str">
        <f ca="1">IFERROR(__xludf.DUMMYFUNCTION("IF(ISBLANK(C5), """", GOOGLETRANSLATE(C5, ""en"", ""pt""))"),"Subnacional 4")</f>
        <v>Subnacional 4</v>
      </c>
      <c r="H5" s="10"/>
      <c r="I5" s="9" t="str">
        <f ca="1">IFERROR(__xludf.DUMMYFUNCTION("IF(ISBLANK(C5), """", GOOGLETRANSLATE(C5, ""en"", ""es""))"),"Subnacional 4")</f>
        <v>Subnacional 4</v>
      </c>
      <c r="J5" s="10"/>
    </row>
    <row r="6" spans="1:11" ht="12.75" customHeight="1">
      <c r="A6" s="9" t="s">
        <v>756</v>
      </c>
      <c r="B6" s="9">
        <v>1</v>
      </c>
      <c r="C6" s="9" t="s">
        <v>757</v>
      </c>
      <c r="D6" s="9" t="s">
        <v>758</v>
      </c>
      <c r="E6" s="9" t="str">
        <f ca="1">IFERROR(__xludf.DUMMYFUNCTION("IF(ISBLANK(C6), """", GOOGLETRANSLATE(C6, ""en"", ""fr""))"),"Oui")</f>
        <v>Oui</v>
      </c>
      <c r="F6" s="9" t="s">
        <v>758</v>
      </c>
      <c r="G6" s="9" t="str">
        <f ca="1">IFERROR(__xludf.DUMMYFUNCTION("IF(ISBLANK(C6), """", GOOGLETRANSLATE(C6, ""en"", ""pt""))"),"Sim")</f>
        <v>Sim</v>
      </c>
      <c r="H6" s="9" t="s">
        <v>758</v>
      </c>
      <c r="I6" s="9" t="str">
        <f ca="1">IFERROR(__xludf.DUMMYFUNCTION("IF(ISBLANK(C6), """", GOOGLETRANSLATE(C6, ""en"", ""es""))"),"Sí")</f>
        <v>Sí</v>
      </c>
      <c r="J6" s="9" t="s">
        <v>758</v>
      </c>
    </row>
    <row r="7" spans="1:11" ht="12.75" customHeight="1">
      <c r="A7" s="9" t="s">
        <v>756</v>
      </c>
      <c r="B7" s="9">
        <v>0.5</v>
      </c>
      <c r="C7" s="9" t="s">
        <v>759</v>
      </c>
      <c r="D7" s="9" t="s">
        <v>760</v>
      </c>
      <c r="E7" s="9" t="str">
        <f ca="1">IFERROR(__xludf.DUMMYFUNCTION("IF(ISBLANK(C7), """", GOOGLETRANSLATE(C7, ""en"", ""fr""))"),"Partiel")</f>
        <v>Partiel</v>
      </c>
      <c r="F7" s="9" t="s">
        <v>760</v>
      </c>
      <c r="G7" s="9" t="str">
        <f ca="1">IFERROR(__xludf.DUMMYFUNCTION("IF(ISBLANK(C7), """", GOOGLETRANSLATE(C7, ""en"", ""pt""))"),"Parcial")</f>
        <v>Parcial</v>
      </c>
      <c r="H7" s="9" t="s">
        <v>760</v>
      </c>
      <c r="I7" s="9" t="str">
        <f ca="1">IFERROR(__xludf.DUMMYFUNCTION("IF(ISBLANK(C7), """", GOOGLETRANSLATE(C7, ""en"", ""es""))"),"Parcial")</f>
        <v>Parcial</v>
      </c>
      <c r="J7" s="9" t="s">
        <v>760</v>
      </c>
    </row>
    <row r="8" spans="1:11" ht="12.75" customHeight="1">
      <c r="A8" s="9" t="s">
        <v>756</v>
      </c>
      <c r="B8" s="9">
        <v>0</v>
      </c>
      <c r="C8" s="9" t="s">
        <v>761</v>
      </c>
      <c r="D8" s="9" t="s">
        <v>762</v>
      </c>
      <c r="E8" s="9" t="str">
        <f ca="1">IFERROR(__xludf.DUMMYFUNCTION("IF(ISBLANK(C8), """", GOOGLETRANSLATE(C8, ""en"", ""fr""))"),"Non")</f>
        <v>Non</v>
      </c>
      <c r="F8" s="9" t="s">
        <v>762</v>
      </c>
      <c r="G8" s="9" t="str">
        <f ca="1">IFERROR(__xludf.DUMMYFUNCTION("IF(ISBLANK(C8), """", GOOGLETRANSLATE(C8, ""en"", ""pt""))"),"Não")</f>
        <v>Não</v>
      </c>
      <c r="H8" s="9" t="s">
        <v>762</v>
      </c>
      <c r="I8" s="9" t="str">
        <f ca="1">IFERROR(__xludf.DUMMYFUNCTION("IF(ISBLANK(C8), """", GOOGLETRANSLATE(C8, ""en"", ""es""))"),"No")</f>
        <v>No</v>
      </c>
      <c r="J8" s="9" t="s">
        <v>762</v>
      </c>
    </row>
    <row r="9" spans="1:11" ht="12.75" customHeight="1">
      <c r="A9" s="9" t="s">
        <v>763</v>
      </c>
      <c r="B9" s="9" t="s">
        <v>764</v>
      </c>
      <c r="C9" s="9" t="s">
        <v>764</v>
      </c>
      <c r="D9" s="10"/>
      <c r="E9" s="9" t="str">
        <f ca="1">IFERROR(__xludf.DUMMYFUNCTION("IF(ISBLANK(C9), """", GOOGLETRANSLATE(C9, ""en"", ""fr""))"),"Gouvernement")</f>
        <v>Gouvernement</v>
      </c>
      <c r="F9" s="10"/>
      <c r="G9" s="9" t="str">
        <f ca="1">IFERROR(__xludf.DUMMYFUNCTION("IF(ISBLANK(C9), """", GOOGLETRANSLATE(C9, ""en"", ""pt""))"),"Governo")</f>
        <v>Governo</v>
      </c>
      <c r="H9" s="10"/>
      <c r="I9" s="9" t="str">
        <f ca="1">IFERROR(__xludf.DUMMYFUNCTION("IF(ISBLANK(C9), """", GOOGLETRANSLATE(C9, ""en"", ""es""))"),"Gobierno")</f>
        <v>Gobierno</v>
      </c>
      <c r="J9" s="10"/>
    </row>
    <row r="10" spans="1:11" ht="12.75" customHeight="1">
      <c r="A10" s="9" t="s">
        <v>763</v>
      </c>
      <c r="B10" s="9" t="s">
        <v>765</v>
      </c>
      <c r="C10" s="9" t="s">
        <v>765</v>
      </c>
      <c r="D10" s="10"/>
      <c r="E10" s="9" t="str">
        <f ca="1">IFERROR(__xludf.DUMMYFUNCTION("IF(ISBLANK(C10), """", GOOGLETRANSLATE(C10, ""en"", ""fr""))"),"Privé")</f>
        <v>Privé</v>
      </c>
      <c r="F10" s="10"/>
      <c r="G10" s="9" t="str">
        <f ca="1">IFERROR(__xludf.DUMMYFUNCTION("IF(ISBLANK(C10), """", GOOGLETRANSLATE(C10, ""en"", ""pt""))"),"Privado")</f>
        <v>Privado</v>
      </c>
      <c r="H10" s="10"/>
      <c r="I10" s="9" t="str">
        <f ca="1">IFERROR(__xludf.DUMMYFUNCTION("IF(ISBLANK(C10), """", GOOGLETRANSLATE(C10, ""en"", ""es""))"),"Privado")</f>
        <v>Privado</v>
      </c>
      <c r="J10" s="10"/>
    </row>
    <row r="11" spans="1:11" ht="12.75" customHeight="1">
      <c r="A11" s="9" t="s">
        <v>763</v>
      </c>
      <c r="B11" s="9" t="s">
        <v>766</v>
      </c>
      <c r="C11" s="9" t="s">
        <v>767</v>
      </c>
      <c r="D11" s="10"/>
      <c r="E11" s="9" t="str">
        <f ca="1">IFERROR(__xludf.DUMMYFUNCTION("IF(ISBLANK(C11), """", GOOGLETRANSLATE(C11, ""en"", ""fr""))"),"Organisation confessionnelle")</f>
        <v>Organisation confessionnelle</v>
      </c>
      <c r="F11" s="10"/>
      <c r="G11" s="9" t="str">
        <f ca="1">IFERROR(__xludf.DUMMYFUNCTION("IF(ISBLANK(C11), """", GOOGLETRANSLATE(C11, ""en"", ""pt""))"),"Organização baseada na fé")</f>
        <v>Organização baseada na fé</v>
      </c>
      <c r="H11" s="10"/>
      <c r="I11" s="9" t="str">
        <f ca="1">IFERROR(__xludf.DUMMYFUNCTION("IF(ISBLANK(C11), """", GOOGLETRANSLATE(C11, ""en"", ""es""))"),"Organización basada en la fe")</f>
        <v>Organización basada en la fe</v>
      </c>
      <c r="J11" s="10"/>
    </row>
    <row r="12" spans="1:11" ht="12.75" customHeight="1">
      <c r="A12" s="9" t="s">
        <v>763</v>
      </c>
      <c r="B12" s="9" t="s">
        <v>768</v>
      </c>
      <c r="C12" s="9" t="s">
        <v>769</v>
      </c>
      <c r="D12" s="10"/>
      <c r="E12" s="9" t="str">
        <f ca="1">IFERROR(__xludf.DUMMYFUNCTION("IF(ISBLANK(C12), """", GOOGLETRANSLATE(C12, ""en"", ""fr""))"),"Organisation non gouvernementale")</f>
        <v>Organisation non gouvernementale</v>
      </c>
      <c r="F12" s="10"/>
      <c r="G12" s="9" t="str">
        <f ca="1">IFERROR(__xludf.DUMMYFUNCTION("IF(ISBLANK(C12), """", GOOGLETRANSLATE(C12, ""en"", ""pt""))"),"Organização não governamental")</f>
        <v>Organização não governamental</v>
      </c>
      <c r="H12" s="10"/>
      <c r="I12" s="9" t="str">
        <f ca="1">IFERROR(__xludf.DUMMYFUNCTION("IF(ISBLANK(C12), """", GOOGLETRANSLATE(C12, ""en"", ""es""))"),"organización no gubernamental")</f>
        <v>organización no gubernamental</v>
      </c>
      <c r="J12" s="10"/>
    </row>
    <row r="13" spans="1:11" ht="12.75" customHeight="1">
      <c r="A13" s="9" t="s">
        <v>770</v>
      </c>
      <c r="B13" s="9" t="s">
        <v>757</v>
      </c>
      <c r="C13" s="9" t="s">
        <v>757</v>
      </c>
      <c r="D13" s="9" t="s">
        <v>758</v>
      </c>
      <c r="E13" s="9" t="str">
        <f ca="1">IFERROR(__xludf.DUMMYFUNCTION("IF(ISBLANK(C13), """", GOOGLETRANSLATE(C13, ""en"", ""fr""))"),"Oui")</f>
        <v>Oui</v>
      </c>
      <c r="F13" s="9" t="s">
        <v>758</v>
      </c>
      <c r="G13" s="9" t="str">
        <f ca="1">IFERROR(__xludf.DUMMYFUNCTION("IF(ISBLANK(C13), """", GOOGLETRANSLATE(C13, ""en"", ""pt""))"),"Sim")</f>
        <v>Sim</v>
      </c>
      <c r="H13" s="9" t="s">
        <v>758</v>
      </c>
      <c r="I13" s="9" t="str">
        <f ca="1">IFERROR(__xludf.DUMMYFUNCTION("IF(ISBLANK(C13), """", GOOGLETRANSLATE(C13, ""en"", ""es""))"),"Sí")</f>
        <v>Sí</v>
      </c>
      <c r="J13" s="9" t="s">
        <v>758</v>
      </c>
    </row>
    <row r="14" spans="1:11" ht="12.75" customHeight="1">
      <c r="A14" s="9" t="s">
        <v>770</v>
      </c>
      <c r="B14" s="9" t="s">
        <v>771</v>
      </c>
      <c r="C14" s="9" t="s">
        <v>761</v>
      </c>
      <c r="D14" s="9" t="s">
        <v>762</v>
      </c>
      <c r="E14" s="9" t="str">
        <f ca="1">IFERROR(__xludf.DUMMYFUNCTION("IF(ISBLANK(C14), """", GOOGLETRANSLATE(C14, ""en"", ""fr""))"),"Non")</f>
        <v>Non</v>
      </c>
      <c r="F14" s="9" t="s">
        <v>762</v>
      </c>
      <c r="G14" s="9" t="str">
        <f ca="1">IFERROR(__xludf.DUMMYFUNCTION("IF(ISBLANK(C14), """", GOOGLETRANSLATE(C14, ""en"", ""pt""))"),"Não")</f>
        <v>Não</v>
      </c>
      <c r="H14" s="9" t="s">
        <v>762</v>
      </c>
      <c r="I14" s="9" t="str">
        <f ca="1">IFERROR(__xludf.DUMMYFUNCTION("IF(ISBLANK(C14), """", GOOGLETRANSLATE(C14, ""en"", ""es""))"),"No")</f>
        <v>No</v>
      </c>
      <c r="J14" s="9" t="s">
        <v>762</v>
      </c>
    </row>
    <row r="15" spans="1:11" ht="12.75" customHeight="1">
      <c r="A15" s="9" t="s">
        <v>772</v>
      </c>
      <c r="B15" s="9" t="s">
        <v>773</v>
      </c>
      <c r="C15" s="9" t="s">
        <v>774</v>
      </c>
      <c r="D15" s="10"/>
      <c r="E15" s="9" t="str">
        <f ca="1">IFERROR(__xludf.DUMMYFUNCTION("IF(ISBLANK(C15), """", GOOGLETRANSLATE(C15, ""en"", ""fr""))"),"CDV/HTC          ")</f>
        <v xml:space="preserve">CDV/HTC          </v>
      </c>
      <c r="F15" s="10"/>
      <c r="G15" s="9" t="str">
        <f ca="1">IFERROR(__xludf.DUMMYFUNCTION("IF(ISBLANK(C15), """", GOOGLETRANSLATE(C15, ""en"", ""pt""))"),"TVC/HTC          ")</f>
        <v xml:space="preserve">TVC/HTC          </v>
      </c>
      <c r="H15" s="10"/>
      <c r="I15" s="9" t="str">
        <f ca="1">IFERROR(__xludf.DUMMYFUNCTION("IF(ISBLANK(C15), """", GOOGLETRANSLATE(C15, ""en"", ""es""))"),"APV/HTC          ")</f>
        <v xml:space="preserve">APV/HTC          </v>
      </c>
      <c r="J15" s="10"/>
    </row>
    <row r="16" spans="1:11" ht="12.75" customHeight="1">
      <c r="A16" s="9" t="s">
        <v>772</v>
      </c>
      <c r="B16" s="9" t="s">
        <v>775</v>
      </c>
      <c r="C16" s="9" t="s">
        <v>775</v>
      </c>
      <c r="D16" s="10"/>
      <c r="E16" s="9" t="str">
        <f ca="1">IFERROR(__xludf.DUMMYFUNCTION("IF(ISBLANK(C16), """", GOOGLETRANSLATE(C16, ""en"", ""fr""))"),"PITC            ")</f>
        <v xml:space="preserve">PITC            </v>
      </c>
      <c r="F16" s="10"/>
      <c r="G16" s="9" t="str">
        <f ca="1">IFERROR(__xludf.DUMMYFUNCTION("IF(ISBLANK(C16), """", GOOGLETRANSLATE(C16, ""en"", ""pt""))"),"PITC            ")</f>
        <v xml:space="preserve">PITC            </v>
      </c>
      <c r="H16" s="10"/>
      <c r="I16" s="9" t="str">
        <f ca="1">IFERROR(__xludf.DUMMYFUNCTION("IF(ISBLANK(C16), """", GOOGLETRANSLATE(C16, ""en"", ""es""))"),"PITC            ")</f>
        <v xml:space="preserve">PITC            </v>
      </c>
      <c r="J16" s="10"/>
    </row>
    <row r="17" spans="1:10" ht="12.75" customHeight="1">
      <c r="A17" s="9" t="s">
        <v>772</v>
      </c>
      <c r="B17" s="9" t="s">
        <v>776</v>
      </c>
      <c r="C17" s="9" t="s">
        <v>776</v>
      </c>
      <c r="D17" s="10"/>
      <c r="E17" s="9" t="str">
        <f ca="1">IFERROR(__xludf.DUMMYFUNCTION("IF(ISBLANK(C17), """", GOOGLETRANSLATE(C17, ""en"", ""fr""))"),"PTME          ")</f>
        <v xml:space="preserve">PTME          </v>
      </c>
      <c r="F17" s="10"/>
      <c r="G17" s="9" t="str">
        <f ca="1">IFERROR(__xludf.DUMMYFUNCTION("IF(ISBLANK(C17), """", GOOGLETRANSLATE(C17, ""en"", ""pt""))"),"PTV          ")</f>
        <v xml:space="preserve">PTV          </v>
      </c>
      <c r="H17" s="10"/>
      <c r="I17" s="9" t="str">
        <f ca="1">IFERROR(__xludf.DUMMYFUNCTION("IF(ISBLANK(C17), """", GOOGLETRANSLATE(C17, ""en"", ""es""))"),"PTMI          ")</f>
        <v xml:space="preserve">PTMI          </v>
      </c>
      <c r="J17" s="10"/>
    </row>
    <row r="18" spans="1:10" ht="12.75" customHeight="1">
      <c r="A18" s="9" t="s">
        <v>772</v>
      </c>
      <c r="B18" s="9" t="s">
        <v>777</v>
      </c>
      <c r="C18" s="9" t="s">
        <v>778</v>
      </c>
      <c r="D18" s="10"/>
      <c r="E18" s="9" t="str">
        <f ca="1">IFERROR(__xludf.DUMMYFUNCTION("IF(ISBLANK(C18), """", GOOGLETRANSLATE(C18, ""en"", ""fr""))"),"TB/VIH       ")</f>
        <v xml:space="preserve">TB/VIH       </v>
      </c>
      <c r="F18" s="10"/>
      <c r="G18" s="9" t="str">
        <f ca="1">IFERROR(__xludf.DUMMYFUNCTION("IF(ISBLANK(C18), """", GOOGLETRANSLATE(C18, ""en"", ""pt""))"),"TB/HIV       ")</f>
        <v xml:space="preserve">TB/HIV       </v>
      </c>
      <c r="H18" s="10"/>
      <c r="I18" s="9" t="str">
        <f ca="1">IFERROR(__xludf.DUMMYFUNCTION("IF(ISBLANK(C18), """", GOOGLETRANSLATE(C18, ""en"", ""es""))"),"TB/VIH       ")</f>
        <v xml:space="preserve">TB/VIH       </v>
      </c>
      <c r="J18" s="10"/>
    </row>
    <row r="19" spans="1:10" ht="12.75" customHeight="1">
      <c r="A19" s="9" t="s">
        <v>772</v>
      </c>
      <c r="B19" s="9" t="s">
        <v>779</v>
      </c>
      <c r="C19" s="9" t="s">
        <v>779</v>
      </c>
      <c r="D19" s="10"/>
      <c r="E19" s="9" t="str">
        <f ca="1">IFERROR(__xludf.DUMMYFUNCTION("IF(ISBLANK(C19), """", GOOGLETRANSLATE(C19, ""en"", ""fr""))"),"Laboratoire        ")</f>
        <v xml:space="preserve">Laboratoire        </v>
      </c>
      <c r="F19" s="10"/>
      <c r="G19" s="9" t="str">
        <f ca="1">IFERROR(__xludf.DUMMYFUNCTION("IF(ISBLANK(C19), """", GOOGLETRANSLATE(C19, ""en"", ""pt""))"),"Laboratório        ")</f>
        <v xml:space="preserve">Laboratório        </v>
      </c>
      <c r="H19" s="10"/>
      <c r="I19" s="9" t="str">
        <f ca="1">IFERROR(__xludf.DUMMYFUNCTION("IF(ISBLANK(C19), """", GOOGLETRANSLATE(C19, ""en"", ""es""))"),"Laboratorio        ")</f>
        <v xml:space="preserve">Laboratorio        </v>
      </c>
      <c r="J19" s="10"/>
    </row>
    <row r="20" spans="1:10" ht="12.75" customHeight="1">
      <c r="A20" s="9" t="s">
        <v>772</v>
      </c>
      <c r="B20" s="9" t="s">
        <v>780</v>
      </c>
      <c r="C20" s="9" t="s">
        <v>781</v>
      </c>
      <c r="D20" s="10"/>
      <c r="E20" s="9" t="str">
        <f ca="1">IFERROR(__xludf.DUMMYFUNCTION("IF(ISBLANK(C20), """", GOOGLETRANSLATE(C20, ""en"", ""fr""))"),"Centre de soins et de traitement              ")</f>
        <v xml:space="preserve">Centre de soins et de traitement              </v>
      </c>
      <c r="F20" s="10"/>
      <c r="G20" s="9" t="str">
        <f ca="1">IFERROR(__xludf.DUMMYFUNCTION("IF(ISBLANK(C20), """", GOOGLETRANSLATE(C20, ""en"", ""pt""))"),"Centro de cuidados e tratamento              ")</f>
        <v xml:space="preserve">Centro de cuidados e tratamento              </v>
      </c>
      <c r="H20" s="10"/>
      <c r="I20" s="9" t="str">
        <f ca="1">IFERROR(__xludf.DUMMYFUNCTION("IF(ISBLANK(C20), """", GOOGLETRANSLATE(C20, ""en"", ""es""))"),"Centro de atención y tratamiento              ")</f>
        <v xml:space="preserve">Centro de atención y tratamiento              </v>
      </c>
      <c r="J20" s="10"/>
    </row>
    <row r="21" spans="1:10" ht="12.75" customHeight="1">
      <c r="A21" s="9" t="s">
        <v>722</v>
      </c>
      <c r="B21" s="9" t="s">
        <v>782</v>
      </c>
      <c r="C21" s="9" t="s">
        <v>782</v>
      </c>
      <c r="D21" s="10"/>
      <c r="E21" s="9" t="str">
        <f ca="1">IFERROR(__xludf.DUMMYFUNCTION("IF(ISBLANK(C21), """", GOOGLETRANSLATE(C21, ""en"", ""fr""))"),"Immédiat")</f>
        <v>Immédiat</v>
      </c>
      <c r="F21" s="10"/>
      <c r="G21" s="9" t="str">
        <f ca="1">IFERROR(__xludf.DUMMYFUNCTION("IF(ISBLANK(C21), """", GOOGLETRANSLATE(C21, ""en"", ""pt""))"),"Imediato")</f>
        <v>Imediato</v>
      </c>
      <c r="H21" s="10"/>
      <c r="I21" s="9" t="str">
        <f ca="1">IFERROR(__xludf.DUMMYFUNCTION("IF(ISBLANK(C21), """", GOOGLETRANSLATE(C21, ""en"", ""es""))"),"Inmediato")</f>
        <v>Inmediato</v>
      </c>
      <c r="J21" s="10"/>
    </row>
    <row r="22" spans="1:10" ht="12.75" customHeight="1">
      <c r="A22" s="9" t="s">
        <v>722</v>
      </c>
      <c r="B22" s="9" t="s">
        <v>783</v>
      </c>
      <c r="C22" s="9" t="s">
        <v>784</v>
      </c>
      <c r="D22" s="10"/>
      <c r="E22" s="9" t="str">
        <f ca="1">IFERROR(__xludf.DUMMYFUNCTION("IF(ISBLANK(C22), """", GOOGLETRANSLATE(C22, ""en"", ""fr""))"),"Suivi")</f>
        <v>Suivi</v>
      </c>
      <c r="F22" s="10"/>
      <c r="G22" s="9" t="str">
        <f ca="1">IFERROR(__xludf.DUMMYFUNCTION("IF(ISBLANK(C22), """", GOOGLETRANSLATE(C22, ""en"", ""pt""))"),"Seguir")</f>
        <v>Seguir</v>
      </c>
      <c r="H22" s="10"/>
      <c r="I22" s="9" t="str">
        <f ca="1">IFERROR(__xludf.DUMMYFUNCTION("IF(ISBLANK(C22), """", GOOGLETRANSLATE(C22, ""en"", ""es""))"),"Hacer un seguimiento")</f>
        <v>Hacer un seguimiento</v>
      </c>
      <c r="J22" s="10"/>
    </row>
    <row r="23" spans="1:10" ht="12.75" customHeight="1">
      <c r="A23" s="9" t="s">
        <v>1277</v>
      </c>
      <c r="B23" s="24" t="s">
        <v>40</v>
      </c>
      <c r="C23" s="25"/>
      <c r="D23" s="10"/>
      <c r="E23" s="25"/>
      <c r="F23" s="10"/>
      <c r="G23" s="25"/>
      <c r="H23" s="10"/>
      <c r="I23" s="25"/>
      <c r="J23" s="10"/>
    </row>
    <row r="24" spans="1:10" ht="12.75" customHeight="1">
      <c r="G24" s="2"/>
    </row>
    <row r="25" spans="1:10" ht="12.75" customHeight="1">
      <c r="G25" s="2"/>
    </row>
    <row r="26" spans="1:10" ht="12.75" customHeight="1">
      <c r="G26" s="2"/>
    </row>
    <row r="27" spans="1:10" ht="12.75" customHeight="1">
      <c r="G27" s="2"/>
    </row>
    <row r="28" spans="1:10" ht="12.75" customHeight="1">
      <c r="G28" s="2"/>
    </row>
    <row r="29" spans="1:10" ht="12.75" customHeight="1">
      <c r="G29" s="2"/>
    </row>
    <row r="30" spans="1:10" ht="12.75" customHeight="1">
      <c r="G30" s="2"/>
    </row>
    <row r="31" spans="1:10" ht="12.75" customHeight="1">
      <c r="G31" s="2"/>
    </row>
    <row r="32" spans="1:10" ht="12.75" customHeight="1">
      <c r="G32" s="2"/>
    </row>
    <row r="33" spans="7:7" ht="12.75" customHeight="1">
      <c r="G33" s="2"/>
    </row>
    <row r="34" spans="7:7" ht="12.75" customHeight="1">
      <c r="G34" s="2"/>
    </row>
    <row r="35" spans="7:7" ht="12.75" customHeight="1">
      <c r="G35" s="2"/>
    </row>
    <row r="36" spans="7:7" ht="12.75" customHeight="1">
      <c r="G36" s="2"/>
    </row>
    <row r="37" spans="7:7" ht="12.75" customHeight="1">
      <c r="G37" s="2"/>
    </row>
    <row r="38" spans="7:7" ht="12.75" customHeight="1">
      <c r="G38" s="2"/>
    </row>
    <row r="39" spans="7:7" ht="12.75" customHeight="1">
      <c r="G39" s="2"/>
    </row>
    <row r="40" spans="7:7" ht="12.75" customHeight="1">
      <c r="G40" s="2"/>
    </row>
    <row r="41" spans="7:7" ht="12.75" customHeight="1">
      <c r="G41" s="2"/>
    </row>
    <row r="42" spans="7:7" ht="12.75" customHeight="1">
      <c r="G42" s="2"/>
    </row>
    <row r="43" spans="7:7" ht="12.75" customHeight="1">
      <c r="G43" s="2"/>
    </row>
    <row r="44" spans="7:7" ht="12.75" customHeight="1">
      <c r="G44" s="2"/>
    </row>
    <row r="45" spans="7:7" ht="12.75" customHeight="1">
      <c r="G45" s="2"/>
    </row>
    <row r="46" spans="7:7" ht="12.75" customHeight="1">
      <c r="G46" s="2"/>
    </row>
    <row r="47" spans="7:7" ht="12.75" customHeight="1">
      <c r="G47" s="2"/>
    </row>
    <row r="48" spans="7:7" ht="12.75" customHeight="1">
      <c r="G48" s="2"/>
    </row>
    <row r="49" spans="7:7" ht="12.75" customHeight="1">
      <c r="G49" s="2"/>
    </row>
    <row r="50" spans="7:7" ht="12.75" customHeight="1">
      <c r="G50" s="2"/>
    </row>
    <row r="51" spans="7:7" ht="12.75" customHeight="1">
      <c r="G51" s="2"/>
    </row>
    <row r="52" spans="7:7" ht="12.75" customHeight="1">
      <c r="G52" s="2"/>
    </row>
    <row r="53" spans="7:7" ht="12.75" customHeight="1">
      <c r="G53" s="2"/>
    </row>
    <row r="54" spans="7:7" ht="12.75" customHeight="1">
      <c r="G54" s="2"/>
    </row>
    <row r="55" spans="7:7" ht="12.75" customHeight="1">
      <c r="G55" s="2"/>
    </row>
    <row r="56" spans="7:7" ht="12.75" customHeight="1">
      <c r="G56" s="2"/>
    </row>
    <row r="57" spans="7:7" ht="12.75" customHeight="1">
      <c r="G57" s="2"/>
    </row>
    <row r="58" spans="7:7" ht="12.75" customHeight="1">
      <c r="G58" s="2"/>
    </row>
    <row r="59" spans="7:7" ht="12.75" customHeight="1">
      <c r="G59" s="2"/>
    </row>
    <row r="60" spans="7:7" ht="12.75" customHeight="1">
      <c r="G60" s="2"/>
    </row>
    <row r="61" spans="7:7" ht="12.75" customHeight="1">
      <c r="G61" s="2"/>
    </row>
    <row r="62" spans="7:7" ht="12.75" customHeight="1">
      <c r="G62" s="2"/>
    </row>
    <row r="63" spans="7:7" ht="12.75" customHeight="1">
      <c r="G63" s="2"/>
    </row>
    <row r="64" spans="7:7" ht="12.75" customHeight="1">
      <c r="G64" s="2"/>
    </row>
    <row r="65" spans="7:7" ht="12.75" customHeight="1">
      <c r="G65" s="2"/>
    </row>
    <row r="66" spans="7:7" ht="12.75" customHeight="1">
      <c r="G66" s="2"/>
    </row>
    <row r="67" spans="7:7" ht="12.75" customHeight="1">
      <c r="G67" s="2"/>
    </row>
    <row r="68" spans="7:7" ht="12.75" customHeight="1">
      <c r="G68" s="2"/>
    </row>
    <row r="69" spans="7:7" ht="12.75" customHeight="1">
      <c r="G69" s="2"/>
    </row>
    <row r="70" spans="7:7" ht="12.75" customHeight="1">
      <c r="G70" s="2"/>
    </row>
    <row r="71" spans="7:7" ht="12.75" customHeight="1">
      <c r="G71" s="2"/>
    </row>
    <row r="72" spans="7:7" ht="12.75" customHeight="1">
      <c r="G72" s="2"/>
    </row>
    <row r="73" spans="7:7" ht="12.75" customHeight="1">
      <c r="G73" s="2"/>
    </row>
    <row r="74" spans="7:7" ht="12.75" customHeight="1">
      <c r="G74" s="2"/>
    </row>
    <row r="75" spans="7:7" ht="12.75" customHeight="1">
      <c r="G75" s="2"/>
    </row>
    <row r="76" spans="7:7" ht="12.75" customHeight="1">
      <c r="G76" s="2"/>
    </row>
    <row r="77" spans="7:7" ht="12.75" customHeight="1">
      <c r="G77" s="2"/>
    </row>
    <row r="78" spans="7:7" ht="12.75" customHeight="1">
      <c r="G78" s="2"/>
    </row>
    <row r="79" spans="7:7" ht="12.75" customHeight="1">
      <c r="G79" s="2"/>
    </row>
    <row r="80" spans="7:7" ht="12.75" customHeight="1">
      <c r="G80" s="2"/>
    </row>
    <row r="81" spans="7:7" ht="12.75" customHeight="1">
      <c r="G81" s="2"/>
    </row>
    <row r="82" spans="7:7" ht="12.75" customHeight="1">
      <c r="G82" s="2"/>
    </row>
    <row r="83" spans="7:7" ht="12.75" customHeight="1">
      <c r="G83" s="2"/>
    </row>
    <row r="84" spans="7:7" ht="12.75" customHeight="1">
      <c r="G84" s="2"/>
    </row>
    <row r="85" spans="7:7" ht="12.75" customHeight="1">
      <c r="G85" s="2"/>
    </row>
    <row r="86" spans="7:7" ht="12.75" customHeight="1">
      <c r="G86" s="2"/>
    </row>
    <row r="87" spans="7:7" ht="12.75" customHeight="1">
      <c r="G87" s="2"/>
    </row>
    <row r="88" spans="7:7" ht="12.75" customHeight="1">
      <c r="G88" s="2"/>
    </row>
    <row r="89" spans="7:7" ht="12.75" customHeight="1">
      <c r="G89" s="2"/>
    </row>
    <row r="90" spans="7:7" ht="12.75" customHeight="1">
      <c r="G90" s="2"/>
    </row>
    <row r="91" spans="7:7" ht="12.75" customHeight="1">
      <c r="G91" s="2"/>
    </row>
    <row r="92" spans="7:7" ht="12.75" customHeight="1">
      <c r="G92" s="2"/>
    </row>
    <row r="93" spans="7:7" ht="12.75" customHeight="1">
      <c r="G93" s="2"/>
    </row>
    <row r="94" spans="7:7" ht="12.75" customHeight="1">
      <c r="G94" s="2"/>
    </row>
    <row r="95" spans="7:7" ht="15.75" customHeight="1">
      <c r="G95" s="2"/>
    </row>
    <row r="96" spans="7:7" ht="15.75" customHeight="1">
      <c r="G96" s="2"/>
    </row>
    <row r="97" spans="7:7" ht="15.75" customHeight="1">
      <c r="G97" s="2"/>
    </row>
    <row r="98" spans="7:7" ht="15.75" customHeight="1">
      <c r="G98" s="2"/>
    </row>
    <row r="99" spans="7:7" ht="15.75" customHeight="1">
      <c r="G99" s="2"/>
    </row>
    <row r="100" spans="7:7" ht="15.75" customHeight="1">
      <c r="G100" s="2"/>
    </row>
    <row r="101" spans="7:7" ht="15.75" customHeight="1">
      <c r="G101" s="2"/>
    </row>
    <row r="102" spans="7:7" ht="15.75" customHeight="1">
      <c r="G102" s="2"/>
    </row>
    <row r="103" spans="7:7" ht="15.75" customHeight="1">
      <c r="G103" s="2"/>
    </row>
    <row r="104" spans="7:7" ht="15.75" customHeight="1">
      <c r="G104" s="2"/>
    </row>
    <row r="105" spans="7:7" ht="15.75" customHeight="1">
      <c r="G105" s="2"/>
    </row>
    <row r="106" spans="7:7" ht="15.75" customHeight="1">
      <c r="G106" s="2"/>
    </row>
    <row r="107" spans="7:7" ht="15.75" customHeight="1">
      <c r="G107" s="2"/>
    </row>
    <row r="108" spans="7:7" ht="15.75" customHeight="1">
      <c r="G108" s="2"/>
    </row>
    <row r="109" spans="7:7" ht="15.75" customHeight="1">
      <c r="G109" s="2"/>
    </row>
    <row r="110" spans="7:7" ht="15.75" customHeight="1">
      <c r="G110" s="2"/>
    </row>
    <row r="111" spans="7:7" ht="15.75" customHeight="1">
      <c r="G111" s="2"/>
    </row>
    <row r="112" spans="7:7" ht="15.75" customHeight="1">
      <c r="G112" s="2"/>
    </row>
    <row r="113" spans="7:7" ht="15.75" customHeight="1">
      <c r="G113" s="2"/>
    </row>
    <row r="114" spans="7:7" ht="15.75" customHeight="1">
      <c r="G114" s="2"/>
    </row>
    <row r="115" spans="7:7" ht="15.75" customHeight="1">
      <c r="G115" s="2"/>
    </row>
    <row r="116" spans="7:7" ht="15.75" customHeight="1">
      <c r="G116" s="2"/>
    </row>
    <row r="117" spans="7:7" ht="15.75" customHeight="1">
      <c r="G117" s="2"/>
    </row>
    <row r="118" spans="7:7" ht="15.75" customHeight="1">
      <c r="G118" s="2"/>
    </row>
    <row r="119" spans="7:7" ht="15.75" customHeight="1">
      <c r="G119" s="2"/>
    </row>
    <row r="120" spans="7:7" ht="15.75" customHeight="1">
      <c r="G120" s="2"/>
    </row>
    <row r="121" spans="7:7" ht="15.75" customHeight="1">
      <c r="G121" s="2"/>
    </row>
    <row r="122" spans="7:7" ht="15.75" customHeight="1">
      <c r="G122" s="2"/>
    </row>
    <row r="123" spans="7:7" ht="15.75" customHeight="1">
      <c r="G123" s="2"/>
    </row>
    <row r="124" spans="7:7" ht="15.75" customHeight="1">
      <c r="G124" s="2"/>
    </row>
    <row r="125" spans="7:7" ht="15.75" customHeight="1">
      <c r="G125" s="2"/>
    </row>
    <row r="126" spans="7:7" ht="15.75" customHeight="1">
      <c r="G126" s="2"/>
    </row>
    <row r="127" spans="7:7" ht="15.75" customHeight="1">
      <c r="G127" s="2"/>
    </row>
    <row r="128" spans="7:7" ht="15.75" customHeight="1">
      <c r="G128" s="2"/>
    </row>
    <row r="129" spans="7:7" ht="15.75" customHeight="1">
      <c r="G129" s="2"/>
    </row>
    <row r="130" spans="7:7" ht="15.75" customHeight="1">
      <c r="G130" s="2"/>
    </row>
    <row r="131" spans="7:7" ht="15.75" customHeight="1">
      <c r="G131" s="2"/>
    </row>
    <row r="132" spans="7:7" ht="15.75" customHeight="1">
      <c r="G132" s="2"/>
    </row>
    <row r="133" spans="7:7" ht="15.75" customHeight="1">
      <c r="G133" s="2"/>
    </row>
    <row r="134" spans="7:7" ht="15.75" customHeight="1">
      <c r="G134" s="2"/>
    </row>
    <row r="135" spans="7:7" ht="15.75" customHeight="1">
      <c r="G135" s="2"/>
    </row>
    <row r="136" spans="7:7" ht="15.75" customHeight="1">
      <c r="G136" s="2"/>
    </row>
    <row r="137" spans="7:7" ht="15.75" customHeight="1">
      <c r="G137" s="2"/>
    </row>
    <row r="138" spans="7:7" ht="15.75" customHeight="1">
      <c r="G138" s="2"/>
    </row>
    <row r="139" spans="7:7" ht="15.75" customHeight="1">
      <c r="G139" s="2"/>
    </row>
    <row r="140" spans="7:7" ht="15.75" customHeight="1">
      <c r="G140" s="2"/>
    </row>
    <row r="141" spans="7:7" ht="15.75" customHeight="1">
      <c r="G141" s="2"/>
    </row>
    <row r="142" spans="7:7" ht="15.75" customHeight="1">
      <c r="G142" s="2"/>
    </row>
    <row r="143" spans="7:7" ht="15.75" customHeight="1">
      <c r="G143" s="2"/>
    </row>
    <row r="144" spans="7:7" ht="15.75" customHeight="1">
      <c r="G144" s="2"/>
    </row>
    <row r="145" spans="7:7" ht="15.75" customHeight="1">
      <c r="G145" s="2"/>
    </row>
    <row r="146" spans="7:7" ht="15.75" customHeight="1">
      <c r="G146" s="2"/>
    </row>
    <row r="147" spans="7:7" ht="15.75" customHeight="1">
      <c r="G147" s="2"/>
    </row>
    <row r="148" spans="7:7" ht="15.75" customHeight="1">
      <c r="G148" s="2"/>
    </row>
    <row r="149" spans="7:7" ht="15.75" customHeight="1">
      <c r="G149" s="2"/>
    </row>
    <row r="150" spans="7:7" ht="15.75" customHeight="1">
      <c r="G150" s="2"/>
    </row>
    <row r="151" spans="7:7" ht="15.75" customHeight="1">
      <c r="G151" s="2"/>
    </row>
    <row r="152" spans="7:7" ht="15.75" customHeight="1">
      <c r="G152" s="2"/>
    </row>
    <row r="153" spans="7:7" ht="15.75" customHeight="1">
      <c r="G153" s="2"/>
    </row>
    <row r="154" spans="7:7" ht="15.75" customHeight="1">
      <c r="G154" s="2"/>
    </row>
    <row r="155" spans="7:7" ht="15.75" customHeight="1">
      <c r="G155" s="2"/>
    </row>
    <row r="156" spans="7:7" ht="15.75" customHeight="1">
      <c r="G156" s="2"/>
    </row>
    <row r="157" spans="7:7" ht="15.75" customHeight="1">
      <c r="G157" s="2"/>
    </row>
    <row r="158" spans="7:7" ht="15.75" customHeight="1">
      <c r="G158" s="2"/>
    </row>
    <row r="159" spans="7:7" ht="15.75" customHeight="1">
      <c r="G159" s="2"/>
    </row>
    <row r="160" spans="7:7" ht="15.75" customHeight="1">
      <c r="G160" s="2"/>
    </row>
    <row r="161" spans="7:7" ht="15.75" customHeight="1">
      <c r="G161" s="2"/>
    </row>
    <row r="162" spans="7:7" ht="15.75" customHeight="1">
      <c r="G162" s="2"/>
    </row>
    <row r="163" spans="7:7" ht="15.75" customHeight="1">
      <c r="G163" s="2"/>
    </row>
    <row r="164" spans="7:7" ht="15.75" customHeight="1">
      <c r="G164" s="2"/>
    </row>
    <row r="165" spans="7:7" ht="15.75" customHeight="1">
      <c r="G165" s="2"/>
    </row>
    <row r="166" spans="7:7" ht="15.75" customHeight="1">
      <c r="G166" s="2"/>
    </row>
    <row r="167" spans="7:7" ht="15.75" customHeight="1">
      <c r="G167" s="2"/>
    </row>
    <row r="168" spans="7:7" ht="15.75" customHeight="1">
      <c r="G168" s="2"/>
    </row>
    <row r="169" spans="7:7" ht="15.75" customHeight="1">
      <c r="G169" s="2"/>
    </row>
    <row r="170" spans="7:7" ht="15.75" customHeight="1">
      <c r="G170" s="2"/>
    </row>
    <row r="171" spans="7:7" ht="15.75" customHeight="1">
      <c r="G171" s="2"/>
    </row>
    <row r="172" spans="7:7" ht="15.75" customHeight="1">
      <c r="G172" s="2"/>
    </row>
    <row r="173" spans="7:7" ht="15.75" customHeight="1">
      <c r="G173" s="2"/>
    </row>
    <row r="174" spans="7:7" ht="15.75" customHeight="1">
      <c r="G174" s="2"/>
    </row>
    <row r="175" spans="7:7" ht="15.75" customHeight="1">
      <c r="G175" s="2"/>
    </row>
    <row r="176" spans="7:7" ht="15.75" customHeight="1">
      <c r="G176" s="2"/>
    </row>
    <row r="177" spans="7:7" ht="15.75" customHeight="1">
      <c r="G177" s="2"/>
    </row>
    <row r="178" spans="7:7" ht="15.75" customHeight="1">
      <c r="G178" s="2"/>
    </row>
    <row r="179" spans="7:7" ht="15.75" customHeight="1">
      <c r="G179" s="2"/>
    </row>
    <row r="180" spans="7:7" ht="15.75" customHeight="1">
      <c r="G180" s="2"/>
    </row>
    <row r="181" spans="7:7" ht="15.75" customHeight="1">
      <c r="G181" s="2"/>
    </row>
    <row r="182" spans="7:7" ht="15.75" customHeight="1">
      <c r="G182" s="2"/>
    </row>
    <row r="183" spans="7:7" ht="15.75" customHeight="1">
      <c r="G183" s="2"/>
    </row>
    <row r="184" spans="7:7" ht="15.75" customHeight="1">
      <c r="G184" s="2"/>
    </row>
    <row r="185" spans="7:7" ht="15.75" customHeight="1">
      <c r="G185" s="2"/>
    </row>
    <row r="186" spans="7:7" ht="15.75" customHeight="1">
      <c r="G186" s="2"/>
    </row>
    <row r="187" spans="7:7" ht="15.75" customHeight="1">
      <c r="G187" s="2"/>
    </row>
    <row r="188" spans="7:7" ht="15.75" customHeight="1">
      <c r="G188" s="2"/>
    </row>
    <row r="189" spans="7:7" ht="15.75" customHeight="1">
      <c r="G189" s="2"/>
    </row>
    <row r="190" spans="7:7" ht="15.75" customHeight="1">
      <c r="G190" s="2"/>
    </row>
    <row r="191" spans="7:7" ht="15.75" customHeight="1">
      <c r="G191" s="2"/>
    </row>
    <row r="192" spans="7:7" ht="15.75" customHeight="1">
      <c r="G192" s="2"/>
    </row>
    <row r="193" spans="7:7" ht="15.75" customHeight="1">
      <c r="G193" s="2"/>
    </row>
    <row r="194" spans="7:7" ht="15.75" customHeight="1">
      <c r="G194" s="2"/>
    </row>
    <row r="195" spans="7:7" ht="15.75" customHeight="1">
      <c r="G195" s="2"/>
    </row>
    <row r="196" spans="7:7" ht="15.75" customHeight="1">
      <c r="G196" s="2"/>
    </row>
    <row r="197" spans="7:7" ht="15.75" customHeight="1">
      <c r="G197" s="2"/>
    </row>
    <row r="198" spans="7:7" ht="15.75" customHeight="1">
      <c r="G198" s="2"/>
    </row>
    <row r="199" spans="7:7" ht="15.75" customHeight="1">
      <c r="G199" s="2"/>
    </row>
    <row r="200" spans="7:7" ht="15.75" customHeight="1">
      <c r="G200" s="2"/>
    </row>
    <row r="201" spans="7:7" ht="15.75" customHeight="1">
      <c r="G201" s="2"/>
    </row>
    <row r="202" spans="7:7" ht="15.75" customHeight="1">
      <c r="G202" s="2"/>
    </row>
    <row r="203" spans="7:7" ht="15.75" customHeight="1">
      <c r="G203" s="2"/>
    </row>
    <row r="204" spans="7:7" ht="15.75" customHeight="1">
      <c r="G204" s="2"/>
    </row>
    <row r="205" spans="7:7" ht="15.75" customHeight="1">
      <c r="G205" s="2"/>
    </row>
    <row r="206" spans="7:7" ht="15.75" customHeight="1">
      <c r="G206" s="2"/>
    </row>
    <row r="207" spans="7:7" ht="15.75" customHeight="1">
      <c r="G207" s="2"/>
    </row>
    <row r="208" spans="7:7" ht="15.75" customHeight="1">
      <c r="G208" s="2"/>
    </row>
    <row r="209" spans="7:7" ht="15.75" customHeight="1">
      <c r="G209" s="2"/>
    </row>
    <row r="210" spans="7:7" ht="15.75" customHeight="1">
      <c r="G210" s="2"/>
    </row>
    <row r="211" spans="7:7" ht="15.75" customHeight="1">
      <c r="G211" s="2"/>
    </row>
    <row r="212" spans="7:7" ht="15.75" customHeight="1">
      <c r="G212" s="2"/>
    </row>
    <row r="213" spans="7:7" ht="15.75" customHeight="1">
      <c r="G213" s="2"/>
    </row>
    <row r="214" spans="7:7" ht="15.75" customHeight="1">
      <c r="G214" s="2"/>
    </row>
    <row r="215" spans="7:7" ht="15.75" customHeight="1">
      <c r="G215" s="2"/>
    </row>
    <row r="216" spans="7:7" ht="15.75" customHeight="1">
      <c r="G216" s="2"/>
    </row>
    <row r="217" spans="7:7" ht="15.75" customHeight="1">
      <c r="G217" s="2"/>
    </row>
    <row r="218" spans="7:7" ht="15.75" customHeight="1">
      <c r="G218" s="2"/>
    </row>
    <row r="219" spans="7:7" ht="15.75" customHeight="1">
      <c r="G219" s="2"/>
    </row>
    <row r="220" spans="7:7" ht="15.75" customHeight="1">
      <c r="G220" s="2"/>
    </row>
    <row r="221" spans="7:7" ht="15.75" customHeight="1">
      <c r="G221" s="2"/>
    </row>
    <row r="222" spans="7:7" ht="12.75" customHeight="1">
      <c r="G222" s="2"/>
    </row>
    <row r="223" spans="7:7" ht="12.75" customHeight="1">
      <c r="G223" s="2"/>
    </row>
    <row r="224" spans="7:7" ht="12.75" customHeight="1">
      <c r="G224" s="2"/>
    </row>
    <row r="225" spans="7:7" ht="12.75" customHeight="1">
      <c r="G225" s="2"/>
    </row>
    <row r="226" spans="7:7" ht="12.75" customHeight="1">
      <c r="G226" s="2"/>
    </row>
    <row r="227" spans="7:7" ht="12.75" customHeight="1">
      <c r="G227" s="2"/>
    </row>
    <row r="228" spans="7:7" ht="12.75" customHeight="1">
      <c r="G228" s="2"/>
    </row>
    <row r="229" spans="7:7" ht="12.75" customHeight="1">
      <c r="G229" s="2"/>
    </row>
    <row r="230" spans="7:7" ht="12.75" customHeight="1">
      <c r="G230" s="2"/>
    </row>
    <row r="231" spans="7:7" ht="12.75" customHeight="1">
      <c r="G231" s="2"/>
    </row>
    <row r="232" spans="7:7" ht="12.75" customHeight="1">
      <c r="G232" s="2"/>
    </row>
    <row r="233" spans="7:7" ht="12.75" customHeight="1">
      <c r="G233" s="2"/>
    </row>
    <row r="234" spans="7:7" ht="12.75" customHeight="1">
      <c r="G234" s="2"/>
    </row>
    <row r="235" spans="7:7" ht="12.75" customHeight="1">
      <c r="G235" s="2"/>
    </row>
    <row r="236" spans="7:7" ht="12.75" customHeight="1">
      <c r="G236" s="2"/>
    </row>
    <row r="237" spans="7:7" ht="12.75" customHeight="1">
      <c r="G237" s="2"/>
    </row>
    <row r="238" spans="7:7" ht="12.75" customHeight="1">
      <c r="G238" s="2"/>
    </row>
    <row r="239" spans="7:7" ht="12.75" customHeight="1">
      <c r="G239" s="2"/>
    </row>
    <row r="240" spans="7:7" ht="12.75" customHeight="1">
      <c r="G240" s="2"/>
    </row>
    <row r="241" spans="7:7" ht="12.75" customHeight="1">
      <c r="G241" s="2"/>
    </row>
    <row r="242" spans="7:7" ht="12.75" customHeight="1">
      <c r="G242" s="2"/>
    </row>
    <row r="243" spans="7:7" ht="12.75" customHeight="1">
      <c r="G243" s="2"/>
    </row>
    <row r="244" spans="7:7" ht="12.75" customHeight="1">
      <c r="G244" s="2"/>
    </row>
    <row r="245" spans="7:7" ht="12.75" customHeight="1">
      <c r="G245" s="2"/>
    </row>
    <row r="246" spans="7:7" ht="12.75" customHeight="1">
      <c r="G246" s="2"/>
    </row>
    <row r="247" spans="7:7" ht="12.75" customHeight="1">
      <c r="G247" s="2"/>
    </row>
    <row r="248" spans="7:7" ht="12.75" customHeight="1">
      <c r="G248" s="2"/>
    </row>
    <row r="249" spans="7:7" ht="12.75" customHeight="1">
      <c r="G249" s="2"/>
    </row>
    <row r="250" spans="7:7" ht="12.75" customHeight="1">
      <c r="G250" s="2"/>
    </row>
    <row r="251" spans="7:7" ht="12.75" customHeight="1">
      <c r="G251" s="2"/>
    </row>
    <row r="252" spans="7:7" ht="12.75" customHeight="1">
      <c r="G252" s="2"/>
    </row>
    <row r="253" spans="7:7" ht="12.75" customHeight="1">
      <c r="G253" s="2"/>
    </row>
    <row r="254" spans="7:7" ht="12.75" customHeight="1">
      <c r="G254" s="2"/>
    </row>
    <row r="255" spans="7:7" ht="12.75" customHeight="1">
      <c r="G255" s="2"/>
    </row>
    <row r="256" spans="7:7" ht="12.75" customHeight="1">
      <c r="G256" s="2"/>
    </row>
    <row r="257" spans="7:7" ht="12.75" customHeight="1">
      <c r="G257" s="2"/>
    </row>
    <row r="258" spans="7:7" ht="12.75" customHeight="1">
      <c r="G258" s="2"/>
    </row>
    <row r="259" spans="7:7" ht="12.75" customHeight="1">
      <c r="G259" s="2"/>
    </row>
    <row r="260" spans="7:7" ht="12.75" customHeight="1">
      <c r="G260" s="2"/>
    </row>
    <row r="261" spans="7:7" ht="12.75" customHeight="1">
      <c r="G261" s="2"/>
    </row>
    <row r="262" spans="7:7" ht="12.75" customHeight="1">
      <c r="G262" s="2"/>
    </row>
    <row r="263" spans="7:7" ht="12.75" customHeight="1">
      <c r="G263" s="2"/>
    </row>
    <row r="264" spans="7:7" ht="12.75" customHeight="1">
      <c r="G264" s="2"/>
    </row>
    <row r="265" spans="7:7" ht="12.75" customHeight="1">
      <c r="G265" s="2"/>
    </row>
    <row r="266" spans="7:7" ht="12.75" customHeight="1">
      <c r="G266" s="2"/>
    </row>
    <row r="267" spans="7:7" ht="12.75" customHeight="1">
      <c r="G267" s="2"/>
    </row>
    <row r="268" spans="7:7" ht="12.75" customHeight="1">
      <c r="G268" s="2"/>
    </row>
    <row r="269" spans="7:7" ht="12.75" customHeight="1">
      <c r="G269" s="2"/>
    </row>
    <row r="270" spans="7:7" ht="12.75" customHeight="1">
      <c r="G270" s="2"/>
    </row>
    <row r="271" spans="7:7" ht="12.75" customHeight="1">
      <c r="G271" s="2"/>
    </row>
    <row r="272" spans="7:7" ht="12.75" customHeight="1">
      <c r="G272" s="2"/>
    </row>
    <row r="273" spans="7:7" ht="12.75" customHeight="1">
      <c r="G273" s="2"/>
    </row>
    <row r="274" spans="7:7" ht="12.75" customHeight="1">
      <c r="G274" s="2"/>
    </row>
    <row r="275" spans="7:7" ht="12.75" customHeight="1">
      <c r="G275" s="2"/>
    </row>
    <row r="276" spans="7:7" ht="12.75" customHeight="1">
      <c r="G276" s="2"/>
    </row>
    <row r="277" spans="7:7" ht="12.75" customHeight="1">
      <c r="G277" s="2"/>
    </row>
    <row r="278" spans="7:7" ht="12.75" customHeight="1">
      <c r="G278" s="2"/>
    </row>
    <row r="279" spans="7:7" ht="12.75" customHeight="1">
      <c r="G279" s="2"/>
    </row>
    <row r="280" spans="7:7" ht="12.75" customHeight="1">
      <c r="G280" s="2"/>
    </row>
    <row r="281" spans="7:7" ht="12.75" customHeight="1">
      <c r="G281" s="2"/>
    </row>
    <row r="282" spans="7:7" ht="12.75" customHeight="1">
      <c r="G282" s="2"/>
    </row>
    <row r="283" spans="7:7" ht="12.75" customHeight="1">
      <c r="G283" s="2"/>
    </row>
    <row r="284" spans="7:7" ht="12.75" customHeight="1">
      <c r="G284" s="2"/>
    </row>
    <row r="285" spans="7:7" ht="12.75" customHeight="1">
      <c r="G285" s="2"/>
    </row>
    <row r="286" spans="7:7" ht="12.75" customHeight="1">
      <c r="G286" s="2"/>
    </row>
    <row r="287" spans="7:7" ht="12.75" customHeight="1">
      <c r="G287" s="2"/>
    </row>
    <row r="288" spans="7:7" ht="12.75" customHeight="1">
      <c r="G288" s="2"/>
    </row>
    <row r="289" spans="7:7" ht="12.75" customHeight="1">
      <c r="G289" s="2"/>
    </row>
    <row r="290" spans="7:7" ht="12.75" customHeight="1">
      <c r="G290" s="2"/>
    </row>
    <row r="291" spans="7:7" ht="12.75" customHeight="1">
      <c r="G291" s="2"/>
    </row>
    <row r="292" spans="7:7" ht="12.75" customHeight="1">
      <c r="G292" s="2"/>
    </row>
    <row r="293" spans="7:7" ht="12.75" customHeight="1">
      <c r="G293" s="2"/>
    </row>
    <row r="294" spans="7:7" ht="12.75" customHeight="1">
      <c r="G294" s="2"/>
    </row>
    <row r="295" spans="7:7" ht="12.75" customHeight="1">
      <c r="G295" s="2"/>
    </row>
    <row r="296" spans="7:7" ht="12.75" customHeight="1">
      <c r="G296" s="2"/>
    </row>
    <row r="297" spans="7:7" ht="12.75" customHeight="1">
      <c r="G297" s="2"/>
    </row>
    <row r="298" spans="7:7" ht="12.75" customHeight="1">
      <c r="G298" s="2"/>
    </row>
    <row r="299" spans="7:7" ht="12.75" customHeight="1">
      <c r="G299" s="2"/>
    </row>
    <row r="300" spans="7:7" ht="12.75" customHeight="1">
      <c r="G300" s="2"/>
    </row>
    <row r="301" spans="7:7" ht="12.75" customHeight="1">
      <c r="G301" s="2"/>
    </row>
    <row r="302" spans="7:7" ht="12.75" customHeight="1">
      <c r="G302" s="2"/>
    </row>
    <row r="303" spans="7:7" ht="12.75" customHeight="1">
      <c r="G303" s="2"/>
    </row>
    <row r="304" spans="7:7" ht="12.75" customHeight="1">
      <c r="G304" s="2"/>
    </row>
    <row r="305" spans="7:7" ht="12.75" customHeight="1">
      <c r="G305" s="2"/>
    </row>
    <row r="306" spans="7:7" ht="12.75" customHeight="1">
      <c r="G306" s="2"/>
    </row>
    <row r="307" spans="7:7" ht="12.75" customHeight="1">
      <c r="G307" s="2"/>
    </row>
    <row r="308" spans="7:7" ht="12.75" customHeight="1">
      <c r="G308" s="2"/>
    </row>
    <row r="309" spans="7:7" ht="12.75" customHeight="1">
      <c r="G309" s="2"/>
    </row>
    <row r="310" spans="7:7" ht="12.75" customHeight="1">
      <c r="G310" s="2"/>
    </row>
    <row r="311" spans="7:7" ht="12.75" customHeight="1">
      <c r="G311" s="2"/>
    </row>
    <row r="312" spans="7:7" ht="12.75" customHeight="1">
      <c r="G312" s="2"/>
    </row>
    <row r="313" spans="7:7" ht="12.75" customHeight="1">
      <c r="G313" s="2"/>
    </row>
    <row r="314" spans="7:7" ht="12.75" customHeight="1">
      <c r="G314" s="2"/>
    </row>
    <row r="315" spans="7:7" ht="12.75" customHeight="1">
      <c r="G315" s="2"/>
    </row>
    <row r="316" spans="7:7" ht="12.75" customHeight="1">
      <c r="G316" s="2"/>
    </row>
    <row r="317" spans="7:7" ht="12.75" customHeight="1">
      <c r="G317" s="2"/>
    </row>
    <row r="318" spans="7:7" ht="12.75" customHeight="1">
      <c r="G318" s="2"/>
    </row>
    <row r="319" spans="7:7" ht="12.75" customHeight="1">
      <c r="G319" s="2"/>
    </row>
    <row r="320" spans="7:7" ht="12.75" customHeight="1">
      <c r="G320" s="2"/>
    </row>
    <row r="321" spans="7:7" ht="12.75" customHeight="1">
      <c r="G321" s="2"/>
    </row>
    <row r="322" spans="7:7" ht="12.75" customHeight="1">
      <c r="G322" s="2"/>
    </row>
    <row r="323" spans="7:7" ht="12.75" customHeight="1">
      <c r="G323" s="2"/>
    </row>
    <row r="324" spans="7:7" ht="12.75" customHeight="1">
      <c r="G324" s="2"/>
    </row>
    <row r="325" spans="7:7" ht="12.75" customHeight="1">
      <c r="G325" s="2"/>
    </row>
    <row r="326" spans="7:7" ht="12.75" customHeight="1">
      <c r="G326" s="2"/>
    </row>
    <row r="327" spans="7:7" ht="12.75" customHeight="1">
      <c r="G327" s="2"/>
    </row>
    <row r="328" spans="7:7" ht="12.75" customHeight="1">
      <c r="G328" s="2"/>
    </row>
    <row r="329" spans="7:7" ht="12.75" customHeight="1">
      <c r="G329" s="2"/>
    </row>
    <row r="330" spans="7:7" ht="12.75" customHeight="1">
      <c r="G330" s="2"/>
    </row>
    <row r="331" spans="7:7" ht="12.75" customHeight="1">
      <c r="G331" s="2"/>
    </row>
    <row r="332" spans="7:7" ht="12.75" customHeight="1">
      <c r="G332" s="2"/>
    </row>
    <row r="333" spans="7:7" ht="12.75" customHeight="1">
      <c r="G333" s="2"/>
    </row>
    <row r="334" spans="7:7" ht="12.75" customHeight="1">
      <c r="G334" s="2"/>
    </row>
    <row r="335" spans="7:7" ht="12.75" customHeight="1">
      <c r="G335" s="2"/>
    </row>
    <row r="336" spans="7:7" ht="12.75" customHeight="1">
      <c r="G336" s="2"/>
    </row>
    <row r="337" spans="7:7" ht="12.75" customHeight="1">
      <c r="G337" s="2"/>
    </row>
    <row r="338" spans="7:7" ht="12.75" customHeight="1">
      <c r="G338" s="2"/>
    </row>
    <row r="339" spans="7:7" ht="12.75" customHeight="1">
      <c r="G339" s="2"/>
    </row>
    <row r="340" spans="7:7" ht="12.75" customHeight="1">
      <c r="G340" s="2"/>
    </row>
    <row r="341" spans="7:7" ht="12.75" customHeight="1">
      <c r="G341" s="2"/>
    </row>
    <row r="342" spans="7:7" ht="12.75" customHeight="1">
      <c r="G342" s="2"/>
    </row>
    <row r="343" spans="7:7" ht="12.75" customHeight="1">
      <c r="G343" s="2"/>
    </row>
    <row r="344" spans="7:7" ht="12.75" customHeight="1">
      <c r="G344" s="2"/>
    </row>
    <row r="345" spans="7:7" ht="12.75" customHeight="1">
      <c r="G345" s="2"/>
    </row>
    <row r="346" spans="7:7" ht="12.75" customHeight="1">
      <c r="G346" s="2"/>
    </row>
    <row r="347" spans="7:7" ht="12.75" customHeight="1">
      <c r="G347" s="2"/>
    </row>
    <row r="348" spans="7:7" ht="12.75" customHeight="1">
      <c r="G348" s="2"/>
    </row>
    <row r="349" spans="7:7" ht="12.75" customHeight="1">
      <c r="G349" s="2"/>
    </row>
    <row r="350" spans="7:7" ht="12.75" customHeight="1">
      <c r="G350" s="2"/>
    </row>
    <row r="351" spans="7:7" ht="12.75" customHeight="1">
      <c r="G351" s="2"/>
    </row>
    <row r="352" spans="7:7" ht="12.75" customHeight="1">
      <c r="G352" s="2"/>
    </row>
    <row r="353" spans="7:7" ht="12.75" customHeight="1">
      <c r="G353" s="2"/>
    </row>
    <row r="354" spans="7:7" ht="12.75" customHeight="1">
      <c r="G354" s="2"/>
    </row>
    <row r="355" spans="7:7" ht="12.75" customHeight="1">
      <c r="G355" s="2"/>
    </row>
    <row r="356" spans="7:7" ht="12.75" customHeight="1">
      <c r="G356" s="2"/>
    </row>
    <row r="357" spans="7:7" ht="12.75" customHeight="1">
      <c r="G357" s="2"/>
    </row>
    <row r="358" spans="7:7" ht="12.75" customHeight="1">
      <c r="G358" s="2"/>
    </row>
    <row r="359" spans="7:7" ht="12.75" customHeight="1">
      <c r="G359" s="2"/>
    </row>
    <row r="360" spans="7:7" ht="12.75" customHeight="1">
      <c r="G360" s="2"/>
    </row>
    <row r="361" spans="7:7" ht="12.75" customHeight="1">
      <c r="G361" s="2"/>
    </row>
    <row r="362" spans="7:7" ht="12.75" customHeight="1">
      <c r="G362" s="2"/>
    </row>
    <row r="363" spans="7:7" ht="12.75" customHeight="1">
      <c r="G363" s="2"/>
    </row>
    <row r="364" spans="7:7" ht="12.75" customHeight="1">
      <c r="G364" s="2"/>
    </row>
    <row r="365" spans="7:7" ht="12.75" customHeight="1">
      <c r="G365" s="2"/>
    </row>
    <row r="366" spans="7:7" ht="12.75" customHeight="1">
      <c r="G366" s="2"/>
    </row>
    <row r="367" spans="7:7" ht="12.75" customHeight="1">
      <c r="G367" s="2"/>
    </row>
    <row r="368" spans="7:7" ht="12.75" customHeight="1">
      <c r="G368" s="2"/>
    </row>
    <row r="369" spans="7:7" ht="12.75" customHeight="1">
      <c r="G369" s="2"/>
    </row>
    <row r="370" spans="7:7" ht="12.75" customHeight="1">
      <c r="G370" s="2"/>
    </row>
    <row r="371" spans="7:7" ht="12.75" customHeight="1">
      <c r="G371" s="2"/>
    </row>
    <row r="372" spans="7:7" ht="12.75" customHeight="1">
      <c r="G372" s="2"/>
    </row>
    <row r="373" spans="7:7" ht="12.75" customHeight="1">
      <c r="G373" s="2"/>
    </row>
    <row r="374" spans="7:7" ht="12.75" customHeight="1">
      <c r="G374" s="2"/>
    </row>
    <row r="375" spans="7:7" ht="12.75" customHeight="1">
      <c r="G375" s="2"/>
    </row>
    <row r="376" spans="7:7" ht="12.75" customHeight="1">
      <c r="G376" s="2"/>
    </row>
    <row r="377" spans="7:7" ht="12.75" customHeight="1">
      <c r="G377" s="2"/>
    </row>
    <row r="378" spans="7:7" ht="12.75" customHeight="1">
      <c r="G378" s="2"/>
    </row>
    <row r="379" spans="7:7" ht="12.75" customHeight="1">
      <c r="G379" s="2"/>
    </row>
    <row r="380" spans="7:7" ht="12.75" customHeight="1">
      <c r="G380" s="2"/>
    </row>
    <row r="381" spans="7:7" ht="12.75" customHeight="1">
      <c r="G381" s="2"/>
    </row>
    <row r="382" spans="7:7" ht="12.75" customHeight="1">
      <c r="G382" s="2"/>
    </row>
    <row r="383" spans="7:7" ht="12.75" customHeight="1">
      <c r="G383" s="2"/>
    </row>
    <row r="384" spans="7:7" ht="12.75" customHeight="1">
      <c r="G384" s="2"/>
    </row>
    <row r="385" spans="7:7" ht="12.75" customHeight="1">
      <c r="G385" s="2"/>
    </row>
    <row r="386" spans="7:7" ht="12.75" customHeight="1">
      <c r="G386" s="2"/>
    </row>
    <row r="387" spans="7:7" ht="12.75" customHeight="1">
      <c r="G387" s="2"/>
    </row>
    <row r="388" spans="7:7" ht="12.75" customHeight="1">
      <c r="G388" s="2"/>
    </row>
    <row r="389" spans="7:7" ht="12.75" customHeight="1">
      <c r="G389" s="2"/>
    </row>
    <row r="390" spans="7:7" ht="12.75" customHeight="1">
      <c r="G390" s="2"/>
    </row>
    <row r="391" spans="7:7" ht="12.75" customHeight="1">
      <c r="G391" s="2"/>
    </row>
    <row r="392" spans="7:7" ht="12.75" customHeight="1">
      <c r="G392" s="2"/>
    </row>
    <row r="393" spans="7:7" ht="12.75" customHeight="1">
      <c r="G393" s="2"/>
    </row>
    <row r="394" spans="7:7" ht="12.75" customHeight="1">
      <c r="G394" s="2"/>
    </row>
    <row r="395" spans="7:7" ht="12.75" customHeight="1">
      <c r="G395" s="2"/>
    </row>
    <row r="396" spans="7:7" ht="12.75" customHeight="1">
      <c r="G396" s="2"/>
    </row>
    <row r="397" spans="7:7" ht="12.75" customHeight="1">
      <c r="G397" s="2"/>
    </row>
    <row r="398" spans="7:7" ht="12.75" customHeight="1">
      <c r="G398" s="2"/>
    </row>
    <row r="399" spans="7:7" ht="12.75" customHeight="1">
      <c r="G399" s="2"/>
    </row>
    <row r="400" spans="7:7" ht="12.75" customHeight="1">
      <c r="G400" s="2"/>
    </row>
    <row r="401" spans="7:7" ht="12.75" customHeight="1">
      <c r="G401" s="2"/>
    </row>
    <row r="402" spans="7:7" ht="12.75" customHeight="1">
      <c r="G402" s="2"/>
    </row>
    <row r="403" spans="7:7" ht="12.75" customHeight="1">
      <c r="G403" s="2"/>
    </row>
    <row r="404" spans="7:7" ht="12.75" customHeight="1">
      <c r="G404" s="2"/>
    </row>
    <row r="405" spans="7:7" ht="12.75" customHeight="1">
      <c r="G405" s="2"/>
    </row>
    <row r="406" spans="7:7" ht="12.75" customHeight="1">
      <c r="G406" s="2"/>
    </row>
    <row r="407" spans="7:7" ht="12.75" customHeight="1">
      <c r="G407" s="2"/>
    </row>
    <row r="408" spans="7:7" ht="12.75" customHeight="1">
      <c r="G408" s="2"/>
    </row>
    <row r="409" spans="7:7" ht="12.75" customHeight="1">
      <c r="G409" s="2"/>
    </row>
    <row r="410" spans="7:7" ht="12.75" customHeight="1">
      <c r="G410" s="2"/>
    </row>
    <row r="411" spans="7:7" ht="12.75" customHeight="1">
      <c r="G411" s="2"/>
    </row>
    <row r="412" spans="7:7" ht="12.75" customHeight="1">
      <c r="G412" s="2"/>
    </row>
    <row r="413" spans="7:7" ht="12.75" customHeight="1">
      <c r="G413" s="2"/>
    </row>
    <row r="414" spans="7:7" ht="12.75" customHeight="1">
      <c r="G414" s="2"/>
    </row>
    <row r="415" spans="7:7" ht="12.75" customHeight="1">
      <c r="G415" s="2"/>
    </row>
    <row r="416" spans="7:7" ht="12.75" customHeight="1">
      <c r="G416" s="2"/>
    </row>
    <row r="417" spans="7:7" ht="12.75" customHeight="1">
      <c r="G417" s="2"/>
    </row>
    <row r="418" spans="7:7" ht="12.75" customHeight="1">
      <c r="G418" s="2"/>
    </row>
    <row r="419" spans="7:7" ht="12.75" customHeight="1">
      <c r="G419" s="2"/>
    </row>
    <row r="420" spans="7:7" ht="12.75" customHeight="1">
      <c r="G420" s="2"/>
    </row>
    <row r="421" spans="7:7" ht="12.75" customHeight="1">
      <c r="G421" s="2"/>
    </row>
    <row r="422" spans="7:7" ht="12.75" customHeight="1">
      <c r="G422" s="2"/>
    </row>
    <row r="423" spans="7:7" ht="12.75" customHeight="1">
      <c r="G423" s="2"/>
    </row>
    <row r="424" spans="7:7" ht="12.75" customHeight="1">
      <c r="G424" s="2"/>
    </row>
    <row r="425" spans="7:7" ht="12.75" customHeight="1">
      <c r="G425" s="2"/>
    </row>
    <row r="426" spans="7:7" ht="12.75" customHeight="1">
      <c r="G426" s="2"/>
    </row>
    <row r="427" spans="7:7" ht="12.75" customHeight="1">
      <c r="G427" s="2"/>
    </row>
    <row r="428" spans="7:7" ht="12.75" customHeight="1">
      <c r="G428" s="2"/>
    </row>
    <row r="429" spans="7:7" ht="12.75" customHeight="1">
      <c r="G429" s="2"/>
    </row>
    <row r="430" spans="7:7" ht="12.75" customHeight="1">
      <c r="G430" s="2"/>
    </row>
    <row r="431" spans="7:7" ht="12.75" customHeight="1">
      <c r="G431" s="2"/>
    </row>
    <row r="432" spans="7:7" ht="12.75" customHeight="1">
      <c r="G432" s="2"/>
    </row>
    <row r="433" spans="7:7" ht="12.75" customHeight="1">
      <c r="G433" s="2"/>
    </row>
    <row r="434" spans="7:7" ht="12.75" customHeight="1">
      <c r="G434" s="2"/>
    </row>
    <row r="435" spans="7:7" ht="12.75" customHeight="1">
      <c r="G435" s="2"/>
    </row>
    <row r="436" spans="7:7" ht="12.75" customHeight="1">
      <c r="G436" s="2"/>
    </row>
    <row r="437" spans="7:7" ht="12.75" customHeight="1">
      <c r="G437" s="2"/>
    </row>
    <row r="438" spans="7:7" ht="12.75" customHeight="1">
      <c r="G438" s="2"/>
    </row>
    <row r="439" spans="7:7" ht="12.75" customHeight="1">
      <c r="G439" s="2"/>
    </row>
    <row r="440" spans="7:7" ht="12.75" customHeight="1">
      <c r="G440" s="2"/>
    </row>
    <row r="441" spans="7:7" ht="12.75" customHeight="1">
      <c r="G441" s="2"/>
    </row>
    <row r="442" spans="7:7" ht="12.75" customHeight="1">
      <c r="G442" s="2"/>
    </row>
    <row r="443" spans="7:7" ht="12.75" customHeight="1">
      <c r="G443" s="2"/>
    </row>
    <row r="444" spans="7:7" ht="12.75" customHeight="1">
      <c r="G444" s="2"/>
    </row>
    <row r="445" spans="7:7" ht="12.75" customHeight="1">
      <c r="G445" s="2"/>
    </row>
    <row r="446" spans="7:7" ht="12.75" customHeight="1">
      <c r="G446" s="2"/>
    </row>
    <row r="447" spans="7:7" ht="12.75" customHeight="1">
      <c r="G447" s="2"/>
    </row>
    <row r="448" spans="7:7" ht="12.75" customHeight="1">
      <c r="G448" s="2"/>
    </row>
    <row r="449" spans="7:7" ht="12.75" customHeight="1">
      <c r="G449" s="2"/>
    </row>
    <row r="450" spans="7:7" ht="12.75" customHeight="1">
      <c r="G450" s="2"/>
    </row>
    <row r="451" spans="7:7" ht="12.75" customHeight="1">
      <c r="G451" s="2"/>
    </row>
    <row r="452" spans="7:7" ht="12.75" customHeight="1">
      <c r="G452" s="2"/>
    </row>
    <row r="453" spans="7:7" ht="12.75" customHeight="1">
      <c r="G453" s="2"/>
    </row>
    <row r="454" spans="7:7" ht="12.75" customHeight="1">
      <c r="G454" s="2"/>
    </row>
    <row r="455" spans="7:7" ht="12.75" customHeight="1">
      <c r="G455" s="2"/>
    </row>
    <row r="456" spans="7:7" ht="12.75" customHeight="1">
      <c r="G456" s="2"/>
    </row>
    <row r="457" spans="7:7" ht="12.75" customHeight="1">
      <c r="G457" s="2"/>
    </row>
    <row r="458" spans="7:7" ht="12.75" customHeight="1">
      <c r="G458" s="2"/>
    </row>
    <row r="459" spans="7:7" ht="12.75" customHeight="1">
      <c r="G459" s="2"/>
    </row>
    <row r="460" spans="7:7" ht="12.75" customHeight="1">
      <c r="G460" s="2"/>
    </row>
    <row r="461" spans="7:7" ht="12.75" customHeight="1">
      <c r="G461" s="2"/>
    </row>
    <row r="462" spans="7:7" ht="12.75" customHeight="1">
      <c r="G462" s="2"/>
    </row>
    <row r="463" spans="7:7" ht="12.75" customHeight="1">
      <c r="G463" s="2"/>
    </row>
    <row r="464" spans="7:7" ht="12.75" customHeight="1">
      <c r="G464" s="2"/>
    </row>
    <row r="465" spans="7:7" ht="12.75" customHeight="1">
      <c r="G465" s="2"/>
    </row>
    <row r="466" spans="7:7" ht="12.75" customHeight="1">
      <c r="G466" s="2"/>
    </row>
    <row r="467" spans="7:7" ht="12.75" customHeight="1">
      <c r="G467" s="2"/>
    </row>
    <row r="468" spans="7:7" ht="12.75" customHeight="1">
      <c r="G468" s="2"/>
    </row>
    <row r="469" spans="7:7" ht="12.75" customHeight="1">
      <c r="G469" s="2"/>
    </row>
    <row r="470" spans="7:7" ht="12.75" customHeight="1">
      <c r="G470" s="2"/>
    </row>
    <row r="471" spans="7:7" ht="12.75" customHeight="1">
      <c r="G471" s="2"/>
    </row>
    <row r="472" spans="7:7" ht="12.75" customHeight="1">
      <c r="G472" s="2"/>
    </row>
    <row r="473" spans="7:7" ht="12.75" customHeight="1">
      <c r="G473" s="2"/>
    </row>
    <row r="474" spans="7:7" ht="12.75" customHeight="1">
      <c r="G474" s="2"/>
    </row>
    <row r="475" spans="7:7" ht="12.75" customHeight="1">
      <c r="G475" s="2"/>
    </row>
    <row r="476" spans="7:7" ht="12.75" customHeight="1">
      <c r="G476" s="2"/>
    </row>
    <row r="477" spans="7:7" ht="12.75" customHeight="1">
      <c r="G477" s="2"/>
    </row>
    <row r="478" spans="7:7" ht="12.75" customHeight="1">
      <c r="G478" s="2"/>
    </row>
    <row r="479" spans="7:7" ht="12.75" customHeight="1">
      <c r="G479" s="2"/>
    </row>
    <row r="480" spans="7:7" ht="12.75" customHeight="1">
      <c r="G480" s="2"/>
    </row>
    <row r="481" spans="7:7" ht="12.75" customHeight="1">
      <c r="G481" s="2"/>
    </row>
    <row r="482" spans="7:7" ht="12.75" customHeight="1">
      <c r="G482" s="2"/>
    </row>
    <row r="483" spans="7:7" ht="12.75" customHeight="1">
      <c r="G483" s="2"/>
    </row>
    <row r="484" spans="7:7" ht="12.75" customHeight="1">
      <c r="G484" s="2"/>
    </row>
    <row r="485" spans="7:7" ht="12.75" customHeight="1">
      <c r="G485" s="2"/>
    </row>
    <row r="486" spans="7:7" ht="12.75" customHeight="1">
      <c r="G486" s="2"/>
    </row>
    <row r="487" spans="7:7" ht="12.75" customHeight="1">
      <c r="G487" s="2"/>
    </row>
    <row r="488" spans="7:7" ht="12.75" customHeight="1">
      <c r="G488" s="2"/>
    </row>
    <row r="489" spans="7:7" ht="12.75" customHeight="1">
      <c r="G489" s="2"/>
    </row>
    <row r="490" spans="7:7" ht="12.75" customHeight="1">
      <c r="G490" s="2"/>
    </row>
    <row r="491" spans="7:7" ht="12.75" customHeight="1">
      <c r="G491" s="2"/>
    </row>
    <row r="492" spans="7:7" ht="12.75" customHeight="1">
      <c r="G492" s="2"/>
    </row>
    <row r="493" spans="7:7" ht="12.75" customHeight="1">
      <c r="G493" s="2"/>
    </row>
    <row r="494" spans="7:7" ht="12.75" customHeight="1">
      <c r="G494" s="2"/>
    </row>
    <row r="495" spans="7:7" ht="12.75" customHeight="1">
      <c r="G495" s="2"/>
    </row>
    <row r="496" spans="7:7" ht="12.75" customHeight="1">
      <c r="G496" s="2"/>
    </row>
    <row r="497" spans="7:7" ht="12.75" customHeight="1">
      <c r="G497" s="2"/>
    </row>
    <row r="498" spans="7:7" ht="12.75" customHeight="1">
      <c r="G498" s="2"/>
    </row>
    <row r="499" spans="7:7" ht="12.75" customHeight="1">
      <c r="G499" s="2"/>
    </row>
    <row r="500" spans="7:7" ht="12.75" customHeight="1">
      <c r="G500" s="2"/>
    </row>
    <row r="501" spans="7:7" ht="12.75" customHeight="1">
      <c r="G501" s="2"/>
    </row>
    <row r="502" spans="7:7" ht="12.75" customHeight="1">
      <c r="G502" s="2"/>
    </row>
    <row r="503" spans="7:7" ht="12.75" customHeight="1">
      <c r="G503" s="2"/>
    </row>
    <row r="504" spans="7:7" ht="12.75" customHeight="1">
      <c r="G504" s="2"/>
    </row>
    <row r="505" spans="7:7" ht="12.75" customHeight="1">
      <c r="G505" s="2"/>
    </row>
    <row r="506" spans="7:7" ht="12.75" customHeight="1">
      <c r="G506" s="2"/>
    </row>
    <row r="507" spans="7:7" ht="12.75" customHeight="1">
      <c r="G507" s="2"/>
    </row>
    <row r="508" spans="7:7" ht="12.75" customHeight="1">
      <c r="G508" s="2"/>
    </row>
    <row r="509" spans="7:7" ht="12.75" customHeight="1">
      <c r="G509" s="2"/>
    </row>
    <row r="510" spans="7:7" ht="12.75" customHeight="1">
      <c r="G510" s="2"/>
    </row>
    <row r="511" spans="7:7" ht="12.75" customHeight="1">
      <c r="G511" s="2"/>
    </row>
    <row r="512" spans="7:7" ht="12.75" customHeight="1">
      <c r="G512" s="2"/>
    </row>
    <row r="513" spans="7:7" ht="12.75" customHeight="1">
      <c r="G513" s="2"/>
    </row>
    <row r="514" spans="7:7" ht="12.75" customHeight="1">
      <c r="G514" s="2"/>
    </row>
    <row r="515" spans="7:7" ht="12.75" customHeight="1">
      <c r="G515" s="2"/>
    </row>
    <row r="516" spans="7:7" ht="12.75" customHeight="1">
      <c r="G516" s="2"/>
    </row>
    <row r="517" spans="7:7" ht="12.75" customHeight="1">
      <c r="G517" s="2"/>
    </row>
    <row r="518" spans="7:7" ht="12.75" customHeight="1">
      <c r="G518" s="2"/>
    </row>
    <row r="519" spans="7:7" ht="12.75" customHeight="1">
      <c r="G519" s="2"/>
    </row>
    <row r="520" spans="7:7" ht="12.75" customHeight="1">
      <c r="G520" s="2"/>
    </row>
    <row r="521" spans="7:7" ht="12.75" customHeight="1">
      <c r="G521" s="2"/>
    </row>
    <row r="522" spans="7:7" ht="12.75" customHeight="1">
      <c r="G522" s="2"/>
    </row>
    <row r="523" spans="7:7" ht="12.75" customHeight="1">
      <c r="G523" s="2"/>
    </row>
    <row r="524" spans="7:7" ht="12.75" customHeight="1">
      <c r="G524" s="2"/>
    </row>
    <row r="525" spans="7:7" ht="12.75" customHeight="1">
      <c r="G525" s="2"/>
    </row>
    <row r="526" spans="7:7" ht="12.75" customHeight="1">
      <c r="G526" s="2"/>
    </row>
    <row r="527" spans="7:7" ht="12.75" customHeight="1">
      <c r="G527" s="2"/>
    </row>
    <row r="528" spans="7:7" ht="12.75" customHeight="1">
      <c r="G528" s="2"/>
    </row>
    <row r="529" spans="7:7" ht="12.75" customHeight="1">
      <c r="G529" s="2"/>
    </row>
    <row r="530" spans="7:7" ht="12.75" customHeight="1">
      <c r="G530" s="2"/>
    </row>
    <row r="531" spans="7:7" ht="12.75" customHeight="1">
      <c r="G531" s="2"/>
    </row>
    <row r="532" spans="7:7" ht="12.75" customHeight="1">
      <c r="G532" s="2"/>
    </row>
    <row r="533" spans="7:7" ht="12.75" customHeight="1">
      <c r="G533" s="2"/>
    </row>
    <row r="534" spans="7:7" ht="12.75" customHeight="1">
      <c r="G534" s="2"/>
    </row>
    <row r="535" spans="7:7" ht="12.75" customHeight="1">
      <c r="G535" s="2"/>
    </row>
    <row r="536" spans="7:7" ht="12.75" customHeight="1">
      <c r="G536" s="2"/>
    </row>
    <row r="537" spans="7:7" ht="12.75" customHeight="1">
      <c r="G537" s="2"/>
    </row>
    <row r="538" spans="7:7" ht="12.75" customHeight="1">
      <c r="G538" s="2"/>
    </row>
    <row r="539" spans="7:7" ht="12.75" customHeight="1">
      <c r="G539" s="2"/>
    </row>
    <row r="540" spans="7:7" ht="12.75" customHeight="1">
      <c r="G540" s="2"/>
    </row>
    <row r="541" spans="7:7" ht="12.75" customHeight="1">
      <c r="G541" s="2"/>
    </row>
    <row r="542" spans="7:7" ht="12.75" customHeight="1">
      <c r="G542" s="2"/>
    </row>
    <row r="543" spans="7:7" ht="12.75" customHeight="1">
      <c r="G543" s="2"/>
    </row>
    <row r="544" spans="7:7" ht="12.75" customHeight="1">
      <c r="G544" s="2"/>
    </row>
    <row r="545" spans="7:7" ht="12.75" customHeight="1">
      <c r="G545" s="2"/>
    </row>
    <row r="546" spans="7:7" ht="12.75" customHeight="1">
      <c r="G546" s="2"/>
    </row>
    <row r="547" spans="7:7" ht="12.75" customHeight="1">
      <c r="G547" s="2"/>
    </row>
    <row r="548" spans="7:7" ht="12.75" customHeight="1">
      <c r="G548" s="2"/>
    </row>
    <row r="549" spans="7:7" ht="12.75" customHeight="1">
      <c r="G549" s="2"/>
    </row>
    <row r="550" spans="7:7" ht="12.75" customHeight="1">
      <c r="G550" s="2"/>
    </row>
    <row r="551" spans="7:7" ht="12.75" customHeight="1">
      <c r="G551" s="2"/>
    </row>
    <row r="552" spans="7:7" ht="12.75" customHeight="1">
      <c r="G552" s="2"/>
    </row>
    <row r="553" spans="7:7" ht="12.75" customHeight="1">
      <c r="G553" s="2"/>
    </row>
    <row r="554" spans="7:7" ht="12.75" customHeight="1">
      <c r="G554" s="2"/>
    </row>
    <row r="555" spans="7:7" ht="12.75" customHeight="1">
      <c r="G555" s="2"/>
    </row>
    <row r="556" spans="7:7" ht="12.75" customHeight="1">
      <c r="G556" s="2"/>
    </row>
    <row r="557" spans="7:7" ht="12.75" customHeight="1">
      <c r="G557" s="2"/>
    </row>
    <row r="558" spans="7:7" ht="12.75" customHeight="1">
      <c r="G558" s="2"/>
    </row>
    <row r="559" spans="7:7" ht="12.75" customHeight="1">
      <c r="G559" s="2"/>
    </row>
    <row r="560" spans="7:7" ht="12.75" customHeight="1">
      <c r="G560" s="2"/>
    </row>
    <row r="561" spans="7:7" ht="12.75" customHeight="1">
      <c r="G561" s="2"/>
    </row>
    <row r="562" spans="7:7" ht="12.75" customHeight="1">
      <c r="G562" s="2"/>
    </row>
    <row r="563" spans="7:7" ht="12.75" customHeight="1">
      <c r="G563" s="2"/>
    </row>
    <row r="564" spans="7:7" ht="12.75" customHeight="1">
      <c r="G564" s="2"/>
    </row>
    <row r="565" spans="7:7" ht="12.75" customHeight="1">
      <c r="G565" s="2"/>
    </row>
    <row r="566" spans="7:7" ht="12.75" customHeight="1">
      <c r="G566" s="2"/>
    </row>
    <row r="567" spans="7:7" ht="12.75" customHeight="1">
      <c r="G567" s="2"/>
    </row>
    <row r="568" spans="7:7" ht="12.75" customHeight="1">
      <c r="G568" s="2"/>
    </row>
    <row r="569" spans="7:7" ht="12.75" customHeight="1">
      <c r="G569" s="2"/>
    </row>
    <row r="570" spans="7:7" ht="12.75" customHeight="1">
      <c r="G570" s="2"/>
    </row>
    <row r="571" spans="7:7" ht="12.75" customHeight="1">
      <c r="G571" s="2"/>
    </row>
    <row r="572" spans="7:7" ht="12.75" customHeight="1">
      <c r="G572" s="2"/>
    </row>
    <row r="573" spans="7:7" ht="12.75" customHeight="1">
      <c r="G573" s="2"/>
    </row>
    <row r="574" spans="7:7" ht="12.75" customHeight="1">
      <c r="G574" s="2"/>
    </row>
    <row r="575" spans="7:7" ht="12.75" customHeight="1">
      <c r="G575" s="2"/>
    </row>
    <row r="576" spans="7:7" ht="12.75" customHeight="1">
      <c r="G576" s="2"/>
    </row>
    <row r="577" spans="7:7" ht="12.75" customHeight="1">
      <c r="G577" s="2"/>
    </row>
    <row r="578" spans="7:7" ht="12.75" customHeight="1">
      <c r="G578" s="2"/>
    </row>
    <row r="579" spans="7:7" ht="12.75" customHeight="1">
      <c r="G579" s="2"/>
    </row>
    <row r="580" spans="7:7" ht="12.75" customHeight="1">
      <c r="G580" s="2"/>
    </row>
    <row r="581" spans="7:7" ht="12.75" customHeight="1">
      <c r="G581" s="2"/>
    </row>
    <row r="582" spans="7:7" ht="12.75" customHeight="1">
      <c r="G582" s="2"/>
    </row>
    <row r="583" spans="7:7" ht="12.75" customHeight="1">
      <c r="G583" s="2"/>
    </row>
    <row r="584" spans="7:7" ht="12.75" customHeight="1">
      <c r="G584" s="2"/>
    </row>
    <row r="585" spans="7:7" ht="12.75" customHeight="1">
      <c r="G585" s="2"/>
    </row>
    <row r="586" spans="7:7" ht="12.75" customHeight="1">
      <c r="G586" s="2"/>
    </row>
    <row r="587" spans="7:7" ht="12.75" customHeight="1">
      <c r="G587" s="2"/>
    </row>
    <row r="588" spans="7:7" ht="12.75" customHeight="1">
      <c r="G588" s="2"/>
    </row>
    <row r="589" spans="7:7" ht="12.75" customHeight="1">
      <c r="G589" s="2"/>
    </row>
    <row r="590" spans="7:7" ht="12.75" customHeight="1">
      <c r="G590" s="2"/>
    </row>
    <row r="591" spans="7:7" ht="12.75" customHeight="1">
      <c r="G591" s="2"/>
    </row>
    <row r="592" spans="7:7" ht="12.75" customHeight="1">
      <c r="G592" s="2"/>
    </row>
    <row r="593" spans="7:7" ht="12.75" customHeight="1">
      <c r="G593" s="2"/>
    </row>
    <row r="594" spans="7:7" ht="12.75" customHeight="1">
      <c r="G594" s="2"/>
    </row>
    <row r="595" spans="7:7" ht="12.75" customHeight="1">
      <c r="G595" s="2"/>
    </row>
    <row r="596" spans="7:7" ht="12.75" customHeight="1">
      <c r="G596" s="2"/>
    </row>
    <row r="597" spans="7:7" ht="12.75" customHeight="1">
      <c r="G597" s="2"/>
    </row>
    <row r="598" spans="7:7" ht="12.75" customHeight="1">
      <c r="G598" s="2"/>
    </row>
    <row r="599" spans="7:7" ht="12.75" customHeight="1">
      <c r="G599" s="2"/>
    </row>
    <row r="600" spans="7:7" ht="12.75" customHeight="1">
      <c r="G600" s="2"/>
    </row>
    <row r="601" spans="7:7" ht="12.75" customHeight="1">
      <c r="G601" s="2"/>
    </row>
    <row r="602" spans="7:7" ht="12.75" customHeight="1">
      <c r="G602" s="2"/>
    </row>
    <row r="603" spans="7:7" ht="12.75" customHeight="1">
      <c r="G603" s="2"/>
    </row>
    <row r="604" spans="7:7" ht="12.75" customHeight="1">
      <c r="G604" s="2"/>
    </row>
    <row r="605" spans="7:7" ht="12.75" customHeight="1">
      <c r="G605" s="2"/>
    </row>
    <row r="606" spans="7:7" ht="12.75" customHeight="1">
      <c r="G606" s="2"/>
    </row>
    <row r="607" spans="7:7" ht="12.75" customHeight="1">
      <c r="G607" s="2"/>
    </row>
    <row r="608" spans="7:7" ht="12.75" customHeight="1">
      <c r="G608" s="2"/>
    </row>
    <row r="609" spans="7:7" ht="12.75" customHeight="1">
      <c r="G609" s="2"/>
    </row>
    <row r="610" spans="7:7" ht="12.75" customHeight="1">
      <c r="G610" s="2"/>
    </row>
    <row r="611" spans="7:7" ht="12.75" customHeight="1">
      <c r="G611" s="2"/>
    </row>
    <row r="612" spans="7:7" ht="12.75" customHeight="1">
      <c r="G612" s="2"/>
    </row>
    <row r="613" spans="7:7" ht="12.75" customHeight="1">
      <c r="G613" s="2"/>
    </row>
    <row r="614" spans="7:7" ht="12.75" customHeight="1">
      <c r="G614" s="2"/>
    </row>
    <row r="615" spans="7:7" ht="12.75" customHeight="1">
      <c r="G615" s="2"/>
    </row>
    <row r="616" spans="7:7" ht="12.75" customHeight="1">
      <c r="G616" s="2"/>
    </row>
    <row r="617" spans="7:7" ht="12.75" customHeight="1">
      <c r="G617" s="2"/>
    </row>
    <row r="618" spans="7:7" ht="12.75" customHeight="1">
      <c r="G618" s="2"/>
    </row>
    <row r="619" spans="7:7" ht="12.75" customHeight="1">
      <c r="G619" s="2"/>
    </row>
    <row r="620" spans="7:7" ht="12.75" customHeight="1">
      <c r="G620" s="2"/>
    </row>
    <row r="621" spans="7:7" ht="12.75" customHeight="1">
      <c r="G621" s="2"/>
    </row>
    <row r="622" spans="7:7" ht="12.75" customHeight="1">
      <c r="G622" s="2"/>
    </row>
    <row r="623" spans="7:7" ht="12.75" customHeight="1">
      <c r="G623" s="2"/>
    </row>
    <row r="624" spans="7:7" ht="12.75" customHeight="1">
      <c r="G624" s="2"/>
    </row>
    <row r="625" spans="7:7" ht="12.75" customHeight="1">
      <c r="G625" s="2"/>
    </row>
    <row r="626" spans="7:7" ht="12.75" customHeight="1">
      <c r="G626" s="2"/>
    </row>
    <row r="627" spans="7:7" ht="12.75" customHeight="1">
      <c r="G627" s="2"/>
    </row>
    <row r="628" spans="7:7" ht="12.75" customHeight="1">
      <c r="G628" s="2"/>
    </row>
    <row r="629" spans="7:7" ht="12.75" customHeight="1">
      <c r="G629" s="2"/>
    </row>
    <row r="630" spans="7:7" ht="12.75" customHeight="1">
      <c r="G630" s="2"/>
    </row>
    <row r="631" spans="7:7" ht="12.75" customHeight="1">
      <c r="G631" s="2"/>
    </row>
    <row r="632" spans="7:7" ht="12.75" customHeight="1">
      <c r="G632" s="2"/>
    </row>
    <row r="633" spans="7:7" ht="12.75" customHeight="1">
      <c r="G633" s="2"/>
    </row>
    <row r="634" spans="7:7" ht="12.75" customHeight="1">
      <c r="G634" s="2"/>
    </row>
    <row r="635" spans="7:7" ht="12.75" customHeight="1">
      <c r="G635" s="2"/>
    </row>
    <row r="636" spans="7:7" ht="12.75" customHeight="1">
      <c r="G636" s="2"/>
    </row>
    <row r="637" spans="7:7" ht="12.75" customHeight="1">
      <c r="G637" s="2"/>
    </row>
    <row r="638" spans="7:7" ht="12.75" customHeight="1">
      <c r="G638" s="2"/>
    </row>
    <row r="639" spans="7:7" ht="12.75" customHeight="1">
      <c r="G639" s="2"/>
    </row>
    <row r="640" spans="7:7" ht="12.75" customHeight="1">
      <c r="G640" s="2"/>
    </row>
    <row r="641" spans="7:7" ht="12.75" customHeight="1">
      <c r="G641" s="2"/>
    </row>
    <row r="642" spans="7:7" ht="12.75" customHeight="1">
      <c r="G642" s="2"/>
    </row>
    <row r="643" spans="7:7" ht="12.75" customHeight="1">
      <c r="G643" s="2"/>
    </row>
    <row r="644" spans="7:7" ht="12.75" customHeight="1">
      <c r="G644" s="2"/>
    </row>
    <row r="645" spans="7:7" ht="12.75" customHeight="1">
      <c r="G645" s="2"/>
    </row>
    <row r="646" spans="7:7" ht="12.75" customHeight="1">
      <c r="G646" s="2"/>
    </row>
    <row r="647" spans="7:7" ht="12.75" customHeight="1">
      <c r="G647" s="2"/>
    </row>
    <row r="648" spans="7:7" ht="12.75" customHeight="1">
      <c r="G648" s="2"/>
    </row>
    <row r="649" spans="7:7" ht="12.75" customHeight="1">
      <c r="G649" s="2"/>
    </row>
    <row r="650" spans="7:7" ht="12.75" customHeight="1">
      <c r="G650" s="2"/>
    </row>
    <row r="651" spans="7:7" ht="12.75" customHeight="1">
      <c r="G651" s="2"/>
    </row>
    <row r="652" spans="7:7" ht="12.75" customHeight="1">
      <c r="G652" s="2"/>
    </row>
    <row r="653" spans="7:7" ht="12.75" customHeight="1">
      <c r="G653" s="2"/>
    </row>
    <row r="654" spans="7:7" ht="12.75" customHeight="1">
      <c r="G654" s="2"/>
    </row>
    <row r="655" spans="7:7" ht="12.75" customHeight="1">
      <c r="G655" s="2"/>
    </row>
    <row r="656" spans="7:7" ht="12.75" customHeight="1">
      <c r="G656" s="2"/>
    </row>
    <row r="657" spans="7:7" ht="12.75" customHeight="1">
      <c r="G657" s="2"/>
    </row>
    <row r="658" spans="7:7" ht="12.75" customHeight="1">
      <c r="G658" s="2"/>
    </row>
    <row r="659" spans="7:7" ht="12.75" customHeight="1">
      <c r="G659" s="2"/>
    </row>
    <row r="660" spans="7:7" ht="12.75" customHeight="1">
      <c r="G660" s="2"/>
    </row>
    <row r="661" spans="7:7" ht="12.75" customHeight="1">
      <c r="G661" s="2"/>
    </row>
    <row r="662" spans="7:7" ht="12.75" customHeight="1">
      <c r="G662" s="2"/>
    </row>
    <row r="663" spans="7:7" ht="12.75" customHeight="1">
      <c r="G663" s="2"/>
    </row>
    <row r="664" spans="7:7" ht="12.75" customHeight="1">
      <c r="G664" s="2"/>
    </row>
    <row r="665" spans="7:7" ht="12.75" customHeight="1">
      <c r="G665" s="2"/>
    </row>
    <row r="666" spans="7:7" ht="12.75" customHeight="1">
      <c r="G666" s="2"/>
    </row>
    <row r="667" spans="7:7" ht="12.75" customHeight="1">
      <c r="G667" s="2"/>
    </row>
    <row r="668" spans="7:7" ht="12.75" customHeight="1">
      <c r="G668" s="2"/>
    </row>
    <row r="669" spans="7:7" ht="12.75" customHeight="1">
      <c r="G669" s="2"/>
    </row>
    <row r="670" spans="7:7" ht="12.75" customHeight="1">
      <c r="G670" s="2"/>
    </row>
    <row r="671" spans="7:7" ht="12.75" customHeight="1">
      <c r="G671" s="2"/>
    </row>
    <row r="672" spans="7:7" ht="12.75" customHeight="1">
      <c r="G672" s="2"/>
    </row>
    <row r="673" spans="7:7" ht="12.75" customHeight="1">
      <c r="G673" s="2"/>
    </row>
    <row r="674" spans="7:7" ht="12.75" customHeight="1">
      <c r="G674" s="2"/>
    </row>
    <row r="675" spans="7:7" ht="12.75" customHeight="1">
      <c r="G675" s="2"/>
    </row>
    <row r="676" spans="7:7" ht="12.75" customHeight="1">
      <c r="G676" s="2"/>
    </row>
    <row r="677" spans="7:7" ht="12.75" customHeight="1">
      <c r="G677" s="2"/>
    </row>
    <row r="678" spans="7:7" ht="12.75" customHeight="1">
      <c r="G678" s="2"/>
    </row>
    <row r="679" spans="7:7" ht="12.75" customHeight="1">
      <c r="G679" s="2"/>
    </row>
    <row r="680" spans="7:7" ht="12.75" customHeight="1">
      <c r="G680" s="2"/>
    </row>
    <row r="681" spans="7:7" ht="12.75" customHeight="1">
      <c r="G681" s="2"/>
    </row>
    <row r="682" spans="7:7" ht="12.75" customHeight="1">
      <c r="G682" s="2"/>
    </row>
    <row r="683" spans="7:7" ht="12.75" customHeight="1">
      <c r="G683" s="2"/>
    </row>
    <row r="684" spans="7:7" ht="12.75" customHeight="1">
      <c r="G684" s="2"/>
    </row>
    <row r="685" spans="7:7" ht="12.75" customHeight="1">
      <c r="G685" s="2"/>
    </row>
    <row r="686" spans="7:7" ht="12.75" customHeight="1">
      <c r="G686" s="2"/>
    </row>
    <row r="687" spans="7:7" ht="12.75" customHeight="1">
      <c r="G687" s="2"/>
    </row>
    <row r="688" spans="7:7" ht="12.75" customHeight="1">
      <c r="G688" s="2"/>
    </row>
    <row r="689" spans="7:7" ht="12.75" customHeight="1">
      <c r="G689" s="2"/>
    </row>
    <row r="690" spans="7:7" ht="12.75" customHeight="1">
      <c r="G690" s="2"/>
    </row>
    <row r="691" spans="7:7" ht="12.75" customHeight="1">
      <c r="G691" s="2"/>
    </row>
    <row r="692" spans="7:7" ht="12.75" customHeight="1">
      <c r="G692" s="2"/>
    </row>
    <row r="693" spans="7:7" ht="12.75" customHeight="1">
      <c r="G693" s="2"/>
    </row>
    <row r="694" spans="7:7" ht="12.75" customHeight="1">
      <c r="G694" s="2"/>
    </row>
    <row r="695" spans="7:7" ht="12.75" customHeight="1">
      <c r="G695" s="2"/>
    </row>
    <row r="696" spans="7:7" ht="12.75" customHeight="1">
      <c r="G696" s="2"/>
    </row>
    <row r="697" spans="7:7" ht="12.75" customHeight="1">
      <c r="G697" s="2"/>
    </row>
    <row r="698" spans="7:7" ht="12.75" customHeight="1">
      <c r="G698" s="2"/>
    </row>
    <row r="699" spans="7:7" ht="12.75" customHeight="1">
      <c r="G699" s="2"/>
    </row>
    <row r="700" spans="7:7" ht="12.75" customHeight="1">
      <c r="G700" s="2"/>
    </row>
    <row r="701" spans="7:7" ht="12.75" customHeight="1">
      <c r="G701" s="2"/>
    </row>
    <row r="702" spans="7:7" ht="12.75" customHeight="1">
      <c r="G702" s="2"/>
    </row>
    <row r="703" spans="7:7" ht="12.75" customHeight="1">
      <c r="G703" s="2"/>
    </row>
    <row r="704" spans="7:7" ht="12.75" customHeight="1">
      <c r="G704" s="2"/>
    </row>
    <row r="705" spans="7:7" ht="12.75" customHeight="1">
      <c r="G705" s="2"/>
    </row>
    <row r="706" spans="7:7" ht="12.75" customHeight="1">
      <c r="G706" s="2"/>
    </row>
    <row r="707" spans="7:7" ht="12.75" customHeight="1">
      <c r="G707" s="2"/>
    </row>
    <row r="708" spans="7:7" ht="12.75" customHeight="1">
      <c r="G708" s="2"/>
    </row>
    <row r="709" spans="7:7" ht="12.75" customHeight="1">
      <c r="G709" s="2"/>
    </row>
    <row r="710" spans="7:7" ht="12.75" customHeight="1">
      <c r="G710" s="2"/>
    </row>
    <row r="711" spans="7:7" ht="12.75" customHeight="1">
      <c r="G711" s="2"/>
    </row>
    <row r="712" spans="7:7" ht="12.75" customHeight="1">
      <c r="G712" s="2"/>
    </row>
    <row r="713" spans="7:7" ht="12.75" customHeight="1">
      <c r="G713" s="2"/>
    </row>
    <row r="714" spans="7:7" ht="12.75" customHeight="1">
      <c r="G714" s="2"/>
    </row>
    <row r="715" spans="7:7" ht="12.75" customHeight="1">
      <c r="G715" s="2"/>
    </row>
    <row r="716" spans="7:7" ht="12.75" customHeight="1">
      <c r="G716" s="2"/>
    </row>
    <row r="717" spans="7:7" ht="12.75" customHeight="1">
      <c r="G717" s="2"/>
    </row>
    <row r="718" spans="7:7" ht="12.75" customHeight="1">
      <c r="G718" s="2"/>
    </row>
    <row r="719" spans="7:7" ht="12.75" customHeight="1">
      <c r="G719" s="2"/>
    </row>
    <row r="720" spans="7:7" ht="12.75" customHeight="1">
      <c r="G720" s="2"/>
    </row>
    <row r="721" spans="7:7" ht="12.75" customHeight="1">
      <c r="G721" s="2"/>
    </row>
    <row r="722" spans="7:7" ht="12.75" customHeight="1">
      <c r="G722" s="2"/>
    </row>
    <row r="723" spans="7:7" ht="12.75" customHeight="1">
      <c r="G723" s="2"/>
    </row>
    <row r="724" spans="7:7" ht="12.75" customHeight="1">
      <c r="G724" s="2"/>
    </row>
    <row r="725" spans="7:7" ht="12.75" customHeight="1">
      <c r="G725" s="2"/>
    </row>
    <row r="726" spans="7:7" ht="12.75" customHeight="1">
      <c r="G726" s="2"/>
    </row>
    <row r="727" spans="7:7" ht="12.75" customHeight="1">
      <c r="G727" s="2"/>
    </row>
    <row r="728" spans="7:7" ht="12.75" customHeight="1">
      <c r="G728" s="2"/>
    </row>
    <row r="729" spans="7:7" ht="12.75" customHeight="1">
      <c r="G729" s="2"/>
    </row>
    <row r="730" spans="7:7" ht="12.75" customHeight="1">
      <c r="G730" s="2"/>
    </row>
    <row r="731" spans="7:7" ht="12.75" customHeight="1">
      <c r="G731" s="2"/>
    </row>
    <row r="732" spans="7:7" ht="12.75" customHeight="1">
      <c r="G732" s="2"/>
    </row>
    <row r="733" spans="7:7" ht="12.75" customHeight="1">
      <c r="G733" s="2"/>
    </row>
    <row r="734" spans="7:7" ht="12.75" customHeight="1">
      <c r="G734" s="2"/>
    </row>
    <row r="735" spans="7:7" ht="12.75" customHeight="1">
      <c r="G735" s="2"/>
    </row>
    <row r="736" spans="7:7" ht="12.75" customHeight="1">
      <c r="G736" s="2"/>
    </row>
    <row r="737" spans="7:7" ht="12.75" customHeight="1">
      <c r="G737" s="2"/>
    </row>
    <row r="738" spans="7:7" ht="12.75" customHeight="1">
      <c r="G738" s="2"/>
    </row>
    <row r="739" spans="7:7" ht="12.75" customHeight="1">
      <c r="G739" s="2"/>
    </row>
    <row r="740" spans="7:7" ht="12.75" customHeight="1">
      <c r="G740" s="2"/>
    </row>
    <row r="741" spans="7:7" ht="12.75" customHeight="1">
      <c r="G741" s="2"/>
    </row>
    <row r="742" spans="7:7" ht="12.75" customHeight="1">
      <c r="G742" s="2"/>
    </row>
    <row r="743" spans="7:7" ht="12.75" customHeight="1">
      <c r="G743" s="2"/>
    </row>
    <row r="744" spans="7:7" ht="12.75" customHeight="1">
      <c r="G744" s="2"/>
    </row>
    <row r="745" spans="7:7" ht="12.75" customHeight="1">
      <c r="G745" s="2"/>
    </row>
    <row r="746" spans="7:7" ht="12.75" customHeight="1">
      <c r="G746" s="2"/>
    </row>
    <row r="747" spans="7:7" ht="12.75" customHeight="1">
      <c r="G747" s="2"/>
    </row>
    <row r="748" spans="7:7" ht="12.75" customHeight="1">
      <c r="G748" s="2"/>
    </row>
    <row r="749" spans="7:7" ht="12.75" customHeight="1">
      <c r="G749" s="2"/>
    </row>
    <row r="750" spans="7:7" ht="12.75" customHeight="1">
      <c r="G750" s="2"/>
    </row>
    <row r="751" spans="7:7" ht="12.75" customHeight="1">
      <c r="G751" s="2"/>
    </row>
    <row r="752" spans="7:7" ht="12.75" customHeight="1">
      <c r="G752" s="2"/>
    </row>
    <row r="753" spans="7:7" ht="12.75" customHeight="1">
      <c r="G753" s="2"/>
    </row>
    <row r="754" spans="7:7" ht="12.75" customHeight="1">
      <c r="G754" s="2"/>
    </row>
    <row r="755" spans="7:7" ht="12.75" customHeight="1">
      <c r="G755" s="2"/>
    </row>
    <row r="756" spans="7:7" ht="12.75" customHeight="1">
      <c r="G756" s="2"/>
    </row>
    <row r="757" spans="7:7" ht="12.75" customHeight="1">
      <c r="G757" s="2"/>
    </row>
    <row r="758" spans="7:7" ht="12.75" customHeight="1">
      <c r="G758" s="2"/>
    </row>
    <row r="759" spans="7:7" ht="12.75" customHeight="1">
      <c r="G759" s="2"/>
    </row>
    <row r="760" spans="7:7" ht="12.75" customHeight="1">
      <c r="G760" s="2"/>
    </row>
    <row r="761" spans="7:7" ht="12.75" customHeight="1">
      <c r="G761" s="2"/>
    </row>
    <row r="762" spans="7:7" ht="12.75" customHeight="1">
      <c r="G762" s="2"/>
    </row>
    <row r="763" spans="7:7" ht="12.75" customHeight="1">
      <c r="G763" s="2"/>
    </row>
    <row r="764" spans="7:7" ht="12.75" customHeight="1">
      <c r="G764" s="2"/>
    </row>
    <row r="765" spans="7:7" ht="12.75" customHeight="1">
      <c r="G765" s="2"/>
    </row>
    <row r="766" spans="7:7" ht="12.75" customHeight="1">
      <c r="G766" s="2"/>
    </row>
    <row r="767" spans="7:7" ht="12.75" customHeight="1">
      <c r="G767" s="2"/>
    </row>
    <row r="768" spans="7:7" ht="12.75" customHeight="1">
      <c r="G768" s="2"/>
    </row>
    <row r="769" spans="7:7" ht="12.75" customHeight="1">
      <c r="G769" s="2"/>
    </row>
    <row r="770" spans="7:7" ht="12.75" customHeight="1">
      <c r="G770" s="2"/>
    </row>
    <row r="771" spans="7:7" ht="12.75" customHeight="1">
      <c r="G771" s="2"/>
    </row>
    <row r="772" spans="7:7" ht="12.75" customHeight="1">
      <c r="G772" s="2"/>
    </row>
    <row r="773" spans="7:7" ht="12.75" customHeight="1">
      <c r="G773" s="2"/>
    </row>
    <row r="774" spans="7:7" ht="12.75" customHeight="1">
      <c r="G774" s="2"/>
    </row>
    <row r="775" spans="7:7" ht="12.75" customHeight="1">
      <c r="G775" s="2"/>
    </row>
    <row r="776" spans="7:7" ht="12.75" customHeight="1">
      <c r="G776" s="2"/>
    </row>
    <row r="777" spans="7:7" ht="12.75" customHeight="1">
      <c r="G777" s="2"/>
    </row>
    <row r="778" spans="7:7" ht="12.75" customHeight="1">
      <c r="G778" s="2"/>
    </row>
    <row r="779" spans="7:7" ht="12.75" customHeight="1">
      <c r="G779" s="2"/>
    </row>
    <row r="780" spans="7:7" ht="12.75" customHeight="1">
      <c r="G780" s="2"/>
    </row>
    <row r="781" spans="7:7" ht="12.75" customHeight="1">
      <c r="G781" s="2"/>
    </row>
    <row r="782" spans="7:7" ht="12.75" customHeight="1">
      <c r="G782" s="2"/>
    </row>
    <row r="783" spans="7:7" ht="12.75" customHeight="1">
      <c r="G783" s="2"/>
    </row>
    <row r="784" spans="7:7" ht="12.75" customHeight="1">
      <c r="G784" s="2"/>
    </row>
    <row r="785" spans="7:7" ht="12.75" customHeight="1">
      <c r="G785" s="2"/>
    </row>
    <row r="786" spans="7:7" ht="12.75" customHeight="1">
      <c r="G786" s="2"/>
    </row>
    <row r="787" spans="7:7" ht="12.75" customHeight="1">
      <c r="G787" s="2"/>
    </row>
    <row r="788" spans="7:7" ht="12.75" customHeight="1">
      <c r="G788" s="2"/>
    </row>
    <row r="789" spans="7:7" ht="12.75" customHeight="1">
      <c r="G789" s="2"/>
    </row>
    <row r="790" spans="7:7" ht="12.75" customHeight="1">
      <c r="G790" s="2"/>
    </row>
    <row r="791" spans="7:7" ht="12.75" customHeight="1">
      <c r="G791" s="2"/>
    </row>
    <row r="792" spans="7:7" ht="12.75" customHeight="1">
      <c r="G792" s="2"/>
    </row>
    <row r="793" spans="7:7" ht="12.75" customHeight="1">
      <c r="G793" s="2"/>
    </row>
    <row r="794" spans="7:7" ht="12.75" customHeight="1">
      <c r="G794" s="2"/>
    </row>
    <row r="795" spans="7:7" ht="12.75" customHeight="1">
      <c r="G795" s="2"/>
    </row>
    <row r="796" spans="7:7" ht="12.75" customHeight="1">
      <c r="G796" s="2"/>
    </row>
    <row r="797" spans="7:7" ht="12.75" customHeight="1">
      <c r="G797" s="2"/>
    </row>
    <row r="798" spans="7:7" ht="12.75" customHeight="1">
      <c r="G798" s="2"/>
    </row>
    <row r="799" spans="7:7" ht="12.75" customHeight="1">
      <c r="G799" s="2"/>
    </row>
    <row r="800" spans="7:7" ht="12.75" customHeight="1">
      <c r="G800" s="2"/>
    </row>
    <row r="801" spans="7:7" ht="12.75" customHeight="1">
      <c r="G801" s="2"/>
    </row>
    <row r="802" spans="7:7" ht="12.75" customHeight="1">
      <c r="G802" s="2"/>
    </row>
    <row r="803" spans="7:7" ht="12.75" customHeight="1">
      <c r="G803" s="2"/>
    </row>
    <row r="804" spans="7:7" ht="12.75" customHeight="1">
      <c r="G804" s="2"/>
    </row>
    <row r="805" spans="7:7" ht="12.75" customHeight="1">
      <c r="G805" s="2"/>
    </row>
    <row r="806" spans="7:7" ht="12.75" customHeight="1">
      <c r="G806" s="2"/>
    </row>
    <row r="807" spans="7:7" ht="12.75" customHeight="1">
      <c r="G807" s="2"/>
    </row>
    <row r="808" spans="7:7" ht="12.75" customHeight="1">
      <c r="G808" s="2"/>
    </row>
    <row r="809" spans="7:7" ht="12.75" customHeight="1">
      <c r="G809" s="2"/>
    </row>
    <row r="810" spans="7:7" ht="12.75" customHeight="1">
      <c r="G810" s="2"/>
    </row>
    <row r="811" spans="7:7" ht="12.75" customHeight="1">
      <c r="G811" s="2"/>
    </row>
    <row r="812" spans="7:7" ht="12.75" customHeight="1">
      <c r="G812" s="2"/>
    </row>
    <row r="813" spans="7:7" ht="12.75" customHeight="1">
      <c r="G813" s="2"/>
    </row>
    <row r="814" spans="7:7" ht="12.75" customHeight="1">
      <c r="G814" s="2"/>
    </row>
    <row r="815" spans="7:7" ht="12.75" customHeight="1">
      <c r="G815" s="2"/>
    </row>
    <row r="816" spans="7:7" ht="12.75" customHeight="1">
      <c r="G816" s="2"/>
    </row>
    <row r="817" spans="7:7" ht="12.75" customHeight="1">
      <c r="G817" s="2"/>
    </row>
    <row r="818" spans="7:7" ht="12.75" customHeight="1">
      <c r="G818" s="2"/>
    </row>
    <row r="819" spans="7:7" ht="12.75" customHeight="1">
      <c r="G819" s="2"/>
    </row>
    <row r="820" spans="7:7" ht="12.75" customHeight="1">
      <c r="G820" s="2"/>
    </row>
    <row r="821" spans="7:7" ht="12.75" customHeight="1">
      <c r="G821" s="2"/>
    </row>
    <row r="822" spans="7:7" ht="12.75" customHeight="1">
      <c r="G822" s="2"/>
    </row>
    <row r="823" spans="7:7" ht="12.75" customHeight="1">
      <c r="G823" s="2"/>
    </row>
    <row r="824" spans="7:7" ht="12.75" customHeight="1">
      <c r="G824" s="2"/>
    </row>
    <row r="825" spans="7:7" ht="12.75" customHeight="1">
      <c r="G825" s="2"/>
    </row>
    <row r="826" spans="7:7" ht="12.75" customHeight="1">
      <c r="G826" s="2"/>
    </row>
    <row r="827" spans="7:7" ht="12.75" customHeight="1">
      <c r="G827" s="2"/>
    </row>
    <row r="828" spans="7:7" ht="12.75" customHeight="1">
      <c r="G828" s="2"/>
    </row>
    <row r="829" spans="7:7" ht="12.75" customHeight="1">
      <c r="G829" s="2"/>
    </row>
    <row r="830" spans="7:7" ht="12.75" customHeight="1">
      <c r="G830" s="2"/>
    </row>
    <row r="831" spans="7:7" ht="12.75" customHeight="1">
      <c r="G831" s="2"/>
    </row>
    <row r="832" spans="7:7" ht="12.75" customHeight="1">
      <c r="G832" s="2"/>
    </row>
    <row r="833" spans="7:7" ht="12.75" customHeight="1">
      <c r="G833" s="2"/>
    </row>
    <row r="834" spans="7:7" ht="12.75" customHeight="1">
      <c r="G834" s="2"/>
    </row>
    <row r="835" spans="7:7" ht="12.75" customHeight="1">
      <c r="G835" s="2"/>
    </row>
    <row r="836" spans="7:7" ht="12.75" customHeight="1">
      <c r="G836" s="2"/>
    </row>
    <row r="837" spans="7:7" ht="12.75" customHeight="1">
      <c r="G837" s="2"/>
    </row>
    <row r="838" spans="7:7" ht="12.75" customHeight="1">
      <c r="G838" s="2"/>
    </row>
    <row r="839" spans="7:7" ht="12.75" customHeight="1">
      <c r="G839" s="2"/>
    </row>
    <row r="840" spans="7:7" ht="12.75" customHeight="1">
      <c r="G840" s="2"/>
    </row>
    <row r="841" spans="7:7" ht="12.75" customHeight="1">
      <c r="G841" s="2"/>
    </row>
    <row r="842" spans="7:7" ht="12.75" customHeight="1">
      <c r="G842" s="2"/>
    </row>
    <row r="843" spans="7:7" ht="12.75" customHeight="1">
      <c r="G843" s="2"/>
    </row>
    <row r="844" spans="7:7" ht="12.75" customHeight="1">
      <c r="G844" s="2"/>
    </row>
    <row r="845" spans="7:7" ht="12.75" customHeight="1">
      <c r="G845" s="2"/>
    </row>
    <row r="846" spans="7:7" ht="12.75" customHeight="1">
      <c r="G846" s="2"/>
    </row>
    <row r="847" spans="7:7" ht="12.75" customHeight="1">
      <c r="G847" s="2"/>
    </row>
    <row r="848" spans="7:7" ht="12.75" customHeight="1">
      <c r="G848" s="2"/>
    </row>
    <row r="849" spans="7:7" ht="12.75" customHeight="1">
      <c r="G849" s="2"/>
    </row>
    <row r="850" spans="7:7" ht="12.75" customHeight="1">
      <c r="G850" s="2"/>
    </row>
    <row r="851" spans="7:7" ht="12.75" customHeight="1">
      <c r="G851" s="2"/>
    </row>
    <row r="852" spans="7:7" ht="12.75" customHeight="1">
      <c r="G852" s="2"/>
    </row>
    <row r="853" spans="7:7" ht="12.75" customHeight="1">
      <c r="G853" s="2"/>
    </row>
    <row r="854" spans="7:7" ht="12.75" customHeight="1">
      <c r="G854" s="2"/>
    </row>
    <row r="855" spans="7:7" ht="12.75" customHeight="1">
      <c r="G855" s="2"/>
    </row>
    <row r="856" spans="7:7" ht="12.75" customHeight="1">
      <c r="G856" s="2"/>
    </row>
    <row r="857" spans="7:7" ht="12.75" customHeight="1">
      <c r="G857" s="2"/>
    </row>
    <row r="858" spans="7:7" ht="12.75" customHeight="1">
      <c r="G858" s="2"/>
    </row>
    <row r="859" spans="7:7" ht="12.75" customHeight="1">
      <c r="G859" s="2"/>
    </row>
    <row r="860" spans="7:7" ht="12.75" customHeight="1">
      <c r="G860" s="2"/>
    </row>
    <row r="861" spans="7:7" ht="12.75" customHeight="1">
      <c r="G861" s="2"/>
    </row>
    <row r="862" spans="7:7" ht="12.75" customHeight="1">
      <c r="G862" s="2"/>
    </row>
    <row r="863" spans="7:7" ht="12.75" customHeight="1">
      <c r="G863" s="2"/>
    </row>
    <row r="864" spans="7:7" ht="12.75" customHeight="1">
      <c r="G864" s="2"/>
    </row>
    <row r="865" spans="7:7" ht="12.75" customHeight="1">
      <c r="G865" s="2"/>
    </row>
    <row r="866" spans="7:7" ht="12.75" customHeight="1">
      <c r="G866" s="2"/>
    </row>
    <row r="867" spans="7:7" ht="12.75" customHeight="1">
      <c r="G867" s="2"/>
    </row>
    <row r="868" spans="7:7" ht="12.75" customHeight="1">
      <c r="G868" s="2"/>
    </row>
    <row r="869" spans="7:7" ht="12.75" customHeight="1">
      <c r="G869" s="2"/>
    </row>
    <row r="870" spans="7:7" ht="12.75" customHeight="1">
      <c r="G870" s="2"/>
    </row>
    <row r="871" spans="7:7" ht="12.75" customHeight="1">
      <c r="G871" s="2"/>
    </row>
    <row r="872" spans="7:7" ht="12.75" customHeight="1">
      <c r="G872" s="2"/>
    </row>
    <row r="873" spans="7:7" ht="12.75" customHeight="1">
      <c r="G873" s="2"/>
    </row>
    <row r="874" spans="7:7" ht="12.75" customHeight="1">
      <c r="G874" s="2"/>
    </row>
    <row r="875" spans="7:7" ht="12.75" customHeight="1">
      <c r="G875" s="2"/>
    </row>
    <row r="876" spans="7:7" ht="12.75" customHeight="1">
      <c r="G876" s="2"/>
    </row>
    <row r="877" spans="7:7" ht="12.75" customHeight="1">
      <c r="G877" s="2"/>
    </row>
    <row r="878" spans="7:7" ht="12.75" customHeight="1">
      <c r="G878" s="2"/>
    </row>
    <row r="879" spans="7:7" ht="12.75" customHeight="1">
      <c r="G879" s="2"/>
    </row>
    <row r="880" spans="7:7" ht="12.75" customHeight="1">
      <c r="G880" s="2"/>
    </row>
    <row r="881" spans="7:7" ht="12.75" customHeight="1">
      <c r="G881" s="2"/>
    </row>
    <row r="882" spans="7:7" ht="12.75" customHeight="1">
      <c r="G882" s="2"/>
    </row>
    <row r="883" spans="7:7" ht="12.75" customHeight="1">
      <c r="G883" s="2"/>
    </row>
    <row r="884" spans="7:7" ht="12.75" customHeight="1">
      <c r="G884" s="2"/>
    </row>
    <row r="885" spans="7:7" ht="12.75" customHeight="1">
      <c r="G885" s="2"/>
    </row>
    <row r="886" spans="7:7" ht="12.75" customHeight="1">
      <c r="G886" s="2"/>
    </row>
    <row r="887" spans="7:7" ht="12.75" customHeight="1">
      <c r="G887" s="2"/>
    </row>
    <row r="888" spans="7:7" ht="12.75" customHeight="1">
      <c r="G888" s="2"/>
    </row>
    <row r="889" spans="7:7" ht="12.75" customHeight="1">
      <c r="G889" s="2"/>
    </row>
    <row r="890" spans="7:7" ht="12.75" customHeight="1">
      <c r="G890" s="2"/>
    </row>
    <row r="891" spans="7:7" ht="12.75" customHeight="1">
      <c r="G891" s="2"/>
    </row>
    <row r="892" spans="7:7" ht="12.75" customHeight="1">
      <c r="G892" s="2"/>
    </row>
    <row r="893" spans="7:7" ht="12.75" customHeight="1">
      <c r="G893" s="2"/>
    </row>
    <row r="894" spans="7:7" ht="12.75" customHeight="1">
      <c r="G894" s="2"/>
    </row>
    <row r="895" spans="7:7" ht="12.75" customHeight="1">
      <c r="G895" s="2"/>
    </row>
    <row r="896" spans="7:7" ht="12.75" customHeight="1">
      <c r="G896" s="2"/>
    </row>
    <row r="897" spans="7:7" ht="12.75" customHeight="1">
      <c r="G897" s="2"/>
    </row>
    <row r="898" spans="7:7" ht="12.75" customHeight="1">
      <c r="G898" s="2"/>
    </row>
    <row r="899" spans="7:7" ht="12.75" customHeight="1">
      <c r="G899" s="2"/>
    </row>
    <row r="900" spans="7:7" ht="12.75" customHeight="1">
      <c r="G900" s="2"/>
    </row>
    <row r="901" spans="7:7" ht="12.75" customHeight="1">
      <c r="G901" s="2"/>
    </row>
    <row r="902" spans="7:7" ht="12.75" customHeight="1">
      <c r="G902" s="2"/>
    </row>
    <row r="903" spans="7:7" ht="12.75" customHeight="1">
      <c r="G903" s="2"/>
    </row>
    <row r="904" spans="7:7" ht="12.75" customHeight="1">
      <c r="G904" s="2"/>
    </row>
    <row r="905" spans="7:7" ht="12.75" customHeight="1">
      <c r="G905" s="2"/>
    </row>
    <row r="906" spans="7:7" ht="12.75" customHeight="1">
      <c r="G906" s="2"/>
    </row>
    <row r="907" spans="7:7" ht="12.75" customHeight="1">
      <c r="G907" s="2"/>
    </row>
    <row r="908" spans="7:7" ht="12.75" customHeight="1">
      <c r="G908" s="2"/>
    </row>
    <row r="909" spans="7:7" ht="12.75" customHeight="1">
      <c r="G909" s="2"/>
    </row>
    <row r="910" spans="7:7" ht="12.75" customHeight="1">
      <c r="G910" s="2"/>
    </row>
    <row r="911" spans="7:7" ht="12.75" customHeight="1">
      <c r="G911" s="2"/>
    </row>
    <row r="912" spans="7:7" ht="12.75" customHeight="1">
      <c r="G912" s="2"/>
    </row>
    <row r="913" spans="7:7" ht="12.75" customHeight="1">
      <c r="G913" s="2"/>
    </row>
    <row r="914" spans="7:7" ht="12.75" customHeight="1">
      <c r="G914" s="2"/>
    </row>
    <row r="915" spans="7:7" ht="12.75" customHeight="1">
      <c r="G915" s="2"/>
    </row>
    <row r="916" spans="7:7" ht="12.75" customHeight="1">
      <c r="G916" s="2"/>
    </row>
    <row r="917" spans="7:7" ht="12.75" customHeight="1">
      <c r="G917" s="2"/>
    </row>
    <row r="918" spans="7:7" ht="12.75" customHeight="1">
      <c r="G918" s="2"/>
    </row>
    <row r="919" spans="7:7" ht="12.75" customHeight="1">
      <c r="G919" s="2"/>
    </row>
    <row r="920" spans="7:7" ht="12.75" customHeight="1">
      <c r="G920" s="2"/>
    </row>
    <row r="921" spans="7:7" ht="12.75" customHeight="1">
      <c r="G921" s="2"/>
    </row>
    <row r="922" spans="7:7" ht="12.75" customHeight="1">
      <c r="G922" s="2"/>
    </row>
    <row r="923" spans="7:7" ht="12.75" customHeight="1">
      <c r="G923" s="2"/>
    </row>
    <row r="924" spans="7:7" ht="12.75" customHeight="1">
      <c r="G924" s="2"/>
    </row>
    <row r="925" spans="7:7" ht="12.75" customHeight="1">
      <c r="G925" s="2"/>
    </row>
    <row r="926" spans="7:7" ht="12.75" customHeight="1">
      <c r="G926" s="2"/>
    </row>
    <row r="927" spans="7:7" ht="12.75" customHeight="1">
      <c r="G927" s="2"/>
    </row>
    <row r="928" spans="7:7" ht="12.75" customHeight="1">
      <c r="G928" s="2"/>
    </row>
    <row r="929" spans="7:7" ht="12.75" customHeight="1">
      <c r="G929" s="2"/>
    </row>
    <row r="930" spans="7:7" ht="12.75" customHeight="1">
      <c r="G930" s="2"/>
    </row>
    <row r="931" spans="7:7" ht="12.75" customHeight="1">
      <c r="G931" s="2"/>
    </row>
    <row r="932" spans="7:7" ht="12.75" customHeight="1">
      <c r="G932" s="2"/>
    </row>
    <row r="933" spans="7:7" ht="12.75" customHeight="1">
      <c r="G933" s="2"/>
    </row>
    <row r="934" spans="7:7" ht="12.75" customHeight="1">
      <c r="G934" s="2"/>
    </row>
    <row r="935" spans="7:7" ht="12.75" customHeight="1">
      <c r="G935" s="2"/>
    </row>
    <row r="936" spans="7:7" ht="12.75" customHeight="1">
      <c r="G936" s="2"/>
    </row>
    <row r="937" spans="7:7" ht="12.75" customHeight="1">
      <c r="G937" s="2"/>
    </row>
    <row r="938" spans="7:7" ht="12.75" customHeight="1">
      <c r="G938" s="2"/>
    </row>
    <row r="939" spans="7:7" ht="12.75" customHeight="1">
      <c r="G939" s="2"/>
    </row>
    <row r="940" spans="7:7" ht="12.75" customHeight="1">
      <c r="G940" s="2"/>
    </row>
    <row r="941" spans="7:7" ht="12.75" customHeight="1">
      <c r="G941" s="2"/>
    </row>
    <row r="942" spans="7:7" ht="12.75" customHeight="1">
      <c r="G942" s="2"/>
    </row>
    <row r="943" spans="7:7" ht="12.75" customHeight="1">
      <c r="G943" s="2"/>
    </row>
    <row r="944" spans="7:7" ht="12.75" customHeight="1">
      <c r="G944" s="2"/>
    </row>
    <row r="945" spans="7:7" ht="12.75" customHeight="1">
      <c r="G945" s="2"/>
    </row>
    <row r="946" spans="7:7" ht="12.75" customHeight="1">
      <c r="G946" s="2"/>
    </row>
    <row r="947" spans="7:7" ht="12.75" customHeight="1">
      <c r="G947" s="2"/>
    </row>
    <row r="948" spans="7:7" ht="12.75" customHeight="1">
      <c r="G948" s="2"/>
    </row>
    <row r="949" spans="7:7" ht="12.75" customHeight="1">
      <c r="G949" s="2"/>
    </row>
    <row r="950" spans="7:7" ht="12.75" customHeight="1">
      <c r="G950" s="2"/>
    </row>
    <row r="951" spans="7:7" ht="12.75" customHeight="1">
      <c r="G951" s="2"/>
    </row>
    <row r="952" spans="7:7" ht="12.75" customHeight="1">
      <c r="G952" s="2"/>
    </row>
    <row r="953" spans="7:7" ht="12.75" customHeight="1">
      <c r="G953" s="2"/>
    </row>
    <row r="954" spans="7:7" ht="12.75" customHeight="1">
      <c r="G954" s="2"/>
    </row>
    <row r="955" spans="7:7" ht="12.75" customHeight="1">
      <c r="G955" s="2"/>
    </row>
    <row r="956" spans="7:7" ht="12.75" customHeight="1">
      <c r="G956" s="2"/>
    </row>
    <row r="957" spans="7:7" ht="12.75" customHeight="1">
      <c r="G957" s="2"/>
    </row>
    <row r="958" spans="7:7" ht="12.75" customHeight="1">
      <c r="G958" s="2"/>
    </row>
    <row r="959" spans="7:7" ht="12.75" customHeight="1">
      <c r="G959" s="2"/>
    </row>
    <row r="960" spans="7:7" ht="12.75" customHeight="1">
      <c r="G960" s="2"/>
    </row>
    <row r="961" spans="7:7" ht="12.75" customHeight="1">
      <c r="G961" s="2"/>
    </row>
    <row r="962" spans="7:7" ht="12.75" customHeight="1">
      <c r="G962" s="2"/>
    </row>
    <row r="963" spans="7:7" ht="12.75" customHeight="1">
      <c r="G963" s="2"/>
    </row>
    <row r="964" spans="7:7" ht="12.75" customHeight="1">
      <c r="G964" s="2"/>
    </row>
    <row r="965" spans="7:7" ht="12.75" customHeight="1">
      <c r="G965" s="2"/>
    </row>
    <row r="966" spans="7:7" ht="12.75" customHeight="1">
      <c r="G966" s="2"/>
    </row>
    <row r="967" spans="7:7" ht="12.75" customHeight="1">
      <c r="G967" s="2"/>
    </row>
    <row r="968" spans="7:7" ht="12.75" customHeight="1">
      <c r="G968" s="2"/>
    </row>
    <row r="969" spans="7:7" ht="12.75" customHeight="1">
      <c r="G969" s="2"/>
    </row>
    <row r="970" spans="7:7" ht="12.75" customHeight="1">
      <c r="G970" s="2"/>
    </row>
    <row r="971" spans="7:7" ht="12.75" customHeight="1">
      <c r="G971" s="2"/>
    </row>
    <row r="972" spans="7:7" ht="12.75" customHeight="1">
      <c r="G972" s="2"/>
    </row>
    <row r="973" spans="7:7" ht="12.75" customHeight="1">
      <c r="G973" s="2"/>
    </row>
    <row r="974" spans="7:7" ht="12.75" customHeight="1">
      <c r="G974" s="2"/>
    </row>
    <row r="975" spans="7:7" ht="12.75" customHeight="1">
      <c r="G975" s="2"/>
    </row>
    <row r="976" spans="7:7" ht="12.75" customHeight="1">
      <c r="G976" s="2"/>
    </row>
    <row r="977" spans="7:7" ht="12.75" customHeight="1">
      <c r="G977" s="2"/>
    </row>
    <row r="978" spans="7:7" ht="12.75" customHeight="1">
      <c r="G978" s="2"/>
    </row>
    <row r="979" spans="7:7" ht="12.75" customHeight="1">
      <c r="G979" s="2"/>
    </row>
    <row r="980" spans="7:7" ht="12.75" customHeight="1">
      <c r="G980" s="2"/>
    </row>
    <row r="981" spans="7:7" ht="12.75" customHeight="1">
      <c r="G981" s="2"/>
    </row>
    <row r="982" spans="7:7" ht="12.75" customHeight="1">
      <c r="G982" s="2"/>
    </row>
    <row r="983" spans="7:7" ht="12.75" customHeight="1">
      <c r="G983" s="2"/>
    </row>
    <row r="984" spans="7:7" ht="12.75" customHeight="1">
      <c r="G984" s="2"/>
    </row>
    <row r="985" spans="7:7" ht="12.75" customHeight="1">
      <c r="G985" s="2"/>
    </row>
    <row r="986" spans="7:7" ht="12.75" customHeight="1">
      <c r="G986" s="2"/>
    </row>
    <row r="987" spans="7:7" ht="12.75" customHeight="1">
      <c r="G987" s="2"/>
    </row>
    <row r="988" spans="7:7" ht="12.75" customHeight="1">
      <c r="G988" s="2"/>
    </row>
    <row r="989" spans="7:7" ht="12.75" customHeight="1">
      <c r="G989" s="2"/>
    </row>
    <row r="990" spans="7:7" ht="12.75" customHeight="1">
      <c r="G990" s="2"/>
    </row>
    <row r="991" spans="7:7" ht="12.75" customHeight="1">
      <c r="G991" s="2"/>
    </row>
    <row r="992" spans="7:7" ht="12.75" customHeight="1">
      <c r="G992" s="2"/>
    </row>
    <row r="993" spans="7:7" ht="12.75" customHeight="1">
      <c r="G993" s="2"/>
    </row>
    <row r="994" spans="7:7" ht="12.75" customHeight="1">
      <c r="G994" s="2"/>
    </row>
    <row r="995" spans="7:7" ht="12.75" customHeight="1">
      <c r="G995" s="2"/>
    </row>
    <row r="996" spans="7:7" ht="12.75" customHeight="1">
      <c r="G996" s="2"/>
    </row>
    <row r="997" spans="7:7" ht="12.75" customHeight="1">
      <c r="G997" s="2"/>
    </row>
    <row r="998" spans="7:7" ht="12.75" customHeight="1">
      <c r="G998" s="2"/>
    </row>
    <row r="999" spans="7:7" ht="12.75" customHeight="1">
      <c r="G999" s="2"/>
    </row>
  </sheetData>
  <conditionalFormatting sqref="G1 I1">
    <cfRule type="expression" dxfId="0" priority="1">
      <formula>_xludf.ISFORMULA(G1)</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tabSelected="1" workbookViewId="0">
      <selection activeCell="D2" sqref="D2"/>
    </sheetView>
  </sheetViews>
  <sheetFormatPr baseColWidth="10" defaultColWidth="12.6640625" defaultRowHeight="15" customHeight="1"/>
  <cols>
    <col min="1" max="1" width="32.6640625" customWidth="1"/>
    <col min="2" max="2" width="29" customWidth="1"/>
    <col min="3" max="4" width="9.5" customWidth="1"/>
    <col min="5" max="5" width="14.5" customWidth="1"/>
    <col min="6" max="6" width="9.5" customWidth="1"/>
    <col min="7" max="26" width="8.83203125" customWidth="1"/>
  </cols>
  <sheetData>
    <row r="1" spans="1:5" ht="15.75" customHeight="1">
      <c r="A1" s="3" t="s">
        <v>785</v>
      </c>
      <c r="B1" s="3" t="s">
        <v>786</v>
      </c>
      <c r="C1" s="3" t="s">
        <v>787</v>
      </c>
      <c r="D1" s="3" t="s">
        <v>788</v>
      </c>
      <c r="E1" s="4" t="s">
        <v>789</v>
      </c>
    </row>
    <row r="2" spans="1:5" ht="15.75" customHeight="1">
      <c r="A2" s="3" t="s">
        <v>32</v>
      </c>
      <c r="B2" s="3" t="s">
        <v>790</v>
      </c>
      <c r="C2" s="3" t="s">
        <v>791</v>
      </c>
      <c r="D2" s="5" t="s">
        <v>1470</v>
      </c>
      <c r="E2" s="3" t="s">
        <v>792</v>
      </c>
    </row>
    <row r="3" spans="1:5" ht="12.75" customHeight="1">
      <c r="A3" s="6"/>
      <c r="B3" s="6"/>
      <c r="C3" s="6"/>
      <c r="D3" s="6"/>
      <c r="E3" s="6"/>
    </row>
    <row r="4" spans="1:5" ht="12.75" customHeight="1">
      <c r="A4" s="6"/>
      <c r="B4" s="6"/>
      <c r="C4" s="6"/>
      <c r="D4" s="6"/>
      <c r="E4" s="6"/>
    </row>
    <row r="5" spans="1:5" ht="12.75" customHeight="1">
      <c r="A5" s="6"/>
      <c r="B5" s="6"/>
      <c r="C5" s="6"/>
      <c r="D5" s="6"/>
      <c r="E5" s="6"/>
    </row>
    <row r="6" spans="1:5" ht="12.75" customHeight="1">
      <c r="A6" s="6"/>
      <c r="B6" s="6"/>
      <c r="C6" s="6"/>
      <c r="D6" s="6"/>
      <c r="E6" s="6"/>
    </row>
    <row r="7" spans="1:5" ht="12.75" customHeight="1">
      <c r="A7" s="6"/>
      <c r="B7" s="6"/>
      <c r="C7" s="6"/>
      <c r="D7" s="6"/>
      <c r="E7" s="6"/>
    </row>
    <row r="8" spans="1:5" ht="12.75" customHeight="1">
      <c r="A8" s="6"/>
      <c r="B8" s="6"/>
      <c r="C8" s="6"/>
      <c r="D8" s="6"/>
      <c r="E8" s="6"/>
    </row>
    <row r="9" spans="1:5" ht="12.75" customHeight="1">
      <c r="A9" s="6"/>
      <c r="B9" s="6"/>
      <c r="C9" s="6"/>
      <c r="D9" s="6"/>
      <c r="E9" s="6"/>
    </row>
    <row r="10" spans="1:5" ht="12.75" customHeight="1">
      <c r="A10" s="6"/>
      <c r="B10" s="6"/>
      <c r="C10" s="6"/>
      <c r="D10" s="6"/>
      <c r="E10" s="6"/>
    </row>
    <row r="11" spans="1:5" ht="12.75" customHeight="1">
      <c r="A11" s="6"/>
      <c r="B11" s="6"/>
      <c r="C11" s="6"/>
      <c r="D11" s="6"/>
      <c r="E11" s="6"/>
    </row>
    <row r="12" spans="1:5" ht="12.75" customHeight="1">
      <c r="A12" s="6"/>
      <c r="B12" s="6"/>
      <c r="C12" s="6"/>
      <c r="D12" s="6"/>
      <c r="E12" s="6"/>
    </row>
    <row r="13" spans="1:5" ht="12.75" customHeight="1">
      <c r="A13" s="6"/>
      <c r="B13" s="6"/>
      <c r="C13" s="6"/>
      <c r="D13" s="6"/>
      <c r="E13" s="6"/>
    </row>
    <row r="14" spans="1:5" ht="12.75" customHeight="1">
      <c r="A14" s="6"/>
      <c r="B14" s="6"/>
      <c r="C14" s="6"/>
      <c r="D14" s="6"/>
      <c r="E14" s="6"/>
    </row>
    <row r="15" spans="1:5" ht="12.75" customHeight="1">
      <c r="A15" s="6"/>
      <c r="B15" s="6"/>
      <c r="C15" s="6"/>
      <c r="D15" s="6"/>
      <c r="E15" s="6"/>
    </row>
    <row r="16" spans="1:5" ht="12.75" customHeight="1">
      <c r="A16" s="6"/>
      <c r="B16" s="6"/>
      <c r="C16" s="6"/>
      <c r="D16" s="6"/>
      <c r="E16" s="6"/>
    </row>
    <row r="17" spans="1:5" ht="12.75" customHeight="1">
      <c r="A17" s="6"/>
      <c r="B17" s="6"/>
      <c r="C17" s="6"/>
      <c r="D17" s="6"/>
      <c r="E17" s="6"/>
    </row>
    <row r="18" spans="1:5" ht="12.75" customHeight="1">
      <c r="A18" s="6"/>
      <c r="B18" s="6"/>
      <c r="C18" s="6"/>
      <c r="D18" s="6"/>
      <c r="E18" s="6"/>
    </row>
    <row r="19" spans="1:5" ht="12.75" customHeight="1">
      <c r="A19" s="6"/>
      <c r="B19" s="6"/>
      <c r="C19" s="6"/>
      <c r="D19" s="6"/>
      <c r="E19" s="6"/>
    </row>
    <row r="20" spans="1:5" ht="12.75" customHeight="1">
      <c r="A20" s="6"/>
      <c r="B20" s="6"/>
      <c r="C20" s="6"/>
      <c r="D20" s="6"/>
      <c r="E20" s="6"/>
    </row>
    <row r="21" spans="1:5" ht="12.75" customHeight="1">
      <c r="A21" s="6"/>
      <c r="B21" s="6"/>
      <c r="C21" s="6"/>
      <c r="D21" s="6"/>
      <c r="E21" s="6"/>
    </row>
    <row r="22" spans="1:5" ht="12.75" customHeight="1">
      <c r="A22" s="6"/>
      <c r="B22" s="6"/>
      <c r="C22" s="6"/>
      <c r="D22" s="6"/>
      <c r="E22" s="6"/>
    </row>
    <row r="23" spans="1:5" ht="12.75" customHeight="1">
      <c r="A23" s="6"/>
      <c r="B23" s="6"/>
      <c r="C23" s="6"/>
      <c r="D23" s="6"/>
      <c r="E23" s="6"/>
    </row>
    <row r="24" spans="1:5" ht="12.75" customHeight="1">
      <c r="A24" s="6"/>
      <c r="B24" s="6"/>
      <c r="C24" s="6"/>
      <c r="D24" s="6"/>
      <c r="E24" s="6"/>
    </row>
    <row r="25" spans="1:5" ht="12.75" customHeight="1">
      <c r="A25" s="6"/>
      <c r="B25" s="6"/>
      <c r="C25" s="6"/>
      <c r="D25" s="6"/>
      <c r="E25" s="6"/>
    </row>
    <row r="26" spans="1:5" ht="12.75" customHeight="1">
      <c r="A26" s="6"/>
      <c r="B26" s="6"/>
      <c r="C26" s="6"/>
      <c r="D26" s="6"/>
      <c r="E26" s="6"/>
    </row>
    <row r="27" spans="1:5" ht="12.75" customHeight="1">
      <c r="A27" s="6"/>
      <c r="B27" s="6"/>
      <c r="C27" s="6"/>
      <c r="D27" s="6"/>
      <c r="E27" s="6"/>
    </row>
    <row r="28" spans="1:5" ht="12.75" customHeight="1">
      <c r="A28" s="6"/>
      <c r="B28" s="6"/>
      <c r="C28" s="6"/>
      <c r="D28" s="6"/>
      <c r="E28" s="6"/>
    </row>
    <row r="29" spans="1:5" ht="12.75" customHeight="1">
      <c r="A29" s="6"/>
      <c r="B29" s="6"/>
      <c r="C29" s="6"/>
      <c r="D29" s="6"/>
      <c r="E29" s="6"/>
    </row>
    <row r="30" spans="1:5" ht="12.75" customHeight="1">
      <c r="A30" s="6"/>
      <c r="B30" s="6"/>
      <c r="C30" s="6"/>
      <c r="D30" s="6"/>
      <c r="E30" s="6"/>
    </row>
    <row r="31" spans="1:5" ht="12.75" customHeight="1">
      <c r="A31" s="6"/>
      <c r="B31" s="6"/>
      <c r="C31" s="6"/>
      <c r="D31" s="6"/>
      <c r="E31" s="6"/>
    </row>
    <row r="32" spans="1:5" ht="12.75" customHeight="1">
      <c r="A32" s="6"/>
      <c r="B32" s="6"/>
      <c r="C32" s="6"/>
      <c r="D32" s="6"/>
      <c r="E32" s="6"/>
    </row>
    <row r="33" spans="1:5" ht="12.75" customHeight="1">
      <c r="A33" s="6"/>
      <c r="B33" s="6"/>
      <c r="C33" s="6"/>
      <c r="D33" s="6"/>
      <c r="E33" s="6"/>
    </row>
    <row r="34" spans="1:5" ht="12.75" customHeight="1">
      <c r="A34" s="6"/>
      <c r="B34" s="6"/>
      <c r="C34" s="6"/>
      <c r="D34" s="6"/>
      <c r="E34" s="6"/>
    </row>
    <row r="35" spans="1:5" ht="12.75" customHeight="1">
      <c r="A35" s="6"/>
      <c r="B35" s="6"/>
      <c r="C35" s="6"/>
      <c r="D35" s="6"/>
      <c r="E35" s="6"/>
    </row>
    <row r="36" spans="1:5" ht="12.75" customHeight="1">
      <c r="A36" s="6"/>
      <c r="B36" s="6"/>
      <c r="C36" s="6"/>
      <c r="D36" s="6"/>
      <c r="E36" s="6"/>
    </row>
    <row r="37" spans="1:5" ht="12.75" customHeight="1">
      <c r="A37" s="6"/>
      <c r="B37" s="6"/>
      <c r="C37" s="6"/>
      <c r="D37" s="6"/>
      <c r="E37" s="6"/>
    </row>
    <row r="38" spans="1:5" ht="12.75" customHeight="1">
      <c r="A38" s="6"/>
      <c r="B38" s="6"/>
      <c r="C38" s="6"/>
      <c r="D38" s="6"/>
      <c r="E38" s="6"/>
    </row>
    <row r="39" spans="1:5" ht="12.75" customHeight="1">
      <c r="A39" s="6"/>
      <c r="B39" s="6"/>
      <c r="C39" s="6"/>
      <c r="D39" s="6"/>
      <c r="E39" s="6"/>
    </row>
    <row r="40" spans="1:5" ht="12.75" customHeight="1">
      <c r="A40" s="6"/>
      <c r="B40" s="6"/>
      <c r="C40" s="6"/>
      <c r="D40" s="6"/>
      <c r="E40" s="6"/>
    </row>
    <row r="41" spans="1:5" ht="12.75" customHeight="1">
      <c r="A41" s="6"/>
      <c r="B41" s="6"/>
      <c r="C41" s="6"/>
      <c r="D41" s="6"/>
      <c r="E41" s="6"/>
    </row>
    <row r="42" spans="1:5" ht="12.75" customHeight="1">
      <c r="A42" s="6"/>
      <c r="B42" s="6"/>
      <c r="C42" s="6"/>
      <c r="D42" s="6"/>
      <c r="E42" s="6"/>
    </row>
    <row r="43" spans="1:5" ht="12.75" customHeight="1">
      <c r="A43" s="6"/>
      <c r="B43" s="6"/>
      <c r="C43" s="6"/>
      <c r="D43" s="6"/>
      <c r="E43" s="6"/>
    </row>
    <row r="44" spans="1:5" ht="12.75" customHeight="1">
      <c r="A44" s="6"/>
      <c r="B44" s="6"/>
      <c r="C44" s="6"/>
      <c r="D44" s="6"/>
      <c r="E44" s="6"/>
    </row>
    <row r="45" spans="1:5" ht="12.75" customHeight="1">
      <c r="A45" s="6"/>
      <c r="B45" s="6"/>
      <c r="C45" s="6"/>
      <c r="D45" s="6"/>
      <c r="E45" s="6"/>
    </row>
    <row r="46" spans="1:5" ht="12.75" customHeight="1">
      <c r="A46" s="6"/>
      <c r="B46" s="6"/>
      <c r="C46" s="6"/>
      <c r="D46" s="6"/>
      <c r="E46" s="6"/>
    </row>
    <row r="47" spans="1:5" ht="12.75" customHeight="1">
      <c r="A47" s="6"/>
      <c r="B47" s="6"/>
      <c r="C47" s="6"/>
      <c r="D47" s="6"/>
      <c r="E47" s="6"/>
    </row>
    <row r="48" spans="1:5" ht="12.75" customHeight="1">
      <c r="A48" s="6"/>
      <c r="B48" s="6"/>
      <c r="C48" s="6"/>
      <c r="D48" s="6"/>
      <c r="E48" s="6"/>
    </row>
    <row r="49" spans="1:5" ht="12.75" customHeight="1">
      <c r="A49" s="6"/>
      <c r="B49" s="6"/>
      <c r="C49" s="6"/>
      <c r="D49" s="6"/>
      <c r="E49" s="6"/>
    </row>
    <row r="50" spans="1:5" ht="12.75" customHeight="1">
      <c r="A50" s="6"/>
      <c r="B50" s="6"/>
      <c r="C50" s="6"/>
      <c r="D50" s="6"/>
      <c r="E50" s="6"/>
    </row>
    <row r="51" spans="1:5" ht="12.75" customHeight="1">
      <c r="A51" s="6"/>
      <c r="B51" s="6"/>
      <c r="C51" s="6"/>
      <c r="D51" s="6"/>
      <c r="E51" s="6"/>
    </row>
    <row r="52" spans="1:5" ht="12.75" customHeight="1">
      <c r="A52" s="6"/>
      <c r="B52" s="6"/>
      <c r="C52" s="6"/>
      <c r="D52" s="6"/>
      <c r="E52" s="6"/>
    </row>
    <row r="53" spans="1:5" ht="12.75" customHeight="1">
      <c r="A53" s="6"/>
      <c r="B53" s="6"/>
      <c r="C53" s="6"/>
      <c r="D53" s="6"/>
      <c r="E53" s="6"/>
    </row>
    <row r="54" spans="1:5" ht="12.75" customHeight="1">
      <c r="A54" s="6"/>
      <c r="B54" s="6"/>
      <c r="C54" s="6"/>
      <c r="D54" s="6"/>
      <c r="E54" s="6"/>
    </row>
    <row r="55" spans="1:5" ht="12.75" customHeight="1">
      <c r="A55" s="6"/>
      <c r="B55" s="6"/>
      <c r="C55" s="6"/>
      <c r="D55" s="6"/>
      <c r="E55" s="6"/>
    </row>
    <row r="56" spans="1:5" ht="12.75" customHeight="1">
      <c r="A56" s="6"/>
      <c r="B56" s="6"/>
      <c r="C56" s="6"/>
      <c r="D56" s="6"/>
      <c r="E56" s="6"/>
    </row>
    <row r="57" spans="1:5" ht="12.75" customHeight="1">
      <c r="A57" s="6"/>
      <c r="B57" s="6"/>
      <c r="C57" s="6"/>
      <c r="D57" s="6"/>
      <c r="E57" s="6"/>
    </row>
    <row r="58" spans="1:5" ht="12.75" customHeight="1">
      <c r="A58" s="6"/>
      <c r="B58" s="6"/>
      <c r="C58" s="6"/>
      <c r="D58" s="6"/>
      <c r="E58" s="6"/>
    </row>
    <row r="59" spans="1:5" ht="12.75" customHeight="1">
      <c r="A59" s="6"/>
      <c r="B59" s="6"/>
      <c r="C59" s="6"/>
      <c r="D59" s="6"/>
      <c r="E59" s="6"/>
    </row>
    <row r="60" spans="1:5" ht="12.75" customHeight="1">
      <c r="A60" s="6"/>
      <c r="B60" s="6"/>
      <c r="C60" s="6"/>
      <c r="D60" s="6"/>
      <c r="E60" s="6"/>
    </row>
    <row r="61" spans="1:5" ht="12.75" customHeight="1">
      <c r="A61" s="6"/>
      <c r="B61" s="6"/>
      <c r="C61" s="6"/>
      <c r="D61" s="6"/>
      <c r="E61" s="6"/>
    </row>
    <row r="62" spans="1:5" ht="12.75" customHeight="1">
      <c r="A62" s="6"/>
      <c r="B62" s="6"/>
      <c r="C62" s="6"/>
      <c r="D62" s="6"/>
      <c r="E62" s="6"/>
    </row>
    <row r="63" spans="1:5" ht="12.75" customHeight="1">
      <c r="A63" s="6"/>
      <c r="B63" s="6"/>
      <c r="C63" s="6"/>
      <c r="D63" s="6"/>
      <c r="E63" s="6"/>
    </row>
    <row r="64" spans="1:5" ht="12.75" customHeight="1">
      <c r="A64" s="6"/>
      <c r="B64" s="6"/>
      <c r="C64" s="6"/>
      <c r="D64" s="6"/>
      <c r="E64" s="6"/>
    </row>
    <row r="65" spans="1:5" ht="12.75" customHeight="1">
      <c r="A65" s="6"/>
      <c r="B65" s="6"/>
      <c r="C65" s="6"/>
      <c r="D65" s="6"/>
      <c r="E65" s="6"/>
    </row>
    <row r="66" spans="1:5" ht="12.75" customHeight="1">
      <c r="A66" s="6"/>
      <c r="B66" s="6"/>
      <c r="C66" s="6"/>
      <c r="D66" s="6"/>
      <c r="E66" s="6"/>
    </row>
    <row r="67" spans="1:5" ht="12.75" customHeight="1">
      <c r="A67" s="6"/>
      <c r="B67" s="6"/>
      <c r="C67" s="6"/>
      <c r="D67" s="6"/>
      <c r="E67" s="6"/>
    </row>
    <row r="68" spans="1:5" ht="12.75" customHeight="1">
      <c r="A68" s="6"/>
      <c r="B68" s="6"/>
      <c r="C68" s="6"/>
      <c r="D68" s="6"/>
      <c r="E68" s="6"/>
    </row>
    <row r="69" spans="1:5" ht="12.75" customHeight="1">
      <c r="A69" s="6"/>
      <c r="B69" s="6"/>
      <c r="C69" s="6"/>
      <c r="D69" s="6"/>
      <c r="E69" s="6"/>
    </row>
    <row r="70" spans="1:5" ht="12.75" customHeight="1">
      <c r="A70" s="6"/>
      <c r="B70" s="6"/>
      <c r="C70" s="6"/>
      <c r="D70" s="6"/>
      <c r="E70" s="6"/>
    </row>
    <row r="71" spans="1:5" ht="12.75" customHeight="1">
      <c r="A71" s="6"/>
      <c r="B71" s="6"/>
      <c r="C71" s="6"/>
      <c r="D71" s="6"/>
      <c r="E71" s="6"/>
    </row>
    <row r="72" spans="1:5" ht="12.75" customHeight="1">
      <c r="A72" s="6"/>
      <c r="B72" s="6"/>
      <c r="C72" s="6"/>
      <c r="D72" s="6"/>
      <c r="E72" s="6"/>
    </row>
    <row r="73" spans="1:5" ht="12.75" customHeight="1">
      <c r="A73" s="6"/>
      <c r="B73" s="6"/>
      <c r="C73" s="6"/>
      <c r="D73" s="6"/>
      <c r="E73" s="6"/>
    </row>
    <row r="74" spans="1:5" ht="12.75" customHeight="1">
      <c r="A74" s="6"/>
      <c r="B74" s="6"/>
      <c r="C74" s="6"/>
      <c r="D74" s="6"/>
      <c r="E74" s="6"/>
    </row>
    <row r="75" spans="1:5" ht="12.75" customHeight="1">
      <c r="A75" s="6"/>
      <c r="B75" s="6"/>
      <c r="C75" s="6"/>
      <c r="D75" s="6"/>
      <c r="E75" s="6"/>
    </row>
    <row r="76" spans="1:5" ht="12.75" customHeight="1">
      <c r="A76" s="6"/>
      <c r="B76" s="6"/>
      <c r="C76" s="6"/>
      <c r="D76" s="6"/>
      <c r="E76" s="6"/>
    </row>
    <row r="77" spans="1:5" ht="12.75" customHeight="1">
      <c r="A77" s="6"/>
      <c r="B77" s="6"/>
      <c r="C77" s="6"/>
      <c r="D77" s="6"/>
      <c r="E77" s="6"/>
    </row>
    <row r="78" spans="1:5" ht="12.75" customHeight="1">
      <c r="A78" s="6"/>
      <c r="B78" s="6"/>
      <c r="C78" s="6"/>
      <c r="D78" s="6"/>
      <c r="E78" s="6"/>
    </row>
    <row r="79" spans="1:5" ht="12.75" customHeight="1">
      <c r="A79" s="6"/>
      <c r="B79" s="6"/>
      <c r="C79" s="6"/>
      <c r="D79" s="6"/>
      <c r="E79" s="6"/>
    </row>
    <row r="80" spans="1:5" ht="12.75" customHeight="1">
      <c r="A80" s="6"/>
      <c r="B80" s="6"/>
      <c r="C80" s="6"/>
      <c r="D80" s="6"/>
      <c r="E80" s="6"/>
    </row>
    <row r="81" spans="1:5" ht="12.75" customHeight="1">
      <c r="A81" s="6"/>
      <c r="B81" s="6"/>
      <c r="C81" s="6"/>
      <c r="D81" s="6"/>
      <c r="E81" s="6"/>
    </row>
    <row r="82" spans="1:5" ht="12.75" customHeight="1">
      <c r="A82" s="6"/>
      <c r="B82" s="6"/>
      <c r="C82" s="6"/>
      <c r="D82" s="6"/>
      <c r="E82" s="6"/>
    </row>
    <row r="83" spans="1:5" ht="12.75" customHeight="1">
      <c r="A83" s="6"/>
      <c r="B83" s="6"/>
      <c r="C83" s="6"/>
      <c r="D83" s="6"/>
      <c r="E83" s="6"/>
    </row>
    <row r="84" spans="1:5" ht="12.75" customHeight="1">
      <c r="A84" s="6"/>
      <c r="B84" s="6"/>
      <c r="C84" s="6"/>
      <c r="D84" s="6"/>
      <c r="E84" s="6"/>
    </row>
    <row r="85" spans="1:5" ht="12.75" customHeight="1">
      <c r="A85" s="6"/>
      <c r="B85" s="6"/>
      <c r="C85" s="6"/>
      <c r="D85" s="6"/>
      <c r="E85" s="6"/>
    </row>
    <row r="86" spans="1:5" ht="12.75" customHeight="1">
      <c r="A86" s="6"/>
      <c r="B86" s="6"/>
      <c r="C86" s="6"/>
      <c r="D86" s="6"/>
      <c r="E86" s="6"/>
    </row>
    <row r="87" spans="1:5" ht="12.75" customHeight="1">
      <c r="A87" s="6"/>
      <c r="B87" s="6"/>
      <c r="C87" s="6"/>
      <c r="D87" s="6"/>
      <c r="E87" s="6"/>
    </row>
    <row r="88" spans="1:5" ht="12.75" customHeight="1">
      <c r="A88" s="6"/>
      <c r="B88" s="6"/>
      <c r="C88" s="6"/>
      <c r="D88" s="6"/>
      <c r="E88" s="6"/>
    </row>
    <row r="89" spans="1:5" ht="12.75" customHeight="1">
      <c r="A89" s="6"/>
      <c r="B89" s="6"/>
      <c r="C89" s="6"/>
      <c r="D89" s="6"/>
      <c r="E89" s="6"/>
    </row>
    <row r="90" spans="1:5" ht="12.75" customHeight="1">
      <c r="A90" s="6"/>
      <c r="B90" s="6"/>
      <c r="C90" s="6"/>
      <c r="D90" s="6"/>
      <c r="E90" s="6"/>
    </row>
    <row r="91" spans="1:5" ht="12.75" customHeight="1">
      <c r="A91" s="6"/>
      <c r="B91" s="6"/>
      <c r="C91" s="6"/>
      <c r="D91" s="6"/>
      <c r="E91" s="6"/>
    </row>
    <row r="92" spans="1:5" ht="12.75" customHeight="1">
      <c r="A92" s="6"/>
      <c r="B92" s="6"/>
      <c r="C92" s="6"/>
      <c r="D92" s="6"/>
      <c r="E92" s="6"/>
    </row>
    <row r="93" spans="1:5" ht="12.75" customHeight="1">
      <c r="A93" s="6"/>
      <c r="B93" s="6"/>
      <c r="C93" s="6"/>
      <c r="D93" s="6"/>
      <c r="E93" s="6"/>
    </row>
    <row r="94" spans="1:5" ht="12.75" customHeight="1">
      <c r="A94" s="6"/>
      <c r="B94" s="6"/>
      <c r="C94" s="6"/>
      <c r="D94" s="6"/>
      <c r="E94" s="6"/>
    </row>
    <row r="95" spans="1:5" ht="12.75" customHeight="1">
      <c r="A95" s="6"/>
      <c r="B95" s="6"/>
      <c r="C95" s="6"/>
      <c r="D95" s="6"/>
      <c r="E95" s="6"/>
    </row>
    <row r="96" spans="1:5" ht="12.75" customHeight="1">
      <c r="A96" s="6"/>
      <c r="B96" s="6"/>
      <c r="C96" s="6"/>
      <c r="D96" s="6"/>
      <c r="E96" s="6"/>
    </row>
    <row r="97" spans="1:5" ht="12.75" customHeight="1">
      <c r="A97" s="6"/>
      <c r="B97" s="6"/>
      <c r="C97" s="6"/>
      <c r="D97" s="6"/>
      <c r="E97" s="6"/>
    </row>
    <row r="98" spans="1:5" ht="12.75" customHeight="1">
      <c r="A98" s="6"/>
      <c r="B98" s="6"/>
      <c r="C98" s="6"/>
      <c r="D98" s="6"/>
      <c r="E98" s="6"/>
    </row>
    <row r="99" spans="1:5" ht="12.75" customHeight="1">
      <c r="A99" s="6"/>
      <c r="B99" s="6"/>
      <c r="C99" s="6"/>
      <c r="D99" s="6"/>
      <c r="E99" s="6"/>
    </row>
    <row r="100" spans="1:5" ht="12.75" customHeight="1">
      <c r="A100" s="6"/>
      <c r="B100" s="6"/>
      <c r="C100" s="6"/>
      <c r="D100" s="6"/>
      <c r="E100" s="6"/>
    </row>
    <row r="101" spans="1:5" ht="15.75" customHeight="1">
      <c r="A101" s="6"/>
      <c r="B101" s="6"/>
      <c r="C101" s="6"/>
      <c r="D101" s="6"/>
      <c r="E101" s="6"/>
    </row>
    <row r="102" spans="1:5" ht="15.75" customHeight="1">
      <c r="A102" s="6"/>
      <c r="B102" s="6"/>
      <c r="C102" s="6"/>
      <c r="D102" s="6"/>
      <c r="E102" s="6"/>
    </row>
    <row r="103" spans="1:5" ht="15.75" customHeight="1">
      <c r="A103" s="6"/>
      <c r="B103" s="6"/>
      <c r="C103" s="6"/>
      <c r="D103" s="6"/>
      <c r="E103" s="6"/>
    </row>
    <row r="104" spans="1:5" ht="15.75" customHeight="1">
      <c r="A104" s="6"/>
      <c r="B104" s="6"/>
      <c r="C104" s="6"/>
      <c r="D104" s="6"/>
      <c r="E104" s="6"/>
    </row>
    <row r="105" spans="1:5" ht="15.75" customHeight="1">
      <c r="A105" s="6"/>
      <c r="B105" s="6"/>
      <c r="C105" s="6"/>
      <c r="D105" s="6"/>
      <c r="E105" s="6"/>
    </row>
    <row r="106" spans="1:5" ht="15.75" customHeight="1">
      <c r="A106" s="6"/>
      <c r="B106" s="6"/>
      <c r="C106" s="6"/>
      <c r="D106" s="6"/>
      <c r="E106" s="6"/>
    </row>
    <row r="107" spans="1:5" ht="15.75" customHeight="1">
      <c r="A107" s="6"/>
      <c r="B107" s="6"/>
      <c r="C107" s="6"/>
      <c r="D107" s="6"/>
      <c r="E107" s="6"/>
    </row>
    <row r="108" spans="1:5" ht="15.75" customHeight="1">
      <c r="A108" s="6"/>
      <c r="B108" s="6"/>
      <c r="C108" s="6"/>
      <c r="D108" s="6"/>
      <c r="E108" s="6"/>
    </row>
    <row r="109" spans="1:5" ht="15.75" customHeight="1">
      <c r="A109" s="6"/>
      <c r="B109" s="6"/>
      <c r="C109" s="6"/>
      <c r="D109" s="6"/>
      <c r="E109" s="6"/>
    </row>
    <row r="110" spans="1:5" ht="15.75" customHeight="1">
      <c r="A110" s="6"/>
      <c r="B110" s="6"/>
      <c r="C110" s="6"/>
      <c r="D110" s="6"/>
      <c r="E110" s="6"/>
    </row>
    <row r="111" spans="1:5" ht="15.75" customHeight="1">
      <c r="A111" s="6"/>
      <c r="B111" s="6"/>
      <c r="C111" s="6"/>
      <c r="D111" s="6"/>
      <c r="E111" s="6"/>
    </row>
    <row r="112" spans="1:5" ht="15.75" customHeight="1">
      <c r="A112" s="6"/>
      <c r="B112" s="6"/>
      <c r="C112" s="6"/>
      <c r="D112" s="6"/>
      <c r="E112" s="6"/>
    </row>
    <row r="113" spans="1:5" ht="15.75" customHeight="1">
      <c r="A113" s="6"/>
      <c r="B113" s="6"/>
      <c r="C113" s="6"/>
      <c r="D113" s="6"/>
      <c r="E113" s="6"/>
    </row>
    <row r="114" spans="1:5" ht="15.75" customHeight="1">
      <c r="A114" s="6"/>
      <c r="B114" s="6"/>
      <c r="C114" s="6"/>
      <c r="D114" s="6"/>
      <c r="E114" s="6"/>
    </row>
    <row r="115" spans="1:5" ht="15.75" customHeight="1">
      <c r="A115" s="6"/>
      <c r="B115" s="6"/>
      <c r="C115" s="6"/>
      <c r="D115" s="6"/>
      <c r="E115" s="6"/>
    </row>
    <row r="116" spans="1:5" ht="15.75" customHeight="1">
      <c r="A116" s="6"/>
      <c r="B116" s="6"/>
      <c r="C116" s="6"/>
      <c r="D116" s="6"/>
      <c r="E116" s="6"/>
    </row>
    <row r="117" spans="1:5" ht="15.75" customHeight="1">
      <c r="A117" s="6"/>
      <c r="B117" s="6"/>
      <c r="C117" s="6"/>
      <c r="D117" s="6"/>
      <c r="E117" s="6"/>
    </row>
    <row r="118" spans="1:5" ht="15.75" customHeight="1">
      <c r="A118" s="6"/>
      <c r="B118" s="6"/>
      <c r="C118" s="6"/>
      <c r="D118" s="6"/>
      <c r="E118" s="6"/>
    </row>
    <row r="119" spans="1:5" ht="15.75" customHeight="1">
      <c r="A119" s="6"/>
      <c r="B119" s="6"/>
      <c r="C119" s="6"/>
      <c r="D119" s="6"/>
      <c r="E119" s="6"/>
    </row>
    <row r="120" spans="1:5" ht="15.75" customHeight="1">
      <c r="A120" s="6"/>
      <c r="B120" s="6"/>
      <c r="C120" s="6"/>
      <c r="D120" s="6"/>
      <c r="E120" s="6"/>
    </row>
    <row r="121" spans="1:5" ht="15.75" customHeight="1">
      <c r="A121" s="6"/>
      <c r="B121" s="6"/>
      <c r="C121" s="6"/>
      <c r="D121" s="6"/>
      <c r="E121" s="6"/>
    </row>
    <row r="122" spans="1:5" ht="15.75" customHeight="1">
      <c r="A122" s="6"/>
      <c r="B122" s="6"/>
      <c r="C122" s="6"/>
      <c r="D122" s="6"/>
      <c r="E122" s="6"/>
    </row>
    <row r="123" spans="1:5" ht="15.75" customHeight="1">
      <c r="A123" s="6"/>
      <c r="B123" s="6"/>
      <c r="C123" s="6"/>
      <c r="D123" s="6"/>
      <c r="E123" s="6"/>
    </row>
    <row r="124" spans="1:5" ht="15.75" customHeight="1">
      <c r="A124" s="6"/>
      <c r="B124" s="6"/>
      <c r="C124" s="6"/>
      <c r="D124" s="6"/>
      <c r="E124" s="6"/>
    </row>
    <row r="125" spans="1:5" ht="15.75" customHeight="1">
      <c r="A125" s="6"/>
      <c r="B125" s="6"/>
      <c r="C125" s="6"/>
      <c r="D125" s="6"/>
      <c r="E125" s="6"/>
    </row>
    <row r="126" spans="1:5" ht="15.75" customHeight="1">
      <c r="A126" s="6"/>
      <c r="B126" s="6"/>
      <c r="C126" s="6"/>
      <c r="D126" s="6"/>
      <c r="E126" s="6"/>
    </row>
    <row r="127" spans="1:5" ht="15.75" customHeight="1">
      <c r="A127" s="6"/>
      <c r="B127" s="6"/>
      <c r="C127" s="6"/>
      <c r="D127" s="6"/>
      <c r="E127" s="6"/>
    </row>
    <row r="128" spans="1:5" ht="15.75" customHeight="1">
      <c r="A128" s="6"/>
      <c r="B128" s="6"/>
      <c r="C128" s="6"/>
      <c r="D128" s="6"/>
      <c r="E128" s="6"/>
    </row>
    <row r="129" spans="1:5" ht="15.75" customHeight="1">
      <c r="A129" s="6"/>
      <c r="B129" s="6"/>
      <c r="C129" s="6"/>
      <c r="D129" s="6"/>
      <c r="E129" s="6"/>
    </row>
    <row r="130" spans="1:5" ht="15.75" customHeight="1">
      <c r="A130" s="6"/>
      <c r="B130" s="6"/>
      <c r="C130" s="6"/>
      <c r="D130" s="6"/>
      <c r="E130" s="6"/>
    </row>
    <row r="131" spans="1:5" ht="15.75" customHeight="1">
      <c r="A131" s="6"/>
      <c r="B131" s="6"/>
      <c r="C131" s="6"/>
      <c r="D131" s="6"/>
      <c r="E131" s="6"/>
    </row>
    <row r="132" spans="1:5" ht="15.75" customHeight="1">
      <c r="A132" s="6"/>
      <c r="B132" s="6"/>
      <c r="C132" s="6"/>
      <c r="D132" s="6"/>
      <c r="E132" s="6"/>
    </row>
    <row r="133" spans="1:5" ht="15.75" customHeight="1">
      <c r="A133" s="6"/>
      <c r="B133" s="6"/>
      <c r="C133" s="6"/>
      <c r="D133" s="6"/>
      <c r="E133" s="6"/>
    </row>
    <row r="134" spans="1:5" ht="15.75" customHeight="1">
      <c r="A134" s="6"/>
      <c r="B134" s="6"/>
      <c r="C134" s="6"/>
      <c r="D134" s="6"/>
      <c r="E134" s="6"/>
    </row>
    <row r="135" spans="1:5" ht="15.75" customHeight="1">
      <c r="A135" s="6"/>
      <c r="B135" s="6"/>
      <c r="C135" s="6"/>
      <c r="D135" s="6"/>
      <c r="E135" s="6"/>
    </row>
    <row r="136" spans="1:5" ht="15.75" customHeight="1">
      <c r="A136" s="6"/>
      <c r="B136" s="6"/>
      <c r="C136" s="6"/>
      <c r="D136" s="6"/>
      <c r="E136" s="6"/>
    </row>
    <row r="137" spans="1:5" ht="15.75" customHeight="1">
      <c r="A137" s="6"/>
      <c r="B137" s="6"/>
      <c r="C137" s="6"/>
      <c r="D137" s="6"/>
      <c r="E137" s="6"/>
    </row>
    <row r="138" spans="1:5" ht="15.75" customHeight="1">
      <c r="A138" s="6"/>
      <c r="B138" s="6"/>
      <c r="C138" s="6"/>
      <c r="D138" s="6"/>
      <c r="E138" s="6"/>
    </row>
    <row r="139" spans="1:5" ht="15.75" customHeight="1">
      <c r="A139" s="6"/>
      <c r="B139" s="6"/>
      <c r="C139" s="6"/>
      <c r="D139" s="6"/>
      <c r="E139" s="6"/>
    </row>
    <row r="140" spans="1:5" ht="15.75" customHeight="1">
      <c r="A140" s="6"/>
      <c r="B140" s="6"/>
      <c r="C140" s="6"/>
      <c r="D140" s="6"/>
      <c r="E140" s="6"/>
    </row>
    <row r="141" spans="1:5" ht="15.75" customHeight="1">
      <c r="A141" s="6"/>
      <c r="B141" s="6"/>
      <c r="C141" s="6"/>
      <c r="D141" s="6"/>
      <c r="E141" s="6"/>
    </row>
    <row r="142" spans="1:5" ht="15.75" customHeight="1">
      <c r="A142" s="6"/>
      <c r="B142" s="6"/>
      <c r="C142" s="6"/>
      <c r="D142" s="6"/>
      <c r="E142" s="6"/>
    </row>
    <row r="143" spans="1:5" ht="15.75" customHeight="1">
      <c r="A143" s="6"/>
      <c r="B143" s="6"/>
      <c r="C143" s="6"/>
      <c r="D143" s="6"/>
      <c r="E143" s="6"/>
    </row>
    <row r="144" spans="1:5" ht="15.75" customHeight="1">
      <c r="A144" s="6"/>
      <c r="B144" s="6"/>
      <c r="C144" s="6"/>
      <c r="D144" s="6"/>
      <c r="E144" s="6"/>
    </row>
    <row r="145" spans="1:5" ht="15.75" customHeight="1">
      <c r="A145" s="6"/>
      <c r="B145" s="6"/>
      <c r="C145" s="6"/>
      <c r="D145" s="6"/>
      <c r="E145" s="6"/>
    </row>
    <row r="146" spans="1:5" ht="15.75" customHeight="1">
      <c r="A146" s="6"/>
      <c r="B146" s="6"/>
      <c r="C146" s="6"/>
      <c r="D146" s="6"/>
      <c r="E146" s="6"/>
    </row>
    <row r="147" spans="1:5" ht="15.75" customHeight="1">
      <c r="A147" s="6"/>
      <c r="B147" s="6"/>
      <c r="C147" s="6"/>
      <c r="D147" s="6"/>
      <c r="E147" s="6"/>
    </row>
    <row r="148" spans="1:5" ht="15.75" customHeight="1">
      <c r="A148" s="6"/>
      <c r="B148" s="6"/>
      <c r="C148" s="6"/>
      <c r="D148" s="6"/>
      <c r="E148" s="6"/>
    </row>
    <row r="149" spans="1:5" ht="15.75" customHeight="1">
      <c r="A149" s="6"/>
      <c r="B149" s="6"/>
      <c r="C149" s="6"/>
      <c r="D149" s="6"/>
      <c r="E149" s="6"/>
    </row>
    <row r="150" spans="1:5" ht="15.75" customHeight="1">
      <c r="A150" s="6"/>
      <c r="B150" s="6"/>
      <c r="C150" s="6"/>
      <c r="D150" s="6"/>
      <c r="E150" s="6"/>
    </row>
    <row r="151" spans="1:5" ht="15.75" customHeight="1">
      <c r="A151" s="6"/>
      <c r="B151" s="6"/>
      <c r="C151" s="6"/>
      <c r="D151" s="6"/>
      <c r="E151" s="6"/>
    </row>
    <row r="152" spans="1:5" ht="15.75" customHeight="1">
      <c r="A152" s="6"/>
      <c r="B152" s="6"/>
      <c r="C152" s="6"/>
      <c r="D152" s="6"/>
      <c r="E152" s="6"/>
    </row>
    <row r="153" spans="1:5" ht="15.75" customHeight="1">
      <c r="A153" s="6"/>
      <c r="B153" s="6"/>
      <c r="C153" s="6"/>
      <c r="D153" s="6"/>
      <c r="E153" s="6"/>
    </row>
    <row r="154" spans="1:5" ht="15.75" customHeight="1">
      <c r="A154" s="6"/>
      <c r="B154" s="6"/>
      <c r="C154" s="6"/>
      <c r="D154" s="6"/>
      <c r="E154" s="6"/>
    </row>
    <row r="155" spans="1:5" ht="15.75" customHeight="1">
      <c r="A155" s="6"/>
      <c r="B155" s="6"/>
      <c r="C155" s="6"/>
      <c r="D155" s="6"/>
      <c r="E155" s="6"/>
    </row>
    <row r="156" spans="1:5" ht="15.75" customHeight="1">
      <c r="A156" s="6"/>
      <c r="B156" s="6"/>
      <c r="C156" s="6"/>
      <c r="D156" s="6"/>
      <c r="E156" s="6"/>
    </row>
    <row r="157" spans="1:5" ht="15.75" customHeight="1">
      <c r="A157" s="6"/>
      <c r="B157" s="6"/>
      <c r="C157" s="6"/>
      <c r="D157" s="6"/>
      <c r="E157" s="6"/>
    </row>
    <row r="158" spans="1:5" ht="15.75" customHeight="1">
      <c r="A158" s="6"/>
      <c r="B158" s="6"/>
      <c r="C158" s="6"/>
      <c r="D158" s="6"/>
      <c r="E158" s="6"/>
    </row>
    <row r="159" spans="1:5" ht="15.75" customHeight="1">
      <c r="A159" s="6"/>
      <c r="B159" s="6"/>
      <c r="C159" s="6"/>
      <c r="D159" s="6"/>
      <c r="E159" s="6"/>
    </row>
    <row r="160" spans="1:5" ht="15.75" customHeight="1">
      <c r="A160" s="6"/>
      <c r="B160" s="6"/>
      <c r="C160" s="6"/>
      <c r="D160" s="6"/>
      <c r="E160" s="6"/>
    </row>
    <row r="161" spans="1:5" ht="15.75" customHeight="1">
      <c r="A161" s="6"/>
      <c r="B161" s="6"/>
      <c r="C161" s="6"/>
      <c r="D161" s="6"/>
      <c r="E161" s="6"/>
    </row>
    <row r="162" spans="1:5" ht="15.75" customHeight="1">
      <c r="A162" s="6"/>
      <c r="B162" s="6"/>
      <c r="C162" s="6"/>
      <c r="D162" s="6"/>
      <c r="E162" s="6"/>
    </row>
    <row r="163" spans="1:5" ht="15.75" customHeight="1">
      <c r="A163" s="6"/>
      <c r="B163" s="6"/>
      <c r="C163" s="6"/>
      <c r="D163" s="6"/>
      <c r="E163" s="6"/>
    </row>
    <row r="164" spans="1:5" ht="15.75" customHeight="1">
      <c r="A164" s="6"/>
      <c r="B164" s="6"/>
      <c r="C164" s="6"/>
      <c r="D164" s="6"/>
      <c r="E164" s="6"/>
    </row>
    <row r="165" spans="1:5" ht="15.75" customHeight="1">
      <c r="A165" s="6"/>
      <c r="B165" s="6"/>
      <c r="C165" s="6"/>
      <c r="D165" s="6"/>
      <c r="E165" s="6"/>
    </row>
    <row r="166" spans="1:5" ht="15.75" customHeight="1">
      <c r="A166" s="6"/>
      <c r="B166" s="6"/>
      <c r="C166" s="6"/>
      <c r="D166" s="6"/>
      <c r="E166" s="6"/>
    </row>
    <row r="167" spans="1:5" ht="15.75" customHeight="1">
      <c r="A167" s="6"/>
      <c r="B167" s="6"/>
      <c r="C167" s="6"/>
      <c r="D167" s="6"/>
      <c r="E167" s="6"/>
    </row>
    <row r="168" spans="1:5" ht="15.75" customHeight="1">
      <c r="A168" s="6"/>
      <c r="B168" s="6"/>
      <c r="C168" s="6"/>
      <c r="D168" s="6"/>
      <c r="E168" s="6"/>
    </row>
    <row r="169" spans="1:5" ht="15.75" customHeight="1">
      <c r="A169" s="6"/>
      <c r="B169" s="6"/>
      <c r="C169" s="6"/>
      <c r="D169" s="6"/>
      <c r="E169" s="6"/>
    </row>
    <row r="170" spans="1:5" ht="15.75" customHeight="1">
      <c r="A170" s="6"/>
      <c r="B170" s="6"/>
      <c r="C170" s="6"/>
      <c r="D170" s="6"/>
      <c r="E170" s="6"/>
    </row>
    <row r="171" spans="1:5" ht="15.75" customHeight="1">
      <c r="A171" s="6"/>
      <c r="B171" s="6"/>
      <c r="C171" s="6"/>
      <c r="D171" s="6"/>
      <c r="E171" s="6"/>
    </row>
    <row r="172" spans="1:5" ht="15.75" customHeight="1">
      <c r="A172" s="6"/>
      <c r="B172" s="6"/>
      <c r="C172" s="6"/>
      <c r="D172" s="6"/>
      <c r="E172" s="6"/>
    </row>
    <row r="173" spans="1:5" ht="15.75" customHeight="1">
      <c r="A173" s="6"/>
      <c r="B173" s="6"/>
      <c r="C173" s="6"/>
      <c r="D173" s="6"/>
      <c r="E173" s="6"/>
    </row>
    <row r="174" spans="1:5" ht="15.75" customHeight="1">
      <c r="A174" s="6"/>
      <c r="B174" s="6"/>
      <c r="C174" s="6"/>
      <c r="D174" s="6"/>
      <c r="E174" s="6"/>
    </row>
    <row r="175" spans="1:5" ht="15.75" customHeight="1">
      <c r="A175" s="6"/>
      <c r="B175" s="6"/>
      <c r="C175" s="6"/>
      <c r="D175" s="6"/>
      <c r="E175" s="6"/>
    </row>
    <row r="176" spans="1:5" ht="15.75" customHeight="1">
      <c r="A176" s="6"/>
      <c r="B176" s="6"/>
      <c r="C176" s="6"/>
      <c r="D176" s="6"/>
      <c r="E176" s="6"/>
    </row>
    <row r="177" spans="1:5" ht="15.75" customHeight="1">
      <c r="A177" s="6"/>
      <c r="B177" s="6"/>
      <c r="C177" s="6"/>
      <c r="D177" s="6"/>
      <c r="E177" s="6"/>
    </row>
    <row r="178" spans="1:5" ht="15.75" customHeight="1">
      <c r="A178" s="6"/>
      <c r="B178" s="6"/>
      <c r="C178" s="6"/>
      <c r="D178" s="6"/>
      <c r="E178" s="6"/>
    </row>
    <row r="179" spans="1:5" ht="15.75" customHeight="1">
      <c r="A179" s="6"/>
      <c r="B179" s="6"/>
      <c r="C179" s="6"/>
      <c r="D179" s="6"/>
      <c r="E179" s="6"/>
    </row>
    <row r="180" spans="1:5" ht="15.75" customHeight="1">
      <c r="A180" s="6"/>
      <c r="B180" s="6"/>
      <c r="C180" s="6"/>
      <c r="D180" s="6"/>
      <c r="E180" s="6"/>
    </row>
    <row r="181" spans="1:5" ht="15.75" customHeight="1">
      <c r="A181" s="6"/>
      <c r="B181" s="6"/>
      <c r="C181" s="6"/>
      <c r="D181" s="6"/>
      <c r="E181" s="6"/>
    </row>
    <row r="182" spans="1:5" ht="15.75" customHeight="1">
      <c r="A182" s="6"/>
      <c r="B182" s="6"/>
      <c r="C182" s="6"/>
      <c r="D182" s="6"/>
      <c r="E182" s="6"/>
    </row>
    <row r="183" spans="1:5" ht="15.75" customHeight="1">
      <c r="A183" s="6"/>
      <c r="B183" s="6"/>
      <c r="C183" s="6"/>
      <c r="D183" s="6"/>
      <c r="E183" s="6"/>
    </row>
    <row r="184" spans="1:5" ht="15.75" customHeight="1">
      <c r="A184" s="6"/>
      <c r="B184" s="6"/>
      <c r="C184" s="6"/>
      <c r="D184" s="6"/>
      <c r="E184" s="6"/>
    </row>
    <row r="185" spans="1:5" ht="15.75" customHeight="1">
      <c r="A185" s="6"/>
      <c r="B185" s="6"/>
      <c r="C185" s="6"/>
      <c r="D185" s="6"/>
      <c r="E185" s="6"/>
    </row>
    <row r="186" spans="1:5" ht="15.75" customHeight="1">
      <c r="A186" s="6"/>
      <c r="B186" s="6"/>
      <c r="C186" s="6"/>
      <c r="D186" s="6"/>
      <c r="E186" s="6"/>
    </row>
    <row r="187" spans="1:5" ht="15.75" customHeight="1">
      <c r="A187" s="6"/>
      <c r="B187" s="6"/>
      <c r="C187" s="6"/>
      <c r="D187" s="6"/>
      <c r="E187" s="6"/>
    </row>
    <row r="188" spans="1:5" ht="15.75" customHeight="1">
      <c r="A188" s="6"/>
      <c r="B188" s="6"/>
      <c r="C188" s="6"/>
      <c r="D188" s="6"/>
      <c r="E188" s="6"/>
    </row>
    <row r="189" spans="1:5" ht="15.75" customHeight="1">
      <c r="A189" s="6"/>
      <c r="B189" s="6"/>
      <c r="C189" s="6"/>
      <c r="D189" s="6"/>
      <c r="E189" s="6"/>
    </row>
    <row r="190" spans="1:5" ht="15.75" customHeight="1">
      <c r="A190" s="6"/>
      <c r="B190" s="6"/>
      <c r="C190" s="6"/>
      <c r="D190" s="6"/>
      <c r="E190" s="6"/>
    </row>
    <row r="191" spans="1:5" ht="15.75" customHeight="1">
      <c r="A191" s="6"/>
      <c r="B191" s="6"/>
      <c r="C191" s="6"/>
      <c r="D191" s="6"/>
      <c r="E191" s="6"/>
    </row>
    <row r="192" spans="1:5" ht="15.75" customHeight="1">
      <c r="A192" s="6"/>
      <c r="B192" s="6"/>
      <c r="C192" s="6"/>
      <c r="D192" s="6"/>
      <c r="E192" s="6"/>
    </row>
    <row r="193" spans="1:5" ht="15.75" customHeight="1">
      <c r="A193" s="6"/>
      <c r="B193" s="6"/>
      <c r="C193" s="6"/>
      <c r="D193" s="6"/>
      <c r="E193" s="6"/>
    </row>
    <row r="194" spans="1:5" ht="15.75" customHeight="1">
      <c r="A194" s="6"/>
      <c r="B194" s="6"/>
      <c r="C194" s="6"/>
      <c r="D194" s="6"/>
      <c r="E194" s="6"/>
    </row>
    <row r="195" spans="1:5" ht="15.75" customHeight="1">
      <c r="A195" s="6"/>
      <c r="B195" s="6"/>
      <c r="C195" s="6"/>
      <c r="D195" s="6"/>
      <c r="E195" s="6"/>
    </row>
    <row r="196" spans="1:5" ht="15.75" customHeight="1">
      <c r="A196" s="6"/>
      <c r="B196" s="6"/>
      <c r="C196" s="6"/>
      <c r="D196" s="6"/>
      <c r="E196" s="6"/>
    </row>
    <row r="197" spans="1:5" ht="15.75" customHeight="1">
      <c r="A197" s="6"/>
      <c r="B197" s="6"/>
      <c r="C197" s="6"/>
      <c r="D197" s="6"/>
      <c r="E197" s="6"/>
    </row>
    <row r="198" spans="1:5" ht="15.75" customHeight="1">
      <c r="A198" s="6"/>
      <c r="B198" s="6"/>
      <c r="C198" s="6"/>
      <c r="D198" s="6"/>
      <c r="E198" s="6"/>
    </row>
    <row r="199" spans="1:5" ht="15.75" customHeight="1">
      <c r="A199" s="6"/>
      <c r="B199" s="6"/>
      <c r="C199" s="6"/>
      <c r="D199" s="6"/>
      <c r="E199" s="6"/>
    </row>
    <row r="200" spans="1:5" ht="15.75" customHeight="1">
      <c r="A200" s="6"/>
      <c r="B200" s="6"/>
      <c r="C200" s="6"/>
      <c r="D200" s="6"/>
      <c r="E200" s="6"/>
    </row>
    <row r="201" spans="1:5" ht="15.75" customHeight="1">
      <c r="A201" s="6"/>
      <c r="B201" s="6"/>
      <c r="C201" s="6"/>
      <c r="D201" s="6"/>
      <c r="E201" s="6"/>
    </row>
    <row r="202" spans="1:5" ht="15.75" customHeight="1">
      <c r="A202" s="6"/>
      <c r="B202" s="6"/>
      <c r="C202" s="6"/>
      <c r="D202" s="6"/>
      <c r="E202" s="6"/>
    </row>
    <row r="203" spans="1:5" ht="15.75" customHeight="1">
      <c r="A203" s="6"/>
      <c r="B203" s="6"/>
      <c r="C203" s="6"/>
      <c r="D203" s="6"/>
      <c r="E203" s="6"/>
    </row>
    <row r="204" spans="1:5" ht="15.75" customHeight="1">
      <c r="A204" s="6"/>
      <c r="B204" s="6"/>
      <c r="C204" s="6"/>
      <c r="D204" s="6"/>
      <c r="E204" s="6"/>
    </row>
    <row r="205" spans="1:5" ht="15.75" customHeight="1">
      <c r="A205" s="6"/>
      <c r="B205" s="6"/>
      <c r="C205" s="6"/>
      <c r="D205" s="6"/>
      <c r="E205" s="6"/>
    </row>
    <row r="206" spans="1:5" ht="15.75" customHeight="1">
      <c r="A206" s="6"/>
      <c r="B206" s="6"/>
      <c r="C206" s="6"/>
      <c r="D206" s="6"/>
      <c r="E206" s="6"/>
    </row>
    <row r="207" spans="1:5" ht="15.75" customHeight="1">
      <c r="A207" s="6"/>
      <c r="B207" s="6"/>
      <c r="C207" s="6"/>
      <c r="D207" s="6"/>
      <c r="E207" s="6"/>
    </row>
    <row r="208" spans="1:5" ht="15.75" customHeight="1">
      <c r="A208" s="6"/>
      <c r="B208" s="6"/>
      <c r="C208" s="6"/>
      <c r="D208" s="6"/>
      <c r="E208" s="6"/>
    </row>
    <row r="209" spans="1:5" ht="15.75" customHeight="1">
      <c r="A209" s="6"/>
      <c r="B209" s="6"/>
      <c r="C209" s="6"/>
      <c r="D209" s="6"/>
      <c r="E209" s="6"/>
    </row>
    <row r="210" spans="1:5" ht="15.75" customHeight="1">
      <c r="A210" s="6"/>
      <c r="B210" s="6"/>
      <c r="C210" s="6"/>
      <c r="D210" s="6"/>
      <c r="E210" s="6"/>
    </row>
    <row r="211" spans="1:5" ht="15.75" customHeight="1">
      <c r="A211" s="6"/>
      <c r="B211" s="6"/>
      <c r="C211" s="6"/>
      <c r="D211" s="6"/>
      <c r="E211" s="6"/>
    </row>
    <row r="212" spans="1:5" ht="15.75" customHeight="1">
      <c r="A212" s="6"/>
      <c r="B212" s="6"/>
      <c r="C212" s="6"/>
      <c r="D212" s="6"/>
      <c r="E212" s="6"/>
    </row>
    <row r="213" spans="1:5" ht="15.75" customHeight="1">
      <c r="A213" s="6"/>
      <c r="B213" s="6"/>
      <c r="C213" s="6"/>
      <c r="D213" s="6"/>
      <c r="E213" s="6"/>
    </row>
    <row r="214" spans="1:5" ht="15.75" customHeight="1">
      <c r="A214" s="6"/>
      <c r="B214" s="6"/>
      <c r="C214" s="6"/>
      <c r="D214" s="6"/>
      <c r="E214" s="6"/>
    </row>
    <row r="215" spans="1:5" ht="15.75" customHeight="1">
      <c r="A215" s="6"/>
      <c r="B215" s="6"/>
      <c r="C215" s="6"/>
      <c r="D215" s="6"/>
      <c r="E215" s="6"/>
    </row>
    <row r="216" spans="1:5" ht="15.75" customHeight="1">
      <c r="A216" s="6"/>
      <c r="B216" s="6"/>
      <c r="C216" s="6"/>
      <c r="D216" s="6"/>
      <c r="E216" s="6"/>
    </row>
    <row r="217" spans="1:5" ht="15.75" customHeight="1">
      <c r="A217" s="6"/>
      <c r="B217" s="6"/>
      <c r="C217" s="6"/>
      <c r="D217" s="6"/>
      <c r="E217" s="6"/>
    </row>
    <row r="218" spans="1:5" ht="15.75" customHeight="1">
      <c r="A218" s="6"/>
      <c r="B218" s="6"/>
      <c r="C218" s="6"/>
      <c r="D218" s="6"/>
      <c r="E218" s="6"/>
    </row>
    <row r="219" spans="1:5" ht="15.75" customHeight="1">
      <c r="A219" s="6"/>
      <c r="B219" s="6"/>
      <c r="C219" s="6"/>
      <c r="D219" s="6"/>
      <c r="E219" s="6"/>
    </row>
    <row r="220" spans="1:5" ht="15.75" customHeight="1">
      <c r="A220" s="6"/>
      <c r="B220" s="6"/>
      <c r="C220" s="6"/>
      <c r="D220" s="6"/>
      <c r="E220" s="6"/>
    </row>
    <row r="221" spans="1:5" ht="12.75" customHeight="1">
      <c r="A221" s="6"/>
      <c r="B221" s="6"/>
      <c r="C221" s="6"/>
      <c r="D221" s="6"/>
      <c r="E221" s="6"/>
    </row>
    <row r="222" spans="1:5" ht="12.75" customHeight="1">
      <c r="A222" s="6"/>
      <c r="B222" s="6"/>
      <c r="C222" s="6"/>
      <c r="D222" s="6"/>
      <c r="E222" s="6"/>
    </row>
    <row r="223" spans="1:5" ht="12.75" customHeight="1">
      <c r="A223" s="6"/>
      <c r="B223" s="6"/>
      <c r="C223" s="6"/>
      <c r="D223" s="6"/>
      <c r="E223" s="6"/>
    </row>
    <row r="224" spans="1:5" ht="12.75" customHeight="1">
      <c r="A224" s="6"/>
      <c r="B224" s="6"/>
      <c r="C224" s="6"/>
      <c r="D224" s="6"/>
      <c r="E224" s="6"/>
    </row>
    <row r="225" spans="1:5" ht="12.75" customHeight="1">
      <c r="A225" s="6"/>
      <c r="B225" s="6"/>
      <c r="C225" s="6"/>
      <c r="D225" s="6"/>
      <c r="E225" s="6"/>
    </row>
    <row r="226" spans="1:5" ht="12.75" customHeight="1">
      <c r="A226" s="6"/>
      <c r="B226" s="6"/>
      <c r="C226" s="6"/>
      <c r="D226" s="6"/>
      <c r="E226" s="6"/>
    </row>
    <row r="227" spans="1:5" ht="12.75" customHeight="1">
      <c r="A227" s="6"/>
      <c r="B227" s="6"/>
      <c r="C227" s="6"/>
      <c r="D227" s="6"/>
      <c r="E227" s="6"/>
    </row>
    <row r="228" spans="1:5" ht="12.75" customHeight="1">
      <c r="A228" s="6"/>
      <c r="B228" s="6"/>
      <c r="C228" s="6"/>
      <c r="D228" s="6"/>
      <c r="E228" s="6"/>
    </row>
    <row r="229" spans="1:5" ht="12.75" customHeight="1">
      <c r="A229" s="6"/>
      <c r="B229" s="6"/>
      <c r="C229" s="6"/>
      <c r="D229" s="6"/>
      <c r="E229" s="6"/>
    </row>
    <row r="230" spans="1:5" ht="12.75" customHeight="1">
      <c r="A230" s="6"/>
      <c r="B230" s="6"/>
      <c r="C230" s="6"/>
      <c r="D230" s="6"/>
      <c r="E230" s="6"/>
    </row>
    <row r="231" spans="1:5" ht="12.75" customHeight="1">
      <c r="A231" s="6"/>
      <c r="B231" s="6"/>
      <c r="C231" s="6"/>
      <c r="D231" s="6"/>
      <c r="E231" s="6"/>
    </row>
    <row r="232" spans="1:5" ht="12.75" customHeight="1">
      <c r="A232" s="6"/>
      <c r="B232" s="6"/>
      <c r="C232" s="6"/>
      <c r="D232" s="6"/>
      <c r="E232" s="6"/>
    </row>
    <row r="233" spans="1:5" ht="12.75" customHeight="1">
      <c r="A233" s="6"/>
      <c r="B233" s="6"/>
      <c r="C233" s="6"/>
      <c r="D233" s="6"/>
      <c r="E233" s="6"/>
    </row>
    <row r="234" spans="1:5" ht="12.75" customHeight="1">
      <c r="A234" s="6"/>
      <c r="B234" s="6"/>
      <c r="C234" s="6"/>
      <c r="D234" s="6"/>
      <c r="E234" s="6"/>
    </row>
    <row r="235" spans="1:5" ht="12.75" customHeight="1">
      <c r="A235" s="6"/>
      <c r="B235" s="6"/>
      <c r="C235" s="6"/>
      <c r="D235" s="6"/>
      <c r="E235" s="6"/>
    </row>
    <row r="236" spans="1:5" ht="12.75" customHeight="1">
      <c r="A236" s="6"/>
      <c r="B236" s="6"/>
      <c r="C236" s="6"/>
      <c r="D236" s="6"/>
      <c r="E236" s="6"/>
    </row>
    <row r="237" spans="1:5" ht="12.75" customHeight="1">
      <c r="A237" s="6"/>
      <c r="B237" s="6"/>
      <c r="C237" s="6"/>
      <c r="D237" s="6"/>
      <c r="E237" s="6"/>
    </row>
    <row r="238" spans="1:5" ht="12.75" customHeight="1">
      <c r="A238" s="6"/>
      <c r="B238" s="6"/>
      <c r="C238" s="6"/>
      <c r="D238" s="6"/>
      <c r="E238" s="6"/>
    </row>
    <row r="239" spans="1:5" ht="12.75" customHeight="1">
      <c r="A239" s="6"/>
      <c r="B239" s="6"/>
      <c r="C239" s="6"/>
      <c r="D239" s="6"/>
      <c r="E239" s="6"/>
    </row>
    <row r="240" spans="1:5" ht="12.75" customHeight="1">
      <c r="A240" s="6"/>
      <c r="B240" s="6"/>
      <c r="C240" s="6"/>
      <c r="D240" s="6"/>
      <c r="E240" s="6"/>
    </row>
    <row r="241" spans="1:5" ht="12.75" customHeight="1">
      <c r="A241" s="6"/>
      <c r="B241" s="6"/>
      <c r="C241" s="6"/>
      <c r="D241" s="6"/>
      <c r="E241" s="6"/>
    </row>
    <row r="242" spans="1:5" ht="12.75" customHeight="1">
      <c r="A242" s="6"/>
      <c r="B242" s="6"/>
      <c r="C242" s="6"/>
      <c r="D242" s="6"/>
      <c r="E242" s="6"/>
    </row>
    <row r="243" spans="1:5" ht="12.75" customHeight="1">
      <c r="A243" s="6"/>
      <c r="B243" s="6"/>
      <c r="C243" s="6"/>
      <c r="D243" s="6"/>
      <c r="E243" s="6"/>
    </row>
    <row r="244" spans="1:5" ht="12.75" customHeight="1">
      <c r="A244" s="6"/>
      <c r="B244" s="6"/>
      <c r="C244" s="6"/>
      <c r="D244" s="6"/>
      <c r="E244" s="6"/>
    </row>
    <row r="245" spans="1:5" ht="12.75" customHeight="1">
      <c r="A245" s="6"/>
      <c r="B245" s="6"/>
      <c r="C245" s="6"/>
      <c r="D245" s="6"/>
      <c r="E245" s="6"/>
    </row>
    <row r="246" spans="1:5" ht="12.75" customHeight="1">
      <c r="A246" s="6"/>
      <c r="B246" s="6"/>
      <c r="C246" s="6"/>
      <c r="D246" s="6"/>
      <c r="E246" s="6"/>
    </row>
    <row r="247" spans="1:5" ht="12.75" customHeight="1">
      <c r="A247" s="6"/>
      <c r="B247" s="6"/>
      <c r="C247" s="6"/>
      <c r="D247" s="6"/>
      <c r="E247" s="6"/>
    </row>
    <row r="248" spans="1:5" ht="12.75" customHeight="1">
      <c r="A248" s="6"/>
      <c r="B248" s="6"/>
      <c r="C248" s="6"/>
      <c r="D248" s="6"/>
      <c r="E248" s="6"/>
    </row>
    <row r="249" spans="1:5" ht="12.75" customHeight="1">
      <c r="A249" s="6"/>
      <c r="B249" s="6"/>
      <c r="C249" s="6"/>
      <c r="D249" s="6"/>
      <c r="E249" s="6"/>
    </row>
    <row r="250" spans="1:5" ht="12.75" customHeight="1">
      <c r="A250" s="6"/>
      <c r="B250" s="6"/>
      <c r="C250" s="6"/>
      <c r="D250" s="6"/>
      <c r="E250" s="6"/>
    </row>
    <row r="251" spans="1:5" ht="12.75" customHeight="1">
      <c r="A251" s="6"/>
      <c r="B251" s="6"/>
      <c r="C251" s="6"/>
      <c r="D251" s="6"/>
      <c r="E251" s="6"/>
    </row>
    <row r="252" spans="1:5" ht="12.75" customHeight="1">
      <c r="A252" s="6"/>
      <c r="B252" s="6"/>
      <c r="C252" s="6"/>
      <c r="D252" s="6"/>
      <c r="E252" s="6"/>
    </row>
    <row r="253" spans="1:5" ht="12.75" customHeight="1">
      <c r="A253" s="6"/>
      <c r="B253" s="6"/>
      <c r="C253" s="6"/>
      <c r="D253" s="6"/>
      <c r="E253" s="6"/>
    </row>
    <row r="254" spans="1:5" ht="12.75" customHeight="1">
      <c r="A254" s="6"/>
      <c r="B254" s="6"/>
      <c r="C254" s="6"/>
      <c r="D254" s="6"/>
      <c r="E254" s="6"/>
    </row>
    <row r="255" spans="1:5" ht="12.75" customHeight="1">
      <c r="A255" s="6"/>
      <c r="B255" s="6"/>
      <c r="C255" s="6"/>
      <c r="D255" s="6"/>
      <c r="E255" s="6"/>
    </row>
    <row r="256" spans="1:5" ht="12.75" customHeight="1">
      <c r="A256" s="6"/>
      <c r="B256" s="6"/>
      <c r="C256" s="6"/>
      <c r="D256" s="6"/>
      <c r="E256" s="6"/>
    </row>
    <row r="257" spans="1:5" ht="12.75" customHeight="1">
      <c r="A257" s="6"/>
      <c r="B257" s="6"/>
      <c r="C257" s="6"/>
      <c r="D257" s="6"/>
      <c r="E257" s="6"/>
    </row>
    <row r="258" spans="1:5" ht="12.75" customHeight="1">
      <c r="A258" s="6"/>
      <c r="B258" s="6"/>
      <c r="C258" s="6"/>
      <c r="D258" s="6"/>
      <c r="E258" s="6"/>
    </row>
    <row r="259" spans="1:5" ht="12.75" customHeight="1">
      <c r="A259" s="6"/>
      <c r="B259" s="6"/>
      <c r="C259" s="6"/>
      <c r="D259" s="6"/>
      <c r="E259" s="6"/>
    </row>
    <row r="260" spans="1:5" ht="12.75" customHeight="1">
      <c r="A260" s="6"/>
      <c r="B260" s="6"/>
      <c r="C260" s="6"/>
      <c r="D260" s="6"/>
      <c r="E260" s="6"/>
    </row>
    <row r="261" spans="1:5" ht="12.75" customHeight="1">
      <c r="A261" s="6"/>
      <c r="B261" s="6"/>
      <c r="C261" s="6"/>
      <c r="D261" s="6"/>
      <c r="E261" s="6"/>
    </row>
    <row r="262" spans="1:5" ht="12.75" customHeight="1">
      <c r="A262" s="6"/>
      <c r="B262" s="6"/>
      <c r="C262" s="6"/>
      <c r="D262" s="6"/>
      <c r="E262" s="6"/>
    </row>
    <row r="263" spans="1:5" ht="12.75" customHeight="1">
      <c r="A263" s="6"/>
      <c r="B263" s="6"/>
      <c r="C263" s="6"/>
      <c r="D263" s="6"/>
      <c r="E263" s="6"/>
    </row>
    <row r="264" spans="1:5" ht="12.75" customHeight="1">
      <c r="A264" s="6"/>
      <c r="B264" s="6"/>
      <c r="C264" s="6"/>
      <c r="D264" s="6"/>
      <c r="E264" s="6"/>
    </row>
    <row r="265" spans="1:5" ht="12.75" customHeight="1">
      <c r="A265" s="6"/>
      <c r="B265" s="6"/>
      <c r="C265" s="6"/>
      <c r="D265" s="6"/>
      <c r="E265" s="6"/>
    </row>
    <row r="266" spans="1:5" ht="12.75" customHeight="1">
      <c r="A266" s="6"/>
      <c r="B266" s="6"/>
      <c r="C266" s="6"/>
      <c r="D266" s="6"/>
      <c r="E266" s="6"/>
    </row>
    <row r="267" spans="1:5" ht="12.75" customHeight="1">
      <c r="A267" s="6"/>
      <c r="B267" s="6"/>
      <c r="C267" s="6"/>
      <c r="D267" s="6"/>
      <c r="E267" s="6"/>
    </row>
    <row r="268" spans="1:5" ht="12.75" customHeight="1">
      <c r="A268" s="6"/>
      <c r="B268" s="6"/>
      <c r="C268" s="6"/>
      <c r="D268" s="6"/>
      <c r="E268" s="6"/>
    </row>
    <row r="269" spans="1:5" ht="12.75" customHeight="1">
      <c r="A269" s="6"/>
      <c r="B269" s="6"/>
      <c r="C269" s="6"/>
      <c r="D269" s="6"/>
      <c r="E269" s="6"/>
    </row>
    <row r="270" spans="1:5" ht="12.75" customHeight="1">
      <c r="A270" s="6"/>
      <c r="B270" s="6"/>
      <c r="C270" s="6"/>
      <c r="D270" s="6"/>
      <c r="E270" s="6"/>
    </row>
    <row r="271" spans="1:5" ht="12.75" customHeight="1">
      <c r="A271" s="6"/>
      <c r="B271" s="6"/>
      <c r="C271" s="6"/>
      <c r="D271" s="6"/>
      <c r="E271" s="6"/>
    </row>
    <row r="272" spans="1:5" ht="12.75" customHeight="1">
      <c r="A272" s="6"/>
      <c r="B272" s="6"/>
      <c r="C272" s="6"/>
      <c r="D272" s="6"/>
      <c r="E272" s="6"/>
    </row>
    <row r="273" spans="1:5" ht="12.75" customHeight="1">
      <c r="A273" s="6"/>
      <c r="B273" s="6"/>
      <c r="C273" s="6"/>
      <c r="D273" s="6"/>
      <c r="E273" s="6"/>
    </row>
    <row r="274" spans="1:5" ht="12.75" customHeight="1">
      <c r="A274" s="6"/>
      <c r="B274" s="6"/>
      <c r="C274" s="6"/>
      <c r="D274" s="6"/>
      <c r="E274" s="6"/>
    </row>
    <row r="275" spans="1:5" ht="12.75" customHeight="1">
      <c r="A275" s="6"/>
      <c r="B275" s="6"/>
      <c r="C275" s="6"/>
      <c r="D275" s="6"/>
      <c r="E275" s="6"/>
    </row>
    <row r="276" spans="1:5" ht="12.75" customHeight="1">
      <c r="A276" s="6"/>
      <c r="B276" s="6"/>
      <c r="C276" s="6"/>
      <c r="D276" s="6"/>
      <c r="E276" s="6"/>
    </row>
    <row r="277" spans="1:5" ht="12.75" customHeight="1">
      <c r="A277" s="6"/>
      <c r="B277" s="6"/>
      <c r="C277" s="6"/>
      <c r="D277" s="6"/>
      <c r="E277" s="6"/>
    </row>
    <row r="278" spans="1:5" ht="12.75" customHeight="1">
      <c r="A278" s="6"/>
      <c r="B278" s="6"/>
      <c r="C278" s="6"/>
      <c r="D278" s="6"/>
      <c r="E278" s="6"/>
    </row>
    <row r="279" spans="1:5" ht="12.75" customHeight="1">
      <c r="A279" s="6"/>
      <c r="B279" s="6"/>
      <c r="C279" s="6"/>
      <c r="D279" s="6"/>
      <c r="E279" s="6"/>
    </row>
    <row r="280" spans="1:5" ht="12.75" customHeight="1">
      <c r="A280" s="6"/>
      <c r="B280" s="6"/>
      <c r="C280" s="6"/>
      <c r="D280" s="6"/>
      <c r="E280" s="6"/>
    </row>
    <row r="281" spans="1:5" ht="12.75" customHeight="1">
      <c r="A281" s="6"/>
      <c r="B281" s="6"/>
      <c r="C281" s="6"/>
      <c r="D281" s="6"/>
      <c r="E281" s="6"/>
    </row>
    <row r="282" spans="1:5" ht="12.75" customHeight="1">
      <c r="A282" s="6"/>
      <c r="B282" s="6"/>
      <c r="C282" s="6"/>
      <c r="D282" s="6"/>
      <c r="E282" s="6"/>
    </row>
    <row r="283" spans="1:5" ht="12.75" customHeight="1">
      <c r="A283" s="6"/>
      <c r="B283" s="6"/>
      <c r="C283" s="6"/>
      <c r="D283" s="6"/>
      <c r="E283" s="6"/>
    </row>
    <row r="284" spans="1:5" ht="12.75" customHeight="1">
      <c r="A284" s="6"/>
      <c r="B284" s="6"/>
      <c r="C284" s="6"/>
      <c r="D284" s="6"/>
      <c r="E284" s="6"/>
    </row>
    <row r="285" spans="1:5" ht="12.75" customHeight="1">
      <c r="A285" s="6"/>
      <c r="B285" s="6"/>
      <c r="C285" s="6"/>
      <c r="D285" s="6"/>
      <c r="E285" s="6"/>
    </row>
    <row r="286" spans="1:5" ht="12.75" customHeight="1">
      <c r="A286" s="6"/>
      <c r="B286" s="6"/>
      <c r="C286" s="6"/>
      <c r="D286" s="6"/>
      <c r="E286" s="6"/>
    </row>
    <row r="287" spans="1:5" ht="12.75" customHeight="1">
      <c r="A287" s="6"/>
      <c r="B287" s="6"/>
      <c r="C287" s="6"/>
      <c r="D287" s="6"/>
      <c r="E287" s="6"/>
    </row>
    <row r="288" spans="1:5" ht="12.75" customHeight="1">
      <c r="A288" s="6"/>
      <c r="B288" s="6"/>
      <c r="C288" s="6"/>
      <c r="D288" s="6"/>
      <c r="E288" s="6"/>
    </row>
    <row r="289" spans="1:5" ht="12.75" customHeight="1">
      <c r="A289" s="6"/>
      <c r="B289" s="6"/>
      <c r="C289" s="6"/>
      <c r="D289" s="6"/>
      <c r="E289" s="6"/>
    </row>
    <row r="290" spans="1:5" ht="12.75" customHeight="1">
      <c r="A290" s="6"/>
      <c r="B290" s="6"/>
      <c r="C290" s="6"/>
      <c r="D290" s="6"/>
      <c r="E290" s="6"/>
    </row>
    <row r="291" spans="1:5" ht="12.75" customHeight="1">
      <c r="A291" s="6"/>
      <c r="B291" s="6"/>
      <c r="C291" s="6"/>
      <c r="D291" s="6"/>
      <c r="E291" s="6"/>
    </row>
    <row r="292" spans="1:5" ht="12.75" customHeight="1">
      <c r="A292" s="6"/>
      <c r="B292" s="6"/>
      <c r="C292" s="6"/>
      <c r="D292" s="6"/>
      <c r="E292" s="6"/>
    </row>
    <row r="293" spans="1:5" ht="12.75" customHeight="1">
      <c r="A293" s="6"/>
      <c r="B293" s="6"/>
      <c r="C293" s="6"/>
      <c r="D293" s="6"/>
      <c r="E293" s="6"/>
    </row>
    <row r="294" spans="1:5" ht="12.75" customHeight="1">
      <c r="A294" s="6"/>
      <c r="B294" s="6"/>
      <c r="C294" s="6"/>
      <c r="D294" s="6"/>
      <c r="E294" s="6"/>
    </row>
    <row r="295" spans="1:5" ht="12.75" customHeight="1">
      <c r="A295" s="6"/>
      <c r="B295" s="6"/>
      <c r="C295" s="6"/>
      <c r="D295" s="6"/>
      <c r="E295" s="6"/>
    </row>
    <row r="296" spans="1:5" ht="12.75" customHeight="1">
      <c r="A296" s="6"/>
      <c r="B296" s="6"/>
      <c r="C296" s="6"/>
      <c r="D296" s="6"/>
      <c r="E296" s="6"/>
    </row>
    <row r="297" spans="1:5" ht="12.75" customHeight="1">
      <c r="A297" s="6"/>
      <c r="B297" s="6"/>
      <c r="C297" s="6"/>
      <c r="D297" s="6"/>
      <c r="E297" s="6"/>
    </row>
    <row r="298" spans="1:5" ht="12.75" customHeight="1">
      <c r="A298" s="6"/>
      <c r="B298" s="6"/>
      <c r="C298" s="6"/>
      <c r="D298" s="6"/>
      <c r="E298" s="6"/>
    </row>
    <row r="299" spans="1:5" ht="12.75" customHeight="1">
      <c r="A299" s="6"/>
      <c r="B299" s="6"/>
      <c r="C299" s="6"/>
      <c r="D299" s="6"/>
      <c r="E299" s="6"/>
    </row>
    <row r="300" spans="1:5" ht="12.75" customHeight="1">
      <c r="A300" s="6"/>
      <c r="B300" s="6"/>
      <c r="C300" s="6"/>
      <c r="D300" s="6"/>
      <c r="E300" s="6"/>
    </row>
    <row r="301" spans="1:5" ht="12.75" customHeight="1">
      <c r="A301" s="6"/>
      <c r="B301" s="6"/>
      <c r="C301" s="6"/>
      <c r="D301" s="6"/>
      <c r="E301" s="6"/>
    </row>
    <row r="302" spans="1:5" ht="12.75" customHeight="1">
      <c r="A302" s="6"/>
      <c r="B302" s="6"/>
      <c r="C302" s="6"/>
      <c r="D302" s="6"/>
      <c r="E302" s="6"/>
    </row>
    <row r="303" spans="1:5" ht="12.75" customHeight="1">
      <c r="A303" s="6"/>
      <c r="B303" s="6"/>
      <c r="C303" s="6"/>
      <c r="D303" s="6"/>
      <c r="E303" s="6"/>
    </row>
    <row r="304" spans="1:5" ht="12.75" customHeight="1">
      <c r="A304" s="6"/>
      <c r="B304" s="6"/>
      <c r="C304" s="6"/>
      <c r="D304" s="6"/>
      <c r="E304" s="6"/>
    </row>
    <row r="305" spans="1:5" ht="12.75" customHeight="1">
      <c r="A305" s="6"/>
      <c r="B305" s="6"/>
      <c r="C305" s="6"/>
      <c r="D305" s="6"/>
      <c r="E305" s="6"/>
    </row>
    <row r="306" spans="1:5" ht="12.75" customHeight="1">
      <c r="A306" s="6"/>
      <c r="B306" s="6"/>
      <c r="C306" s="6"/>
      <c r="D306" s="6"/>
      <c r="E306" s="6"/>
    </row>
    <row r="307" spans="1:5" ht="12.75" customHeight="1">
      <c r="A307" s="6"/>
      <c r="B307" s="6"/>
      <c r="C307" s="6"/>
      <c r="D307" s="6"/>
      <c r="E307" s="6"/>
    </row>
    <row r="308" spans="1:5" ht="12.75" customHeight="1">
      <c r="A308" s="6"/>
      <c r="B308" s="6"/>
      <c r="C308" s="6"/>
      <c r="D308" s="6"/>
      <c r="E308" s="6"/>
    </row>
    <row r="309" spans="1:5" ht="12.75" customHeight="1">
      <c r="A309" s="6"/>
      <c r="B309" s="6"/>
      <c r="C309" s="6"/>
      <c r="D309" s="6"/>
      <c r="E309" s="6"/>
    </row>
    <row r="310" spans="1:5" ht="12.75" customHeight="1">
      <c r="A310" s="6"/>
      <c r="B310" s="6"/>
      <c r="C310" s="6"/>
      <c r="D310" s="6"/>
      <c r="E310" s="6"/>
    </row>
    <row r="311" spans="1:5" ht="12.75" customHeight="1">
      <c r="A311" s="6"/>
      <c r="B311" s="6"/>
      <c r="C311" s="6"/>
      <c r="D311" s="6"/>
      <c r="E311" s="6"/>
    </row>
    <row r="312" spans="1:5" ht="12.75" customHeight="1">
      <c r="A312" s="6"/>
      <c r="B312" s="6"/>
      <c r="C312" s="6"/>
      <c r="D312" s="6"/>
      <c r="E312" s="6"/>
    </row>
    <row r="313" spans="1:5" ht="12.75" customHeight="1">
      <c r="A313" s="6"/>
      <c r="B313" s="6"/>
      <c r="C313" s="6"/>
      <c r="D313" s="6"/>
      <c r="E313" s="6"/>
    </row>
    <row r="314" spans="1:5" ht="12.75" customHeight="1">
      <c r="A314" s="6"/>
      <c r="B314" s="6"/>
      <c r="C314" s="6"/>
      <c r="D314" s="6"/>
      <c r="E314" s="6"/>
    </row>
    <row r="315" spans="1:5" ht="12.75" customHeight="1">
      <c r="A315" s="6"/>
      <c r="B315" s="6"/>
      <c r="C315" s="6"/>
      <c r="D315" s="6"/>
      <c r="E315" s="6"/>
    </row>
    <row r="316" spans="1:5" ht="12.75" customHeight="1">
      <c r="A316" s="6"/>
      <c r="B316" s="6"/>
      <c r="C316" s="6"/>
      <c r="D316" s="6"/>
      <c r="E316" s="6"/>
    </row>
    <row r="317" spans="1:5" ht="12.75" customHeight="1">
      <c r="A317" s="6"/>
      <c r="B317" s="6"/>
      <c r="C317" s="6"/>
      <c r="D317" s="6"/>
      <c r="E317" s="6"/>
    </row>
    <row r="318" spans="1:5" ht="12.75" customHeight="1">
      <c r="A318" s="6"/>
      <c r="B318" s="6"/>
      <c r="C318" s="6"/>
      <c r="D318" s="6"/>
      <c r="E318" s="6"/>
    </row>
    <row r="319" spans="1:5" ht="12.75" customHeight="1">
      <c r="A319" s="6"/>
      <c r="B319" s="6"/>
      <c r="C319" s="6"/>
      <c r="D319" s="6"/>
      <c r="E319" s="6"/>
    </row>
    <row r="320" spans="1:5" ht="12.75" customHeight="1">
      <c r="A320" s="6"/>
      <c r="B320" s="6"/>
      <c r="C320" s="6"/>
      <c r="D320" s="6"/>
      <c r="E320" s="6"/>
    </row>
    <row r="321" spans="1:5" ht="12.75" customHeight="1">
      <c r="A321" s="6"/>
      <c r="B321" s="6"/>
      <c r="C321" s="6"/>
      <c r="D321" s="6"/>
      <c r="E321" s="6"/>
    </row>
    <row r="322" spans="1:5" ht="12.75" customHeight="1">
      <c r="A322" s="6"/>
      <c r="B322" s="6"/>
      <c r="C322" s="6"/>
      <c r="D322" s="6"/>
      <c r="E322" s="6"/>
    </row>
    <row r="323" spans="1:5" ht="12.75" customHeight="1">
      <c r="A323" s="6"/>
      <c r="B323" s="6"/>
      <c r="C323" s="6"/>
      <c r="D323" s="6"/>
      <c r="E323" s="6"/>
    </row>
    <row r="324" spans="1:5" ht="12.75" customHeight="1">
      <c r="A324" s="6"/>
      <c r="B324" s="6"/>
      <c r="C324" s="6"/>
      <c r="D324" s="6"/>
      <c r="E324" s="6"/>
    </row>
    <row r="325" spans="1:5" ht="12.75" customHeight="1">
      <c r="A325" s="6"/>
      <c r="B325" s="6"/>
      <c r="C325" s="6"/>
      <c r="D325" s="6"/>
      <c r="E325" s="6"/>
    </row>
    <row r="326" spans="1:5" ht="12.75" customHeight="1">
      <c r="A326" s="6"/>
      <c r="B326" s="6"/>
      <c r="C326" s="6"/>
      <c r="D326" s="6"/>
      <c r="E326" s="6"/>
    </row>
    <row r="327" spans="1:5" ht="12.75" customHeight="1">
      <c r="A327" s="6"/>
      <c r="B327" s="6"/>
      <c r="C327" s="6"/>
      <c r="D327" s="6"/>
      <c r="E327" s="6"/>
    </row>
    <row r="328" spans="1:5" ht="12.75" customHeight="1">
      <c r="A328" s="6"/>
      <c r="B328" s="6"/>
      <c r="C328" s="6"/>
      <c r="D328" s="6"/>
      <c r="E328" s="6"/>
    </row>
    <row r="329" spans="1:5" ht="12.75" customHeight="1">
      <c r="A329" s="6"/>
      <c r="B329" s="6"/>
      <c r="C329" s="6"/>
      <c r="D329" s="6"/>
      <c r="E329" s="6"/>
    </row>
    <row r="330" spans="1:5" ht="12.75" customHeight="1">
      <c r="A330" s="6"/>
      <c r="B330" s="6"/>
      <c r="C330" s="6"/>
      <c r="D330" s="6"/>
      <c r="E330" s="6"/>
    </row>
    <row r="331" spans="1:5" ht="12.75" customHeight="1">
      <c r="A331" s="6"/>
      <c r="B331" s="6"/>
      <c r="C331" s="6"/>
      <c r="D331" s="6"/>
      <c r="E331" s="6"/>
    </row>
    <row r="332" spans="1:5" ht="12.75" customHeight="1">
      <c r="A332" s="6"/>
      <c r="B332" s="6"/>
      <c r="C332" s="6"/>
      <c r="D332" s="6"/>
      <c r="E332" s="6"/>
    </row>
    <row r="333" spans="1:5" ht="12.75" customHeight="1">
      <c r="A333" s="6"/>
      <c r="B333" s="6"/>
      <c r="C333" s="6"/>
      <c r="D333" s="6"/>
      <c r="E333" s="6"/>
    </row>
    <row r="334" spans="1:5" ht="12.75" customHeight="1">
      <c r="A334" s="6"/>
      <c r="B334" s="6"/>
      <c r="C334" s="6"/>
      <c r="D334" s="6"/>
      <c r="E334" s="6"/>
    </row>
    <row r="335" spans="1:5" ht="12.75" customHeight="1">
      <c r="A335" s="6"/>
      <c r="B335" s="6"/>
      <c r="C335" s="6"/>
      <c r="D335" s="6"/>
      <c r="E335" s="6"/>
    </row>
    <row r="336" spans="1:5" ht="12.75" customHeight="1">
      <c r="A336" s="6"/>
      <c r="B336" s="6"/>
      <c r="C336" s="6"/>
      <c r="D336" s="6"/>
      <c r="E336" s="6"/>
    </row>
    <row r="337" spans="1:5" ht="12.75" customHeight="1">
      <c r="A337" s="6"/>
      <c r="B337" s="6"/>
      <c r="C337" s="6"/>
      <c r="D337" s="6"/>
      <c r="E337" s="6"/>
    </row>
    <row r="338" spans="1:5" ht="12.75" customHeight="1">
      <c r="A338" s="6"/>
      <c r="B338" s="6"/>
      <c r="C338" s="6"/>
      <c r="D338" s="6"/>
      <c r="E338" s="6"/>
    </row>
    <row r="339" spans="1:5" ht="12.75" customHeight="1">
      <c r="A339" s="6"/>
      <c r="B339" s="6"/>
      <c r="C339" s="6"/>
      <c r="D339" s="6"/>
      <c r="E339" s="6"/>
    </row>
    <row r="340" spans="1:5" ht="12.75" customHeight="1">
      <c r="A340" s="6"/>
      <c r="B340" s="6"/>
      <c r="C340" s="6"/>
      <c r="D340" s="6"/>
      <c r="E340" s="6"/>
    </row>
    <row r="341" spans="1:5" ht="12.75" customHeight="1">
      <c r="A341" s="6"/>
      <c r="B341" s="6"/>
      <c r="C341" s="6"/>
      <c r="D341" s="6"/>
      <c r="E341" s="6"/>
    </row>
    <row r="342" spans="1:5" ht="12.75" customHeight="1">
      <c r="A342" s="6"/>
      <c r="B342" s="6"/>
      <c r="C342" s="6"/>
      <c r="D342" s="6"/>
      <c r="E342" s="6"/>
    </row>
    <row r="343" spans="1:5" ht="12.75" customHeight="1">
      <c r="A343" s="6"/>
      <c r="B343" s="6"/>
      <c r="C343" s="6"/>
      <c r="D343" s="6"/>
      <c r="E343" s="6"/>
    </row>
    <row r="344" spans="1:5" ht="12.75" customHeight="1">
      <c r="A344" s="6"/>
      <c r="B344" s="6"/>
      <c r="C344" s="6"/>
      <c r="D344" s="6"/>
      <c r="E344" s="6"/>
    </row>
    <row r="345" spans="1:5" ht="12.75" customHeight="1">
      <c r="A345" s="6"/>
      <c r="B345" s="6"/>
      <c r="C345" s="6"/>
      <c r="D345" s="6"/>
      <c r="E345" s="6"/>
    </row>
    <row r="346" spans="1:5" ht="12.75" customHeight="1">
      <c r="A346" s="6"/>
      <c r="B346" s="6"/>
      <c r="C346" s="6"/>
      <c r="D346" s="6"/>
      <c r="E346" s="6"/>
    </row>
    <row r="347" spans="1:5" ht="12.75" customHeight="1">
      <c r="A347" s="6"/>
      <c r="B347" s="6"/>
      <c r="C347" s="6"/>
      <c r="D347" s="6"/>
      <c r="E347" s="6"/>
    </row>
    <row r="348" spans="1:5" ht="12.75" customHeight="1">
      <c r="A348" s="6"/>
      <c r="B348" s="6"/>
      <c r="C348" s="6"/>
      <c r="D348" s="6"/>
      <c r="E348" s="6"/>
    </row>
    <row r="349" spans="1:5" ht="12.75" customHeight="1">
      <c r="A349" s="6"/>
      <c r="B349" s="6"/>
      <c r="C349" s="6"/>
      <c r="D349" s="6"/>
      <c r="E349" s="6"/>
    </row>
    <row r="350" spans="1:5" ht="12.75" customHeight="1">
      <c r="A350" s="6"/>
      <c r="B350" s="6"/>
      <c r="C350" s="6"/>
      <c r="D350" s="6"/>
      <c r="E350" s="6"/>
    </row>
    <row r="351" spans="1:5" ht="12.75" customHeight="1">
      <c r="A351" s="6"/>
      <c r="B351" s="6"/>
      <c r="C351" s="6"/>
      <c r="D351" s="6"/>
      <c r="E351" s="6"/>
    </row>
    <row r="352" spans="1:5" ht="12.75" customHeight="1">
      <c r="A352" s="6"/>
      <c r="B352" s="6"/>
      <c r="C352" s="6"/>
      <c r="D352" s="6"/>
      <c r="E352" s="6"/>
    </row>
    <row r="353" spans="1:5" ht="12.75" customHeight="1">
      <c r="A353" s="6"/>
      <c r="B353" s="6"/>
      <c r="C353" s="6"/>
      <c r="D353" s="6"/>
      <c r="E353" s="6"/>
    </row>
    <row r="354" spans="1:5" ht="12.75" customHeight="1">
      <c r="A354" s="6"/>
      <c r="B354" s="6"/>
      <c r="C354" s="6"/>
      <c r="D354" s="6"/>
      <c r="E354" s="6"/>
    </row>
    <row r="355" spans="1:5" ht="12.75" customHeight="1">
      <c r="A355" s="6"/>
      <c r="B355" s="6"/>
      <c r="C355" s="6"/>
      <c r="D355" s="6"/>
      <c r="E355" s="6"/>
    </row>
    <row r="356" spans="1:5" ht="12.75" customHeight="1">
      <c r="A356" s="6"/>
      <c r="B356" s="6"/>
      <c r="C356" s="6"/>
      <c r="D356" s="6"/>
      <c r="E356" s="6"/>
    </row>
    <row r="357" spans="1:5" ht="12.75" customHeight="1">
      <c r="A357" s="6"/>
      <c r="B357" s="6"/>
      <c r="C357" s="6"/>
      <c r="D357" s="6"/>
      <c r="E357" s="6"/>
    </row>
    <row r="358" spans="1:5" ht="12.75" customHeight="1">
      <c r="A358" s="6"/>
      <c r="B358" s="6"/>
      <c r="C358" s="6"/>
      <c r="D358" s="6"/>
      <c r="E358" s="6"/>
    </row>
    <row r="359" spans="1:5" ht="12.75" customHeight="1">
      <c r="A359" s="6"/>
      <c r="B359" s="6"/>
      <c r="C359" s="6"/>
      <c r="D359" s="6"/>
      <c r="E359" s="6"/>
    </row>
    <row r="360" spans="1:5" ht="12.75" customHeight="1">
      <c r="A360" s="6"/>
      <c r="B360" s="6"/>
      <c r="C360" s="6"/>
      <c r="D360" s="6"/>
      <c r="E360" s="6"/>
    </row>
    <row r="361" spans="1:5" ht="12.75" customHeight="1">
      <c r="A361" s="6"/>
      <c r="B361" s="6"/>
      <c r="C361" s="6"/>
      <c r="D361" s="6"/>
      <c r="E361" s="6"/>
    </row>
    <row r="362" spans="1:5" ht="12.75" customHeight="1">
      <c r="A362" s="6"/>
      <c r="B362" s="6"/>
      <c r="C362" s="6"/>
      <c r="D362" s="6"/>
      <c r="E362" s="6"/>
    </row>
    <row r="363" spans="1:5" ht="12.75" customHeight="1">
      <c r="A363" s="6"/>
      <c r="B363" s="6"/>
      <c r="C363" s="6"/>
      <c r="D363" s="6"/>
      <c r="E363" s="6"/>
    </row>
    <row r="364" spans="1:5" ht="12.75" customHeight="1">
      <c r="A364" s="6"/>
      <c r="B364" s="6"/>
      <c r="C364" s="6"/>
      <c r="D364" s="6"/>
      <c r="E364" s="6"/>
    </row>
    <row r="365" spans="1:5" ht="12.75" customHeight="1">
      <c r="A365" s="6"/>
      <c r="B365" s="6"/>
      <c r="C365" s="6"/>
      <c r="D365" s="6"/>
      <c r="E365" s="6"/>
    </row>
    <row r="366" spans="1:5" ht="12.75" customHeight="1">
      <c r="A366" s="6"/>
      <c r="B366" s="6"/>
      <c r="C366" s="6"/>
      <c r="D366" s="6"/>
      <c r="E366" s="6"/>
    </row>
    <row r="367" spans="1:5" ht="12.75" customHeight="1">
      <c r="A367" s="6"/>
      <c r="B367" s="6"/>
      <c r="C367" s="6"/>
      <c r="D367" s="6"/>
      <c r="E367" s="6"/>
    </row>
    <row r="368" spans="1:5" ht="12.75" customHeight="1">
      <c r="A368" s="6"/>
      <c r="B368" s="6"/>
      <c r="C368" s="6"/>
      <c r="D368" s="6"/>
      <c r="E368" s="6"/>
    </row>
    <row r="369" spans="1:5" ht="12.75" customHeight="1">
      <c r="A369" s="6"/>
      <c r="B369" s="6"/>
      <c r="C369" s="6"/>
      <c r="D369" s="6"/>
      <c r="E369" s="6"/>
    </row>
    <row r="370" spans="1:5" ht="12.75" customHeight="1">
      <c r="A370" s="6"/>
      <c r="B370" s="6"/>
      <c r="C370" s="6"/>
      <c r="D370" s="6"/>
      <c r="E370" s="6"/>
    </row>
    <row r="371" spans="1:5" ht="12.75" customHeight="1">
      <c r="A371" s="6"/>
      <c r="B371" s="6"/>
      <c r="C371" s="6"/>
      <c r="D371" s="6"/>
      <c r="E371" s="6"/>
    </row>
    <row r="372" spans="1:5" ht="12.75" customHeight="1">
      <c r="A372" s="6"/>
      <c r="B372" s="6"/>
      <c r="C372" s="6"/>
      <c r="D372" s="6"/>
      <c r="E372" s="6"/>
    </row>
    <row r="373" spans="1:5" ht="12.75" customHeight="1">
      <c r="A373" s="6"/>
      <c r="B373" s="6"/>
      <c r="C373" s="6"/>
      <c r="D373" s="6"/>
      <c r="E373" s="6"/>
    </row>
    <row r="374" spans="1:5" ht="12.75" customHeight="1">
      <c r="A374" s="6"/>
      <c r="B374" s="6"/>
      <c r="C374" s="6"/>
      <c r="D374" s="6"/>
      <c r="E374" s="6"/>
    </row>
    <row r="375" spans="1:5" ht="12.75" customHeight="1">
      <c r="A375" s="6"/>
      <c r="B375" s="6"/>
      <c r="C375" s="6"/>
      <c r="D375" s="6"/>
      <c r="E375" s="6"/>
    </row>
    <row r="376" spans="1:5" ht="12.75" customHeight="1">
      <c r="A376" s="6"/>
      <c r="B376" s="6"/>
      <c r="C376" s="6"/>
      <c r="D376" s="6"/>
      <c r="E376" s="6"/>
    </row>
    <row r="377" spans="1:5" ht="12.75" customHeight="1">
      <c r="A377" s="6"/>
      <c r="B377" s="6"/>
      <c r="C377" s="6"/>
      <c r="D377" s="6"/>
      <c r="E377" s="6"/>
    </row>
    <row r="378" spans="1:5" ht="12.75" customHeight="1">
      <c r="A378" s="6"/>
      <c r="B378" s="6"/>
      <c r="C378" s="6"/>
      <c r="D378" s="6"/>
      <c r="E378" s="6"/>
    </row>
    <row r="379" spans="1:5" ht="12.75" customHeight="1">
      <c r="A379" s="6"/>
      <c r="B379" s="6"/>
      <c r="C379" s="6"/>
      <c r="D379" s="6"/>
      <c r="E379" s="6"/>
    </row>
    <row r="380" spans="1:5" ht="12.75" customHeight="1">
      <c r="A380" s="6"/>
      <c r="B380" s="6"/>
      <c r="C380" s="6"/>
      <c r="D380" s="6"/>
      <c r="E380" s="6"/>
    </row>
    <row r="381" spans="1:5" ht="12.75" customHeight="1">
      <c r="A381" s="6"/>
      <c r="B381" s="6"/>
      <c r="C381" s="6"/>
      <c r="D381" s="6"/>
      <c r="E381" s="6"/>
    </row>
    <row r="382" spans="1:5" ht="12.75" customHeight="1">
      <c r="A382" s="6"/>
      <c r="B382" s="6"/>
      <c r="C382" s="6"/>
      <c r="D382" s="6"/>
      <c r="E382" s="6"/>
    </row>
    <row r="383" spans="1:5" ht="12.75" customHeight="1">
      <c r="A383" s="6"/>
      <c r="B383" s="6"/>
      <c r="C383" s="6"/>
      <c r="D383" s="6"/>
      <c r="E383" s="6"/>
    </row>
    <row r="384" spans="1:5" ht="12.75" customHeight="1">
      <c r="A384" s="6"/>
      <c r="B384" s="6"/>
      <c r="C384" s="6"/>
      <c r="D384" s="6"/>
      <c r="E384" s="6"/>
    </row>
    <row r="385" spans="1:5" ht="12.75" customHeight="1">
      <c r="A385" s="6"/>
      <c r="B385" s="6"/>
      <c r="C385" s="6"/>
      <c r="D385" s="6"/>
      <c r="E385" s="6"/>
    </row>
    <row r="386" spans="1:5" ht="12.75" customHeight="1">
      <c r="A386" s="6"/>
      <c r="B386" s="6"/>
      <c r="C386" s="6"/>
      <c r="D386" s="6"/>
      <c r="E386" s="6"/>
    </row>
    <row r="387" spans="1:5" ht="12.75" customHeight="1">
      <c r="A387" s="6"/>
      <c r="B387" s="6"/>
      <c r="C387" s="6"/>
      <c r="D387" s="6"/>
      <c r="E387" s="6"/>
    </row>
    <row r="388" spans="1:5" ht="12.75" customHeight="1">
      <c r="A388" s="6"/>
      <c r="B388" s="6"/>
      <c r="C388" s="6"/>
      <c r="D388" s="6"/>
      <c r="E388" s="6"/>
    </row>
    <row r="389" spans="1:5" ht="12.75" customHeight="1">
      <c r="A389" s="6"/>
      <c r="B389" s="6"/>
      <c r="C389" s="6"/>
      <c r="D389" s="6"/>
      <c r="E389" s="6"/>
    </row>
    <row r="390" spans="1:5" ht="12.75" customHeight="1">
      <c r="A390" s="6"/>
      <c r="B390" s="6"/>
      <c r="C390" s="6"/>
      <c r="D390" s="6"/>
      <c r="E390" s="6"/>
    </row>
    <row r="391" spans="1:5" ht="12.75" customHeight="1">
      <c r="A391" s="6"/>
      <c r="B391" s="6"/>
      <c r="C391" s="6"/>
      <c r="D391" s="6"/>
      <c r="E391" s="6"/>
    </row>
    <row r="392" spans="1:5" ht="12.75" customHeight="1">
      <c r="A392" s="6"/>
      <c r="B392" s="6"/>
      <c r="C392" s="6"/>
      <c r="D392" s="6"/>
      <c r="E392" s="6"/>
    </row>
    <row r="393" spans="1:5" ht="12.75" customHeight="1">
      <c r="A393" s="6"/>
      <c r="B393" s="6"/>
      <c r="C393" s="6"/>
      <c r="D393" s="6"/>
      <c r="E393" s="6"/>
    </row>
    <row r="394" spans="1:5" ht="12.75" customHeight="1">
      <c r="A394" s="6"/>
      <c r="B394" s="6"/>
      <c r="C394" s="6"/>
      <c r="D394" s="6"/>
      <c r="E394" s="6"/>
    </row>
    <row r="395" spans="1:5" ht="12.75" customHeight="1">
      <c r="A395" s="6"/>
      <c r="B395" s="6"/>
      <c r="C395" s="6"/>
      <c r="D395" s="6"/>
      <c r="E395" s="6"/>
    </row>
    <row r="396" spans="1:5" ht="12.75" customHeight="1">
      <c r="A396" s="6"/>
      <c r="B396" s="6"/>
      <c r="C396" s="6"/>
      <c r="D396" s="6"/>
      <c r="E396" s="6"/>
    </row>
    <row r="397" spans="1:5" ht="12.75" customHeight="1">
      <c r="A397" s="6"/>
      <c r="B397" s="6"/>
      <c r="C397" s="6"/>
      <c r="D397" s="6"/>
      <c r="E397" s="6"/>
    </row>
    <row r="398" spans="1:5" ht="12.75" customHeight="1">
      <c r="A398" s="6"/>
      <c r="B398" s="6"/>
      <c r="C398" s="6"/>
      <c r="D398" s="6"/>
      <c r="E398" s="6"/>
    </row>
    <row r="399" spans="1:5" ht="12.75" customHeight="1">
      <c r="A399" s="6"/>
      <c r="B399" s="6"/>
      <c r="C399" s="6"/>
      <c r="D399" s="6"/>
      <c r="E399" s="6"/>
    </row>
    <row r="400" spans="1:5" ht="12.75" customHeight="1">
      <c r="A400" s="6"/>
      <c r="B400" s="6"/>
      <c r="C400" s="6"/>
      <c r="D400" s="6"/>
      <c r="E400" s="6"/>
    </row>
    <row r="401" spans="1:5" ht="12.75" customHeight="1">
      <c r="A401" s="6"/>
      <c r="B401" s="6"/>
      <c r="C401" s="6"/>
      <c r="D401" s="6"/>
      <c r="E401" s="6"/>
    </row>
    <row r="402" spans="1:5" ht="12.75" customHeight="1">
      <c r="A402" s="6"/>
      <c r="B402" s="6"/>
      <c r="C402" s="6"/>
      <c r="D402" s="6"/>
      <c r="E402" s="6"/>
    </row>
    <row r="403" spans="1:5" ht="12.75" customHeight="1">
      <c r="A403" s="6"/>
      <c r="B403" s="6"/>
      <c r="C403" s="6"/>
      <c r="D403" s="6"/>
      <c r="E403" s="6"/>
    </row>
    <row r="404" spans="1:5" ht="12.75" customHeight="1">
      <c r="A404" s="6"/>
      <c r="B404" s="6"/>
      <c r="C404" s="6"/>
      <c r="D404" s="6"/>
      <c r="E404" s="6"/>
    </row>
    <row r="405" spans="1:5" ht="12.75" customHeight="1">
      <c r="A405" s="6"/>
      <c r="B405" s="6"/>
      <c r="C405" s="6"/>
      <c r="D405" s="6"/>
      <c r="E405" s="6"/>
    </row>
    <row r="406" spans="1:5" ht="12.75" customHeight="1">
      <c r="A406" s="6"/>
      <c r="B406" s="6"/>
      <c r="C406" s="6"/>
      <c r="D406" s="6"/>
      <c r="E406" s="6"/>
    </row>
    <row r="407" spans="1:5" ht="12.75" customHeight="1">
      <c r="A407" s="6"/>
      <c r="B407" s="6"/>
      <c r="C407" s="6"/>
      <c r="D407" s="6"/>
      <c r="E407" s="6"/>
    </row>
    <row r="408" spans="1:5" ht="12.75" customHeight="1">
      <c r="A408" s="6"/>
      <c r="B408" s="6"/>
      <c r="C408" s="6"/>
      <c r="D408" s="6"/>
      <c r="E408" s="6"/>
    </row>
    <row r="409" spans="1:5" ht="12.75" customHeight="1">
      <c r="A409" s="6"/>
      <c r="B409" s="6"/>
      <c r="C409" s="6"/>
      <c r="D409" s="6"/>
      <c r="E409" s="6"/>
    </row>
    <row r="410" spans="1:5" ht="12.75" customHeight="1">
      <c r="A410" s="6"/>
      <c r="B410" s="6"/>
      <c r="C410" s="6"/>
      <c r="D410" s="6"/>
      <c r="E410" s="6"/>
    </row>
    <row r="411" spans="1:5" ht="12.75" customHeight="1">
      <c r="A411" s="6"/>
      <c r="B411" s="6"/>
      <c r="C411" s="6"/>
      <c r="D411" s="6"/>
      <c r="E411" s="6"/>
    </row>
    <row r="412" spans="1:5" ht="12.75" customHeight="1">
      <c r="A412" s="6"/>
      <c r="B412" s="6"/>
      <c r="C412" s="6"/>
      <c r="D412" s="6"/>
      <c r="E412" s="6"/>
    </row>
    <row r="413" spans="1:5" ht="12.75" customHeight="1">
      <c r="A413" s="6"/>
      <c r="B413" s="6"/>
      <c r="C413" s="6"/>
      <c r="D413" s="6"/>
      <c r="E413" s="6"/>
    </row>
    <row r="414" spans="1:5" ht="12.75" customHeight="1">
      <c r="A414" s="6"/>
      <c r="B414" s="6"/>
      <c r="C414" s="6"/>
      <c r="D414" s="6"/>
      <c r="E414" s="6"/>
    </row>
    <row r="415" spans="1:5" ht="12.75" customHeight="1">
      <c r="A415" s="6"/>
      <c r="B415" s="6"/>
      <c r="C415" s="6"/>
      <c r="D415" s="6"/>
      <c r="E415" s="6"/>
    </row>
    <row r="416" spans="1:5" ht="12.75" customHeight="1">
      <c r="A416" s="6"/>
      <c r="B416" s="6"/>
      <c r="C416" s="6"/>
      <c r="D416" s="6"/>
      <c r="E416" s="6"/>
    </row>
    <row r="417" spans="1:5" ht="12.75" customHeight="1">
      <c r="A417" s="6"/>
      <c r="B417" s="6"/>
      <c r="C417" s="6"/>
      <c r="D417" s="6"/>
      <c r="E417" s="6"/>
    </row>
    <row r="418" spans="1:5" ht="12.75" customHeight="1">
      <c r="A418" s="6"/>
      <c r="B418" s="6"/>
      <c r="C418" s="6"/>
      <c r="D418" s="6"/>
      <c r="E418" s="6"/>
    </row>
    <row r="419" spans="1:5" ht="12.75" customHeight="1">
      <c r="A419" s="6"/>
      <c r="B419" s="6"/>
      <c r="C419" s="6"/>
      <c r="D419" s="6"/>
      <c r="E419" s="6"/>
    </row>
    <row r="420" spans="1:5" ht="12.75" customHeight="1">
      <c r="A420" s="6"/>
      <c r="B420" s="6"/>
      <c r="C420" s="6"/>
      <c r="D420" s="6"/>
      <c r="E420" s="6"/>
    </row>
    <row r="421" spans="1:5" ht="12.75" customHeight="1">
      <c r="A421" s="6"/>
      <c r="B421" s="6"/>
      <c r="C421" s="6"/>
      <c r="D421" s="6"/>
      <c r="E421" s="6"/>
    </row>
    <row r="422" spans="1:5" ht="12.75" customHeight="1">
      <c r="A422" s="6"/>
      <c r="B422" s="6"/>
      <c r="C422" s="6"/>
      <c r="D422" s="6"/>
      <c r="E422" s="6"/>
    </row>
    <row r="423" spans="1:5" ht="12.75" customHeight="1">
      <c r="A423" s="6"/>
      <c r="B423" s="6"/>
      <c r="C423" s="6"/>
      <c r="D423" s="6"/>
      <c r="E423" s="6"/>
    </row>
    <row r="424" spans="1:5" ht="12.75" customHeight="1">
      <c r="A424" s="6"/>
      <c r="B424" s="6"/>
      <c r="C424" s="6"/>
      <c r="D424" s="6"/>
      <c r="E424" s="6"/>
    </row>
    <row r="425" spans="1:5" ht="12.75" customHeight="1">
      <c r="A425" s="6"/>
      <c r="B425" s="6"/>
      <c r="C425" s="6"/>
      <c r="D425" s="6"/>
      <c r="E425" s="6"/>
    </row>
    <row r="426" spans="1:5" ht="12.75" customHeight="1">
      <c r="A426" s="6"/>
      <c r="B426" s="6"/>
      <c r="C426" s="6"/>
      <c r="D426" s="6"/>
      <c r="E426" s="6"/>
    </row>
    <row r="427" spans="1:5" ht="12.75" customHeight="1">
      <c r="A427" s="6"/>
      <c r="B427" s="6"/>
      <c r="C427" s="6"/>
      <c r="D427" s="6"/>
      <c r="E427" s="6"/>
    </row>
    <row r="428" spans="1:5" ht="12.75" customHeight="1">
      <c r="A428" s="6"/>
      <c r="B428" s="6"/>
      <c r="C428" s="6"/>
      <c r="D428" s="6"/>
      <c r="E428" s="6"/>
    </row>
    <row r="429" spans="1:5" ht="12.75" customHeight="1">
      <c r="A429" s="6"/>
      <c r="B429" s="6"/>
      <c r="C429" s="6"/>
      <c r="D429" s="6"/>
      <c r="E429" s="6"/>
    </row>
    <row r="430" spans="1:5" ht="12.75" customHeight="1">
      <c r="A430" s="6"/>
      <c r="B430" s="6"/>
      <c r="C430" s="6"/>
      <c r="D430" s="6"/>
      <c r="E430" s="6"/>
    </row>
    <row r="431" spans="1:5" ht="12.75" customHeight="1">
      <c r="A431" s="6"/>
      <c r="B431" s="6"/>
      <c r="C431" s="6"/>
      <c r="D431" s="6"/>
      <c r="E431" s="6"/>
    </row>
    <row r="432" spans="1:5" ht="12.75" customHeight="1">
      <c r="A432" s="6"/>
      <c r="B432" s="6"/>
      <c r="C432" s="6"/>
      <c r="D432" s="6"/>
      <c r="E432" s="6"/>
    </row>
    <row r="433" spans="1:5" ht="12.75" customHeight="1">
      <c r="A433" s="6"/>
      <c r="B433" s="6"/>
      <c r="C433" s="6"/>
      <c r="D433" s="6"/>
      <c r="E433" s="6"/>
    </row>
    <row r="434" spans="1:5" ht="12.75" customHeight="1">
      <c r="A434" s="6"/>
      <c r="B434" s="6"/>
      <c r="C434" s="6"/>
      <c r="D434" s="6"/>
      <c r="E434" s="6"/>
    </row>
    <row r="435" spans="1:5" ht="12.75" customHeight="1">
      <c r="A435" s="6"/>
      <c r="B435" s="6"/>
      <c r="C435" s="6"/>
      <c r="D435" s="6"/>
      <c r="E435" s="6"/>
    </row>
    <row r="436" spans="1:5" ht="12.75" customHeight="1">
      <c r="A436" s="6"/>
      <c r="B436" s="6"/>
      <c r="C436" s="6"/>
      <c r="D436" s="6"/>
      <c r="E436" s="6"/>
    </row>
    <row r="437" spans="1:5" ht="12.75" customHeight="1">
      <c r="A437" s="6"/>
      <c r="B437" s="6"/>
      <c r="C437" s="6"/>
      <c r="D437" s="6"/>
      <c r="E437" s="6"/>
    </row>
    <row r="438" spans="1:5" ht="12.75" customHeight="1">
      <c r="A438" s="6"/>
      <c r="B438" s="6"/>
      <c r="C438" s="6"/>
      <c r="D438" s="6"/>
      <c r="E438" s="6"/>
    </row>
    <row r="439" spans="1:5" ht="12.75" customHeight="1">
      <c r="A439" s="6"/>
      <c r="B439" s="6"/>
      <c r="C439" s="6"/>
      <c r="D439" s="6"/>
      <c r="E439" s="6"/>
    </row>
    <row r="440" spans="1:5" ht="12.75" customHeight="1">
      <c r="A440" s="6"/>
      <c r="B440" s="6"/>
      <c r="C440" s="6"/>
      <c r="D440" s="6"/>
      <c r="E440" s="6"/>
    </row>
    <row r="441" spans="1:5" ht="12.75" customHeight="1">
      <c r="A441" s="6"/>
      <c r="B441" s="6"/>
      <c r="C441" s="6"/>
      <c r="D441" s="6"/>
      <c r="E441" s="6"/>
    </row>
    <row r="442" spans="1:5" ht="12.75" customHeight="1">
      <c r="A442" s="6"/>
      <c r="B442" s="6"/>
      <c r="C442" s="6"/>
      <c r="D442" s="6"/>
      <c r="E442" s="6"/>
    </row>
    <row r="443" spans="1:5" ht="12.75" customHeight="1">
      <c r="A443" s="6"/>
      <c r="B443" s="6"/>
      <c r="C443" s="6"/>
      <c r="D443" s="6"/>
      <c r="E443" s="6"/>
    </row>
    <row r="444" spans="1:5" ht="12.75" customHeight="1">
      <c r="A444" s="6"/>
      <c r="B444" s="6"/>
      <c r="C444" s="6"/>
      <c r="D444" s="6"/>
      <c r="E444" s="6"/>
    </row>
    <row r="445" spans="1:5" ht="12.75" customHeight="1">
      <c r="A445" s="6"/>
      <c r="B445" s="6"/>
      <c r="C445" s="6"/>
      <c r="D445" s="6"/>
      <c r="E445" s="6"/>
    </row>
    <row r="446" spans="1:5" ht="12.75" customHeight="1">
      <c r="A446" s="6"/>
      <c r="B446" s="6"/>
      <c r="C446" s="6"/>
      <c r="D446" s="6"/>
      <c r="E446" s="6"/>
    </row>
    <row r="447" spans="1:5" ht="12.75" customHeight="1">
      <c r="A447" s="6"/>
      <c r="B447" s="6"/>
      <c r="C447" s="6"/>
      <c r="D447" s="6"/>
      <c r="E447" s="6"/>
    </row>
    <row r="448" spans="1:5" ht="12.75" customHeight="1">
      <c r="A448" s="6"/>
      <c r="B448" s="6"/>
      <c r="C448" s="6"/>
      <c r="D448" s="6"/>
      <c r="E448" s="6"/>
    </row>
    <row r="449" spans="1:5" ht="12.75" customHeight="1">
      <c r="A449" s="6"/>
      <c r="B449" s="6"/>
      <c r="C449" s="6"/>
      <c r="D449" s="6"/>
      <c r="E449" s="6"/>
    </row>
    <row r="450" spans="1:5" ht="12.75" customHeight="1">
      <c r="A450" s="6"/>
      <c r="B450" s="6"/>
      <c r="C450" s="6"/>
      <c r="D450" s="6"/>
      <c r="E450" s="6"/>
    </row>
    <row r="451" spans="1:5" ht="12.75" customHeight="1">
      <c r="A451" s="6"/>
      <c r="B451" s="6"/>
      <c r="C451" s="6"/>
      <c r="D451" s="6"/>
      <c r="E451" s="6"/>
    </row>
    <row r="452" spans="1:5" ht="12.75" customHeight="1">
      <c r="A452" s="6"/>
      <c r="B452" s="6"/>
      <c r="C452" s="6"/>
      <c r="D452" s="6"/>
      <c r="E452" s="6"/>
    </row>
    <row r="453" spans="1:5" ht="12.75" customHeight="1">
      <c r="A453" s="6"/>
      <c r="B453" s="6"/>
      <c r="C453" s="6"/>
      <c r="D453" s="6"/>
      <c r="E453" s="6"/>
    </row>
    <row r="454" spans="1:5" ht="12.75" customHeight="1">
      <c r="A454" s="6"/>
      <c r="B454" s="6"/>
      <c r="C454" s="6"/>
      <c r="D454" s="6"/>
      <c r="E454" s="6"/>
    </row>
    <row r="455" spans="1:5" ht="12.75" customHeight="1">
      <c r="A455" s="6"/>
      <c r="B455" s="6"/>
      <c r="C455" s="6"/>
      <c r="D455" s="6"/>
      <c r="E455" s="6"/>
    </row>
    <row r="456" spans="1:5" ht="12.75" customHeight="1">
      <c r="A456" s="6"/>
      <c r="B456" s="6"/>
      <c r="C456" s="6"/>
      <c r="D456" s="6"/>
      <c r="E456" s="6"/>
    </row>
    <row r="457" spans="1:5" ht="12.75" customHeight="1">
      <c r="A457" s="6"/>
      <c r="B457" s="6"/>
      <c r="C457" s="6"/>
      <c r="D457" s="6"/>
      <c r="E457" s="6"/>
    </row>
    <row r="458" spans="1:5" ht="12.75" customHeight="1">
      <c r="A458" s="6"/>
      <c r="B458" s="6"/>
      <c r="C458" s="6"/>
      <c r="D458" s="6"/>
      <c r="E458" s="6"/>
    </row>
    <row r="459" spans="1:5" ht="12.75" customHeight="1">
      <c r="A459" s="6"/>
      <c r="B459" s="6"/>
      <c r="C459" s="6"/>
      <c r="D459" s="6"/>
      <c r="E459" s="6"/>
    </row>
    <row r="460" spans="1:5" ht="12.75" customHeight="1">
      <c r="A460" s="6"/>
      <c r="B460" s="6"/>
      <c r="C460" s="6"/>
      <c r="D460" s="6"/>
      <c r="E460" s="6"/>
    </row>
    <row r="461" spans="1:5" ht="12.75" customHeight="1">
      <c r="A461" s="6"/>
      <c r="B461" s="6"/>
      <c r="C461" s="6"/>
      <c r="D461" s="6"/>
      <c r="E461" s="6"/>
    </row>
    <row r="462" spans="1:5" ht="12.75" customHeight="1">
      <c r="A462" s="6"/>
      <c r="B462" s="6"/>
      <c r="C462" s="6"/>
      <c r="D462" s="6"/>
      <c r="E462" s="6"/>
    </row>
    <row r="463" spans="1:5" ht="12.75" customHeight="1">
      <c r="A463" s="6"/>
      <c r="B463" s="6"/>
      <c r="C463" s="6"/>
      <c r="D463" s="6"/>
      <c r="E463" s="6"/>
    </row>
    <row r="464" spans="1:5" ht="12.75" customHeight="1">
      <c r="A464" s="6"/>
      <c r="B464" s="6"/>
      <c r="C464" s="6"/>
      <c r="D464" s="6"/>
      <c r="E464" s="6"/>
    </row>
    <row r="465" spans="1:5" ht="12.75" customHeight="1">
      <c r="A465" s="6"/>
      <c r="B465" s="6"/>
      <c r="C465" s="6"/>
      <c r="D465" s="6"/>
      <c r="E465" s="6"/>
    </row>
    <row r="466" spans="1:5" ht="12.75" customHeight="1">
      <c r="A466" s="6"/>
      <c r="B466" s="6"/>
      <c r="C466" s="6"/>
      <c r="D466" s="6"/>
      <c r="E466" s="6"/>
    </row>
    <row r="467" spans="1:5" ht="12.75" customHeight="1">
      <c r="A467" s="6"/>
      <c r="B467" s="6"/>
      <c r="C467" s="6"/>
      <c r="D467" s="6"/>
      <c r="E467" s="6"/>
    </row>
    <row r="468" spans="1:5" ht="12.75" customHeight="1">
      <c r="A468" s="6"/>
      <c r="B468" s="6"/>
      <c r="C468" s="6"/>
      <c r="D468" s="6"/>
      <c r="E468" s="6"/>
    </row>
    <row r="469" spans="1:5" ht="12.75" customHeight="1">
      <c r="A469" s="6"/>
      <c r="B469" s="6"/>
      <c r="C469" s="6"/>
      <c r="D469" s="6"/>
      <c r="E469" s="6"/>
    </row>
    <row r="470" spans="1:5" ht="12.75" customHeight="1">
      <c r="A470" s="6"/>
      <c r="B470" s="6"/>
      <c r="C470" s="6"/>
      <c r="D470" s="6"/>
      <c r="E470" s="6"/>
    </row>
    <row r="471" spans="1:5" ht="12.75" customHeight="1">
      <c r="A471" s="6"/>
      <c r="B471" s="6"/>
      <c r="C471" s="6"/>
      <c r="D471" s="6"/>
      <c r="E471" s="6"/>
    </row>
    <row r="472" spans="1:5" ht="12.75" customHeight="1">
      <c r="A472" s="6"/>
      <c r="B472" s="6"/>
      <c r="C472" s="6"/>
      <c r="D472" s="6"/>
      <c r="E472" s="6"/>
    </row>
    <row r="473" spans="1:5" ht="12.75" customHeight="1">
      <c r="A473" s="6"/>
      <c r="B473" s="6"/>
      <c r="C473" s="6"/>
      <c r="D473" s="6"/>
      <c r="E473" s="6"/>
    </row>
    <row r="474" spans="1:5" ht="12.75" customHeight="1">
      <c r="A474" s="6"/>
      <c r="B474" s="6"/>
      <c r="C474" s="6"/>
      <c r="D474" s="6"/>
      <c r="E474" s="6"/>
    </row>
    <row r="475" spans="1:5" ht="12.75" customHeight="1">
      <c r="A475" s="6"/>
      <c r="B475" s="6"/>
      <c r="C475" s="6"/>
      <c r="D475" s="6"/>
      <c r="E475" s="6"/>
    </row>
    <row r="476" spans="1:5" ht="12.75" customHeight="1">
      <c r="A476" s="6"/>
      <c r="B476" s="6"/>
      <c r="C476" s="6"/>
      <c r="D476" s="6"/>
      <c r="E476" s="6"/>
    </row>
    <row r="477" spans="1:5" ht="12.75" customHeight="1">
      <c r="A477" s="6"/>
      <c r="B477" s="6"/>
      <c r="C477" s="6"/>
      <c r="D477" s="6"/>
      <c r="E477" s="6"/>
    </row>
    <row r="478" spans="1:5" ht="12.75" customHeight="1">
      <c r="A478" s="6"/>
      <c r="B478" s="6"/>
      <c r="C478" s="6"/>
      <c r="D478" s="6"/>
      <c r="E478" s="6"/>
    </row>
    <row r="479" spans="1:5" ht="12.75" customHeight="1">
      <c r="A479" s="6"/>
      <c r="B479" s="6"/>
      <c r="C479" s="6"/>
      <c r="D479" s="6"/>
      <c r="E479" s="6"/>
    </row>
    <row r="480" spans="1:5" ht="12.75" customHeight="1">
      <c r="A480" s="6"/>
      <c r="B480" s="6"/>
      <c r="C480" s="6"/>
      <c r="D480" s="6"/>
      <c r="E480" s="6"/>
    </row>
    <row r="481" spans="1:5" ht="12.75" customHeight="1">
      <c r="A481" s="6"/>
      <c r="B481" s="6"/>
      <c r="C481" s="6"/>
      <c r="D481" s="6"/>
      <c r="E481" s="6"/>
    </row>
    <row r="482" spans="1:5" ht="12.75" customHeight="1">
      <c r="A482" s="6"/>
      <c r="B482" s="6"/>
      <c r="C482" s="6"/>
      <c r="D482" s="6"/>
      <c r="E482" s="6"/>
    </row>
    <row r="483" spans="1:5" ht="12.75" customHeight="1">
      <c r="A483" s="6"/>
      <c r="B483" s="6"/>
      <c r="C483" s="6"/>
      <c r="D483" s="6"/>
      <c r="E483" s="6"/>
    </row>
    <row r="484" spans="1:5" ht="12.75" customHeight="1">
      <c r="A484" s="6"/>
      <c r="B484" s="6"/>
      <c r="C484" s="6"/>
      <c r="D484" s="6"/>
      <c r="E484" s="6"/>
    </row>
    <row r="485" spans="1:5" ht="12.75" customHeight="1">
      <c r="A485" s="6"/>
      <c r="B485" s="6"/>
      <c r="C485" s="6"/>
      <c r="D485" s="6"/>
      <c r="E485" s="6"/>
    </row>
    <row r="486" spans="1:5" ht="12.75" customHeight="1">
      <c r="A486" s="6"/>
      <c r="B486" s="6"/>
      <c r="C486" s="6"/>
      <c r="D486" s="6"/>
      <c r="E486" s="6"/>
    </row>
    <row r="487" spans="1:5" ht="12.75" customHeight="1">
      <c r="A487" s="6"/>
      <c r="B487" s="6"/>
      <c r="C487" s="6"/>
      <c r="D487" s="6"/>
      <c r="E487" s="6"/>
    </row>
    <row r="488" spans="1:5" ht="12.75" customHeight="1">
      <c r="A488" s="6"/>
      <c r="B488" s="6"/>
      <c r="C488" s="6"/>
      <c r="D488" s="6"/>
      <c r="E488" s="6"/>
    </row>
    <row r="489" spans="1:5" ht="12.75" customHeight="1">
      <c r="A489" s="6"/>
      <c r="B489" s="6"/>
      <c r="C489" s="6"/>
      <c r="D489" s="6"/>
      <c r="E489" s="6"/>
    </row>
    <row r="490" spans="1:5" ht="12.75" customHeight="1">
      <c r="A490" s="6"/>
      <c r="B490" s="6"/>
      <c r="C490" s="6"/>
      <c r="D490" s="6"/>
      <c r="E490" s="6"/>
    </row>
    <row r="491" spans="1:5" ht="12.75" customHeight="1">
      <c r="A491" s="6"/>
      <c r="B491" s="6"/>
      <c r="C491" s="6"/>
      <c r="D491" s="6"/>
      <c r="E491" s="6"/>
    </row>
    <row r="492" spans="1:5" ht="12.75" customHeight="1">
      <c r="A492" s="6"/>
      <c r="B492" s="6"/>
      <c r="C492" s="6"/>
      <c r="D492" s="6"/>
      <c r="E492" s="6"/>
    </row>
    <row r="493" spans="1:5" ht="12.75" customHeight="1">
      <c r="A493" s="6"/>
      <c r="B493" s="6"/>
      <c r="C493" s="6"/>
      <c r="D493" s="6"/>
      <c r="E493" s="6"/>
    </row>
    <row r="494" spans="1:5" ht="12.75" customHeight="1">
      <c r="A494" s="6"/>
      <c r="B494" s="6"/>
      <c r="C494" s="6"/>
      <c r="D494" s="6"/>
      <c r="E494" s="6"/>
    </row>
    <row r="495" spans="1:5" ht="12.75" customHeight="1">
      <c r="A495" s="6"/>
      <c r="B495" s="6"/>
      <c r="C495" s="6"/>
      <c r="D495" s="6"/>
      <c r="E495" s="6"/>
    </row>
    <row r="496" spans="1:5" ht="12.75" customHeight="1">
      <c r="A496" s="6"/>
      <c r="B496" s="6"/>
      <c r="C496" s="6"/>
      <c r="D496" s="6"/>
      <c r="E496" s="6"/>
    </row>
    <row r="497" spans="1:5" ht="12.75" customHeight="1">
      <c r="A497" s="6"/>
      <c r="B497" s="6"/>
      <c r="C497" s="6"/>
      <c r="D497" s="6"/>
      <c r="E497" s="6"/>
    </row>
    <row r="498" spans="1:5" ht="12.75" customHeight="1">
      <c r="A498" s="6"/>
      <c r="B498" s="6"/>
      <c r="C498" s="6"/>
      <c r="D498" s="6"/>
      <c r="E498" s="6"/>
    </row>
    <row r="499" spans="1:5" ht="12.75" customHeight="1">
      <c r="A499" s="6"/>
      <c r="B499" s="6"/>
      <c r="C499" s="6"/>
      <c r="D499" s="6"/>
      <c r="E499" s="6"/>
    </row>
    <row r="500" spans="1:5" ht="12.75" customHeight="1">
      <c r="A500" s="6"/>
      <c r="B500" s="6"/>
      <c r="C500" s="6"/>
      <c r="D500" s="6"/>
      <c r="E500" s="6"/>
    </row>
    <row r="501" spans="1:5" ht="12.75" customHeight="1">
      <c r="A501" s="6"/>
      <c r="B501" s="6"/>
      <c r="C501" s="6"/>
      <c r="D501" s="6"/>
      <c r="E501" s="6"/>
    </row>
    <row r="502" spans="1:5" ht="12.75" customHeight="1">
      <c r="A502" s="6"/>
      <c r="B502" s="6"/>
      <c r="C502" s="6"/>
      <c r="D502" s="6"/>
      <c r="E502" s="6"/>
    </row>
    <row r="503" spans="1:5" ht="12.75" customHeight="1">
      <c r="A503" s="6"/>
      <c r="B503" s="6"/>
      <c r="C503" s="6"/>
      <c r="D503" s="6"/>
      <c r="E503" s="6"/>
    </row>
    <row r="504" spans="1:5" ht="12.75" customHeight="1">
      <c r="A504" s="6"/>
      <c r="B504" s="6"/>
      <c r="C504" s="6"/>
      <c r="D504" s="6"/>
      <c r="E504" s="6"/>
    </row>
    <row r="505" spans="1:5" ht="12.75" customHeight="1">
      <c r="A505" s="6"/>
      <c r="B505" s="6"/>
      <c r="C505" s="6"/>
      <c r="D505" s="6"/>
      <c r="E505" s="6"/>
    </row>
    <row r="506" spans="1:5" ht="12.75" customHeight="1">
      <c r="A506" s="6"/>
      <c r="B506" s="6"/>
      <c r="C506" s="6"/>
      <c r="D506" s="6"/>
      <c r="E506" s="6"/>
    </row>
    <row r="507" spans="1:5" ht="12.75" customHeight="1">
      <c r="A507" s="6"/>
      <c r="B507" s="6"/>
      <c r="C507" s="6"/>
      <c r="D507" s="6"/>
      <c r="E507" s="6"/>
    </row>
    <row r="508" spans="1:5" ht="12.75" customHeight="1">
      <c r="A508" s="6"/>
      <c r="B508" s="6"/>
      <c r="C508" s="6"/>
      <c r="D508" s="6"/>
      <c r="E508" s="6"/>
    </row>
    <row r="509" spans="1:5" ht="12.75" customHeight="1">
      <c r="A509" s="6"/>
      <c r="B509" s="6"/>
      <c r="C509" s="6"/>
      <c r="D509" s="6"/>
      <c r="E509" s="6"/>
    </row>
    <row r="510" spans="1:5" ht="12.75" customHeight="1">
      <c r="A510" s="6"/>
      <c r="B510" s="6"/>
      <c r="C510" s="6"/>
      <c r="D510" s="6"/>
      <c r="E510" s="6"/>
    </row>
    <row r="511" spans="1:5" ht="12.75" customHeight="1">
      <c r="A511" s="6"/>
      <c r="B511" s="6"/>
      <c r="C511" s="6"/>
      <c r="D511" s="6"/>
      <c r="E511" s="6"/>
    </row>
    <row r="512" spans="1:5" ht="12.75" customHeight="1">
      <c r="A512" s="6"/>
      <c r="B512" s="6"/>
      <c r="C512" s="6"/>
      <c r="D512" s="6"/>
      <c r="E512" s="6"/>
    </row>
    <row r="513" spans="1:5" ht="12.75" customHeight="1">
      <c r="A513" s="6"/>
      <c r="B513" s="6"/>
      <c r="C513" s="6"/>
      <c r="D513" s="6"/>
      <c r="E513" s="6"/>
    </row>
    <row r="514" spans="1:5" ht="12.75" customHeight="1">
      <c r="A514" s="6"/>
      <c r="B514" s="6"/>
      <c r="C514" s="6"/>
      <c r="D514" s="6"/>
      <c r="E514" s="6"/>
    </row>
    <row r="515" spans="1:5" ht="12.75" customHeight="1">
      <c r="A515" s="6"/>
      <c r="B515" s="6"/>
      <c r="C515" s="6"/>
      <c r="D515" s="6"/>
      <c r="E515" s="6"/>
    </row>
    <row r="516" spans="1:5" ht="12.75" customHeight="1">
      <c r="A516" s="6"/>
      <c r="B516" s="6"/>
      <c r="C516" s="6"/>
      <c r="D516" s="6"/>
      <c r="E516" s="6"/>
    </row>
    <row r="517" spans="1:5" ht="12.75" customHeight="1">
      <c r="A517" s="6"/>
      <c r="B517" s="6"/>
      <c r="C517" s="6"/>
      <c r="D517" s="6"/>
      <c r="E517" s="6"/>
    </row>
    <row r="518" spans="1:5" ht="12.75" customHeight="1">
      <c r="A518" s="6"/>
      <c r="B518" s="6"/>
      <c r="C518" s="6"/>
      <c r="D518" s="6"/>
      <c r="E518" s="6"/>
    </row>
    <row r="519" spans="1:5" ht="12.75" customHeight="1">
      <c r="A519" s="6"/>
      <c r="B519" s="6"/>
      <c r="C519" s="6"/>
      <c r="D519" s="6"/>
      <c r="E519" s="6"/>
    </row>
    <row r="520" spans="1:5" ht="12.75" customHeight="1">
      <c r="A520" s="6"/>
      <c r="B520" s="6"/>
      <c r="C520" s="6"/>
      <c r="D520" s="6"/>
      <c r="E520" s="6"/>
    </row>
    <row r="521" spans="1:5" ht="12.75" customHeight="1">
      <c r="A521" s="6"/>
      <c r="B521" s="6"/>
      <c r="C521" s="6"/>
      <c r="D521" s="6"/>
      <c r="E521" s="6"/>
    </row>
    <row r="522" spans="1:5" ht="12.75" customHeight="1">
      <c r="A522" s="6"/>
      <c r="B522" s="6"/>
      <c r="C522" s="6"/>
      <c r="D522" s="6"/>
      <c r="E522" s="6"/>
    </row>
    <row r="523" spans="1:5" ht="12.75" customHeight="1">
      <c r="A523" s="6"/>
      <c r="B523" s="6"/>
      <c r="C523" s="6"/>
      <c r="D523" s="6"/>
      <c r="E523" s="6"/>
    </row>
    <row r="524" spans="1:5" ht="12.75" customHeight="1">
      <c r="A524" s="6"/>
      <c r="B524" s="6"/>
      <c r="C524" s="6"/>
      <c r="D524" s="6"/>
      <c r="E524" s="6"/>
    </row>
    <row r="525" spans="1:5" ht="12.75" customHeight="1">
      <c r="A525" s="6"/>
      <c r="B525" s="6"/>
      <c r="C525" s="6"/>
      <c r="D525" s="6"/>
      <c r="E525" s="6"/>
    </row>
    <row r="526" spans="1:5" ht="12.75" customHeight="1">
      <c r="A526" s="6"/>
      <c r="B526" s="6"/>
      <c r="C526" s="6"/>
      <c r="D526" s="6"/>
      <c r="E526" s="6"/>
    </row>
    <row r="527" spans="1:5" ht="12.75" customHeight="1">
      <c r="A527" s="6"/>
      <c r="B527" s="6"/>
      <c r="C527" s="6"/>
      <c r="D527" s="6"/>
      <c r="E527" s="6"/>
    </row>
    <row r="528" spans="1:5" ht="12.75" customHeight="1">
      <c r="A528" s="6"/>
      <c r="B528" s="6"/>
      <c r="C528" s="6"/>
      <c r="D528" s="6"/>
      <c r="E528" s="6"/>
    </row>
    <row r="529" spans="1:5" ht="12.75" customHeight="1">
      <c r="A529" s="6"/>
      <c r="B529" s="6"/>
      <c r="C529" s="6"/>
      <c r="D529" s="6"/>
      <c r="E529" s="6"/>
    </row>
    <row r="530" spans="1:5" ht="12.75" customHeight="1">
      <c r="A530" s="6"/>
      <c r="B530" s="6"/>
      <c r="C530" s="6"/>
      <c r="D530" s="6"/>
      <c r="E530" s="6"/>
    </row>
    <row r="531" spans="1:5" ht="12.75" customHeight="1">
      <c r="A531" s="6"/>
      <c r="B531" s="6"/>
      <c r="C531" s="6"/>
      <c r="D531" s="6"/>
      <c r="E531" s="6"/>
    </row>
    <row r="532" spans="1:5" ht="12.75" customHeight="1">
      <c r="A532" s="6"/>
      <c r="B532" s="6"/>
      <c r="C532" s="6"/>
      <c r="D532" s="6"/>
      <c r="E532" s="6"/>
    </row>
    <row r="533" spans="1:5" ht="12.75" customHeight="1">
      <c r="A533" s="6"/>
      <c r="B533" s="6"/>
      <c r="C533" s="6"/>
      <c r="D533" s="6"/>
      <c r="E533" s="6"/>
    </row>
    <row r="534" spans="1:5" ht="12.75" customHeight="1">
      <c r="A534" s="6"/>
      <c r="B534" s="6"/>
      <c r="C534" s="6"/>
      <c r="D534" s="6"/>
      <c r="E534" s="6"/>
    </row>
    <row r="535" spans="1:5" ht="12.75" customHeight="1">
      <c r="A535" s="6"/>
      <c r="B535" s="6"/>
      <c r="C535" s="6"/>
      <c r="D535" s="6"/>
      <c r="E535" s="6"/>
    </row>
    <row r="536" spans="1:5" ht="12.75" customHeight="1">
      <c r="A536" s="6"/>
      <c r="B536" s="6"/>
      <c r="C536" s="6"/>
      <c r="D536" s="6"/>
      <c r="E536" s="6"/>
    </row>
    <row r="537" spans="1:5" ht="12.75" customHeight="1">
      <c r="A537" s="6"/>
      <c r="B537" s="6"/>
      <c r="C537" s="6"/>
      <c r="D537" s="6"/>
      <c r="E537" s="6"/>
    </row>
    <row r="538" spans="1:5" ht="12.75" customHeight="1">
      <c r="A538" s="6"/>
      <c r="B538" s="6"/>
      <c r="C538" s="6"/>
      <c r="D538" s="6"/>
      <c r="E538" s="6"/>
    </row>
    <row r="539" spans="1:5" ht="12.75" customHeight="1">
      <c r="A539" s="6"/>
      <c r="B539" s="6"/>
      <c r="C539" s="6"/>
      <c r="D539" s="6"/>
      <c r="E539" s="6"/>
    </row>
    <row r="540" spans="1:5" ht="12.75" customHeight="1">
      <c r="A540" s="6"/>
      <c r="B540" s="6"/>
      <c r="C540" s="6"/>
      <c r="D540" s="6"/>
      <c r="E540" s="6"/>
    </row>
    <row r="541" spans="1:5" ht="12.75" customHeight="1">
      <c r="A541" s="6"/>
      <c r="B541" s="6"/>
      <c r="C541" s="6"/>
      <c r="D541" s="6"/>
      <c r="E541" s="6"/>
    </row>
    <row r="542" spans="1:5" ht="12.75" customHeight="1">
      <c r="A542" s="6"/>
      <c r="B542" s="6"/>
      <c r="C542" s="6"/>
      <c r="D542" s="6"/>
      <c r="E542" s="6"/>
    </row>
    <row r="543" spans="1:5" ht="12.75" customHeight="1">
      <c r="A543" s="6"/>
      <c r="B543" s="6"/>
      <c r="C543" s="6"/>
      <c r="D543" s="6"/>
      <c r="E543" s="6"/>
    </row>
    <row r="544" spans="1:5" ht="12.75" customHeight="1">
      <c r="A544" s="6"/>
      <c r="B544" s="6"/>
      <c r="C544" s="6"/>
      <c r="D544" s="6"/>
      <c r="E544" s="6"/>
    </row>
    <row r="545" spans="1:5" ht="12.75" customHeight="1">
      <c r="A545" s="6"/>
      <c r="B545" s="6"/>
      <c r="C545" s="6"/>
      <c r="D545" s="6"/>
      <c r="E545" s="6"/>
    </row>
    <row r="546" spans="1:5" ht="12.75" customHeight="1">
      <c r="A546" s="6"/>
      <c r="B546" s="6"/>
      <c r="C546" s="6"/>
      <c r="D546" s="6"/>
      <c r="E546" s="6"/>
    </row>
    <row r="547" spans="1:5" ht="12.75" customHeight="1">
      <c r="A547" s="6"/>
      <c r="B547" s="6"/>
      <c r="C547" s="6"/>
      <c r="D547" s="6"/>
      <c r="E547" s="6"/>
    </row>
    <row r="548" spans="1:5" ht="12.75" customHeight="1">
      <c r="A548" s="6"/>
      <c r="B548" s="6"/>
      <c r="C548" s="6"/>
      <c r="D548" s="6"/>
      <c r="E548" s="6"/>
    </row>
    <row r="549" spans="1:5" ht="12.75" customHeight="1">
      <c r="A549" s="6"/>
      <c r="B549" s="6"/>
      <c r="C549" s="6"/>
      <c r="D549" s="6"/>
      <c r="E549" s="6"/>
    </row>
    <row r="550" spans="1:5" ht="12.75" customHeight="1">
      <c r="A550" s="6"/>
      <c r="B550" s="6"/>
      <c r="C550" s="6"/>
      <c r="D550" s="6"/>
      <c r="E550" s="6"/>
    </row>
    <row r="551" spans="1:5" ht="12.75" customHeight="1">
      <c r="A551" s="6"/>
      <c r="B551" s="6"/>
      <c r="C551" s="6"/>
      <c r="D551" s="6"/>
      <c r="E551" s="6"/>
    </row>
    <row r="552" spans="1:5" ht="12.75" customHeight="1">
      <c r="A552" s="6"/>
      <c r="B552" s="6"/>
      <c r="C552" s="6"/>
      <c r="D552" s="6"/>
      <c r="E552" s="6"/>
    </row>
    <row r="553" spans="1:5" ht="12.75" customHeight="1">
      <c r="A553" s="6"/>
      <c r="B553" s="6"/>
      <c r="C553" s="6"/>
      <c r="D553" s="6"/>
      <c r="E553" s="6"/>
    </row>
    <row r="554" spans="1:5" ht="12.75" customHeight="1">
      <c r="A554" s="6"/>
      <c r="B554" s="6"/>
      <c r="C554" s="6"/>
      <c r="D554" s="6"/>
      <c r="E554" s="6"/>
    </row>
    <row r="555" spans="1:5" ht="12.75" customHeight="1">
      <c r="A555" s="6"/>
      <c r="B555" s="6"/>
      <c r="C555" s="6"/>
      <c r="D555" s="6"/>
      <c r="E555" s="6"/>
    </row>
    <row r="556" spans="1:5" ht="12.75" customHeight="1">
      <c r="A556" s="6"/>
      <c r="B556" s="6"/>
      <c r="C556" s="6"/>
      <c r="D556" s="6"/>
      <c r="E556" s="6"/>
    </row>
    <row r="557" spans="1:5" ht="12.75" customHeight="1">
      <c r="A557" s="6"/>
      <c r="B557" s="6"/>
      <c r="C557" s="6"/>
      <c r="D557" s="6"/>
      <c r="E557" s="6"/>
    </row>
    <row r="558" spans="1:5" ht="12.75" customHeight="1">
      <c r="A558" s="6"/>
      <c r="B558" s="6"/>
      <c r="C558" s="6"/>
      <c r="D558" s="6"/>
      <c r="E558" s="6"/>
    </row>
    <row r="559" spans="1:5" ht="12.75" customHeight="1">
      <c r="A559" s="6"/>
      <c r="B559" s="6"/>
      <c r="C559" s="6"/>
      <c r="D559" s="6"/>
      <c r="E559" s="6"/>
    </row>
    <row r="560" spans="1:5" ht="12.75" customHeight="1">
      <c r="A560" s="6"/>
      <c r="B560" s="6"/>
      <c r="C560" s="6"/>
      <c r="D560" s="6"/>
      <c r="E560" s="6"/>
    </row>
    <row r="561" spans="1:5" ht="12.75" customHeight="1">
      <c r="A561" s="6"/>
      <c r="B561" s="6"/>
      <c r="C561" s="6"/>
      <c r="D561" s="6"/>
      <c r="E561" s="6"/>
    </row>
    <row r="562" spans="1:5" ht="12.75" customHeight="1">
      <c r="A562" s="6"/>
      <c r="B562" s="6"/>
      <c r="C562" s="6"/>
      <c r="D562" s="6"/>
      <c r="E562" s="6"/>
    </row>
    <row r="563" spans="1:5" ht="12.75" customHeight="1">
      <c r="A563" s="6"/>
      <c r="B563" s="6"/>
      <c r="C563" s="6"/>
      <c r="D563" s="6"/>
      <c r="E563" s="6"/>
    </row>
    <row r="564" spans="1:5" ht="12.75" customHeight="1">
      <c r="A564" s="6"/>
      <c r="B564" s="6"/>
      <c r="C564" s="6"/>
      <c r="D564" s="6"/>
      <c r="E564" s="6"/>
    </row>
    <row r="565" spans="1:5" ht="12.75" customHeight="1">
      <c r="A565" s="6"/>
      <c r="B565" s="6"/>
      <c r="C565" s="6"/>
      <c r="D565" s="6"/>
      <c r="E565" s="6"/>
    </row>
    <row r="566" spans="1:5" ht="12.75" customHeight="1">
      <c r="A566" s="6"/>
      <c r="B566" s="6"/>
      <c r="C566" s="6"/>
      <c r="D566" s="6"/>
      <c r="E566" s="6"/>
    </row>
    <row r="567" spans="1:5" ht="12.75" customHeight="1">
      <c r="A567" s="6"/>
      <c r="B567" s="6"/>
      <c r="C567" s="6"/>
      <c r="D567" s="6"/>
      <c r="E567" s="6"/>
    </row>
    <row r="568" spans="1:5" ht="12.75" customHeight="1">
      <c r="A568" s="6"/>
      <c r="B568" s="6"/>
      <c r="C568" s="6"/>
      <c r="D568" s="6"/>
      <c r="E568" s="6"/>
    </row>
    <row r="569" spans="1:5" ht="12.75" customHeight="1">
      <c r="A569" s="6"/>
      <c r="B569" s="6"/>
      <c r="C569" s="6"/>
      <c r="D569" s="6"/>
      <c r="E569" s="6"/>
    </row>
    <row r="570" spans="1:5" ht="12.75" customHeight="1">
      <c r="A570" s="6"/>
      <c r="B570" s="6"/>
      <c r="C570" s="6"/>
      <c r="D570" s="6"/>
      <c r="E570" s="6"/>
    </row>
    <row r="571" spans="1:5" ht="12.75" customHeight="1">
      <c r="A571" s="6"/>
      <c r="B571" s="6"/>
      <c r="C571" s="6"/>
      <c r="D571" s="6"/>
      <c r="E571" s="6"/>
    </row>
    <row r="572" spans="1:5" ht="12.75" customHeight="1">
      <c r="A572" s="6"/>
      <c r="B572" s="6"/>
      <c r="C572" s="6"/>
      <c r="D572" s="6"/>
      <c r="E572" s="6"/>
    </row>
    <row r="573" spans="1:5" ht="12.75" customHeight="1">
      <c r="A573" s="6"/>
      <c r="B573" s="6"/>
      <c r="C573" s="6"/>
      <c r="D573" s="6"/>
      <c r="E573" s="6"/>
    </row>
    <row r="574" spans="1:5" ht="12.75" customHeight="1">
      <c r="A574" s="6"/>
      <c r="B574" s="6"/>
      <c r="C574" s="6"/>
      <c r="D574" s="6"/>
      <c r="E574" s="6"/>
    </row>
    <row r="575" spans="1:5" ht="12.75" customHeight="1">
      <c r="A575" s="6"/>
      <c r="B575" s="6"/>
      <c r="C575" s="6"/>
      <c r="D575" s="6"/>
      <c r="E575" s="6"/>
    </row>
    <row r="576" spans="1:5" ht="12.75" customHeight="1">
      <c r="A576" s="6"/>
      <c r="B576" s="6"/>
      <c r="C576" s="6"/>
      <c r="D576" s="6"/>
      <c r="E576" s="6"/>
    </row>
    <row r="577" spans="1:5" ht="12.75" customHeight="1">
      <c r="A577" s="6"/>
      <c r="B577" s="6"/>
      <c r="C577" s="6"/>
      <c r="D577" s="6"/>
      <c r="E577" s="6"/>
    </row>
    <row r="578" spans="1:5" ht="12.75" customHeight="1">
      <c r="A578" s="6"/>
      <c r="B578" s="6"/>
      <c r="C578" s="6"/>
      <c r="D578" s="6"/>
      <c r="E578" s="6"/>
    </row>
    <row r="579" spans="1:5" ht="12.75" customHeight="1">
      <c r="A579" s="6"/>
      <c r="B579" s="6"/>
      <c r="C579" s="6"/>
      <c r="D579" s="6"/>
      <c r="E579" s="6"/>
    </row>
    <row r="580" spans="1:5" ht="12.75" customHeight="1">
      <c r="A580" s="6"/>
      <c r="B580" s="6"/>
      <c r="C580" s="6"/>
      <c r="D580" s="6"/>
      <c r="E580" s="6"/>
    </row>
    <row r="581" spans="1:5" ht="12.75" customHeight="1">
      <c r="A581" s="6"/>
      <c r="B581" s="6"/>
      <c r="C581" s="6"/>
      <c r="D581" s="6"/>
      <c r="E581" s="6"/>
    </row>
    <row r="582" spans="1:5" ht="12.75" customHeight="1">
      <c r="A582" s="6"/>
      <c r="B582" s="6"/>
      <c r="C582" s="6"/>
      <c r="D582" s="6"/>
      <c r="E582" s="6"/>
    </row>
    <row r="583" spans="1:5" ht="12.75" customHeight="1">
      <c r="A583" s="6"/>
      <c r="B583" s="6"/>
      <c r="C583" s="6"/>
      <c r="D583" s="6"/>
      <c r="E583" s="6"/>
    </row>
    <row r="584" spans="1:5" ht="12.75" customHeight="1">
      <c r="A584" s="6"/>
      <c r="B584" s="6"/>
      <c r="C584" s="6"/>
      <c r="D584" s="6"/>
      <c r="E584" s="6"/>
    </row>
    <row r="585" spans="1:5" ht="12.75" customHeight="1">
      <c r="A585" s="6"/>
      <c r="B585" s="6"/>
      <c r="C585" s="6"/>
      <c r="D585" s="6"/>
      <c r="E585" s="6"/>
    </row>
    <row r="586" spans="1:5" ht="12.75" customHeight="1">
      <c r="A586" s="6"/>
      <c r="B586" s="6"/>
      <c r="C586" s="6"/>
      <c r="D586" s="6"/>
      <c r="E586" s="6"/>
    </row>
    <row r="587" spans="1:5" ht="12.75" customHeight="1">
      <c r="A587" s="6"/>
      <c r="B587" s="6"/>
      <c r="C587" s="6"/>
      <c r="D587" s="6"/>
      <c r="E587" s="6"/>
    </row>
    <row r="588" spans="1:5" ht="12.75" customHeight="1">
      <c r="A588" s="6"/>
      <c r="B588" s="6"/>
      <c r="C588" s="6"/>
      <c r="D588" s="6"/>
      <c r="E588" s="6"/>
    </row>
    <row r="589" spans="1:5" ht="12.75" customHeight="1">
      <c r="A589" s="6"/>
      <c r="B589" s="6"/>
      <c r="C589" s="6"/>
      <c r="D589" s="6"/>
      <c r="E589" s="6"/>
    </row>
    <row r="590" spans="1:5" ht="12.75" customHeight="1">
      <c r="A590" s="6"/>
      <c r="B590" s="6"/>
      <c r="C590" s="6"/>
      <c r="D590" s="6"/>
      <c r="E590" s="6"/>
    </row>
    <row r="591" spans="1:5" ht="12.75" customHeight="1">
      <c r="A591" s="6"/>
      <c r="B591" s="6"/>
      <c r="C591" s="6"/>
      <c r="D591" s="6"/>
      <c r="E591" s="6"/>
    </row>
    <row r="592" spans="1:5" ht="12.75" customHeight="1">
      <c r="A592" s="6"/>
      <c r="B592" s="6"/>
      <c r="C592" s="6"/>
      <c r="D592" s="6"/>
      <c r="E592" s="6"/>
    </row>
    <row r="593" spans="1:5" ht="12.75" customHeight="1">
      <c r="A593" s="6"/>
      <c r="B593" s="6"/>
      <c r="C593" s="6"/>
      <c r="D593" s="6"/>
      <c r="E593" s="6"/>
    </row>
    <row r="594" spans="1:5" ht="12.75" customHeight="1">
      <c r="A594" s="6"/>
      <c r="B594" s="6"/>
      <c r="C594" s="6"/>
      <c r="D594" s="6"/>
      <c r="E594" s="6"/>
    </row>
    <row r="595" spans="1:5" ht="12.75" customHeight="1">
      <c r="A595" s="6"/>
      <c r="B595" s="6"/>
      <c r="C595" s="6"/>
      <c r="D595" s="6"/>
      <c r="E595" s="6"/>
    </row>
    <row r="596" spans="1:5" ht="12.75" customHeight="1">
      <c r="A596" s="6"/>
      <c r="B596" s="6"/>
      <c r="C596" s="6"/>
      <c r="D596" s="6"/>
      <c r="E596" s="6"/>
    </row>
    <row r="597" spans="1:5" ht="12.75" customHeight="1">
      <c r="A597" s="6"/>
      <c r="B597" s="6"/>
      <c r="C597" s="6"/>
      <c r="D597" s="6"/>
      <c r="E597" s="6"/>
    </row>
    <row r="598" spans="1:5" ht="12.75" customHeight="1">
      <c r="A598" s="6"/>
      <c r="B598" s="6"/>
      <c r="C598" s="6"/>
      <c r="D598" s="6"/>
      <c r="E598" s="6"/>
    </row>
    <row r="599" spans="1:5" ht="12.75" customHeight="1">
      <c r="A599" s="6"/>
      <c r="B599" s="6"/>
      <c r="C599" s="6"/>
      <c r="D599" s="6"/>
      <c r="E599" s="6"/>
    </row>
    <row r="600" spans="1:5" ht="12.75" customHeight="1">
      <c r="A600" s="6"/>
      <c r="B600" s="6"/>
      <c r="C600" s="6"/>
      <c r="D600" s="6"/>
      <c r="E600" s="6"/>
    </row>
    <row r="601" spans="1:5" ht="12.75" customHeight="1">
      <c r="A601" s="6"/>
      <c r="B601" s="6"/>
      <c r="C601" s="6"/>
      <c r="D601" s="6"/>
      <c r="E601" s="6"/>
    </row>
    <row r="602" spans="1:5" ht="12.75" customHeight="1">
      <c r="A602" s="6"/>
      <c r="B602" s="6"/>
      <c r="C602" s="6"/>
      <c r="D602" s="6"/>
      <c r="E602" s="6"/>
    </row>
    <row r="603" spans="1:5" ht="12.75" customHeight="1">
      <c r="A603" s="6"/>
      <c r="B603" s="6"/>
      <c r="C603" s="6"/>
      <c r="D603" s="6"/>
      <c r="E603" s="6"/>
    </row>
    <row r="604" spans="1:5" ht="12.75" customHeight="1">
      <c r="A604" s="6"/>
      <c r="B604" s="6"/>
      <c r="C604" s="6"/>
      <c r="D604" s="6"/>
      <c r="E604" s="6"/>
    </row>
    <row r="605" spans="1:5" ht="12.75" customHeight="1">
      <c r="A605" s="6"/>
      <c r="B605" s="6"/>
      <c r="C605" s="6"/>
      <c r="D605" s="6"/>
      <c r="E605" s="6"/>
    </row>
    <row r="606" spans="1:5" ht="12.75" customHeight="1">
      <c r="A606" s="6"/>
      <c r="B606" s="6"/>
      <c r="C606" s="6"/>
      <c r="D606" s="6"/>
      <c r="E606" s="6"/>
    </row>
    <row r="607" spans="1:5" ht="12.75" customHeight="1">
      <c r="A607" s="6"/>
      <c r="B607" s="6"/>
      <c r="C607" s="6"/>
      <c r="D607" s="6"/>
      <c r="E607" s="6"/>
    </row>
    <row r="608" spans="1:5" ht="12.75" customHeight="1">
      <c r="A608" s="6"/>
      <c r="B608" s="6"/>
      <c r="C608" s="6"/>
      <c r="D608" s="6"/>
      <c r="E608" s="6"/>
    </row>
    <row r="609" spans="1:5" ht="12.75" customHeight="1">
      <c r="A609" s="6"/>
      <c r="B609" s="6"/>
      <c r="C609" s="6"/>
      <c r="D609" s="6"/>
      <c r="E609" s="6"/>
    </row>
    <row r="610" spans="1:5" ht="12.75" customHeight="1">
      <c r="A610" s="6"/>
      <c r="B610" s="6"/>
      <c r="C610" s="6"/>
      <c r="D610" s="6"/>
      <c r="E610" s="6"/>
    </row>
    <row r="611" spans="1:5" ht="12.75" customHeight="1">
      <c r="A611" s="6"/>
      <c r="B611" s="6"/>
      <c r="C611" s="6"/>
      <c r="D611" s="6"/>
      <c r="E611" s="6"/>
    </row>
    <row r="612" spans="1:5" ht="12.75" customHeight="1">
      <c r="A612" s="6"/>
      <c r="B612" s="6"/>
      <c r="C612" s="6"/>
      <c r="D612" s="6"/>
      <c r="E612" s="6"/>
    </row>
    <row r="613" spans="1:5" ht="12.75" customHeight="1">
      <c r="A613" s="6"/>
      <c r="B613" s="6"/>
      <c r="C613" s="6"/>
      <c r="D613" s="6"/>
      <c r="E613" s="6"/>
    </row>
    <row r="614" spans="1:5" ht="12.75" customHeight="1">
      <c r="A614" s="6"/>
      <c r="B614" s="6"/>
      <c r="C614" s="6"/>
      <c r="D614" s="6"/>
      <c r="E614" s="6"/>
    </row>
    <row r="615" spans="1:5" ht="12.75" customHeight="1">
      <c r="A615" s="6"/>
      <c r="B615" s="6"/>
      <c r="C615" s="6"/>
      <c r="D615" s="6"/>
      <c r="E615" s="6"/>
    </row>
    <row r="616" spans="1:5" ht="12.75" customHeight="1">
      <c r="A616" s="6"/>
      <c r="B616" s="6"/>
      <c r="C616" s="6"/>
      <c r="D616" s="6"/>
      <c r="E616" s="6"/>
    </row>
    <row r="617" spans="1:5" ht="12.75" customHeight="1">
      <c r="A617" s="6"/>
      <c r="B617" s="6"/>
      <c r="C617" s="6"/>
      <c r="D617" s="6"/>
      <c r="E617" s="6"/>
    </row>
    <row r="618" spans="1:5" ht="12.75" customHeight="1">
      <c r="A618" s="6"/>
      <c r="B618" s="6"/>
      <c r="C618" s="6"/>
      <c r="D618" s="6"/>
      <c r="E618" s="6"/>
    </row>
    <row r="619" spans="1:5" ht="12.75" customHeight="1">
      <c r="A619" s="6"/>
      <c r="B619" s="6"/>
      <c r="C619" s="6"/>
      <c r="D619" s="6"/>
      <c r="E619" s="6"/>
    </row>
    <row r="620" spans="1:5" ht="12.75" customHeight="1">
      <c r="A620" s="6"/>
      <c r="B620" s="6"/>
      <c r="C620" s="6"/>
      <c r="D620" s="6"/>
      <c r="E620" s="6"/>
    </row>
    <row r="621" spans="1:5" ht="12.75" customHeight="1">
      <c r="A621" s="6"/>
      <c r="B621" s="6"/>
      <c r="C621" s="6"/>
      <c r="D621" s="6"/>
      <c r="E621" s="6"/>
    </row>
    <row r="622" spans="1:5" ht="12.75" customHeight="1">
      <c r="A622" s="6"/>
      <c r="B622" s="6"/>
      <c r="C622" s="6"/>
      <c r="D622" s="6"/>
      <c r="E622" s="6"/>
    </row>
    <row r="623" spans="1:5" ht="12.75" customHeight="1">
      <c r="A623" s="6"/>
      <c r="B623" s="6"/>
      <c r="C623" s="6"/>
      <c r="D623" s="6"/>
      <c r="E623" s="6"/>
    </row>
    <row r="624" spans="1:5" ht="12.75" customHeight="1">
      <c r="A624" s="6"/>
      <c r="B624" s="6"/>
      <c r="C624" s="6"/>
      <c r="D624" s="6"/>
      <c r="E624" s="6"/>
    </row>
    <row r="625" spans="1:5" ht="12.75" customHeight="1">
      <c r="A625" s="6"/>
      <c r="B625" s="6"/>
      <c r="C625" s="6"/>
      <c r="D625" s="6"/>
      <c r="E625" s="6"/>
    </row>
    <row r="626" spans="1:5" ht="12.75" customHeight="1">
      <c r="A626" s="6"/>
      <c r="B626" s="6"/>
      <c r="C626" s="6"/>
      <c r="D626" s="6"/>
      <c r="E626" s="6"/>
    </row>
    <row r="627" spans="1:5" ht="12.75" customHeight="1">
      <c r="A627" s="6"/>
      <c r="B627" s="6"/>
      <c r="C627" s="6"/>
      <c r="D627" s="6"/>
      <c r="E627" s="6"/>
    </row>
    <row r="628" spans="1:5" ht="12.75" customHeight="1">
      <c r="A628" s="6"/>
      <c r="B628" s="6"/>
      <c r="C628" s="6"/>
      <c r="D628" s="6"/>
      <c r="E628" s="6"/>
    </row>
    <row r="629" spans="1:5" ht="12.75" customHeight="1">
      <c r="A629" s="6"/>
      <c r="B629" s="6"/>
      <c r="C629" s="6"/>
      <c r="D629" s="6"/>
      <c r="E629" s="6"/>
    </row>
    <row r="630" spans="1:5" ht="12.75" customHeight="1">
      <c r="A630" s="6"/>
      <c r="B630" s="6"/>
      <c r="C630" s="6"/>
      <c r="D630" s="6"/>
      <c r="E630" s="6"/>
    </row>
    <row r="631" spans="1:5" ht="12.75" customHeight="1">
      <c r="A631" s="6"/>
      <c r="B631" s="6"/>
      <c r="C631" s="6"/>
      <c r="D631" s="6"/>
      <c r="E631" s="6"/>
    </row>
    <row r="632" spans="1:5" ht="12.75" customHeight="1">
      <c r="A632" s="6"/>
      <c r="B632" s="6"/>
      <c r="C632" s="6"/>
      <c r="D632" s="6"/>
      <c r="E632" s="6"/>
    </row>
    <row r="633" spans="1:5" ht="12.75" customHeight="1">
      <c r="A633" s="6"/>
      <c r="B633" s="6"/>
      <c r="C633" s="6"/>
      <c r="D633" s="6"/>
      <c r="E633" s="6"/>
    </row>
    <row r="634" spans="1:5" ht="12.75" customHeight="1">
      <c r="A634" s="6"/>
      <c r="B634" s="6"/>
      <c r="C634" s="6"/>
      <c r="D634" s="6"/>
      <c r="E634" s="6"/>
    </row>
    <row r="635" spans="1:5" ht="12.75" customHeight="1">
      <c r="A635" s="6"/>
      <c r="B635" s="6"/>
      <c r="C635" s="6"/>
      <c r="D635" s="6"/>
      <c r="E635" s="6"/>
    </row>
    <row r="636" spans="1:5" ht="12.75" customHeight="1">
      <c r="A636" s="6"/>
      <c r="B636" s="6"/>
      <c r="C636" s="6"/>
      <c r="D636" s="6"/>
      <c r="E636" s="6"/>
    </row>
    <row r="637" spans="1:5" ht="12.75" customHeight="1">
      <c r="A637" s="6"/>
      <c r="B637" s="6"/>
      <c r="C637" s="6"/>
      <c r="D637" s="6"/>
      <c r="E637" s="6"/>
    </row>
    <row r="638" spans="1:5" ht="12.75" customHeight="1">
      <c r="A638" s="6"/>
      <c r="B638" s="6"/>
      <c r="C638" s="6"/>
      <c r="D638" s="6"/>
      <c r="E638" s="6"/>
    </row>
    <row r="639" spans="1:5" ht="12.75" customHeight="1">
      <c r="A639" s="6"/>
      <c r="B639" s="6"/>
      <c r="C639" s="6"/>
      <c r="D639" s="6"/>
      <c r="E639" s="6"/>
    </row>
    <row r="640" spans="1:5" ht="12.75" customHeight="1">
      <c r="A640" s="6"/>
      <c r="B640" s="6"/>
      <c r="C640" s="6"/>
      <c r="D640" s="6"/>
      <c r="E640" s="6"/>
    </row>
    <row r="641" spans="1:5" ht="12.75" customHeight="1">
      <c r="A641" s="6"/>
      <c r="B641" s="6"/>
      <c r="C641" s="6"/>
      <c r="D641" s="6"/>
      <c r="E641" s="6"/>
    </row>
    <row r="642" spans="1:5" ht="12.75" customHeight="1">
      <c r="A642" s="6"/>
      <c r="B642" s="6"/>
      <c r="C642" s="6"/>
      <c r="D642" s="6"/>
      <c r="E642" s="6"/>
    </row>
    <row r="643" spans="1:5" ht="12.75" customHeight="1">
      <c r="A643" s="6"/>
      <c r="B643" s="6"/>
      <c r="C643" s="6"/>
      <c r="D643" s="6"/>
      <c r="E643" s="6"/>
    </row>
    <row r="644" spans="1:5" ht="12.75" customHeight="1">
      <c r="A644" s="6"/>
      <c r="B644" s="6"/>
      <c r="C644" s="6"/>
      <c r="D644" s="6"/>
      <c r="E644" s="6"/>
    </row>
    <row r="645" spans="1:5" ht="12.75" customHeight="1">
      <c r="A645" s="6"/>
      <c r="B645" s="6"/>
      <c r="C645" s="6"/>
      <c r="D645" s="6"/>
      <c r="E645" s="6"/>
    </row>
    <row r="646" spans="1:5" ht="12.75" customHeight="1">
      <c r="A646" s="6"/>
      <c r="B646" s="6"/>
      <c r="C646" s="6"/>
      <c r="D646" s="6"/>
      <c r="E646" s="6"/>
    </row>
    <row r="647" spans="1:5" ht="12.75" customHeight="1">
      <c r="A647" s="6"/>
      <c r="B647" s="6"/>
      <c r="C647" s="6"/>
      <c r="D647" s="6"/>
      <c r="E647" s="6"/>
    </row>
    <row r="648" spans="1:5" ht="12.75" customHeight="1">
      <c r="A648" s="6"/>
      <c r="B648" s="6"/>
      <c r="C648" s="6"/>
      <c r="D648" s="6"/>
      <c r="E648" s="6"/>
    </row>
    <row r="649" spans="1:5" ht="12.75" customHeight="1">
      <c r="A649" s="6"/>
      <c r="B649" s="6"/>
      <c r="C649" s="6"/>
      <c r="D649" s="6"/>
      <c r="E649" s="6"/>
    </row>
    <row r="650" spans="1:5" ht="12.75" customHeight="1">
      <c r="A650" s="6"/>
      <c r="B650" s="6"/>
      <c r="C650" s="6"/>
      <c r="D650" s="6"/>
      <c r="E650" s="6"/>
    </row>
    <row r="651" spans="1:5" ht="12.75" customHeight="1">
      <c r="A651" s="6"/>
      <c r="B651" s="6"/>
      <c r="C651" s="6"/>
      <c r="D651" s="6"/>
      <c r="E651" s="6"/>
    </row>
    <row r="652" spans="1:5" ht="12.75" customHeight="1">
      <c r="A652" s="6"/>
      <c r="B652" s="6"/>
      <c r="C652" s="6"/>
      <c r="D652" s="6"/>
      <c r="E652" s="6"/>
    </row>
    <row r="653" spans="1:5" ht="12.75" customHeight="1">
      <c r="A653" s="6"/>
      <c r="B653" s="6"/>
      <c r="C653" s="6"/>
      <c r="D653" s="6"/>
      <c r="E653" s="6"/>
    </row>
    <row r="654" spans="1:5" ht="12.75" customHeight="1">
      <c r="A654" s="6"/>
      <c r="B654" s="6"/>
      <c r="C654" s="6"/>
      <c r="D654" s="6"/>
      <c r="E654" s="6"/>
    </row>
    <row r="655" spans="1:5" ht="12.75" customHeight="1">
      <c r="A655" s="6"/>
      <c r="B655" s="6"/>
      <c r="C655" s="6"/>
      <c r="D655" s="6"/>
      <c r="E655" s="6"/>
    </row>
    <row r="656" spans="1:5" ht="12.75" customHeight="1">
      <c r="A656" s="6"/>
      <c r="B656" s="6"/>
      <c r="C656" s="6"/>
      <c r="D656" s="6"/>
      <c r="E656" s="6"/>
    </row>
    <row r="657" spans="1:5" ht="12.75" customHeight="1">
      <c r="A657" s="6"/>
      <c r="B657" s="6"/>
      <c r="C657" s="6"/>
      <c r="D657" s="6"/>
      <c r="E657" s="6"/>
    </row>
    <row r="658" spans="1:5" ht="12.75" customHeight="1">
      <c r="A658" s="6"/>
      <c r="B658" s="6"/>
      <c r="C658" s="6"/>
      <c r="D658" s="6"/>
      <c r="E658" s="6"/>
    </row>
    <row r="659" spans="1:5" ht="12.75" customHeight="1">
      <c r="A659" s="6"/>
      <c r="B659" s="6"/>
      <c r="C659" s="6"/>
      <c r="D659" s="6"/>
      <c r="E659" s="6"/>
    </row>
    <row r="660" spans="1:5" ht="12.75" customHeight="1">
      <c r="A660" s="6"/>
      <c r="B660" s="6"/>
      <c r="C660" s="6"/>
      <c r="D660" s="6"/>
      <c r="E660" s="6"/>
    </row>
    <row r="661" spans="1:5" ht="12.75" customHeight="1">
      <c r="A661" s="6"/>
      <c r="B661" s="6"/>
      <c r="C661" s="6"/>
      <c r="D661" s="6"/>
      <c r="E661" s="6"/>
    </row>
    <row r="662" spans="1:5" ht="12.75" customHeight="1">
      <c r="A662" s="6"/>
      <c r="B662" s="6"/>
      <c r="C662" s="6"/>
      <c r="D662" s="6"/>
      <c r="E662" s="6"/>
    </row>
    <row r="663" spans="1:5" ht="12.75" customHeight="1">
      <c r="A663" s="6"/>
      <c r="B663" s="6"/>
      <c r="C663" s="6"/>
      <c r="D663" s="6"/>
      <c r="E663" s="6"/>
    </row>
    <row r="664" spans="1:5" ht="12.75" customHeight="1">
      <c r="A664" s="6"/>
      <c r="B664" s="6"/>
      <c r="C664" s="6"/>
      <c r="D664" s="6"/>
      <c r="E664" s="6"/>
    </row>
    <row r="665" spans="1:5" ht="12.75" customHeight="1">
      <c r="A665" s="6"/>
      <c r="B665" s="6"/>
      <c r="C665" s="6"/>
      <c r="D665" s="6"/>
      <c r="E665" s="6"/>
    </row>
    <row r="666" spans="1:5" ht="12.75" customHeight="1">
      <c r="A666" s="6"/>
      <c r="B666" s="6"/>
      <c r="C666" s="6"/>
      <c r="D666" s="6"/>
      <c r="E666" s="6"/>
    </row>
    <row r="667" spans="1:5" ht="12.75" customHeight="1">
      <c r="A667" s="6"/>
      <c r="B667" s="6"/>
      <c r="C667" s="6"/>
      <c r="D667" s="6"/>
      <c r="E667" s="6"/>
    </row>
    <row r="668" spans="1:5" ht="12.75" customHeight="1">
      <c r="A668" s="6"/>
      <c r="B668" s="6"/>
      <c r="C668" s="6"/>
      <c r="D668" s="6"/>
      <c r="E668" s="6"/>
    </row>
    <row r="669" spans="1:5" ht="12.75" customHeight="1">
      <c r="A669" s="6"/>
      <c r="B669" s="6"/>
      <c r="C669" s="6"/>
      <c r="D669" s="6"/>
      <c r="E669" s="6"/>
    </row>
    <row r="670" spans="1:5" ht="12.75" customHeight="1">
      <c r="A670" s="6"/>
      <c r="B670" s="6"/>
      <c r="C670" s="6"/>
      <c r="D670" s="6"/>
      <c r="E670" s="6"/>
    </row>
    <row r="671" spans="1:5" ht="12.75" customHeight="1">
      <c r="A671" s="6"/>
      <c r="B671" s="6"/>
      <c r="C671" s="6"/>
      <c r="D671" s="6"/>
      <c r="E671" s="6"/>
    </row>
    <row r="672" spans="1:5" ht="12.75" customHeight="1">
      <c r="A672" s="6"/>
      <c r="B672" s="6"/>
      <c r="C672" s="6"/>
      <c r="D672" s="6"/>
      <c r="E672" s="6"/>
    </row>
    <row r="673" spans="1:5" ht="12.75" customHeight="1">
      <c r="A673" s="6"/>
      <c r="B673" s="6"/>
      <c r="C673" s="6"/>
      <c r="D673" s="6"/>
      <c r="E673" s="6"/>
    </row>
    <row r="674" spans="1:5" ht="12.75" customHeight="1">
      <c r="A674" s="6"/>
      <c r="B674" s="6"/>
      <c r="C674" s="6"/>
      <c r="D674" s="6"/>
      <c r="E674" s="6"/>
    </row>
    <row r="675" spans="1:5" ht="12.75" customHeight="1">
      <c r="A675" s="6"/>
      <c r="B675" s="6"/>
      <c r="C675" s="6"/>
      <c r="D675" s="6"/>
      <c r="E675" s="6"/>
    </row>
    <row r="676" spans="1:5" ht="12.75" customHeight="1">
      <c r="A676" s="6"/>
      <c r="B676" s="6"/>
      <c r="C676" s="6"/>
      <c r="D676" s="6"/>
      <c r="E676" s="6"/>
    </row>
    <row r="677" spans="1:5" ht="12.75" customHeight="1">
      <c r="A677" s="6"/>
      <c r="B677" s="6"/>
      <c r="C677" s="6"/>
      <c r="D677" s="6"/>
      <c r="E677" s="6"/>
    </row>
    <row r="678" spans="1:5" ht="12.75" customHeight="1">
      <c r="A678" s="6"/>
      <c r="B678" s="6"/>
      <c r="C678" s="6"/>
      <c r="D678" s="6"/>
      <c r="E678" s="6"/>
    </row>
    <row r="679" spans="1:5" ht="12.75" customHeight="1">
      <c r="A679" s="6"/>
      <c r="B679" s="6"/>
      <c r="C679" s="6"/>
      <c r="D679" s="6"/>
      <c r="E679" s="6"/>
    </row>
    <row r="680" spans="1:5" ht="12.75" customHeight="1">
      <c r="A680" s="6"/>
      <c r="B680" s="6"/>
      <c r="C680" s="6"/>
      <c r="D680" s="6"/>
      <c r="E680" s="6"/>
    </row>
    <row r="681" spans="1:5" ht="12.75" customHeight="1">
      <c r="A681" s="6"/>
      <c r="B681" s="6"/>
      <c r="C681" s="6"/>
      <c r="D681" s="6"/>
      <c r="E681" s="6"/>
    </row>
    <row r="682" spans="1:5" ht="12.75" customHeight="1">
      <c r="A682" s="6"/>
      <c r="B682" s="6"/>
      <c r="C682" s="6"/>
      <c r="D682" s="6"/>
      <c r="E682" s="6"/>
    </row>
    <row r="683" spans="1:5" ht="12.75" customHeight="1">
      <c r="A683" s="6"/>
      <c r="B683" s="6"/>
      <c r="C683" s="6"/>
      <c r="D683" s="6"/>
      <c r="E683" s="6"/>
    </row>
    <row r="684" spans="1:5" ht="12.75" customHeight="1">
      <c r="A684" s="6"/>
      <c r="B684" s="6"/>
      <c r="C684" s="6"/>
      <c r="D684" s="6"/>
      <c r="E684" s="6"/>
    </row>
    <row r="685" spans="1:5" ht="12.75" customHeight="1">
      <c r="A685" s="6"/>
      <c r="B685" s="6"/>
      <c r="C685" s="6"/>
      <c r="D685" s="6"/>
      <c r="E685" s="6"/>
    </row>
    <row r="686" spans="1:5" ht="12.75" customHeight="1">
      <c r="A686" s="6"/>
      <c r="B686" s="6"/>
      <c r="C686" s="6"/>
      <c r="D686" s="6"/>
      <c r="E686" s="6"/>
    </row>
    <row r="687" spans="1:5" ht="12.75" customHeight="1">
      <c r="A687" s="6"/>
      <c r="B687" s="6"/>
      <c r="C687" s="6"/>
      <c r="D687" s="6"/>
      <c r="E687" s="6"/>
    </row>
    <row r="688" spans="1:5" ht="12.75" customHeight="1">
      <c r="A688" s="6"/>
      <c r="B688" s="6"/>
      <c r="C688" s="6"/>
      <c r="D688" s="6"/>
      <c r="E688" s="6"/>
    </row>
    <row r="689" spans="1:5" ht="12.75" customHeight="1">
      <c r="A689" s="6"/>
      <c r="B689" s="6"/>
      <c r="C689" s="6"/>
      <c r="D689" s="6"/>
      <c r="E689" s="6"/>
    </row>
    <row r="690" spans="1:5" ht="12.75" customHeight="1">
      <c r="A690" s="6"/>
      <c r="B690" s="6"/>
      <c r="C690" s="6"/>
      <c r="D690" s="6"/>
      <c r="E690" s="6"/>
    </row>
    <row r="691" spans="1:5" ht="12.75" customHeight="1">
      <c r="A691" s="6"/>
      <c r="B691" s="6"/>
      <c r="C691" s="6"/>
      <c r="D691" s="6"/>
      <c r="E691" s="6"/>
    </row>
    <row r="692" spans="1:5" ht="12.75" customHeight="1">
      <c r="A692" s="6"/>
      <c r="B692" s="6"/>
      <c r="C692" s="6"/>
      <c r="D692" s="6"/>
      <c r="E692" s="6"/>
    </row>
    <row r="693" spans="1:5" ht="12.75" customHeight="1">
      <c r="A693" s="6"/>
      <c r="B693" s="6"/>
      <c r="C693" s="6"/>
      <c r="D693" s="6"/>
      <c r="E693" s="6"/>
    </row>
    <row r="694" spans="1:5" ht="12.75" customHeight="1">
      <c r="A694" s="6"/>
      <c r="B694" s="6"/>
      <c r="C694" s="6"/>
      <c r="D694" s="6"/>
      <c r="E694" s="6"/>
    </row>
    <row r="695" spans="1:5" ht="12.75" customHeight="1">
      <c r="A695" s="6"/>
      <c r="B695" s="6"/>
      <c r="C695" s="6"/>
      <c r="D695" s="6"/>
      <c r="E695" s="6"/>
    </row>
    <row r="696" spans="1:5" ht="12.75" customHeight="1">
      <c r="A696" s="6"/>
      <c r="B696" s="6"/>
      <c r="C696" s="6"/>
      <c r="D696" s="6"/>
      <c r="E696" s="6"/>
    </row>
    <row r="697" spans="1:5" ht="12.75" customHeight="1">
      <c r="A697" s="6"/>
      <c r="B697" s="6"/>
      <c r="C697" s="6"/>
      <c r="D697" s="6"/>
      <c r="E697" s="6"/>
    </row>
    <row r="698" spans="1:5" ht="12.75" customHeight="1">
      <c r="A698" s="6"/>
      <c r="B698" s="6"/>
      <c r="C698" s="6"/>
      <c r="D698" s="6"/>
      <c r="E698" s="6"/>
    </row>
    <row r="699" spans="1:5" ht="12.75" customHeight="1">
      <c r="A699" s="6"/>
      <c r="B699" s="6"/>
      <c r="C699" s="6"/>
      <c r="D699" s="6"/>
      <c r="E699" s="6"/>
    </row>
    <row r="700" spans="1:5" ht="12.75" customHeight="1">
      <c r="A700" s="6"/>
      <c r="B700" s="6"/>
      <c r="C700" s="6"/>
      <c r="D700" s="6"/>
      <c r="E700" s="6"/>
    </row>
    <row r="701" spans="1:5" ht="12.75" customHeight="1">
      <c r="A701" s="6"/>
      <c r="B701" s="6"/>
      <c r="C701" s="6"/>
      <c r="D701" s="6"/>
      <c r="E701" s="6"/>
    </row>
    <row r="702" spans="1:5" ht="12.75" customHeight="1">
      <c r="A702" s="6"/>
      <c r="B702" s="6"/>
      <c r="C702" s="6"/>
      <c r="D702" s="6"/>
      <c r="E702" s="6"/>
    </row>
    <row r="703" spans="1:5" ht="12.75" customHeight="1">
      <c r="A703" s="6"/>
      <c r="B703" s="6"/>
      <c r="C703" s="6"/>
      <c r="D703" s="6"/>
      <c r="E703" s="6"/>
    </row>
    <row r="704" spans="1:5" ht="12.75" customHeight="1">
      <c r="A704" s="6"/>
      <c r="B704" s="6"/>
      <c r="C704" s="6"/>
      <c r="D704" s="6"/>
      <c r="E704" s="6"/>
    </row>
    <row r="705" spans="1:5" ht="12.75" customHeight="1">
      <c r="A705" s="6"/>
      <c r="B705" s="6"/>
      <c r="C705" s="6"/>
      <c r="D705" s="6"/>
      <c r="E705" s="6"/>
    </row>
    <row r="706" spans="1:5" ht="12.75" customHeight="1">
      <c r="A706" s="6"/>
      <c r="B706" s="6"/>
      <c r="C706" s="6"/>
      <c r="D706" s="6"/>
      <c r="E706" s="6"/>
    </row>
    <row r="707" spans="1:5" ht="12.75" customHeight="1">
      <c r="A707" s="6"/>
      <c r="B707" s="6"/>
      <c r="C707" s="6"/>
      <c r="D707" s="6"/>
      <c r="E707" s="6"/>
    </row>
    <row r="708" spans="1:5" ht="12.75" customHeight="1">
      <c r="A708" s="6"/>
      <c r="B708" s="6"/>
      <c r="C708" s="6"/>
      <c r="D708" s="6"/>
      <c r="E708" s="6"/>
    </row>
    <row r="709" spans="1:5" ht="12.75" customHeight="1">
      <c r="A709" s="6"/>
      <c r="B709" s="6"/>
      <c r="C709" s="6"/>
      <c r="D709" s="6"/>
      <c r="E709" s="6"/>
    </row>
    <row r="710" spans="1:5" ht="12.75" customHeight="1">
      <c r="A710" s="6"/>
      <c r="B710" s="6"/>
      <c r="C710" s="6"/>
      <c r="D710" s="6"/>
      <c r="E710" s="6"/>
    </row>
    <row r="711" spans="1:5" ht="12.75" customHeight="1">
      <c r="A711" s="6"/>
      <c r="B711" s="6"/>
      <c r="C711" s="6"/>
      <c r="D711" s="6"/>
      <c r="E711" s="6"/>
    </row>
    <row r="712" spans="1:5" ht="12.75" customHeight="1">
      <c r="A712" s="6"/>
      <c r="B712" s="6"/>
      <c r="C712" s="6"/>
      <c r="D712" s="6"/>
      <c r="E712" s="6"/>
    </row>
    <row r="713" spans="1:5" ht="12.75" customHeight="1">
      <c r="A713" s="6"/>
      <c r="B713" s="6"/>
      <c r="C713" s="6"/>
      <c r="D713" s="6"/>
      <c r="E713" s="6"/>
    </row>
    <row r="714" spans="1:5" ht="12.75" customHeight="1">
      <c r="A714" s="6"/>
      <c r="B714" s="6"/>
      <c r="C714" s="6"/>
      <c r="D714" s="6"/>
      <c r="E714" s="6"/>
    </row>
    <row r="715" spans="1:5" ht="12.75" customHeight="1">
      <c r="A715" s="6"/>
      <c r="B715" s="6"/>
      <c r="C715" s="6"/>
      <c r="D715" s="6"/>
      <c r="E715" s="6"/>
    </row>
    <row r="716" spans="1:5" ht="12.75" customHeight="1">
      <c r="A716" s="6"/>
      <c r="B716" s="6"/>
      <c r="C716" s="6"/>
      <c r="D716" s="6"/>
      <c r="E716" s="6"/>
    </row>
    <row r="717" spans="1:5" ht="12.75" customHeight="1">
      <c r="A717" s="6"/>
      <c r="B717" s="6"/>
      <c r="C717" s="6"/>
      <c r="D717" s="6"/>
      <c r="E717" s="6"/>
    </row>
    <row r="718" spans="1:5" ht="12.75" customHeight="1">
      <c r="A718" s="6"/>
      <c r="B718" s="6"/>
      <c r="C718" s="6"/>
      <c r="D718" s="6"/>
      <c r="E718" s="6"/>
    </row>
    <row r="719" spans="1:5" ht="12.75" customHeight="1">
      <c r="A719" s="6"/>
      <c r="B719" s="6"/>
      <c r="C719" s="6"/>
      <c r="D719" s="6"/>
      <c r="E719" s="6"/>
    </row>
    <row r="720" spans="1:5" ht="12.75" customHeight="1">
      <c r="A720" s="6"/>
      <c r="B720" s="6"/>
      <c r="C720" s="6"/>
      <c r="D720" s="6"/>
      <c r="E720" s="6"/>
    </row>
    <row r="721" spans="1:5" ht="12.75" customHeight="1">
      <c r="A721" s="6"/>
      <c r="B721" s="6"/>
      <c r="C721" s="6"/>
      <c r="D721" s="6"/>
      <c r="E721" s="6"/>
    </row>
    <row r="722" spans="1:5" ht="12.75" customHeight="1">
      <c r="A722" s="6"/>
      <c r="B722" s="6"/>
      <c r="C722" s="6"/>
      <c r="D722" s="6"/>
      <c r="E722" s="6"/>
    </row>
    <row r="723" spans="1:5" ht="12.75" customHeight="1">
      <c r="A723" s="6"/>
      <c r="B723" s="6"/>
      <c r="C723" s="6"/>
      <c r="D723" s="6"/>
      <c r="E723" s="6"/>
    </row>
    <row r="724" spans="1:5" ht="12.75" customHeight="1">
      <c r="A724" s="6"/>
      <c r="B724" s="6"/>
      <c r="C724" s="6"/>
      <c r="D724" s="6"/>
      <c r="E724" s="6"/>
    </row>
    <row r="725" spans="1:5" ht="12.75" customHeight="1">
      <c r="A725" s="6"/>
      <c r="B725" s="6"/>
      <c r="C725" s="6"/>
      <c r="D725" s="6"/>
      <c r="E725" s="6"/>
    </row>
    <row r="726" spans="1:5" ht="12.75" customHeight="1">
      <c r="A726" s="6"/>
      <c r="B726" s="6"/>
      <c r="C726" s="6"/>
      <c r="D726" s="6"/>
      <c r="E726" s="6"/>
    </row>
    <row r="727" spans="1:5" ht="12.75" customHeight="1">
      <c r="A727" s="6"/>
      <c r="B727" s="6"/>
      <c r="C727" s="6"/>
      <c r="D727" s="6"/>
      <c r="E727" s="6"/>
    </row>
    <row r="728" spans="1:5" ht="12.75" customHeight="1">
      <c r="A728" s="6"/>
      <c r="B728" s="6"/>
      <c r="C728" s="6"/>
      <c r="D728" s="6"/>
      <c r="E728" s="6"/>
    </row>
    <row r="729" spans="1:5" ht="12.75" customHeight="1">
      <c r="A729" s="6"/>
      <c r="B729" s="6"/>
      <c r="C729" s="6"/>
      <c r="D729" s="6"/>
      <c r="E729" s="6"/>
    </row>
    <row r="730" spans="1:5" ht="12.75" customHeight="1">
      <c r="A730" s="6"/>
      <c r="B730" s="6"/>
      <c r="C730" s="6"/>
      <c r="D730" s="6"/>
      <c r="E730" s="6"/>
    </row>
    <row r="731" spans="1:5" ht="12.75" customHeight="1">
      <c r="A731" s="6"/>
      <c r="B731" s="6"/>
      <c r="C731" s="6"/>
      <c r="D731" s="6"/>
      <c r="E731" s="6"/>
    </row>
    <row r="732" spans="1:5" ht="12.75" customHeight="1">
      <c r="A732" s="6"/>
      <c r="B732" s="6"/>
      <c r="C732" s="6"/>
      <c r="D732" s="6"/>
      <c r="E732" s="6"/>
    </row>
    <row r="733" spans="1:5" ht="12.75" customHeight="1">
      <c r="A733" s="6"/>
      <c r="B733" s="6"/>
      <c r="C733" s="6"/>
      <c r="D733" s="6"/>
      <c r="E733" s="6"/>
    </row>
    <row r="734" spans="1:5" ht="12.75" customHeight="1">
      <c r="A734" s="6"/>
      <c r="B734" s="6"/>
      <c r="C734" s="6"/>
      <c r="D734" s="6"/>
      <c r="E734" s="6"/>
    </row>
    <row r="735" spans="1:5" ht="12.75" customHeight="1">
      <c r="A735" s="6"/>
      <c r="B735" s="6"/>
      <c r="C735" s="6"/>
      <c r="D735" s="6"/>
      <c r="E735" s="6"/>
    </row>
    <row r="736" spans="1:5" ht="12.75" customHeight="1">
      <c r="A736" s="6"/>
      <c r="B736" s="6"/>
      <c r="C736" s="6"/>
      <c r="D736" s="6"/>
      <c r="E736" s="6"/>
    </row>
    <row r="737" spans="1:5" ht="12.75" customHeight="1">
      <c r="A737" s="6"/>
      <c r="B737" s="6"/>
      <c r="C737" s="6"/>
      <c r="D737" s="6"/>
      <c r="E737" s="6"/>
    </row>
    <row r="738" spans="1:5" ht="12.75" customHeight="1">
      <c r="A738" s="6"/>
      <c r="B738" s="6"/>
      <c r="C738" s="6"/>
      <c r="D738" s="6"/>
      <c r="E738" s="6"/>
    </row>
    <row r="739" spans="1:5" ht="12.75" customHeight="1">
      <c r="A739" s="6"/>
      <c r="B739" s="6"/>
      <c r="C739" s="6"/>
      <c r="D739" s="6"/>
      <c r="E739" s="6"/>
    </row>
    <row r="740" spans="1:5" ht="12.75" customHeight="1">
      <c r="A740" s="6"/>
      <c r="B740" s="6"/>
      <c r="C740" s="6"/>
      <c r="D740" s="6"/>
      <c r="E740" s="6"/>
    </row>
    <row r="741" spans="1:5" ht="12.75" customHeight="1">
      <c r="A741" s="6"/>
      <c r="B741" s="6"/>
      <c r="C741" s="6"/>
      <c r="D741" s="6"/>
      <c r="E741" s="6"/>
    </row>
    <row r="742" spans="1:5" ht="12.75" customHeight="1">
      <c r="A742" s="6"/>
      <c r="B742" s="6"/>
      <c r="C742" s="6"/>
      <c r="D742" s="6"/>
      <c r="E742" s="6"/>
    </row>
    <row r="743" spans="1:5" ht="12.75" customHeight="1">
      <c r="A743" s="6"/>
      <c r="B743" s="6"/>
      <c r="C743" s="6"/>
      <c r="D743" s="6"/>
      <c r="E743" s="6"/>
    </row>
    <row r="744" spans="1:5" ht="12.75" customHeight="1">
      <c r="A744" s="6"/>
      <c r="B744" s="6"/>
      <c r="C744" s="6"/>
      <c r="D744" s="6"/>
      <c r="E744" s="6"/>
    </row>
    <row r="745" spans="1:5" ht="12.75" customHeight="1">
      <c r="A745" s="6"/>
      <c r="B745" s="6"/>
      <c r="C745" s="6"/>
      <c r="D745" s="6"/>
      <c r="E745" s="6"/>
    </row>
    <row r="746" spans="1:5" ht="12.75" customHeight="1">
      <c r="A746" s="6"/>
      <c r="B746" s="6"/>
      <c r="C746" s="6"/>
      <c r="D746" s="6"/>
      <c r="E746" s="6"/>
    </row>
    <row r="747" spans="1:5" ht="12.75" customHeight="1">
      <c r="A747" s="6"/>
      <c r="B747" s="6"/>
      <c r="C747" s="6"/>
      <c r="D747" s="6"/>
      <c r="E747" s="6"/>
    </row>
    <row r="748" spans="1:5" ht="12.75" customHeight="1">
      <c r="A748" s="6"/>
      <c r="B748" s="6"/>
      <c r="C748" s="6"/>
      <c r="D748" s="6"/>
      <c r="E748" s="6"/>
    </row>
    <row r="749" spans="1:5" ht="12.75" customHeight="1">
      <c r="A749" s="6"/>
      <c r="B749" s="6"/>
      <c r="C749" s="6"/>
      <c r="D749" s="6"/>
      <c r="E749" s="6"/>
    </row>
    <row r="750" spans="1:5" ht="12.75" customHeight="1">
      <c r="A750" s="6"/>
      <c r="B750" s="6"/>
      <c r="C750" s="6"/>
      <c r="D750" s="6"/>
      <c r="E750" s="6"/>
    </row>
    <row r="751" spans="1:5" ht="12.75" customHeight="1">
      <c r="A751" s="6"/>
      <c r="B751" s="6"/>
      <c r="C751" s="6"/>
      <c r="D751" s="6"/>
      <c r="E751" s="6"/>
    </row>
    <row r="752" spans="1:5" ht="12.75" customHeight="1">
      <c r="A752" s="6"/>
      <c r="B752" s="6"/>
      <c r="C752" s="6"/>
      <c r="D752" s="6"/>
      <c r="E752" s="6"/>
    </row>
    <row r="753" spans="1:5" ht="12.75" customHeight="1">
      <c r="A753" s="6"/>
      <c r="B753" s="6"/>
      <c r="C753" s="6"/>
      <c r="D753" s="6"/>
      <c r="E753" s="6"/>
    </row>
    <row r="754" spans="1:5" ht="12.75" customHeight="1">
      <c r="A754" s="6"/>
      <c r="B754" s="6"/>
      <c r="C754" s="6"/>
      <c r="D754" s="6"/>
      <c r="E754" s="6"/>
    </row>
    <row r="755" spans="1:5" ht="12.75" customHeight="1">
      <c r="A755" s="6"/>
      <c r="B755" s="6"/>
      <c r="C755" s="6"/>
      <c r="D755" s="6"/>
      <c r="E755" s="6"/>
    </row>
    <row r="756" spans="1:5" ht="12.75" customHeight="1">
      <c r="A756" s="6"/>
      <c r="B756" s="6"/>
      <c r="C756" s="6"/>
      <c r="D756" s="6"/>
      <c r="E756" s="6"/>
    </row>
    <row r="757" spans="1:5" ht="12.75" customHeight="1">
      <c r="A757" s="6"/>
      <c r="B757" s="6"/>
      <c r="C757" s="6"/>
      <c r="D757" s="6"/>
      <c r="E757" s="6"/>
    </row>
    <row r="758" spans="1:5" ht="12.75" customHeight="1">
      <c r="A758" s="6"/>
      <c r="B758" s="6"/>
      <c r="C758" s="6"/>
      <c r="D758" s="6"/>
      <c r="E758" s="6"/>
    </row>
    <row r="759" spans="1:5" ht="12.75" customHeight="1">
      <c r="A759" s="6"/>
      <c r="B759" s="6"/>
      <c r="C759" s="6"/>
      <c r="D759" s="6"/>
      <c r="E759" s="6"/>
    </row>
    <row r="760" spans="1:5" ht="12.75" customHeight="1">
      <c r="A760" s="6"/>
      <c r="B760" s="6"/>
      <c r="C760" s="6"/>
      <c r="D760" s="6"/>
      <c r="E760" s="6"/>
    </row>
    <row r="761" spans="1:5" ht="12.75" customHeight="1">
      <c r="A761" s="6"/>
      <c r="B761" s="6"/>
      <c r="C761" s="6"/>
      <c r="D761" s="6"/>
      <c r="E761" s="6"/>
    </row>
    <row r="762" spans="1:5" ht="12.75" customHeight="1">
      <c r="A762" s="6"/>
      <c r="B762" s="6"/>
      <c r="C762" s="6"/>
      <c r="D762" s="6"/>
      <c r="E762" s="6"/>
    </row>
    <row r="763" spans="1:5" ht="12.75" customHeight="1">
      <c r="A763" s="6"/>
      <c r="B763" s="6"/>
      <c r="C763" s="6"/>
      <c r="D763" s="6"/>
      <c r="E763" s="6"/>
    </row>
    <row r="764" spans="1:5" ht="12.75" customHeight="1">
      <c r="A764" s="6"/>
      <c r="B764" s="6"/>
      <c r="C764" s="6"/>
      <c r="D764" s="6"/>
      <c r="E764" s="6"/>
    </row>
    <row r="765" spans="1:5" ht="12.75" customHeight="1">
      <c r="A765" s="6"/>
      <c r="B765" s="6"/>
      <c r="C765" s="6"/>
      <c r="D765" s="6"/>
      <c r="E765" s="6"/>
    </row>
    <row r="766" spans="1:5" ht="12.75" customHeight="1">
      <c r="A766" s="6"/>
      <c r="B766" s="6"/>
      <c r="C766" s="6"/>
      <c r="D766" s="6"/>
      <c r="E766" s="6"/>
    </row>
    <row r="767" spans="1:5" ht="12.75" customHeight="1">
      <c r="A767" s="6"/>
      <c r="B767" s="6"/>
      <c r="C767" s="6"/>
      <c r="D767" s="6"/>
      <c r="E767" s="6"/>
    </row>
    <row r="768" spans="1:5" ht="12.75" customHeight="1">
      <c r="A768" s="6"/>
      <c r="B768" s="6"/>
      <c r="C768" s="6"/>
      <c r="D768" s="6"/>
      <c r="E768" s="6"/>
    </row>
    <row r="769" spans="1:5" ht="12.75" customHeight="1">
      <c r="A769" s="6"/>
      <c r="B769" s="6"/>
      <c r="C769" s="6"/>
      <c r="D769" s="6"/>
      <c r="E769" s="6"/>
    </row>
    <row r="770" spans="1:5" ht="12.75" customHeight="1">
      <c r="A770" s="6"/>
      <c r="B770" s="6"/>
      <c r="C770" s="6"/>
      <c r="D770" s="6"/>
      <c r="E770" s="6"/>
    </row>
    <row r="771" spans="1:5" ht="12.75" customHeight="1">
      <c r="A771" s="6"/>
      <c r="B771" s="6"/>
      <c r="C771" s="6"/>
      <c r="D771" s="6"/>
      <c r="E771" s="6"/>
    </row>
    <row r="772" spans="1:5" ht="12.75" customHeight="1">
      <c r="A772" s="6"/>
      <c r="B772" s="6"/>
      <c r="C772" s="6"/>
      <c r="D772" s="6"/>
      <c r="E772" s="6"/>
    </row>
    <row r="773" spans="1:5" ht="12.75" customHeight="1">
      <c r="A773" s="6"/>
      <c r="B773" s="6"/>
      <c r="C773" s="6"/>
      <c r="D773" s="6"/>
      <c r="E773" s="6"/>
    </row>
    <row r="774" spans="1:5" ht="12.75" customHeight="1">
      <c r="A774" s="6"/>
      <c r="B774" s="6"/>
      <c r="C774" s="6"/>
      <c r="D774" s="6"/>
      <c r="E774" s="6"/>
    </row>
    <row r="775" spans="1:5" ht="12.75" customHeight="1">
      <c r="A775" s="6"/>
      <c r="B775" s="6"/>
      <c r="C775" s="6"/>
      <c r="D775" s="6"/>
      <c r="E775" s="6"/>
    </row>
    <row r="776" spans="1:5" ht="12.75" customHeight="1">
      <c r="A776" s="6"/>
      <c r="B776" s="6"/>
      <c r="C776" s="6"/>
      <c r="D776" s="6"/>
      <c r="E776" s="6"/>
    </row>
    <row r="777" spans="1:5" ht="12.75" customHeight="1">
      <c r="A777" s="6"/>
      <c r="B777" s="6"/>
      <c r="C777" s="6"/>
      <c r="D777" s="6"/>
      <c r="E777" s="6"/>
    </row>
    <row r="778" spans="1:5" ht="12.75" customHeight="1">
      <c r="A778" s="6"/>
      <c r="B778" s="6"/>
      <c r="C778" s="6"/>
      <c r="D778" s="6"/>
      <c r="E778" s="6"/>
    </row>
    <row r="779" spans="1:5" ht="12.75" customHeight="1">
      <c r="A779" s="6"/>
      <c r="B779" s="6"/>
      <c r="C779" s="6"/>
      <c r="D779" s="6"/>
      <c r="E779" s="6"/>
    </row>
    <row r="780" spans="1:5" ht="12.75" customHeight="1">
      <c r="A780" s="6"/>
      <c r="B780" s="6"/>
      <c r="C780" s="6"/>
      <c r="D780" s="6"/>
      <c r="E780" s="6"/>
    </row>
    <row r="781" spans="1:5" ht="12.75" customHeight="1">
      <c r="A781" s="6"/>
      <c r="B781" s="6"/>
      <c r="C781" s="6"/>
      <c r="D781" s="6"/>
      <c r="E781" s="6"/>
    </row>
    <row r="782" spans="1:5" ht="12.75" customHeight="1">
      <c r="A782" s="6"/>
      <c r="B782" s="6"/>
      <c r="C782" s="6"/>
      <c r="D782" s="6"/>
      <c r="E782" s="6"/>
    </row>
    <row r="783" spans="1:5" ht="12.75" customHeight="1">
      <c r="A783" s="6"/>
      <c r="B783" s="6"/>
      <c r="C783" s="6"/>
      <c r="D783" s="6"/>
      <c r="E783" s="6"/>
    </row>
    <row r="784" spans="1:5" ht="12.75" customHeight="1">
      <c r="A784" s="6"/>
      <c r="B784" s="6"/>
      <c r="C784" s="6"/>
      <c r="D784" s="6"/>
      <c r="E784" s="6"/>
    </row>
    <row r="785" spans="1:5" ht="12.75" customHeight="1">
      <c r="A785" s="6"/>
      <c r="B785" s="6"/>
      <c r="C785" s="6"/>
      <c r="D785" s="6"/>
      <c r="E785" s="6"/>
    </row>
    <row r="786" spans="1:5" ht="12.75" customHeight="1">
      <c r="A786" s="6"/>
      <c r="B786" s="6"/>
      <c r="C786" s="6"/>
      <c r="D786" s="6"/>
      <c r="E786" s="6"/>
    </row>
    <row r="787" spans="1:5" ht="12.75" customHeight="1">
      <c r="A787" s="6"/>
      <c r="B787" s="6"/>
      <c r="C787" s="6"/>
      <c r="D787" s="6"/>
      <c r="E787" s="6"/>
    </row>
    <row r="788" spans="1:5" ht="12.75" customHeight="1">
      <c r="A788" s="6"/>
      <c r="B788" s="6"/>
      <c r="C788" s="6"/>
      <c r="D788" s="6"/>
      <c r="E788" s="6"/>
    </row>
    <row r="789" spans="1:5" ht="12.75" customHeight="1">
      <c r="A789" s="6"/>
      <c r="B789" s="6"/>
      <c r="C789" s="6"/>
      <c r="D789" s="6"/>
      <c r="E789" s="6"/>
    </row>
    <row r="790" spans="1:5" ht="12.75" customHeight="1">
      <c r="A790" s="6"/>
      <c r="B790" s="6"/>
      <c r="C790" s="6"/>
      <c r="D790" s="6"/>
      <c r="E790" s="6"/>
    </row>
    <row r="791" spans="1:5" ht="12.75" customHeight="1">
      <c r="A791" s="6"/>
      <c r="B791" s="6"/>
      <c r="C791" s="6"/>
      <c r="D791" s="6"/>
      <c r="E791" s="6"/>
    </row>
    <row r="792" spans="1:5" ht="12.75" customHeight="1">
      <c r="A792" s="6"/>
      <c r="B792" s="6"/>
      <c r="C792" s="6"/>
      <c r="D792" s="6"/>
      <c r="E792" s="6"/>
    </row>
    <row r="793" spans="1:5" ht="12.75" customHeight="1">
      <c r="A793" s="6"/>
      <c r="B793" s="6"/>
      <c r="C793" s="6"/>
      <c r="D793" s="6"/>
      <c r="E793" s="6"/>
    </row>
    <row r="794" spans="1:5" ht="12.75" customHeight="1">
      <c r="A794" s="6"/>
      <c r="B794" s="6"/>
      <c r="C794" s="6"/>
      <c r="D794" s="6"/>
      <c r="E794" s="6"/>
    </row>
    <row r="795" spans="1:5" ht="12.75" customHeight="1">
      <c r="A795" s="6"/>
      <c r="B795" s="6"/>
      <c r="C795" s="6"/>
      <c r="D795" s="6"/>
      <c r="E795" s="6"/>
    </row>
    <row r="796" spans="1:5" ht="12.75" customHeight="1">
      <c r="A796" s="6"/>
      <c r="B796" s="6"/>
      <c r="C796" s="6"/>
      <c r="D796" s="6"/>
      <c r="E796" s="6"/>
    </row>
    <row r="797" spans="1:5" ht="12.75" customHeight="1">
      <c r="A797" s="6"/>
      <c r="B797" s="6"/>
      <c r="C797" s="6"/>
      <c r="D797" s="6"/>
      <c r="E797" s="6"/>
    </row>
    <row r="798" spans="1:5" ht="12.75" customHeight="1">
      <c r="A798" s="6"/>
      <c r="B798" s="6"/>
      <c r="C798" s="6"/>
      <c r="D798" s="6"/>
      <c r="E798" s="6"/>
    </row>
    <row r="799" spans="1:5" ht="12.75" customHeight="1">
      <c r="A799" s="6"/>
      <c r="B799" s="6"/>
      <c r="C799" s="6"/>
      <c r="D799" s="6"/>
      <c r="E799" s="6"/>
    </row>
    <row r="800" spans="1:5" ht="12.75" customHeight="1">
      <c r="A800" s="6"/>
      <c r="B800" s="6"/>
      <c r="C800" s="6"/>
      <c r="D800" s="6"/>
      <c r="E800" s="6"/>
    </row>
    <row r="801" spans="1:5" ht="12.75" customHeight="1">
      <c r="A801" s="6"/>
      <c r="B801" s="6"/>
      <c r="C801" s="6"/>
      <c r="D801" s="6"/>
      <c r="E801" s="6"/>
    </row>
    <row r="802" spans="1:5" ht="12.75" customHeight="1">
      <c r="A802" s="6"/>
      <c r="B802" s="6"/>
      <c r="C802" s="6"/>
      <c r="D802" s="6"/>
      <c r="E802" s="6"/>
    </row>
    <row r="803" spans="1:5" ht="12.75" customHeight="1">
      <c r="A803" s="6"/>
      <c r="B803" s="6"/>
      <c r="C803" s="6"/>
      <c r="D803" s="6"/>
      <c r="E803" s="6"/>
    </row>
    <row r="804" spans="1:5" ht="12.75" customHeight="1">
      <c r="A804" s="6"/>
      <c r="B804" s="6"/>
      <c r="C804" s="6"/>
      <c r="D804" s="6"/>
      <c r="E804" s="6"/>
    </row>
    <row r="805" spans="1:5" ht="12.75" customHeight="1">
      <c r="A805" s="6"/>
      <c r="B805" s="6"/>
      <c r="C805" s="6"/>
      <c r="D805" s="6"/>
      <c r="E805" s="6"/>
    </row>
    <row r="806" spans="1:5" ht="12.75" customHeight="1">
      <c r="A806" s="6"/>
      <c r="B806" s="6"/>
      <c r="C806" s="6"/>
      <c r="D806" s="6"/>
      <c r="E806" s="6"/>
    </row>
    <row r="807" spans="1:5" ht="12.75" customHeight="1">
      <c r="A807" s="6"/>
      <c r="B807" s="6"/>
      <c r="C807" s="6"/>
      <c r="D807" s="6"/>
      <c r="E807" s="6"/>
    </row>
    <row r="808" spans="1:5" ht="12.75" customHeight="1">
      <c r="A808" s="6"/>
      <c r="B808" s="6"/>
      <c r="C808" s="6"/>
      <c r="D808" s="6"/>
      <c r="E808" s="6"/>
    </row>
    <row r="809" spans="1:5" ht="12.75" customHeight="1">
      <c r="A809" s="6"/>
      <c r="B809" s="6"/>
      <c r="C809" s="6"/>
      <c r="D809" s="6"/>
      <c r="E809" s="6"/>
    </row>
    <row r="810" spans="1:5" ht="12.75" customHeight="1">
      <c r="A810" s="6"/>
      <c r="B810" s="6"/>
      <c r="C810" s="6"/>
      <c r="D810" s="6"/>
      <c r="E810" s="6"/>
    </row>
    <row r="811" spans="1:5" ht="12.75" customHeight="1">
      <c r="A811" s="6"/>
      <c r="B811" s="6"/>
      <c r="C811" s="6"/>
      <c r="D811" s="6"/>
      <c r="E811" s="6"/>
    </row>
    <row r="812" spans="1:5" ht="12.75" customHeight="1">
      <c r="A812" s="6"/>
      <c r="B812" s="6"/>
      <c r="C812" s="6"/>
      <c r="D812" s="6"/>
      <c r="E812" s="6"/>
    </row>
    <row r="813" spans="1:5" ht="12.75" customHeight="1">
      <c r="A813" s="6"/>
      <c r="B813" s="6"/>
      <c r="C813" s="6"/>
      <c r="D813" s="6"/>
      <c r="E813" s="6"/>
    </row>
    <row r="814" spans="1:5" ht="12.75" customHeight="1">
      <c r="A814" s="6"/>
      <c r="B814" s="6"/>
      <c r="C814" s="6"/>
      <c r="D814" s="6"/>
      <c r="E814" s="6"/>
    </row>
    <row r="815" spans="1:5" ht="12.75" customHeight="1">
      <c r="A815" s="6"/>
      <c r="B815" s="6"/>
      <c r="C815" s="6"/>
      <c r="D815" s="6"/>
      <c r="E815" s="6"/>
    </row>
    <row r="816" spans="1:5" ht="12.75" customHeight="1">
      <c r="A816" s="6"/>
      <c r="B816" s="6"/>
      <c r="C816" s="6"/>
      <c r="D816" s="6"/>
      <c r="E816" s="6"/>
    </row>
    <row r="817" spans="1:5" ht="12.75" customHeight="1">
      <c r="A817" s="6"/>
      <c r="B817" s="6"/>
      <c r="C817" s="6"/>
      <c r="D817" s="6"/>
      <c r="E817" s="6"/>
    </row>
    <row r="818" spans="1:5" ht="12.75" customHeight="1">
      <c r="A818" s="6"/>
      <c r="B818" s="6"/>
      <c r="C818" s="6"/>
      <c r="D818" s="6"/>
      <c r="E818" s="6"/>
    </row>
    <row r="819" spans="1:5" ht="12.75" customHeight="1">
      <c r="A819" s="6"/>
      <c r="B819" s="6"/>
      <c r="C819" s="6"/>
      <c r="D819" s="6"/>
      <c r="E819" s="6"/>
    </row>
    <row r="820" spans="1:5" ht="12.75" customHeight="1">
      <c r="A820" s="6"/>
      <c r="B820" s="6"/>
      <c r="C820" s="6"/>
      <c r="D820" s="6"/>
      <c r="E820" s="6"/>
    </row>
    <row r="821" spans="1:5" ht="12.75" customHeight="1">
      <c r="A821" s="6"/>
      <c r="B821" s="6"/>
      <c r="C821" s="6"/>
      <c r="D821" s="6"/>
      <c r="E821" s="6"/>
    </row>
    <row r="822" spans="1:5" ht="12.75" customHeight="1">
      <c r="A822" s="6"/>
      <c r="B822" s="6"/>
      <c r="C822" s="6"/>
      <c r="D822" s="6"/>
      <c r="E822" s="6"/>
    </row>
    <row r="823" spans="1:5" ht="12.75" customHeight="1">
      <c r="A823" s="6"/>
      <c r="B823" s="6"/>
      <c r="C823" s="6"/>
      <c r="D823" s="6"/>
      <c r="E823" s="6"/>
    </row>
    <row r="824" spans="1:5" ht="12.75" customHeight="1">
      <c r="A824" s="6"/>
      <c r="B824" s="6"/>
      <c r="C824" s="6"/>
      <c r="D824" s="6"/>
      <c r="E824" s="6"/>
    </row>
    <row r="825" spans="1:5" ht="12.75" customHeight="1">
      <c r="A825" s="6"/>
      <c r="B825" s="6"/>
      <c r="C825" s="6"/>
      <c r="D825" s="6"/>
      <c r="E825" s="6"/>
    </row>
    <row r="826" spans="1:5" ht="12.75" customHeight="1">
      <c r="A826" s="6"/>
      <c r="B826" s="6"/>
      <c r="C826" s="6"/>
      <c r="D826" s="6"/>
      <c r="E826" s="6"/>
    </row>
    <row r="827" spans="1:5" ht="12.75" customHeight="1">
      <c r="A827" s="6"/>
      <c r="B827" s="6"/>
      <c r="C827" s="6"/>
      <c r="D827" s="6"/>
      <c r="E827" s="6"/>
    </row>
    <row r="828" spans="1:5" ht="12.75" customHeight="1">
      <c r="A828" s="6"/>
      <c r="B828" s="6"/>
      <c r="C828" s="6"/>
      <c r="D828" s="6"/>
      <c r="E828" s="6"/>
    </row>
    <row r="829" spans="1:5" ht="12.75" customHeight="1">
      <c r="A829" s="6"/>
      <c r="B829" s="6"/>
      <c r="C829" s="6"/>
      <c r="D829" s="6"/>
      <c r="E829" s="6"/>
    </row>
    <row r="830" spans="1:5" ht="12.75" customHeight="1">
      <c r="A830" s="6"/>
      <c r="B830" s="6"/>
      <c r="C830" s="6"/>
      <c r="D830" s="6"/>
      <c r="E830" s="6"/>
    </row>
    <row r="831" spans="1:5" ht="12.75" customHeight="1">
      <c r="A831" s="6"/>
      <c r="B831" s="6"/>
      <c r="C831" s="6"/>
      <c r="D831" s="6"/>
      <c r="E831" s="6"/>
    </row>
    <row r="832" spans="1:5" ht="12.75" customHeight="1">
      <c r="A832" s="6"/>
      <c r="B832" s="6"/>
      <c r="C832" s="6"/>
      <c r="D832" s="6"/>
      <c r="E832" s="6"/>
    </row>
    <row r="833" spans="1:5" ht="12.75" customHeight="1">
      <c r="A833" s="6"/>
      <c r="B833" s="6"/>
      <c r="C833" s="6"/>
      <c r="D833" s="6"/>
      <c r="E833" s="6"/>
    </row>
    <row r="834" spans="1:5" ht="12.75" customHeight="1">
      <c r="A834" s="6"/>
      <c r="B834" s="6"/>
      <c r="C834" s="6"/>
      <c r="D834" s="6"/>
      <c r="E834" s="6"/>
    </row>
    <row r="835" spans="1:5" ht="12.75" customHeight="1">
      <c r="A835" s="6"/>
      <c r="B835" s="6"/>
      <c r="C835" s="6"/>
      <c r="D835" s="6"/>
      <c r="E835" s="6"/>
    </row>
    <row r="836" spans="1:5" ht="12.75" customHeight="1">
      <c r="A836" s="6"/>
      <c r="B836" s="6"/>
      <c r="C836" s="6"/>
      <c r="D836" s="6"/>
      <c r="E836" s="6"/>
    </row>
    <row r="837" spans="1:5" ht="12.75" customHeight="1">
      <c r="A837" s="6"/>
      <c r="B837" s="6"/>
      <c r="C837" s="6"/>
      <c r="D837" s="6"/>
      <c r="E837" s="6"/>
    </row>
    <row r="838" spans="1:5" ht="12.75" customHeight="1">
      <c r="A838" s="6"/>
      <c r="B838" s="6"/>
      <c r="C838" s="6"/>
      <c r="D838" s="6"/>
      <c r="E838" s="6"/>
    </row>
    <row r="839" spans="1:5" ht="12.75" customHeight="1">
      <c r="A839" s="6"/>
      <c r="B839" s="6"/>
      <c r="C839" s="6"/>
      <c r="D839" s="6"/>
      <c r="E839" s="6"/>
    </row>
    <row r="840" spans="1:5" ht="12.75" customHeight="1">
      <c r="A840" s="6"/>
      <c r="B840" s="6"/>
      <c r="C840" s="6"/>
      <c r="D840" s="6"/>
      <c r="E840" s="6"/>
    </row>
    <row r="841" spans="1:5" ht="12.75" customHeight="1">
      <c r="A841" s="6"/>
      <c r="B841" s="6"/>
      <c r="C841" s="6"/>
      <c r="D841" s="6"/>
      <c r="E841" s="6"/>
    </row>
    <row r="842" spans="1:5" ht="12.75" customHeight="1">
      <c r="A842" s="6"/>
      <c r="B842" s="6"/>
      <c r="C842" s="6"/>
      <c r="D842" s="6"/>
      <c r="E842" s="6"/>
    </row>
    <row r="843" spans="1:5" ht="12.75" customHeight="1">
      <c r="A843" s="6"/>
      <c r="B843" s="6"/>
      <c r="C843" s="6"/>
      <c r="D843" s="6"/>
      <c r="E843" s="6"/>
    </row>
    <row r="844" spans="1:5" ht="12.75" customHeight="1">
      <c r="A844" s="6"/>
      <c r="B844" s="6"/>
      <c r="C844" s="6"/>
      <c r="D844" s="6"/>
      <c r="E844" s="6"/>
    </row>
    <row r="845" spans="1:5" ht="12.75" customHeight="1">
      <c r="A845" s="6"/>
      <c r="B845" s="6"/>
      <c r="C845" s="6"/>
      <c r="D845" s="6"/>
      <c r="E845" s="6"/>
    </row>
    <row r="846" spans="1:5" ht="12.75" customHeight="1">
      <c r="A846" s="6"/>
      <c r="B846" s="6"/>
      <c r="C846" s="6"/>
      <c r="D846" s="6"/>
      <c r="E846" s="6"/>
    </row>
    <row r="847" spans="1:5" ht="12.75" customHeight="1">
      <c r="A847" s="6"/>
      <c r="B847" s="6"/>
      <c r="C847" s="6"/>
      <c r="D847" s="6"/>
      <c r="E847" s="6"/>
    </row>
    <row r="848" spans="1:5" ht="12.75" customHeight="1">
      <c r="A848" s="6"/>
      <c r="B848" s="6"/>
      <c r="C848" s="6"/>
      <c r="D848" s="6"/>
      <c r="E848" s="6"/>
    </row>
    <row r="849" spans="1:5" ht="12.75" customHeight="1">
      <c r="A849" s="6"/>
      <c r="B849" s="6"/>
      <c r="C849" s="6"/>
      <c r="D849" s="6"/>
      <c r="E849" s="6"/>
    </row>
    <row r="850" spans="1:5" ht="12.75" customHeight="1">
      <c r="A850" s="6"/>
      <c r="B850" s="6"/>
      <c r="C850" s="6"/>
      <c r="D850" s="6"/>
      <c r="E850" s="6"/>
    </row>
    <row r="851" spans="1:5" ht="12.75" customHeight="1">
      <c r="A851" s="6"/>
      <c r="B851" s="6"/>
      <c r="C851" s="6"/>
      <c r="D851" s="6"/>
      <c r="E851" s="6"/>
    </row>
    <row r="852" spans="1:5" ht="12.75" customHeight="1">
      <c r="A852" s="6"/>
      <c r="B852" s="6"/>
      <c r="C852" s="6"/>
      <c r="D852" s="6"/>
      <c r="E852" s="6"/>
    </row>
    <row r="853" spans="1:5" ht="12.75" customHeight="1">
      <c r="A853" s="6"/>
      <c r="B853" s="6"/>
      <c r="C853" s="6"/>
      <c r="D853" s="6"/>
      <c r="E853" s="6"/>
    </row>
    <row r="854" spans="1:5" ht="12.75" customHeight="1">
      <c r="A854" s="6"/>
      <c r="B854" s="6"/>
      <c r="C854" s="6"/>
      <c r="D854" s="6"/>
      <c r="E854" s="6"/>
    </row>
    <row r="855" spans="1:5" ht="12.75" customHeight="1">
      <c r="A855" s="6"/>
      <c r="B855" s="6"/>
      <c r="C855" s="6"/>
      <c r="D855" s="6"/>
      <c r="E855" s="6"/>
    </row>
    <row r="856" spans="1:5" ht="12.75" customHeight="1">
      <c r="A856" s="6"/>
      <c r="B856" s="6"/>
      <c r="C856" s="6"/>
      <c r="D856" s="6"/>
      <c r="E856" s="6"/>
    </row>
    <row r="857" spans="1:5" ht="12.75" customHeight="1">
      <c r="A857" s="6"/>
      <c r="B857" s="6"/>
      <c r="C857" s="6"/>
      <c r="D857" s="6"/>
      <c r="E857" s="6"/>
    </row>
    <row r="858" spans="1:5" ht="12.75" customHeight="1">
      <c r="A858" s="6"/>
      <c r="B858" s="6"/>
      <c r="C858" s="6"/>
      <c r="D858" s="6"/>
      <c r="E858" s="6"/>
    </row>
    <row r="859" spans="1:5" ht="12.75" customHeight="1">
      <c r="A859" s="6"/>
      <c r="B859" s="6"/>
      <c r="C859" s="6"/>
      <c r="D859" s="6"/>
      <c r="E859" s="6"/>
    </row>
    <row r="860" spans="1:5" ht="12.75" customHeight="1">
      <c r="A860" s="6"/>
      <c r="B860" s="6"/>
      <c r="C860" s="6"/>
      <c r="D860" s="6"/>
      <c r="E860" s="6"/>
    </row>
    <row r="861" spans="1:5" ht="12.75" customHeight="1">
      <c r="A861" s="6"/>
      <c r="B861" s="6"/>
      <c r="C861" s="6"/>
      <c r="D861" s="6"/>
      <c r="E861" s="6"/>
    </row>
    <row r="862" spans="1:5" ht="12.75" customHeight="1">
      <c r="A862" s="6"/>
      <c r="B862" s="6"/>
      <c r="C862" s="6"/>
      <c r="D862" s="6"/>
      <c r="E862" s="6"/>
    </row>
    <row r="863" spans="1:5" ht="12.75" customHeight="1">
      <c r="A863" s="6"/>
      <c r="B863" s="6"/>
      <c r="C863" s="6"/>
      <c r="D863" s="6"/>
      <c r="E863" s="6"/>
    </row>
    <row r="864" spans="1:5" ht="12.75" customHeight="1">
      <c r="A864" s="6"/>
      <c r="B864" s="6"/>
      <c r="C864" s="6"/>
      <c r="D864" s="6"/>
      <c r="E864" s="6"/>
    </row>
    <row r="865" spans="1:5" ht="12.75" customHeight="1">
      <c r="A865" s="6"/>
      <c r="B865" s="6"/>
      <c r="C865" s="6"/>
      <c r="D865" s="6"/>
      <c r="E865" s="6"/>
    </row>
    <row r="866" spans="1:5" ht="12.75" customHeight="1">
      <c r="A866" s="6"/>
      <c r="B866" s="6"/>
      <c r="C866" s="6"/>
      <c r="D866" s="6"/>
      <c r="E866" s="6"/>
    </row>
    <row r="867" spans="1:5" ht="12.75" customHeight="1">
      <c r="A867" s="6"/>
      <c r="B867" s="6"/>
      <c r="C867" s="6"/>
      <c r="D867" s="6"/>
      <c r="E867" s="6"/>
    </row>
    <row r="868" spans="1:5" ht="12.75" customHeight="1">
      <c r="A868" s="6"/>
      <c r="B868" s="6"/>
      <c r="C868" s="6"/>
      <c r="D868" s="6"/>
      <c r="E868" s="6"/>
    </row>
    <row r="869" spans="1:5" ht="12.75" customHeight="1">
      <c r="A869" s="6"/>
      <c r="B869" s="6"/>
      <c r="C869" s="6"/>
      <c r="D869" s="6"/>
      <c r="E869" s="6"/>
    </row>
    <row r="870" spans="1:5" ht="12.75" customHeight="1">
      <c r="A870" s="6"/>
      <c r="B870" s="6"/>
      <c r="C870" s="6"/>
      <c r="D870" s="6"/>
      <c r="E870" s="6"/>
    </row>
    <row r="871" spans="1:5" ht="12.75" customHeight="1">
      <c r="A871" s="6"/>
      <c r="B871" s="6"/>
      <c r="C871" s="6"/>
      <c r="D871" s="6"/>
      <c r="E871" s="6"/>
    </row>
    <row r="872" spans="1:5" ht="12.75" customHeight="1">
      <c r="A872" s="6"/>
      <c r="B872" s="6"/>
      <c r="C872" s="6"/>
      <c r="D872" s="6"/>
      <c r="E872" s="6"/>
    </row>
    <row r="873" spans="1:5" ht="12.75" customHeight="1">
      <c r="A873" s="6"/>
      <c r="B873" s="6"/>
      <c r="C873" s="6"/>
      <c r="D873" s="6"/>
      <c r="E873" s="6"/>
    </row>
    <row r="874" spans="1:5" ht="12.75" customHeight="1">
      <c r="A874" s="6"/>
      <c r="B874" s="6"/>
      <c r="C874" s="6"/>
      <c r="D874" s="6"/>
      <c r="E874" s="6"/>
    </row>
    <row r="875" spans="1:5" ht="12.75" customHeight="1">
      <c r="A875" s="6"/>
      <c r="B875" s="6"/>
      <c r="C875" s="6"/>
      <c r="D875" s="6"/>
      <c r="E875" s="6"/>
    </row>
    <row r="876" spans="1:5" ht="12.75" customHeight="1">
      <c r="A876" s="6"/>
      <c r="B876" s="6"/>
      <c r="C876" s="6"/>
      <c r="D876" s="6"/>
      <c r="E876" s="6"/>
    </row>
    <row r="877" spans="1:5" ht="12.75" customHeight="1">
      <c r="A877" s="6"/>
      <c r="B877" s="6"/>
      <c r="C877" s="6"/>
      <c r="D877" s="6"/>
      <c r="E877" s="6"/>
    </row>
    <row r="878" spans="1:5" ht="12.75" customHeight="1">
      <c r="A878" s="6"/>
      <c r="B878" s="6"/>
      <c r="C878" s="6"/>
      <c r="D878" s="6"/>
      <c r="E878" s="6"/>
    </row>
    <row r="879" spans="1:5" ht="12.75" customHeight="1">
      <c r="A879" s="6"/>
      <c r="B879" s="6"/>
      <c r="C879" s="6"/>
      <c r="D879" s="6"/>
      <c r="E879" s="6"/>
    </row>
    <row r="880" spans="1:5" ht="12.75" customHeight="1">
      <c r="A880" s="6"/>
      <c r="B880" s="6"/>
      <c r="C880" s="6"/>
      <c r="D880" s="6"/>
      <c r="E880" s="6"/>
    </row>
    <row r="881" spans="1:5" ht="12.75" customHeight="1">
      <c r="A881" s="6"/>
      <c r="B881" s="6"/>
      <c r="C881" s="6"/>
      <c r="D881" s="6"/>
      <c r="E881" s="6"/>
    </row>
    <row r="882" spans="1:5" ht="12.75" customHeight="1">
      <c r="A882" s="6"/>
      <c r="B882" s="6"/>
      <c r="C882" s="6"/>
      <c r="D882" s="6"/>
      <c r="E882" s="6"/>
    </row>
    <row r="883" spans="1:5" ht="12.75" customHeight="1">
      <c r="A883" s="6"/>
      <c r="B883" s="6"/>
      <c r="C883" s="6"/>
      <c r="D883" s="6"/>
      <c r="E883" s="6"/>
    </row>
    <row r="884" spans="1:5" ht="12.75" customHeight="1">
      <c r="A884" s="6"/>
      <c r="B884" s="6"/>
      <c r="C884" s="6"/>
      <c r="D884" s="6"/>
      <c r="E884" s="6"/>
    </row>
    <row r="885" spans="1:5" ht="12.75" customHeight="1">
      <c r="A885" s="6"/>
      <c r="B885" s="6"/>
      <c r="C885" s="6"/>
      <c r="D885" s="6"/>
      <c r="E885" s="6"/>
    </row>
    <row r="886" spans="1:5" ht="12.75" customHeight="1">
      <c r="A886" s="6"/>
      <c r="B886" s="6"/>
      <c r="C886" s="6"/>
      <c r="D886" s="6"/>
      <c r="E886" s="6"/>
    </row>
    <row r="887" spans="1:5" ht="12.75" customHeight="1">
      <c r="A887" s="6"/>
      <c r="B887" s="6"/>
      <c r="C887" s="6"/>
      <c r="D887" s="6"/>
      <c r="E887" s="6"/>
    </row>
    <row r="888" spans="1:5" ht="12.75" customHeight="1">
      <c r="A888" s="6"/>
      <c r="B888" s="6"/>
      <c r="C888" s="6"/>
      <c r="D888" s="6"/>
      <c r="E888" s="6"/>
    </row>
    <row r="889" spans="1:5" ht="12.75" customHeight="1">
      <c r="A889" s="6"/>
      <c r="B889" s="6"/>
      <c r="C889" s="6"/>
      <c r="D889" s="6"/>
      <c r="E889" s="6"/>
    </row>
    <row r="890" spans="1:5" ht="12.75" customHeight="1">
      <c r="A890" s="6"/>
      <c r="B890" s="6"/>
      <c r="C890" s="6"/>
      <c r="D890" s="6"/>
      <c r="E890" s="6"/>
    </row>
    <row r="891" spans="1:5" ht="12.75" customHeight="1">
      <c r="A891" s="6"/>
      <c r="B891" s="6"/>
      <c r="C891" s="6"/>
      <c r="D891" s="6"/>
      <c r="E891" s="6"/>
    </row>
    <row r="892" spans="1:5" ht="12.75" customHeight="1">
      <c r="A892" s="6"/>
      <c r="B892" s="6"/>
      <c r="C892" s="6"/>
      <c r="D892" s="6"/>
      <c r="E892" s="6"/>
    </row>
    <row r="893" spans="1:5" ht="12.75" customHeight="1">
      <c r="A893" s="6"/>
      <c r="B893" s="6"/>
      <c r="C893" s="6"/>
      <c r="D893" s="6"/>
      <c r="E893" s="6"/>
    </row>
    <row r="894" spans="1:5" ht="12.75" customHeight="1">
      <c r="A894" s="6"/>
      <c r="B894" s="6"/>
      <c r="C894" s="6"/>
      <c r="D894" s="6"/>
      <c r="E894" s="6"/>
    </row>
    <row r="895" spans="1:5" ht="12.75" customHeight="1">
      <c r="A895" s="6"/>
      <c r="B895" s="6"/>
      <c r="C895" s="6"/>
      <c r="D895" s="6"/>
      <c r="E895" s="6"/>
    </row>
    <row r="896" spans="1:5" ht="12.75" customHeight="1">
      <c r="A896" s="6"/>
      <c r="B896" s="6"/>
      <c r="C896" s="6"/>
      <c r="D896" s="6"/>
      <c r="E896" s="6"/>
    </row>
    <row r="897" spans="1:5" ht="12.75" customHeight="1">
      <c r="A897" s="6"/>
      <c r="B897" s="6"/>
      <c r="C897" s="6"/>
      <c r="D897" s="6"/>
      <c r="E897" s="6"/>
    </row>
    <row r="898" spans="1:5" ht="12.75" customHeight="1">
      <c r="A898" s="6"/>
      <c r="B898" s="6"/>
      <c r="C898" s="6"/>
      <c r="D898" s="6"/>
      <c r="E898" s="6"/>
    </row>
    <row r="899" spans="1:5" ht="12.75" customHeight="1">
      <c r="A899" s="6"/>
      <c r="B899" s="6"/>
      <c r="C899" s="6"/>
      <c r="D899" s="6"/>
      <c r="E899" s="6"/>
    </row>
    <row r="900" spans="1:5" ht="12.75" customHeight="1">
      <c r="A900" s="6"/>
      <c r="B900" s="6"/>
      <c r="C900" s="6"/>
      <c r="D900" s="6"/>
      <c r="E900" s="6"/>
    </row>
    <row r="901" spans="1:5" ht="12.75" customHeight="1">
      <c r="A901" s="6"/>
      <c r="B901" s="6"/>
      <c r="C901" s="6"/>
      <c r="D901" s="6"/>
      <c r="E901" s="6"/>
    </row>
    <row r="902" spans="1:5" ht="12.75" customHeight="1">
      <c r="A902" s="6"/>
      <c r="B902" s="6"/>
      <c r="C902" s="6"/>
      <c r="D902" s="6"/>
      <c r="E902" s="6"/>
    </row>
    <row r="903" spans="1:5" ht="12.75" customHeight="1">
      <c r="A903" s="6"/>
      <c r="B903" s="6"/>
      <c r="C903" s="6"/>
      <c r="D903" s="6"/>
      <c r="E903" s="6"/>
    </row>
    <row r="904" spans="1:5" ht="12.75" customHeight="1">
      <c r="A904" s="6"/>
      <c r="B904" s="6"/>
      <c r="C904" s="6"/>
      <c r="D904" s="6"/>
      <c r="E904" s="6"/>
    </row>
    <row r="905" spans="1:5" ht="12.75" customHeight="1">
      <c r="A905" s="6"/>
      <c r="B905" s="6"/>
      <c r="C905" s="6"/>
      <c r="D905" s="6"/>
      <c r="E905" s="6"/>
    </row>
    <row r="906" spans="1:5" ht="12.75" customHeight="1">
      <c r="A906" s="6"/>
      <c r="B906" s="6"/>
      <c r="C906" s="6"/>
      <c r="D906" s="6"/>
      <c r="E906" s="6"/>
    </row>
    <row r="907" spans="1:5" ht="12.75" customHeight="1">
      <c r="A907" s="6"/>
      <c r="B907" s="6"/>
      <c r="C907" s="6"/>
      <c r="D907" s="6"/>
      <c r="E907" s="6"/>
    </row>
    <row r="908" spans="1:5" ht="12.75" customHeight="1">
      <c r="A908" s="6"/>
      <c r="B908" s="6"/>
      <c r="C908" s="6"/>
      <c r="D908" s="6"/>
      <c r="E908" s="6"/>
    </row>
    <row r="909" spans="1:5" ht="12.75" customHeight="1">
      <c r="A909" s="6"/>
      <c r="B909" s="6"/>
      <c r="C909" s="6"/>
      <c r="D909" s="6"/>
      <c r="E909" s="6"/>
    </row>
    <row r="910" spans="1:5" ht="12.75" customHeight="1">
      <c r="A910" s="6"/>
      <c r="B910" s="6"/>
      <c r="C910" s="6"/>
      <c r="D910" s="6"/>
      <c r="E910" s="6"/>
    </row>
    <row r="911" spans="1:5" ht="12.75" customHeight="1">
      <c r="A911" s="6"/>
      <c r="B911" s="6"/>
      <c r="C911" s="6"/>
      <c r="D911" s="6"/>
      <c r="E911" s="6"/>
    </row>
    <row r="912" spans="1:5" ht="12.75" customHeight="1">
      <c r="A912" s="6"/>
      <c r="B912" s="6"/>
      <c r="C912" s="6"/>
      <c r="D912" s="6"/>
      <c r="E912" s="6"/>
    </row>
    <row r="913" spans="1:5" ht="12.75" customHeight="1">
      <c r="A913" s="6"/>
      <c r="B913" s="6"/>
      <c r="C913" s="6"/>
      <c r="D913" s="6"/>
      <c r="E913" s="6"/>
    </row>
    <row r="914" spans="1:5" ht="12.75" customHeight="1">
      <c r="A914" s="6"/>
      <c r="B914" s="6"/>
      <c r="C914" s="6"/>
      <c r="D914" s="6"/>
      <c r="E914" s="6"/>
    </row>
    <row r="915" spans="1:5" ht="12.75" customHeight="1">
      <c r="A915" s="6"/>
      <c r="B915" s="6"/>
      <c r="C915" s="6"/>
      <c r="D915" s="6"/>
      <c r="E915" s="6"/>
    </row>
    <row r="916" spans="1:5" ht="12.75" customHeight="1">
      <c r="A916" s="6"/>
      <c r="B916" s="6"/>
      <c r="C916" s="6"/>
      <c r="D916" s="6"/>
      <c r="E916" s="6"/>
    </row>
    <row r="917" spans="1:5" ht="12.75" customHeight="1">
      <c r="A917" s="6"/>
      <c r="B917" s="6"/>
      <c r="C917" s="6"/>
      <c r="D917" s="6"/>
      <c r="E917" s="6"/>
    </row>
    <row r="918" spans="1:5" ht="12.75" customHeight="1">
      <c r="A918" s="6"/>
      <c r="B918" s="6"/>
      <c r="C918" s="6"/>
      <c r="D918" s="6"/>
      <c r="E918" s="6"/>
    </row>
    <row r="919" spans="1:5" ht="12.75" customHeight="1">
      <c r="A919" s="6"/>
      <c r="B919" s="6"/>
      <c r="C919" s="6"/>
      <c r="D919" s="6"/>
      <c r="E919" s="6"/>
    </row>
    <row r="920" spans="1:5" ht="12.75" customHeight="1">
      <c r="A920" s="6"/>
      <c r="B920" s="6"/>
      <c r="C920" s="6"/>
      <c r="D920" s="6"/>
      <c r="E920" s="6"/>
    </row>
    <row r="921" spans="1:5" ht="12.75" customHeight="1">
      <c r="A921" s="6"/>
      <c r="B921" s="6"/>
      <c r="C921" s="6"/>
      <c r="D921" s="6"/>
      <c r="E921" s="6"/>
    </row>
    <row r="922" spans="1:5" ht="12.75" customHeight="1">
      <c r="A922" s="6"/>
      <c r="B922" s="6"/>
      <c r="C922" s="6"/>
      <c r="D922" s="6"/>
      <c r="E922" s="6"/>
    </row>
    <row r="923" spans="1:5" ht="12.75" customHeight="1">
      <c r="A923" s="6"/>
      <c r="B923" s="6"/>
      <c r="C923" s="6"/>
      <c r="D923" s="6"/>
      <c r="E923" s="6"/>
    </row>
    <row r="924" spans="1:5" ht="12.75" customHeight="1">
      <c r="A924" s="6"/>
      <c r="B924" s="6"/>
      <c r="C924" s="6"/>
      <c r="D924" s="6"/>
      <c r="E924" s="6"/>
    </row>
    <row r="925" spans="1:5" ht="12.75" customHeight="1">
      <c r="A925" s="6"/>
      <c r="B925" s="6"/>
      <c r="C925" s="6"/>
      <c r="D925" s="6"/>
      <c r="E925" s="6"/>
    </row>
    <row r="926" spans="1:5" ht="12.75" customHeight="1">
      <c r="A926" s="6"/>
      <c r="B926" s="6"/>
      <c r="C926" s="6"/>
      <c r="D926" s="6"/>
      <c r="E926" s="6"/>
    </row>
    <row r="927" spans="1:5" ht="12.75" customHeight="1">
      <c r="A927" s="6"/>
      <c r="B927" s="6"/>
      <c r="C927" s="6"/>
      <c r="D927" s="6"/>
      <c r="E927" s="6"/>
    </row>
    <row r="928" spans="1:5" ht="12.75" customHeight="1">
      <c r="A928" s="6"/>
      <c r="B928" s="6"/>
      <c r="C928" s="6"/>
      <c r="D928" s="6"/>
      <c r="E928" s="6"/>
    </row>
    <row r="929" spans="1:5" ht="12.75" customHeight="1">
      <c r="A929" s="6"/>
      <c r="B929" s="6"/>
      <c r="C929" s="6"/>
      <c r="D929" s="6"/>
      <c r="E929" s="6"/>
    </row>
    <row r="930" spans="1:5" ht="12.75" customHeight="1">
      <c r="A930" s="6"/>
      <c r="B930" s="6"/>
      <c r="C930" s="6"/>
      <c r="D930" s="6"/>
      <c r="E930" s="6"/>
    </row>
    <row r="931" spans="1:5" ht="12.75" customHeight="1">
      <c r="A931" s="6"/>
      <c r="B931" s="6"/>
      <c r="C931" s="6"/>
      <c r="D931" s="6"/>
      <c r="E931" s="6"/>
    </row>
    <row r="932" spans="1:5" ht="12.75" customHeight="1">
      <c r="A932" s="6"/>
      <c r="B932" s="6"/>
      <c r="C932" s="6"/>
      <c r="D932" s="6"/>
      <c r="E932" s="6"/>
    </row>
    <row r="933" spans="1:5" ht="12.75" customHeight="1">
      <c r="A933" s="6"/>
      <c r="B933" s="6"/>
      <c r="C933" s="6"/>
      <c r="D933" s="6"/>
      <c r="E933" s="6"/>
    </row>
    <row r="934" spans="1:5" ht="12.75" customHeight="1">
      <c r="A934" s="6"/>
      <c r="B934" s="6"/>
      <c r="C934" s="6"/>
      <c r="D934" s="6"/>
      <c r="E934" s="6"/>
    </row>
    <row r="935" spans="1:5" ht="12.75" customHeight="1">
      <c r="A935" s="6"/>
      <c r="B935" s="6"/>
      <c r="C935" s="6"/>
      <c r="D935" s="6"/>
      <c r="E935" s="6"/>
    </row>
    <row r="936" spans="1:5" ht="12.75" customHeight="1">
      <c r="A936" s="6"/>
      <c r="B936" s="6"/>
      <c r="C936" s="6"/>
      <c r="D936" s="6"/>
      <c r="E936" s="6"/>
    </row>
    <row r="937" spans="1:5" ht="12.75" customHeight="1">
      <c r="A937" s="6"/>
      <c r="B937" s="6"/>
      <c r="C937" s="6"/>
      <c r="D937" s="6"/>
      <c r="E937" s="6"/>
    </row>
    <row r="938" spans="1:5" ht="12.75" customHeight="1">
      <c r="A938" s="6"/>
      <c r="B938" s="6"/>
      <c r="C938" s="6"/>
      <c r="D938" s="6"/>
      <c r="E938" s="6"/>
    </row>
    <row r="939" spans="1:5" ht="12.75" customHeight="1">
      <c r="A939" s="6"/>
      <c r="B939" s="6"/>
      <c r="C939" s="6"/>
      <c r="D939" s="6"/>
      <c r="E939" s="6"/>
    </row>
    <row r="940" spans="1:5" ht="12.75" customHeight="1">
      <c r="A940" s="6"/>
      <c r="B940" s="6"/>
      <c r="C940" s="6"/>
      <c r="D940" s="6"/>
      <c r="E940" s="6"/>
    </row>
    <row r="941" spans="1:5" ht="12.75" customHeight="1">
      <c r="A941" s="6"/>
      <c r="B941" s="6"/>
      <c r="C941" s="6"/>
      <c r="D941" s="6"/>
      <c r="E941" s="6"/>
    </row>
    <row r="942" spans="1:5" ht="12.75" customHeight="1">
      <c r="A942" s="6"/>
      <c r="B942" s="6"/>
      <c r="C942" s="6"/>
      <c r="D942" s="6"/>
      <c r="E942" s="6"/>
    </row>
    <row r="943" spans="1:5" ht="12.75" customHeight="1">
      <c r="A943" s="6"/>
      <c r="B943" s="6"/>
      <c r="C943" s="6"/>
      <c r="D943" s="6"/>
      <c r="E943" s="6"/>
    </row>
    <row r="944" spans="1:5" ht="12.75" customHeight="1">
      <c r="A944" s="6"/>
      <c r="B944" s="6"/>
      <c r="C944" s="6"/>
      <c r="D944" s="6"/>
      <c r="E944" s="6"/>
    </row>
    <row r="945" spans="1:5" ht="12.75" customHeight="1">
      <c r="A945" s="6"/>
      <c r="B945" s="6"/>
      <c r="C945" s="6"/>
      <c r="D945" s="6"/>
      <c r="E945" s="6"/>
    </row>
    <row r="946" spans="1:5" ht="12.75" customHeight="1">
      <c r="A946" s="6"/>
      <c r="B946" s="6"/>
      <c r="C946" s="6"/>
      <c r="D946" s="6"/>
      <c r="E946" s="6"/>
    </row>
    <row r="947" spans="1:5" ht="12.75" customHeight="1">
      <c r="A947" s="6"/>
      <c r="B947" s="6"/>
      <c r="C947" s="6"/>
      <c r="D947" s="6"/>
      <c r="E947" s="6"/>
    </row>
    <row r="948" spans="1:5" ht="12.75" customHeight="1">
      <c r="A948" s="6"/>
      <c r="B948" s="6"/>
      <c r="C948" s="6"/>
      <c r="D948" s="6"/>
      <c r="E948" s="6"/>
    </row>
    <row r="949" spans="1:5" ht="12.75" customHeight="1">
      <c r="A949" s="6"/>
      <c r="B949" s="6"/>
      <c r="C949" s="6"/>
      <c r="D949" s="6"/>
      <c r="E949" s="6"/>
    </row>
    <row r="950" spans="1:5" ht="12.75" customHeight="1">
      <c r="A950" s="6"/>
      <c r="B950" s="6"/>
      <c r="C950" s="6"/>
      <c r="D950" s="6"/>
      <c r="E950" s="6"/>
    </row>
    <row r="951" spans="1:5" ht="12.75" customHeight="1">
      <c r="A951" s="6"/>
      <c r="B951" s="6"/>
      <c r="C951" s="6"/>
      <c r="D951" s="6"/>
      <c r="E951" s="6"/>
    </row>
    <row r="952" spans="1:5" ht="12.75" customHeight="1">
      <c r="A952" s="6"/>
      <c r="B952" s="6"/>
      <c r="C952" s="6"/>
      <c r="D952" s="6"/>
      <c r="E952" s="6"/>
    </row>
    <row r="953" spans="1:5" ht="12.75" customHeight="1">
      <c r="A953" s="6"/>
      <c r="B953" s="6"/>
      <c r="C953" s="6"/>
      <c r="D953" s="6"/>
      <c r="E953" s="6"/>
    </row>
    <row r="954" spans="1:5" ht="12.75" customHeight="1">
      <c r="A954" s="6"/>
      <c r="B954" s="6"/>
      <c r="C954" s="6"/>
      <c r="D954" s="6"/>
      <c r="E954" s="6"/>
    </row>
    <row r="955" spans="1:5" ht="12.75" customHeight="1">
      <c r="A955" s="6"/>
      <c r="B955" s="6"/>
      <c r="C955" s="6"/>
      <c r="D955" s="6"/>
      <c r="E955" s="6"/>
    </row>
    <row r="956" spans="1:5" ht="12.75" customHeight="1">
      <c r="A956" s="6"/>
      <c r="B956" s="6"/>
      <c r="C956" s="6"/>
      <c r="D956" s="6"/>
      <c r="E956" s="6"/>
    </row>
    <row r="957" spans="1:5" ht="12.75" customHeight="1">
      <c r="A957" s="6"/>
      <c r="B957" s="6"/>
      <c r="C957" s="6"/>
      <c r="D957" s="6"/>
      <c r="E957" s="6"/>
    </row>
    <row r="958" spans="1:5" ht="12.75" customHeight="1">
      <c r="A958" s="6"/>
      <c r="B958" s="6"/>
      <c r="C958" s="6"/>
      <c r="D958" s="6"/>
      <c r="E958" s="6"/>
    </row>
    <row r="959" spans="1:5" ht="12.75" customHeight="1">
      <c r="A959" s="6"/>
      <c r="B959" s="6"/>
      <c r="C959" s="6"/>
      <c r="D959" s="6"/>
      <c r="E959" s="6"/>
    </row>
    <row r="960" spans="1:5" ht="12.75" customHeight="1">
      <c r="A960" s="6"/>
      <c r="B960" s="6"/>
      <c r="C960" s="6"/>
      <c r="D960" s="6"/>
      <c r="E960" s="6"/>
    </row>
    <row r="961" spans="1:5" ht="12.75" customHeight="1">
      <c r="A961" s="6"/>
      <c r="B961" s="6"/>
      <c r="C961" s="6"/>
      <c r="D961" s="6"/>
      <c r="E961" s="6"/>
    </row>
    <row r="962" spans="1:5" ht="12.75" customHeight="1">
      <c r="A962" s="6"/>
      <c r="B962" s="6"/>
      <c r="C962" s="6"/>
      <c r="D962" s="6"/>
      <c r="E962" s="6"/>
    </row>
    <row r="963" spans="1:5" ht="12.75" customHeight="1">
      <c r="A963" s="6"/>
      <c r="B963" s="6"/>
      <c r="C963" s="6"/>
      <c r="D963" s="6"/>
      <c r="E963" s="6"/>
    </row>
    <row r="964" spans="1:5" ht="12.75" customHeight="1">
      <c r="A964" s="6"/>
      <c r="B964" s="6"/>
      <c r="C964" s="6"/>
      <c r="D964" s="6"/>
      <c r="E964" s="6"/>
    </row>
    <row r="965" spans="1:5" ht="12.75" customHeight="1">
      <c r="A965" s="6"/>
      <c r="B965" s="6"/>
      <c r="C965" s="6"/>
      <c r="D965" s="6"/>
      <c r="E965" s="6"/>
    </row>
    <row r="966" spans="1:5" ht="12.75" customHeight="1">
      <c r="A966" s="6"/>
      <c r="B966" s="6"/>
      <c r="C966" s="6"/>
      <c r="D966" s="6"/>
      <c r="E966" s="6"/>
    </row>
    <row r="967" spans="1:5" ht="12.75" customHeight="1">
      <c r="A967" s="6"/>
      <c r="B967" s="6"/>
      <c r="C967" s="6"/>
      <c r="D967" s="6"/>
      <c r="E967" s="6"/>
    </row>
    <row r="968" spans="1:5" ht="12.75" customHeight="1">
      <c r="A968" s="6"/>
      <c r="B968" s="6"/>
      <c r="C968" s="6"/>
      <c r="D968" s="6"/>
      <c r="E968" s="6"/>
    </row>
    <row r="969" spans="1:5" ht="12.75" customHeight="1">
      <c r="A969" s="6"/>
      <c r="B969" s="6"/>
      <c r="C969" s="6"/>
      <c r="D969" s="6"/>
      <c r="E969" s="6"/>
    </row>
    <row r="970" spans="1:5" ht="12.75" customHeight="1">
      <c r="A970" s="6"/>
      <c r="B970" s="6"/>
      <c r="C970" s="6"/>
      <c r="D970" s="6"/>
      <c r="E970" s="6"/>
    </row>
    <row r="971" spans="1:5" ht="12.75" customHeight="1">
      <c r="A971" s="6"/>
      <c r="B971" s="6"/>
      <c r="C971" s="6"/>
      <c r="D971" s="6"/>
      <c r="E971" s="6"/>
    </row>
    <row r="972" spans="1:5" ht="12.75" customHeight="1">
      <c r="A972" s="6"/>
      <c r="B972" s="6"/>
      <c r="C972" s="6"/>
      <c r="D972" s="6"/>
      <c r="E972" s="6"/>
    </row>
    <row r="973" spans="1:5" ht="12.75" customHeight="1">
      <c r="A973" s="6"/>
      <c r="B973" s="6"/>
      <c r="C973" s="6"/>
      <c r="D973" s="6"/>
      <c r="E973" s="6"/>
    </row>
    <row r="974" spans="1:5" ht="12.75" customHeight="1">
      <c r="A974" s="6"/>
      <c r="B974" s="6"/>
      <c r="C974" s="6"/>
      <c r="D974" s="6"/>
      <c r="E974" s="6"/>
    </row>
    <row r="975" spans="1:5" ht="12.75" customHeight="1">
      <c r="A975" s="6"/>
      <c r="B975" s="6"/>
      <c r="C975" s="6"/>
      <c r="D975" s="6"/>
      <c r="E975" s="6"/>
    </row>
    <row r="976" spans="1:5" ht="12.75" customHeight="1">
      <c r="A976" s="6"/>
      <c r="B976" s="6"/>
      <c r="C976" s="6"/>
      <c r="D976" s="6"/>
      <c r="E976" s="6"/>
    </row>
    <row r="977" spans="1:5" ht="12.75" customHeight="1">
      <c r="A977" s="6"/>
      <c r="B977" s="6"/>
      <c r="C977" s="6"/>
      <c r="D977" s="6"/>
      <c r="E977" s="6"/>
    </row>
    <row r="978" spans="1:5" ht="12.75" customHeight="1">
      <c r="A978" s="6"/>
      <c r="B978" s="6"/>
      <c r="C978" s="6"/>
      <c r="D978" s="6"/>
      <c r="E978" s="6"/>
    </row>
    <row r="979" spans="1:5" ht="12.75" customHeight="1">
      <c r="A979" s="6"/>
      <c r="B979" s="6"/>
      <c r="C979" s="6"/>
      <c r="D979" s="6"/>
      <c r="E979" s="6"/>
    </row>
    <row r="980" spans="1:5" ht="12.75" customHeight="1">
      <c r="A980" s="6"/>
      <c r="B980" s="6"/>
      <c r="C980" s="6"/>
      <c r="D980" s="6"/>
      <c r="E980" s="6"/>
    </row>
    <row r="981" spans="1:5" ht="12.75" customHeight="1">
      <c r="A981" s="6"/>
      <c r="B981" s="6"/>
      <c r="C981" s="6"/>
      <c r="D981" s="6"/>
      <c r="E981" s="6"/>
    </row>
    <row r="982" spans="1:5" ht="12.75" customHeight="1">
      <c r="A982" s="6"/>
      <c r="B982" s="6"/>
      <c r="C982" s="6"/>
      <c r="D982" s="6"/>
      <c r="E982" s="6"/>
    </row>
    <row r="983" spans="1:5" ht="12.75" customHeight="1">
      <c r="A983" s="6"/>
      <c r="B983" s="6"/>
      <c r="C983" s="6"/>
      <c r="D983" s="6"/>
      <c r="E983" s="6"/>
    </row>
    <row r="984" spans="1:5" ht="12.75" customHeight="1">
      <c r="A984" s="6"/>
      <c r="B984" s="6"/>
      <c r="C984" s="6"/>
      <c r="D984" s="6"/>
      <c r="E984" s="6"/>
    </row>
    <row r="985" spans="1:5" ht="12.75" customHeight="1">
      <c r="A985" s="6"/>
      <c r="B985" s="6"/>
      <c r="C985" s="6"/>
      <c r="D985" s="6"/>
      <c r="E985" s="6"/>
    </row>
    <row r="986" spans="1:5" ht="12.75" customHeight="1">
      <c r="A986" s="6"/>
      <c r="B986" s="6"/>
      <c r="C986" s="6"/>
      <c r="D986" s="6"/>
      <c r="E986" s="6"/>
    </row>
    <row r="987" spans="1:5" ht="12.75" customHeight="1">
      <c r="A987" s="6"/>
      <c r="B987" s="6"/>
      <c r="C987" s="6"/>
      <c r="D987" s="6"/>
      <c r="E987" s="6"/>
    </row>
    <row r="988" spans="1:5" ht="12.75" customHeight="1">
      <c r="A988" s="6"/>
      <c r="B988" s="6"/>
      <c r="C988" s="6"/>
      <c r="D988" s="6"/>
      <c r="E988" s="6"/>
    </row>
    <row r="989" spans="1:5" ht="12.75" customHeight="1">
      <c r="A989" s="6"/>
      <c r="B989" s="6"/>
      <c r="C989" s="6"/>
      <c r="D989" s="6"/>
      <c r="E989" s="6"/>
    </row>
    <row r="990" spans="1:5" ht="12.75" customHeight="1">
      <c r="A990" s="6"/>
      <c r="B990" s="6"/>
      <c r="C990" s="6"/>
      <c r="D990" s="6"/>
      <c r="E990" s="6"/>
    </row>
    <row r="991" spans="1:5" ht="12.75" customHeight="1">
      <c r="A991" s="6"/>
      <c r="B991" s="6"/>
      <c r="C991" s="6"/>
      <c r="D991" s="6"/>
      <c r="E991" s="6"/>
    </row>
    <row r="992" spans="1:5" ht="12.75" customHeight="1">
      <c r="A992" s="6"/>
      <c r="B992" s="6"/>
      <c r="C992" s="6"/>
      <c r="D992" s="6"/>
      <c r="E992" s="6"/>
    </row>
    <row r="993" spans="1:5" ht="12.75" customHeight="1">
      <c r="A993" s="6"/>
      <c r="B993" s="6"/>
      <c r="C993" s="6"/>
      <c r="D993" s="6"/>
      <c r="E993" s="6"/>
    </row>
    <row r="994" spans="1:5" ht="12.75" customHeight="1">
      <c r="A994" s="6"/>
      <c r="B994" s="6"/>
      <c r="C994" s="6"/>
      <c r="D994" s="6"/>
      <c r="E994" s="6"/>
    </row>
    <row r="995" spans="1:5" ht="12.75" customHeight="1">
      <c r="A995" s="6"/>
      <c r="B995" s="6"/>
      <c r="C995" s="6"/>
      <c r="D995" s="6"/>
      <c r="E995" s="6"/>
    </row>
    <row r="996" spans="1:5" ht="12.75" customHeight="1">
      <c r="A996" s="6"/>
      <c r="B996" s="6"/>
      <c r="C996" s="6"/>
      <c r="D996" s="6"/>
      <c r="E996" s="6"/>
    </row>
    <row r="997" spans="1:5" ht="12.75" customHeight="1">
      <c r="A997" s="6"/>
      <c r="B997" s="6"/>
      <c r="C997" s="6"/>
      <c r="D997" s="6"/>
      <c r="E997" s="6"/>
    </row>
    <row r="998" spans="1:5" ht="12.75" customHeight="1">
      <c r="A998" s="6"/>
      <c r="B998" s="6"/>
      <c r="C998" s="6"/>
      <c r="D998" s="6"/>
      <c r="E998" s="6"/>
    </row>
    <row r="999" spans="1:5" ht="12.75" customHeight="1">
      <c r="A999" s="6"/>
      <c r="B999" s="6"/>
      <c r="C999" s="6"/>
      <c r="D999" s="6"/>
      <c r="E999" s="6"/>
    </row>
    <row r="1000" spans="1:5" ht="12.75" customHeight="1">
      <c r="A1000" s="6"/>
      <c r="B1000" s="6"/>
      <c r="C1000" s="6"/>
      <c r="D1000" s="6"/>
      <c r="E1000" s="6"/>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Dugar</cp:lastModifiedBy>
  <dcterms:modified xsi:type="dcterms:W3CDTF">2024-12-12T13:38:17Z</dcterms:modified>
</cp:coreProperties>
</file>