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showInkAnnotation="0" defaultThemeVersion="124226"/>
  <mc:AlternateContent xmlns:mc="http://schemas.openxmlformats.org/markup-compatibility/2006">
    <mc:Choice Requires="x15">
      <x15ac:absPath xmlns:x15ac="http://schemas.microsoft.com/office/spreadsheetml/2010/11/ac" url="C:\Users\m191646\Desktop\"/>
    </mc:Choice>
  </mc:AlternateContent>
  <xr:revisionPtr revIDLastSave="19" documentId="8_{9703408B-1DDA-4FB2-8BE8-A512261657FE}" xr6:coauthVersionLast="47" xr6:coauthVersionMax="47" xr10:uidLastSave="{59A245A8-5787-4BD8-B253-819C6253C674}"/>
  <workbookProtection workbookAlgorithmName="SHA-512" workbookHashValue="ORgnqNK/39sbkb7Uf31iYlIAXnzuc0rdO3tS9JYdZQCtBgGaIyixK3gJo/pPPSCG8N3PPyci747Fs41q4RUkkg==" workbookSaltValue="cS/nV4jAgy/U1JYas1b8aA==" workbookSpinCount="100000" lockStructure="1"/>
  <bookViews>
    <workbookView xWindow="20370" yWindow="-1425" windowWidth="29040" windowHeight="15840" tabRatio="821" firstSheet="3" activeTab="4" xr2:uid="{00000000-000D-0000-FFFF-FFFF00000000}"/>
  </bookViews>
  <sheets>
    <sheet name="Water Management details" sheetId="16" r:id="rId1"/>
    <sheet name="A Cash flow forecast" sheetId="4" state="hidden" r:id="rId2"/>
    <sheet name="A Financial impact" sheetId="22" r:id="rId3"/>
    <sheet name="B Costs &amp; suppliers" sheetId="5" r:id="rId4"/>
    <sheet name="C Funding &amp; claims" sheetId="6" r:id="rId5"/>
    <sheet name="D Project milestones" sheetId="7" r:id="rId6"/>
    <sheet name="E Water outputs" sheetId="25" r:id="rId7"/>
    <sheet name="Crop List (Hide)" sheetId="23" state="hidden" r:id="rId8"/>
    <sheet name="1 Appraisal Funding &amp; Claims" sheetId="9" state="hidden" r:id="rId9"/>
    <sheet name="2 Appraisal Accounts" sheetId="10" state="hidden" r:id="rId10"/>
    <sheet name="3 Appraisal Milestones" sheetId="12" state="hidden" r:id="rId11"/>
    <sheet name="4 Appraisal &amp; GFA tables" sheetId="13" state="hidden" r:id="rId12"/>
    <sheet name="Names" sheetId="14" state="hidden" r:id="rId13"/>
  </sheets>
  <definedNames>
    <definedName name="_xlnm._FilterDatabase" localSheetId="8" hidden="1">'1 Appraisal Funding &amp; Claims'!$A$7:$Q$65</definedName>
    <definedName name="_xlnm._FilterDatabase" localSheetId="10" hidden="1">'3 Appraisal Milestones'!$B$10:$F$27</definedName>
    <definedName name="_xlnm._FilterDatabase" localSheetId="4" hidden="1">'C Funding &amp; claims'!$A$8:$N$42</definedName>
    <definedName name="Appraisal_Expenditure" localSheetId="8">'1 Appraisal Funding &amp; Claims'!$C$6:$G$48</definedName>
    <definedName name="Appraisal_FC_tab">'1 Appraisal Funding &amp; Claims'!$A$6:$G$74,'1 Appraisal Funding &amp; Claims'!$I$6:$Q$35</definedName>
    <definedName name="Appraisal_Project_Funding">'4 Appraisal &amp; GFA tables'!$B$9:$D$16</definedName>
    <definedName name="Appraisal_Timescales">'4 Appraisal &amp; GFA tables'!$B$3:$C$5</definedName>
    <definedName name="Business_sub_type">Names!$E$3:$E$7</definedName>
    <definedName name="Eligibility_Check">Names!$B$3:$B$5</definedName>
    <definedName name="FA_Costs_Suppliers">'B Costs &amp; suppliers'!$B$5:$Q$33,'B Costs &amp; suppliers'!$B$36:$G$47</definedName>
    <definedName name="FA_Funding_Claims">'C Funding &amp; claims'!$B$6:$F$57,'C Funding &amp; claims'!$H$6:$M$34</definedName>
    <definedName name="FA_Milestones">'D Project milestones'!$B$4:$C$21</definedName>
    <definedName name="Gender">'Water Management details'!$H$254:$H$256</definedName>
    <definedName name="GFA_Claim_Submission" localSheetId="8">'1 Appraisal Funding &amp; Claims'!$C$60:$G$65</definedName>
    <definedName name="GFA_Expenditure" localSheetId="8">'1 Appraisal Funding &amp; Claims'!$C$6:$G$48</definedName>
    <definedName name="GFA_Key_Dates">'4 Appraisal &amp; GFA tables'!$A$19:$C$22</definedName>
    <definedName name="GFA_Milestones">'3 Appraisal Milestones'!$B$10:$C$30</definedName>
    <definedName name="LAG_Name">Names!$A$3:$A$83</definedName>
    <definedName name="newproducts">'Water Management details'!$M$59:$M$66</definedName>
    <definedName name="newtechniques">'Water Management details'!$M$70:$M$78</definedName>
    <definedName name="_xlnm.Print_Area" localSheetId="8">'1 Appraisal Funding &amp; Claims'!$A$6:$G$74,'1 Appraisal Funding &amp; Claims'!$I$6:$Q$35</definedName>
    <definedName name="_xlnm.Print_Area" localSheetId="9">'2 Appraisal Accounts'!$B$1:$G$21</definedName>
    <definedName name="_xlnm.Print_Area" localSheetId="10">'3 Appraisal Milestones'!$B$7:$C$30</definedName>
    <definedName name="_xlnm.Print_Area" localSheetId="11">'4 Appraisal &amp; GFA tables'!$A$2:$D$22</definedName>
    <definedName name="_xlnm.Print_Area" localSheetId="1">'A Cash flow forecast'!$A$2:$Q$56,'A Cash flow forecast'!$AM$2:$AV$56</definedName>
    <definedName name="_xlnm.Print_Area" localSheetId="3">'B Costs &amp; suppliers'!$B$5:$G$47,'B Costs &amp; suppliers'!$H$5:$Q$33</definedName>
    <definedName name="_xlnm.Print_Area" localSheetId="4">'C Funding &amp; claims'!$B$6:$F$57,'C Funding &amp; claims'!$H$6:$M$34</definedName>
    <definedName name="_xlnm.Print_Area" localSheetId="5">'D Project milestones'!$B$4:$C$21</definedName>
    <definedName name="_xlnm.Print_Area" localSheetId="6">'E Water outputs'!$B$2:$E$36</definedName>
    <definedName name="_xlnm.Print_Area" localSheetId="0">'Water Management details'!$B$2:$L$202</definedName>
    <definedName name="Print_Supplier">'B Costs &amp; suppliers'!$B$5:$G$47,'B Costs &amp; suppliers'!$H$5:$Q$33</definedName>
    <definedName name="_xlnm.Print_Titles" localSheetId="8">'1 Appraisal Funding &amp; Claims'!$C:$C</definedName>
    <definedName name="_xlnm.Print_Titles" localSheetId="1">'A Cash flow forecast'!$A:$A,'A Cash flow forecast'!$2:$4</definedName>
    <definedName name="_xlnm.Print_Titles" localSheetId="3">'B Costs &amp; suppliers'!$B:$B,'B Costs &amp; suppliers'!$5:$6</definedName>
    <definedName name="_xlnm.Print_Titles" localSheetId="4">'C Funding &amp; claims'!$B:$B</definedName>
    <definedName name="ThemeofCall">'Water Management details'!$H$273:$H$277</definedName>
    <definedName name="Type_of_business">Names!$C$2:$C$14</definedName>
    <definedName name="Type_of_investment">Names!$F$2:$F$10</definedName>
    <definedName name="Type_of_support_business">Names!$D$3:$D$5</definedName>
    <definedName name="Water_Outputs">'E Water outputs'!$B$8:$E$36</definedName>
    <definedName name="Z_F0B5DAD3_F88D_49C0_843A_DF9DD510E709_.wvu.Cols" localSheetId="8" hidden="1">'1 Appraisal Funding &amp; Claims'!$R:$S</definedName>
    <definedName name="Z_F0B5DAD3_F88D_49C0_843A_DF9DD510E709_.wvu.Cols" localSheetId="9" hidden="1">'2 Appraisal Accounts'!$C:$C</definedName>
    <definedName name="Z_F0B5DAD3_F88D_49C0_843A_DF9DD510E709_.wvu.Cols" localSheetId="1" hidden="1">'A Cash flow forecast'!$V:$AK,'A Cash flow forecast'!$AR:$AU</definedName>
    <definedName name="Z_F0B5DAD3_F88D_49C0_843A_DF9DD510E709_.wvu.FilterData" localSheetId="8" hidden="1">'1 Appraisal Funding &amp; Claims'!$A$7:$Q$65</definedName>
    <definedName name="Z_F0B5DAD3_F88D_49C0_843A_DF9DD510E709_.wvu.FilterData" localSheetId="10" hidden="1">'3 Appraisal Milestones'!$B$10:$F$27</definedName>
    <definedName name="Z_F0B5DAD3_F88D_49C0_843A_DF9DD510E709_.wvu.FilterData" localSheetId="4" hidden="1">'C Funding &amp; claims'!$A$8:$N$42</definedName>
    <definedName name="Z_F0B5DAD3_F88D_49C0_843A_DF9DD510E709_.wvu.PrintArea" localSheetId="8" hidden="1">'1 Appraisal Funding &amp; Claims'!$A$6:$G$73,'1 Appraisal Funding &amp; Claims'!$I$6:$Q$35</definedName>
    <definedName name="Z_F0B5DAD3_F88D_49C0_843A_DF9DD510E709_.wvu.PrintArea" localSheetId="9" hidden="1">'2 Appraisal Accounts'!$B$1:$G$21</definedName>
    <definedName name="Z_F0B5DAD3_F88D_49C0_843A_DF9DD510E709_.wvu.PrintArea" localSheetId="10" hidden="1">'3 Appraisal Milestones'!$B$7:$C$27</definedName>
    <definedName name="Z_F0B5DAD3_F88D_49C0_843A_DF9DD510E709_.wvu.PrintArea" localSheetId="11" hidden="1">'4 Appraisal &amp; GFA tables'!$A$2:$D$22</definedName>
    <definedName name="Z_F0B5DAD3_F88D_49C0_843A_DF9DD510E709_.wvu.PrintArea" localSheetId="1" hidden="1">'A Cash flow forecast'!$A$2:$AV$56</definedName>
    <definedName name="Z_F0B5DAD3_F88D_49C0_843A_DF9DD510E709_.wvu.PrintArea" localSheetId="3" hidden="1">'B Costs &amp; suppliers'!$B$5:$G$47,'B Costs &amp; suppliers'!$H$5:$Q$33</definedName>
    <definedName name="Z_F0B5DAD3_F88D_49C0_843A_DF9DD510E709_.wvu.PrintArea" localSheetId="4" hidden="1">'C Funding &amp; claims'!$B$6:$F$57,'C Funding &amp; claims'!$H$6:$M$34</definedName>
    <definedName name="Z_F0B5DAD3_F88D_49C0_843A_DF9DD510E709_.wvu.PrintArea" localSheetId="5" hidden="1">'D Project milestones'!$B$4:$C$21</definedName>
    <definedName name="Z_F0B5DAD3_F88D_49C0_843A_DF9DD510E709_.wvu.PrintTitles" localSheetId="8" hidden="1">'1 Appraisal Funding &amp; Claims'!$C:$C</definedName>
    <definedName name="Z_F0B5DAD3_F88D_49C0_843A_DF9DD510E709_.wvu.PrintTitles" localSheetId="1" hidden="1">'A Cash flow forecast'!$A:$A,'A Cash flow forecast'!$2:$4</definedName>
    <definedName name="Z_F0B5DAD3_F88D_49C0_843A_DF9DD510E709_.wvu.PrintTitles" localSheetId="3" hidden="1">'B Costs &amp; suppliers'!$B:$B,'B Costs &amp; suppliers'!$5:$6</definedName>
    <definedName name="Z_F0B5DAD3_F88D_49C0_843A_DF9DD510E709_.wvu.PrintTitles" localSheetId="4" hidden="1">'C Funding &amp; claims'!$B:$B</definedName>
  </definedNames>
  <calcPr calcId="191028"/>
  <customWorkbookViews>
    <customWorkbookView name="Stillings, Jessica - Personal View" guid="{F0B5DAD3-F88D-49C0-843A-DF9DD510E709}" mergeInterval="0" personalView="1" maximized="1" windowWidth="1676" windowHeight="825" tabRatio="492"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9" l="1"/>
  <c r="N90" i="16"/>
  <c r="N89" i="16"/>
  <c r="C8" i="22"/>
  <c r="D8" i="6" l="1"/>
  <c r="C10" i="25"/>
  <c r="D10" i="25" s="1"/>
  <c r="C15" i="25"/>
  <c r="D14" i="25"/>
  <c r="F14" i="25" s="1"/>
  <c r="C14" i="25"/>
  <c r="AJ4" i="4"/>
  <c r="AI4" i="4"/>
  <c r="AH4" i="4"/>
  <c r="AG4" i="4"/>
  <c r="AF4" i="4"/>
  <c r="AE4" i="4"/>
  <c r="AD4" i="4"/>
  <c r="AC4" i="4"/>
  <c r="AB4" i="4"/>
  <c r="AA4" i="4"/>
  <c r="Z4" i="4"/>
  <c r="Y4" i="4"/>
  <c r="X4" i="4"/>
  <c r="W4" i="4"/>
  <c r="V4" i="4"/>
  <c r="U4" i="4"/>
  <c r="T4" i="4"/>
  <c r="S4" i="4"/>
  <c r="R4" i="4"/>
  <c r="Q4" i="4"/>
  <c r="P4" i="4"/>
  <c r="O4" i="4"/>
  <c r="N4" i="4"/>
  <c r="M4" i="4"/>
  <c r="L4" i="4"/>
  <c r="K4" i="4"/>
  <c r="J4" i="4"/>
  <c r="I4" i="4"/>
  <c r="H4" i="4"/>
  <c r="G4" i="4"/>
  <c r="F4" i="4"/>
  <c r="E4" i="4"/>
  <c r="D4" i="4"/>
  <c r="C4" i="4"/>
  <c r="B4" i="4"/>
  <c r="AU54" i="4"/>
  <c r="AT54" i="4"/>
  <c r="AS54" i="4"/>
  <c r="AR54" i="4"/>
  <c r="AQ54" i="4"/>
  <c r="AP54" i="4"/>
  <c r="AO54" i="4"/>
  <c r="AN54" i="4"/>
  <c r="AM54" i="4"/>
  <c r="AU53" i="4"/>
  <c r="AT53" i="4"/>
  <c r="AS53" i="4"/>
  <c r="AR53" i="4"/>
  <c r="AQ53" i="4"/>
  <c r="AP53" i="4"/>
  <c r="AO53" i="4"/>
  <c r="AN53" i="4"/>
  <c r="AM53" i="4"/>
  <c r="AU52" i="4"/>
  <c r="AT52" i="4"/>
  <c r="AS52" i="4"/>
  <c r="AR52" i="4"/>
  <c r="AQ52" i="4"/>
  <c r="AP52" i="4"/>
  <c r="AO52" i="4"/>
  <c r="AN52" i="4"/>
  <c r="AM52" i="4"/>
  <c r="AV52" i="4" s="1"/>
  <c r="AU51" i="4"/>
  <c r="AT51" i="4"/>
  <c r="AS51" i="4"/>
  <c r="AR51" i="4"/>
  <c r="AQ51" i="4"/>
  <c r="AP51" i="4"/>
  <c r="AO51" i="4"/>
  <c r="AN51" i="4"/>
  <c r="AM51" i="4"/>
  <c r="AU50" i="4"/>
  <c r="AT50" i="4"/>
  <c r="AS50" i="4"/>
  <c r="AR50" i="4"/>
  <c r="AQ50" i="4"/>
  <c r="AP50" i="4"/>
  <c r="AO50" i="4"/>
  <c r="AN50" i="4"/>
  <c r="AM50" i="4"/>
  <c r="AU49" i="4"/>
  <c r="AT49" i="4"/>
  <c r="AS49" i="4"/>
  <c r="AR49" i="4"/>
  <c r="AQ49" i="4"/>
  <c r="AP49" i="4"/>
  <c r="AO49" i="4"/>
  <c r="AN49" i="4"/>
  <c r="AM49" i="4"/>
  <c r="AU48" i="4"/>
  <c r="AT48" i="4"/>
  <c r="AS48" i="4"/>
  <c r="AR48" i="4"/>
  <c r="AQ48" i="4"/>
  <c r="AP48" i="4"/>
  <c r="AO48" i="4"/>
  <c r="AN48" i="4"/>
  <c r="AM48" i="4"/>
  <c r="AU47" i="4"/>
  <c r="AT47" i="4"/>
  <c r="AS47" i="4"/>
  <c r="AR47" i="4"/>
  <c r="AQ47" i="4"/>
  <c r="AP47" i="4"/>
  <c r="AO47" i="4"/>
  <c r="AN47" i="4"/>
  <c r="AM47" i="4"/>
  <c r="AU46" i="4"/>
  <c r="AT46" i="4"/>
  <c r="AS46" i="4"/>
  <c r="AR46" i="4"/>
  <c r="AQ46" i="4"/>
  <c r="AP46" i="4"/>
  <c r="AO46" i="4"/>
  <c r="AN46" i="4"/>
  <c r="AM46" i="4"/>
  <c r="AU45" i="4"/>
  <c r="AT45" i="4"/>
  <c r="AS45" i="4"/>
  <c r="AR45" i="4"/>
  <c r="AQ45" i="4"/>
  <c r="AP45" i="4"/>
  <c r="AO45" i="4"/>
  <c r="AN45" i="4"/>
  <c r="AM45" i="4"/>
  <c r="AU44" i="4"/>
  <c r="AT44" i="4"/>
  <c r="AS44" i="4"/>
  <c r="AR44" i="4"/>
  <c r="AQ44" i="4"/>
  <c r="AP44" i="4"/>
  <c r="AO44" i="4"/>
  <c r="AN44" i="4"/>
  <c r="AM44" i="4"/>
  <c r="AV44" i="4" s="1"/>
  <c r="AU43" i="4"/>
  <c r="AT43" i="4"/>
  <c r="AS43" i="4"/>
  <c r="AR43" i="4"/>
  <c r="AQ43" i="4"/>
  <c r="AP43" i="4"/>
  <c r="AO43" i="4"/>
  <c r="AN43" i="4"/>
  <c r="AM43" i="4"/>
  <c r="AU42" i="4"/>
  <c r="AT42" i="4"/>
  <c r="AS42" i="4"/>
  <c r="AR42" i="4"/>
  <c r="AQ42" i="4"/>
  <c r="AP42" i="4"/>
  <c r="AO42" i="4"/>
  <c r="AN42" i="4"/>
  <c r="AM42" i="4"/>
  <c r="AU41" i="4"/>
  <c r="AT41" i="4"/>
  <c r="AS41" i="4"/>
  <c r="AR41" i="4"/>
  <c r="AQ41" i="4"/>
  <c r="AP41" i="4"/>
  <c r="AO41" i="4"/>
  <c r="AN41" i="4"/>
  <c r="AM41" i="4"/>
  <c r="AU40" i="4"/>
  <c r="AT40" i="4"/>
  <c r="AS40" i="4"/>
  <c r="AR40" i="4"/>
  <c r="AQ40" i="4"/>
  <c r="AP40" i="4"/>
  <c r="AO40" i="4"/>
  <c r="AN40" i="4"/>
  <c r="AM40" i="4"/>
  <c r="AU38" i="4"/>
  <c r="AT38" i="4"/>
  <c r="AS38" i="4"/>
  <c r="AR38" i="4"/>
  <c r="AQ38" i="4"/>
  <c r="AP38" i="4"/>
  <c r="AO38" i="4"/>
  <c r="AN38" i="4"/>
  <c r="AM38" i="4"/>
  <c r="AU37" i="4"/>
  <c r="AT37" i="4"/>
  <c r="AS37" i="4"/>
  <c r="AR37" i="4"/>
  <c r="AQ37" i="4"/>
  <c r="AP37" i="4"/>
  <c r="AO37" i="4"/>
  <c r="AN37" i="4"/>
  <c r="AM37" i="4"/>
  <c r="AU36" i="4"/>
  <c r="AT36" i="4"/>
  <c r="AS36" i="4"/>
  <c r="AR36" i="4"/>
  <c r="AQ36" i="4"/>
  <c r="AP36" i="4"/>
  <c r="AO36" i="4"/>
  <c r="AN36" i="4"/>
  <c r="AM36" i="4"/>
  <c r="AU35" i="4"/>
  <c r="AT35" i="4"/>
  <c r="AS35" i="4"/>
  <c r="AR35" i="4"/>
  <c r="AQ35" i="4"/>
  <c r="AP35" i="4"/>
  <c r="AO35" i="4"/>
  <c r="AN35" i="4"/>
  <c r="AM35" i="4"/>
  <c r="AV35" i="4" s="1"/>
  <c r="AU34" i="4"/>
  <c r="AT34" i="4"/>
  <c r="AS34" i="4"/>
  <c r="AR34" i="4"/>
  <c r="AQ34" i="4"/>
  <c r="AP34" i="4"/>
  <c r="AO34" i="4"/>
  <c r="AN34" i="4"/>
  <c r="AM34" i="4"/>
  <c r="AU33" i="4"/>
  <c r="AT33" i="4"/>
  <c r="AS33" i="4"/>
  <c r="AR33" i="4"/>
  <c r="AQ33" i="4"/>
  <c r="AP33" i="4"/>
  <c r="AO33" i="4"/>
  <c r="AN33" i="4"/>
  <c r="AM33" i="4"/>
  <c r="AU32" i="4"/>
  <c r="AT32" i="4"/>
  <c r="AS32" i="4"/>
  <c r="AR32" i="4"/>
  <c r="AQ32" i="4"/>
  <c r="AP32" i="4"/>
  <c r="AO32" i="4"/>
  <c r="AN32" i="4"/>
  <c r="AM32" i="4"/>
  <c r="AU31" i="4"/>
  <c r="AT31" i="4"/>
  <c r="AS31" i="4"/>
  <c r="AR31" i="4"/>
  <c r="AQ31" i="4"/>
  <c r="AP31" i="4"/>
  <c r="AO31" i="4"/>
  <c r="AN31" i="4"/>
  <c r="AM31" i="4"/>
  <c r="AU29" i="4"/>
  <c r="AT29" i="4"/>
  <c r="AS29" i="4"/>
  <c r="AR29" i="4"/>
  <c r="AQ29" i="4"/>
  <c r="AP29" i="4"/>
  <c r="AO29" i="4"/>
  <c r="AN29" i="4"/>
  <c r="AM29" i="4"/>
  <c r="AU28" i="4"/>
  <c r="AT28" i="4"/>
  <c r="AS28" i="4"/>
  <c r="AR28" i="4"/>
  <c r="AQ28" i="4"/>
  <c r="AP28" i="4"/>
  <c r="AO28" i="4"/>
  <c r="AN28" i="4"/>
  <c r="AM28" i="4"/>
  <c r="AU27" i="4"/>
  <c r="AT27" i="4"/>
  <c r="AS27" i="4"/>
  <c r="AR27" i="4"/>
  <c r="AQ27" i="4"/>
  <c r="AP27" i="4"/>
  <c r="AO27" i="4"/>
  <c r="AN27" i="4"/>
  <c r="AM27" i="4"/>
  <c r="AU26" i="4"/>
  <c r="AT26" i="4"/>
  <c r="AS26" i="4"/>
  <c r="AR26" i="4"/>
  <c r="AQ26" i="4"/>
  <c r="AP26" i="4"/>
  <c r="AO26" i="4"/>
  <c r="AN26" i="4"/>
  <c r="AM26" i="4"/>
  <c r="AV26" i="4" s="1"/>
  <c r="AU25" i="4"/>
  <c r="AT25" i="4"/>
  <c r="AS25" i="4"/>
  <c r="AR25" i="4"/>
  <c r="AQ25" i="4"/>
  <c r="AP25" i="4"/>
  <c r="AO25" i="4"/>
  <c r="AN25" i="4"/>
  <c r="AM25" i="4"/>
  <c r="AU24" i="4"/>
  <c r="AT24" i="4"/>
  <c r="AS24" i="4"/>
  <c r="AR24" i="4"/>
  <c r="AQ24" i="4"/>
  <c r="AP24" i="4"/>
  <c r="AO24" i="4"/>
  <c r="AN24" i="4"/>
  <c r="AM24" i="4"/>
  <c r="AU20" i="4"/>
  <c r="AT20" i="4"/>
  <c r="AS20" i="4"/>
  <c r="AR20" i="4"/>
  <c r="AQ20" i="4"/>
  <c r="AP20" i="4"/>
  <c r="AV20" i="4" s="1"/>
  <c r="AO20" i="4"/>
  <c r="AN20" i="4"/>
  <c r="AM20" i="4"/>
  <c r="AU19" i="4"/>
  <c r="AT19" i="4"/>
  <c r="AS19" i="4"/>
  <c r="AR19" i="4"/>
  <c r="AQ19" i="4"/>
  <c r="AP19" i="4"/>
  <c r="AO19" i="4"/>
  <c r="AN19" i="4"/>
  <c r="AM19" i="4"/>
  <c r="AU17" i="4"/>
  <c r="AT17" i="4"/>
  <c r="AS17" i="4"/>
  <c r="AR17" i="4"/>
  <c r="AQ17" i="4"/>
  <c r="AP17" i="4"/>
  <c r="AO17" i="4"/>
  <c r="AN17" i="4"/>
  <c r="AM17" i="4"/>
  <c r="AU16" i="4"/>
  <c r="AT16" i="4"/>
  <c r="AS16" i="4"/>
  <c r="AR16" i="4"/>
  <c r="AQ16" i="4"/>
  <c r="AP16" i="4"/>
  <c r="AO16" i="4"/>
  <c r="AN16" i="4"/>
  <c r="AM16" i="4"/>
  <c r="AV16" i="4" s="1"/>
  <c r="AU14" i="4"/>
  <c r="AT14" i="4"/>
  <c r="AS14" i="4"/>
  <c r="AR14" i="4"/>
  <c r="AQ14" i="4"/>
  <c r="AP14" i="4"/>
  <c r="AO14" i="4"/>
  <c r="AN14" i="4"/>
  <c r="AM14" i="4"/>
  <c r="AV14" i="4" s="1"/>
  <c r="AU13" i="4"/>
  <c r="AT13" i="4"/>
  <c r="AS13" i="4"/>
  <c r="AR13" i="4"/>
  <c r="AQ13" i="4"/>
  <c r="AP13" i="4"/>
  <c r="AO13" i="4"/>
  <c r="AN13" i="4"/>
  <c r="AV13" i="4" s="1"/>
  <c r="AM13" i="4"/>
  <c r="AM9" i="4"/>
  <c r="AN9" i="4"/>
  <c r="AO9" i="4"/>
  <c r="AP9" i="4"/>
  <c r="AQ9" i="4"/>
  <c r="AR9" i="4"/>
  <c r="AS9" i="4"/>
  <c r="AT9" i="4"/>
  <c r="AU9" i="4"/>
  <c r="AM10" i="4"/>
  <c r="AN10" i="4"/>
  <c r="AO10" i="4"/>
  <c r="AP10" i="4"/>
  <c r="AQ10" i="4"/>
  <c r="AR10" i="4"/>
  <c r="AS10" i="4"/>
  <c r="AT10" i="4"/>
  <c r="AU10" i="4"/>
  <c r="AM11" i="4"/>
  <c r="AN11" i="4"/>
  <c r="AO11" i="4"/>
  <c r="AP11" i="4"/>
  <c r="AQ11" i="4"/>
  <c r="AR11" i="4"/>
  <c r="AS11" i="4"/>
  <c r="AT11" i="4"/>
  <c r="AU11" i="4"/>
  <c r="AK55" i="4"/>
  <c r="AJ55" i="4"/>
  <c r="AI55" i="4"/>
  <c r="AH55" i="4"/>
  <c r="AU55" i="4" s="1"/>
  <c r="AG55" i="4"/>
  <c r="AF55" i="4"/>
  <c r="AE55" i="4"/>
  <c r="AD55" i="4"/>
  <c r="AT55" i="4" s="1"/>
  <c r="AC55" i="4"/>
  <c r="AB55" i="4"/>
  <c r="AA55" i="4"/>
  <c r="Z55" i="4"/>
  <c r="AS55" i="4" s="1"/>
  <c r="Y55" i="4"/>
  <c r="AR55" i="4" s="1"/>
  <c r="X55" i="4"/>
  <c r="W55" i="4"/>
  <c r="V55" i="4"/>
  <c r="U55" i="4"/>
  <c r="T55" i="4"/>
  <c r="S55" i="4"/>
  <c r="R55" i="4"/>
  <c r="AQ55" i="4" s="1"/>
  <c r="Q55" i="4"/>
  <c r="P55" i="4"/>
  <c r="O55" i="4"/>
  <c r="N55" i="4"/>
  <c r="AP55" i="4" s="1"/>
  <c r="M55" i="4"/>
  <c r="L55" i="4"/>
  <c r="K55" i="4"/>
  <c r="J55" i="4"/>
  <c r="AO55" i="4" s="1"/>
  <c r="I55" i="4"/>
  <c r="H55" i="4"/>
  <c r="G55" i="4"/>
  <c r="F55" i="4"/>
  <c r="AN55" i="4" s="1"/>
  <c r="E55" i="4"/>
  <c r="D55" i="4"/>
  <c r="C55" i="4"/>
  <c r="AK21" i="4"/>
  <c r="AJ21" i="4"/>
  <c r="AI21" i="4"/>
  <c r="AH21" i="4"/>
  <c r="AG21"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C21" i="4"/>
  <c r="B12" i="12"/>
  <c r="C12" i="12"/>
  <c r="B13" i="12"/>
  <c r="C13" i="12"/>
  <c r="B14" i="12"/>
  <c r="C14" i="12"/>
  <c r="B15" i="12"/>
  <c r="C15" i="12"/>
  <c r="B16" i="12"/>
  <c r="C16" i="12"/>
  <c r="B17" i="12"/>
  <c r="C17" i="12"/>
  <c r="B18" i="12"/>
  <c r="C18" i="12"/>
  <c r="B19" i="12"/>
  <c r="C19" i="12"/>
  <c r="B20" i="12"/>
  <c r="C20" i="12"/>
  <c r="B21" i="12"/>
  <c r="C21" i="12"/>
  <c r="B22" i="12"/>
  <c r="C22" i="12"/>
  <c r="B23" i="12"/>
  <c r="C23" i="12"/>
  <c r="B24" i="12"/>
  <c r="C24" i="12"/>
  <c r="B25" i="12"/>
  <c r="C25" i="12"/>
  <c r="B26" i="12"/>
  <c r="C26" i="12"/>
  <c r="B27" i="12"/>
  <c r="C27" i="12"/>
  <c r="C11" i="12"/>
  <c r="B11" i="12"/>
  <c r="K15" i="9"/>
  <c r="M33" i="6"/>
  <c r="M32" i="6"/>
  <c r="M31" i="6"/>
  <c r="M30" i="6"/>
  <c r="M29" i="6"/>
  <c r="M28" i="6"/>
  <c r="M27" i="6"/>
  <c r="M26" i="6"/>
  <c r="M25" i="6"/>
  <c r="M24" i="6"/>
  <c r="M23" i="6"/>
  <c r="M22" i="6"/>
  <c r="M21" i="6"/>
  <c r="M20" i="6"/>
  <c r="M19" i="6"/>
  <c r="M18" i="6"/>
  <c r="M17" i="6"/>
  <c r="M16" i="6"/>
  <c r="M15" i="6"/>
  <c r="M14" i="6"/>
  <c r="M13" i="6"/>
  <c r="M12" i="6"/>
  <c r="M11" i="6"/>
  <c r="M10" i="6"/>
  <c r="M9" i="6"/>
  <c r="K10" i="6"/>
  <c r="K11" i="6"/>
  <c r="K12" i="6"/>
  <c r="K13" i="6"/>
  <c r="K14" i="6"/>
  <c r="K15" i="6"/>
  <c r="K16" i="6"/>
  <c r="K17" i="6"/>
  <c r="K18" i="6"/>
  <c r="K19" i="6"/>
  <c r="K20" i="6"/>
  <c r="K21" i="6"/>
  <c r="K22" i="6"/>
  <c r="K23" i="6"/>
  <c r="K24" i="6"/>
  <c r="K25" i="6"/>
  <c r="K26" i="6"/>
  <c r="K27" i="6"/>
  <c r="K28" i="6"/>
  <c r="K29" i="6"/>
  <c r="K30" i="6"/>
  <c r="K31" i="6"/>
  <c r="K32" i="6"/>
  <c r="K33" i="6"/>
  <c r="K9" i="6"/>
  <c r="I10" i="6"/>
  <c r="I11" i="6"/>
  <c r="I12" i="6"/>
  <c r="I13" i="6"/>
  <c r="I14" i="6"/>
  <c r="I15" i="6"/>
  <c r="I16" i="6"/>
  <c r="I17" i="6"/>
  <c r="I18" i="6"/>
  <c r="I19" i="6"/>
  <c r="I20" i="6"/>
  <c r="I21" i="6"/>
  <c r="I22" i="6"/>
  <c r="I23" i="6"/>
  <c r="I24" i="6"/>
  <c r="I25" i="6"/>
  <c r="I26" i="6"/>
  <c r="I27" i="6"/>
  <c r="I28" i="6"/>
  <c r="I29" i="6"/>
  <c r="I30" i="6"/>
  <c r="I31" i="6"/>
  <c r="I32" i="6"/>
  <c r="I33" i="6"/>
  <c r="I9" i="6"/>
  <c r="N7" i="9"/>
  <c r="L7" i="9"/>
  <c r="J7" i="9"/>
  <c r="AV19" i="4" l="1"/>
  <c r="AV31" i="4"/>
  <c r="AV40" i="4"/>
  <c r="AV48" i="4"/>
  <c r="AV32" i="4"/>
  <c r="AV24" i="4"/>
  <c r="AV41" i="4"/>
  <c r="AV49" i="4"/>
  <c r="AV25" i="4"/>
  <c r="AV33" i="4"/>
  <c r="AV34" i="4"/>
  <c r="AV42" i="4"/>
  <c r="AV43" i="4"/>
  <c r="AV50" i="4"/>
  <c r="AV51" i="4"/>
  <c r="AV27" i="4"/>
  <c r="AV36" i="4"/>
  <c r="AV11" i="4"/>
  <c r="AV28" i="4"/>
  <c r="AV45" i="4"/>
  <c r="AV53" i="4"/>
  <c r="AV10" i="4"/>
  <c r="AV9" i="4"/>
  <c r="AV17" i="4"/>
  <c r="AV29" i="4"/>
  <c r="AV37" i="4"/>
  <c r="AV38" i="4"/>
  <c r="AV46" i="4"/>
  <c r="AV47" i="4"/>
  <c r="AV54" i="4"/>
  <c r="L87" i="16"/>
  <c r="N87" i="16" s="1"/>
  <c r="L86" i="16"/>
  <c r="N86" i="16" s="1"/>
  <c r="L78" i="16" l="1"/>
  <c r="M78" i="16" s="1"/>
  <c r="N85" i="16"/>
  <c r="N83" i="16"/>
  <c r="N84" i="16" s="1"/>
  <c r="N56" i="16"/>
  <c r="N57" i="16" s="1"/>
  <c r="H139" i="16"/>
  <c r="D15" i="25" s="1"/>
  <c r="N122" i="16"/>
  <c r="C11" i="25" s="1"/>
  <c r="N82" i="16" l="1"/>
  <c r="C12" i="25" s="1"/>
  <c r="N55" i="16"/>
  <c r="C13" i="25" s="1"/>
  <c r="C17" i="22"/>
  <c r="C11" i="22"/>
  <c r="C22" i="22" s="1"/>
  <c r="C4" i="22"/>
  <c r="C21" i="22" l="1"/>
  <c r="C23" i="22" s="1"/>
  <c r="L126" i="16"/>
  <c r="M126" i="16" s="1"/>
  <c r="L127" i="16"/>
  <c r="M127" i="16" s="1"/>
  <c r="L128" i="16"/>
  <c r="M128" i="16" s="1"/>
  <c r="L129" i="16"/>
  <c r="M129" i="16" s="1"/>
  <c r="L130" i="16"/>
  <c r="M130" i="16" s="1"/>
  <c r="L131" i="16"/>
  <c r="M131" i="16" s="1"/>
  <c r="L132" i="16"/>
  <c r="M132" i="16" s="1"/>
  <c r="L125" i="16"/>
  <c r="M125" i="16" s="1"/>
  <c r="N121" i="16" l="1" a="1"/>
  <c r="N121" i="16" s="1"/>
  <c r="D11" i="25" s="1"/>
  <c r="N134" i="16"/>
  <c r="N135" i="16" s="1"/>
  <c r="L59" i="16" l="1"/>
  <c r="M59" i="16" s="1"/>
  <c r="L60" i="16"/>
  <c r="M60" i="16" s="1"/>
  <c r="L61" i="16"/>
  <c r="M61" i="16" s="1"/>
  <c r="L62" i="16"/>
  <c r="M62" i="16" s="1"/>
  <c r="L63" i="16"/>
  <c r="M63" i="16" s="1"/>
  <c r="L64" i="16"/>
  <c r="M64" i="16" s="1"/>
  <c r="L65" i="16"/>
  <c r="M65" i="16" s="1"/>
  <c r="L70" i="16"/>
  <c r="M70" i="16" s="1"/>
  <c r="L71" i="16"/>
  <c r="M71" i="16" s="1"/>
  <c r="L72" i="16"/>
  <c r="M72" i="16" s="1"/>
  <c r="L73" i="16"/>
  <c r="M73" i="16" s="1"/>
  <c r="L74" i="16"/>
  <c r="M74" i="16" s="1"/>
  <c r="L75" i="16"/>
  <c r="M75" i="16" s="1"/>
  <c r="L76" i="16"/>
  <c r="M76" i="16" s="1"/>
  <c r="L77" i="16"/>
  <c r="M77" i="16" s="1"/>
  <c r="L66" i="16"/>
  <c r="M66" i="16" s="1"/>
  <c r="B29" i="25" l="1"/>
  <c r="B30" i="25" s="1"/>
  <c r="B31" i="25" s="1"/>
  <c r="B19" i="25"/>
  <c r="B20" i="25" s="1"/>
  <c r="B21" i="25" s="1"/>
  <c r="M67" i="16"/>
  <c r="M79" i="16"/>
  <c r="M80" i="16" s="1"/>
  <c r="N81" i="16" s="1" a="1"/>
  <c r="N81" i="16" s="1"/>
  <c r="D12" i="25" s="1"/>
  <c r="B22" i="25" l="1"/>
  <c r="B23" i="25" s="1"/>
  <c r="B24" i="25" s="1"/>
  <c r="B32" i="25"/>
  <c r="M68" i="16"/>
  <c r="N54" i="16" s="1" a="1"/>
  <c r="N54" i="16" s="1"/>
  <c r="D13" i="25" s="1"/>
  <c r="H78" i="16"/>
  <c r="H67" i="16"/>
  <c r="C9" i="25" s="1"/>
  <c r="B25" i="25" l="1"/>
  <c r="B26" i="25" s="1"/>
  <c r="B33" i="25"/>
  <c r="D9" i="25"/>
  <c r="D9" i="6"/>
  <c r="F9" i="6" s="1"/>
  <c r="D33" i="6"/>
  <c r="F33" i="6" s="1"/>
  <c r="D32" i="6"/>
  <c r="D31" i="6"/>
  <c r="D30" i="6"/>
  <c r="F30" i="6" s="1"/>
  <c r="D29" i="6"/>
  <c r="D28" i="6"/>
  <c r="D27" i="6"/>
  <c r="D26" i="6"/>
  <c r="D25" i="6"/>
  <c r="F25" i="6" s="1"/>
  <c r="D24" i="6"/>
  <c r="D23" i="6"/>
  <c r="D22" i="6"/>
  <c r="F22" i="6" s="1"/>
  <c r="D21" i="6"/>
  <c r="D20" i="6"/>
  <c r="D19" i="6"/>
  <c r="D18" i="6"/>
  <c r="D17" i="6"/>
  <c r="D16" i="6"/>
  <c r="F16" i="6" s="1"/>
  <c r="D15" i="6"/>
  <c r="D14" i="6"/>
  <c r="F14" i="6" s="1"/>
  <c r="D13" i="6"/>
  <c r="D12" i="6"/>
  <c r="D11" i="6"/>
  <c r="D10" i="6"/>
  <c r="C30" i="12"/>
  <c r="C29" i="12"/>
  <c r="E8" i="9"/>
  <c r="E61" i="9"/>
  <c r="AU8" i="4"/>
  <c r="AT8" i="4"/>
  <c r="AS8" i="4"/>
  <c r="AR8" i="4"/>
  <c r="AR21" i="4"/>
  <c r="AQ8" i="4"/>
  <c r="AP8" i="4"/>
  <c r="AO8" i="4"/>
  <c r="AO21" i="4"/>
  <c r="AN8" i="4"/>
  <c r="B55" i="4"/>
  <c r="AM55" i="4" s="1"/>
  <c r="AV55" i="4" s="1"/>
  <c r="AM3" i="4"/>
  <c r="AN3" i="4"/>
  <c r="AO3" i="4"/>
  <c r="AP3" i="4"/>
  <c r="AQ3" i="4"/>
  <c r="AR3" i="4"/>
  <c r="AS3" i="4"/>
  <c r="AT3" i="4"/>
  <c r="AU3" i="4"/>
  <c r="AN4" i="4"/>
  <c r="AP4" i="4"/>
  <c r="AS4" i="4"/>
  <c r="AT4" i="4"/>
  <c r="AM4" i="4"/>
  <c r="AO4" i="4"/>
  <c r="AQ4" i="4"/>
  <c r="AR4" i="4"/>
  <c r="AU4" i="4"/>
  <c r="AM5" i="4"/>
  <c r="AV5" i="4" s="1"/>
  <c r="AM8" i="4"/>
  <c r="AM21" i="4" s="1"/>
  <c r="B21" i="4"/>
  <c r="B56" i="4" s="1"/>
  <c r="C5" i="4" s="1"/>
  <c r="C56" i="4" s="1"/>
  <c r="D5" i="4" s="1"/>
  <c r="D33" i="5"/>
  <c r="E33" i="5"/>
  <c r="I33" i="5"/>
  <c r="J33" i="5"/>
  <c r="N33" i="5"/>
  <c r="O33" i="5"/>
  <c r="D47" i="5"/>
  <c r="E47" i="5"/>
  <c r="B9" i="6"/>
  <c r="C9" i="6"/>
  <c r="B10" i="6"/>
  <c r="C10" i="6"/>
  <c r="N10" i="6"/>
  <c r="B11" i="6"/>
  <c r="C11" i="6"/>
  <c r="N11" i="6"/>
  <c r="B12" i="6"/>
  <c r="C12" i="6"/>
  <c r="N12" i="6"/>
  <c r="B13" i="6"/>
  <c r="C13" i="6"/>
  <c r="N13" i="6"/>
  <c r="B14" i="6"/>
  <c r="C14" i="6"/>
  <c r="N14" i="6"/>
  <c r="B15" i="6"/>
  <c r="C15" i="6"/>
  <c r="N15" i="6"/>
  <c r="B16" i="6"/>
  <c r="C16" i="6"/>
  <c r="N16" i="6"/>
  <c r="B17" i="6"/>
  <c r="C17" i="6"/>
  <c r="N17" i="6"/>
  <c r="B18" i="6"/>
  <c r="C18" i="6"/>
  <c r="N18" i="6"/>
  <c r="B19" i="6"/>
  <c r="C19" i="6"/>
  <c r="N19" i="6"/>
  <c r="B20" i="6"/>
  <c r="C20" i="6"/>
  <c r="N20" i="6"/>
  <c r="B21" i="6"/>
  <c r="C21" i="6"/>
  <c r="N21" i="6"/>
  <c r="B22" i="6"/>
  <c r="C22" i="6"/>
  <c r="N22" i="6"/>
  <c r="B23" i="6"/>
  <c r="C23" i="6"/>
  <c r="N23" i="6"/>
  <c r="B24" i="6"/>
  <c r="C24" i="6"/>
  <c r="N24" i="6"/>
  <c r="B25" i="6"/>
  <c r="C25" i="6"/>
  <c r="N25" i="6"/>
  <c r="B26" i="6"/>
  <c r="C26" i="6"/>
  <c r="N26" i="6"/>
  <c r="B27" i="6"/>
  <c r="C27" i="6"/>
  <c r="N27" i="6"/>
  <c r="B28" i="6"/>
  <c r="C28" i="6"/>
  <c r="N28" i="6"/>
  <c r="B29" i="6"/>
  <c r="C29" i="6"/>
  <c r="N29" i="6"/>
  <c r="B30" i="6"/>
  <c r="C30" i="6"/>
  <c r="N30" i="6"/>
  <c r="B31" i="6"/>
  <c r="C31" i="6"/>
  <c r="N31" i="6"/>
  <c r="B32" i="6"/>
  <c r="C32" i="6"/>
  <c r="N32" i="6"/>
  <c r="B33" i="6"/>
  <c r="C33" i="6"/>
  <c r="N33" i="6"/>
  <c r="H34" i="6"/>
  <c r="D54" i="6" s="1"/>
  <c r="J34" i="6"/>
  <c r="D55" i="6" s="1"/>
  <c r="L34" i="6"/>
  <c r="B38" i="6"/>
  <c r="C38" i="6"/>
  <c r="D38" i="6"/>
  <c r="B39" i="6"/>
  <c r="C39" i="6"/>
  <c r="D39" i="6"/>
  <c r="D40" i="6"/>
  <c r="D41" i="6"/>
  <c r="D42" i="6"/>
  <c r="B40" i="6"/>
  <c r="C40" i="6"/>
  <c r="B41" i="6"/>
  <c r="C41" i="6"/>
  <c r="B42" i="6"/>
  <c r="C42" i="6"/>
  <c r="C54" i="6"/>
  <c r="C55" i="6"/>
  <c r="C56" i="6"/>
  <c r="C62" i="9"/>
  <c r="C63" i="9"/>
  <c r="C9" i="9"/>
  <c r="D9" i="9"/>
  <c r="E9" i="9"/>
  <c r="I9" i="9"/>
  <c r="K9" i="9"/>
  <c r="M9" i="9"/>
  <c r="K10" i="9"/>
  <c r="F10" i="9"/>
  <c r="K11" i="9"/>
  <c r="F11" i="9"/>
  <c r="K12" i="9"/>
  <c r="F12" i="9"/>
  <c r="K13" i="9"/>
  <c r="F13" i="9"/>
  <c r="K14" i="9"/>
  <c r="F14" i="9"/>
  <c r="F15" i="9"/>
  <c r="L15" i="9" s="1"/>
  <c r="K16" i="9"/>
  <c r="F16" i="9"/>
  <c r="K17" i="9"/>
  <c r="F17" i="9"/>
  <c r="K18" i="9"/>
  <c r="F18" i="9"/>
  <c r="K19" i="9"/>
  <c r="F19" i="9"/>
  <c r="K20" i="9"/>
  <c r="F20" i="9"/>
  <c r="K21" i="9"/>
  <c r="F21" i="9"/>
  <c r="K22" i="9"/>
  <c r="F22" i="9"/>
  <c r="K23" i="9"/>
  <c r="F23" i="9"/>
  <c r="K24" i="9"/>
  <c r="F24" i="9"/>
  <c r="K25" i="9"/>
  <c r="F25" i="9"/>
  <c r="K26" i="9"/>
  <c r="F26" i="9"/>
  <c r="K27" i="9"/>
  <c r="F27" i="9"/>
  <c r="K28" i="9"/>
  <c r="F28" i="9"/>
  <c r="K29" i="9"/>
  <c r="F29" i="9"/>
  <c r="K30" i="9"/>
  <c r="F30" i="9"/>
  <c r="K31" i="9"/>
  <c r="F31" i="9"/>
  <c r="K32" i="9"/>
  <c r="F32" i="9"/>
  <c r="K33" i="9"/>
  <c r="F33" i="9"/>
  <c r="R9" i="9"/>
  <c r="S9" i="9"/>
  <c r="C10" i="9"/>
  <c r="D10" i="9"/>
  <c r="E10" i="9"/>
  <c r="G10" i="9" s="1"/>
  <c r="I10" i="9"/>
  <c r="J10" i="9" s="1"/>
  <c r="M10" i="9"/>
  <c r="N10" i="9" s="1"/>
  <c r="Q10" i="9"/>
  <c r="R10" i="9"/>
  <c r="S10" i="9"/>
  <c r="C11" i="9"/>
  <c r="D11" i="9"/>
  <c r="E11" i="9"/>
  <c r="G11" i="9" s="1"/>
  <c r="I11" i="9"/>
  <c r="J11" i="9" s="1"/>
  <c r="M11" i="9"/>
  <c r="N11" i="9" s="1"/>
  <c r="R11" i="9"/>
  <c r="S11" i="9"/>
  <c r="C12" i="9"/>
  <c r="D12" i="9"/>
  <c r="E12" i="9"/>
  <c r="I12" i="9"/>
  <c r="M12" i="9"/>
  <c r="R12" i="9"/>
  <c r="S12" i="9"/>
  <c r="C13" i="9"/>
  <c r="D13" i="9"/>
  <c r="E13" i="9"/>
  <c r="G13" i="9" s="1"/>
  <c r="I13" i="9"/>
  <c r="M13" i="9"/>
  <c r="N13" i="9" s="1"/>
  <c r="R13" i="9"/>
  <c r="S13" i="9"/>
  <c r="C14" i="9"/>
  <c r="D14" i="9"/>
  <c r="E14" i="9"/>
  <c r="G14" i="9" s="1"/>
  <c r="I14" i="9"/>
  <c r="J14" i="9" s="1"/>
  <c r="M14" i="9"/>
  <c r="N14" i="9" s="1"/>
  <c r="R14" i="9"/>
  <c r="S14" i="9"/>
  <c r="C15" i="9"/>
  <c r="D15" i="9"/>
  <c r="E15" i="9"/>
  <c r="G15" i="9" s="1"/>
  <c r="I15" i="9"/>
  <c r="M15" i="9"/>
  <c r="N15" i="9" s="1"/>
  <c r="R15" i="9"/>
  <c r="S15" i="9"/>
  <c r="C16" i="9"/>
  <c r="D16" i="9"/>
  <c r="E16" i="9"/>
  <c r="G16" i="9" s="1"/>
  <c r="I16" i="9"/>
  <c r="J16" i="9" s="1"/>
  <c r="M16" i="9"/>
  <c r="R16" i="9"/>
  <c r="S16" i="9"/>
  <c r="C17" i="9"/>
  <c r="D17" i="9"/>
  <c r="E17" i="9"/>
  <c r="G17" i="9" s="1"/>
  <c r="I17" i="9"/>
  <c r="J17" i="9" s="1"/>
  <c r="M17" i="9"/>
  <c r="N17" i="9" s="1"/>
  <c r="R17" i="9"/>
  <c r="S17" i="9"/>
  <c r="C18" i="9"/>
  <c r="D18" i="9"/>
  <c r="E18" i="9"/>
  <c r="G18" i="9" s="1"/>
  <c r="I18" i="9"/>
  <c r="J18" i="9" s="1"/>
  <c r="M18" i="9"/>
  <c r="N18" i="9" s="1"/>
  <c r="R18" i="9"/>
  <c r="S18" i="9"/>
  <c r="C19" i="9"/>
  <c r="D19" i="9"/>
  <c r="E19" i="9"/>
  <c r="G19" i="9" s="1"/>
  <c r="I19" i="9"/>
  <c r="M19" i="9"/>
  <c r="N19" i="9" s="1"/>
  <c r="R19" i="9"/>
  <c r="S19" i="9"/>
  <c r="C20" i="9"/>
  <c r="D20" i="9"/>
  <c r="E20" i="9"/>
  <c r="G20" i="9" s="1"/>
  <c r="I20" i="9"/>
  <c r="J20" i="9" s="1"/>
  <c r="M20" i="9"/>
  <c r="N20" i="9" s="1"/>
  <c r="R20" i="9"/>
  <c r="S20" i="9"/>
  <c r="C21" i="9"/>
  <c r="D21" i="9"/>
  <c r="E21" i="9"/>
  <c r="G21" i="9" s="1"/>
  <c r="I21" i="9"/>
  <c r="J21" i="9" s="1"/>
  <c r="M21" i="9"/>
  <c r="N21" i="9" s="1"/>
  <c r="R21" i="9"/>
  <c r="S21" i="9"/>
  <c r="C22" i="9"/>
  <c r="D22" i="9"/>
  <c r="E22" i="9"/>
  <c r="G22" i="9" s="1"/>
  <c r="I22" i="9"/>
  <c r="M22" i="9"/>
  <c r="N22" i="9" s="1"/>
  <c r="R22" i="9"/>
  <c r="S22" i="9"/>
  <c r="C23" i="9"/>
  <c r="D23" i="9"/>
  <c r="E23" i="9"/>
  <c r="G23" i="9" s="1"/>
  <c r="I23" i="9"/>
  <c r="J23" i="9" s="1"/>
  <c r="M23" i="9"/>
  <c r="N23" i="9" s="1"/>
  <c r="R23" i="9"/>
  <c r="S23" i="9"/>
  <c r="C24" i="9"/>
  <c r="D24" i="9"/>
  <c r="E24" i="9"/>
  <c r="G24" i="9" s="1"/>
  <c r="I24" i="9"/>
  <c r="J24" i="9" s="1"/>
  <c r="M24" i="9"/>
  <c r="N24" i="9" s="1"/>
  <c r="R24" i="9"/>
  <c r="S24" i="9"/>
  <c r="C25" i="9"/>
  <c r="D25" i="9"/>
  <c r="E25" i="9"/>
  <c r="G25" i="9" s="1"/>
  <c r="I25" i="9"/>
  <c r="J25" i="9" s="1"/>
  <c r="M25" i="9"/>
  <c r="N25" i="9" s="1"/>
  <c r="R25" i="9"/>
  <c r="S25" i="9"/>
  <c r="C26" i="9"/>
  <c r="D26" i="9"/>
  <c r="E26" i="9"/>
  <c r="Q26" i="9" s="1"/>
  <c r="I26" i="9"/>
  <c r="M26" i="9"/>
  <c r="R26" i="9"/>
  <c r="S26" i="9"/>
  <c r="C27" i="9"/>
  <c r="D27" i="9"/>
  <c r="E27" i="9"/>
  <c r="G27" i="9" s="1"/>
  <c r="I27" i="9"/>
  <c r="J27" i="9" s="1"/>
  <c r="M27" i="9"/>
  <c r="N27" i="9" s="1"/>
  <c r="R27" i="9"/>
  <c r="S27" i="9"/>
  <c r="C28" i="9"/>
  <c r="D28" i="9"/>
  <c r="E28" i="9"/>
  <c r="G28" i="9" s="1"/>
  <c r="I28" i="9"/>
  <c r="J28" i="9" s="1"/>
  <c r="M28" i="9"/>
  <c r="N28" i="9" s="1"/>
  <c r="R28" i="9"/>
  <c r="S28" i="9"/>
  <c r="C29" i="9"/>
  <c r="D29" i="9"/>
  <c r="E29" i="9"/>
  <c r="G29" i="9" s="1"/>
  <c r="I29" i="9"/>
  <c r="J29" i="9" s="1"/>
  <c r="M29" i="9"/>
  <c r="N29" i="9" s="1"/>
  <c r="R29" i="9"/>
  <c r="S29" i="9"/>
  <c r="C30" i="9"/>
  <c r="D30" i="9"/>
  <c r="E30" i="9"/>
  <c r="G30" i="9" s="1"/>
  <c r="I30" i="9"/>
  <c r="J30" i="9" s="1"/>
  <c r="M30" i="9"/>
  <c r="N30" i="9" s="1"/>
  <c r="R30" i="9"/>
  <c r="S30" i="9"/>
  <c r="C31" i="9"/>
  <c r="D31" i="9"/>
  <c r="E31" i="9"/>
  <c r="G31" i="9" s="1"/>
  <c r="I31" i="9"/>
  <c r="J31" i="9" s="1"/>
  <c r="M31" i="9"/>
  <c r="N31" i="9" s="1"/>
  <c r="R31" i="9"/>
  <c r="S31" i="9"/>
  <c r="C32" i="9"/>
  <c r="D32" i="9"/>
  <c r="E32" i="9"/>
  <c r="G32" i="9" s="1"/>
  <c r="I32" i="9"/>
  <c r="M32" i="9"/>
  <c r="N32" i="9" s="1"/>
  <c r="R32" i="9"/>
  <c r="S32" i="9"/>
  <c r="C33" i="9"/>
  <c r="D33" i="9"/>
  <c r="E33" i="9"/>
  <c r="I33" i="9"/>
  <c r="M33" i="9"/>
  <c r="N33" i="9" s="1"/>
  <c r="R33" i="9"/>
  <c r="S33" i="9"/>
  <c r="E48" i="9"/>
  <c r="E69" i="9" s="1"/>
  <c r="D11" i="13" s="1"/>
  <c r="C53" i="9"/>
  <c r="D53" i="9"/>
  <c r="E53" i="9"/>
  <c r="C54" i="9"/>
  <c r="D54" i="9"/>
  <c r="E54" i="9"/>
  <c r="E55" i="9"/>
  <c r="E56" i="9"/>
  <c r="E57" i="9"/>
  <c r="C55" i="9"/>
  <c r="D55" i="9"/>
  <c r="C56" i="9"/>
  <c r="D56" i="9"/>
  <c r="C57" i="9"/>
  <c r="D57" i="9"/>
  <c r="C64" i="9"/>
  <c r="C7" i="10"/>
  <c r="C11" i="10" s="1"/>
  <c r="D7" i="10"/>
  <c r="E7" i="10"/>
  <c r="F7" i="10"/>
  <c r="F11" i="10" s="1"/>
  <c r="D11" i="10"/>
  <c r="E11" i="10"/>
  <c r="D16" i="10"/>
  <c r="E16" i="10"/>
  <c r="F16" i="10"/>
  <c r="C20" i="10"/>
  <c r="C21" i="10"/>
  <c r="C19" i="10" s="1"/>
  <c r="D20" i="10"/>
  <c r="D21" i="10"/>
  <c r="E20" i="10"/>
  <c r="E19" i="10" s="1"/>
  <c r="E21" i="10"/>
  <c r="F20" i="10"/>
  <c r="F21" i="10"/>
  <c r="F11" i="12"/>
  <c r="F12" i="12"/>
  <c r="F13" i="12"/>
  <c r="F14" i="12"/>
  <c r="F15" i="12"/>
  <c r="F16" i="12"/>
  <c r="F17" i="12"/>
  <c r="F18" i="12"/>
  <c r="F19" i="12"/>
  <c r="F20" i="12"/>
  <c r="F21" i="12"/>
  <c r="F22" i="12"/>
  <c r="F23" i="12"/>
  <c r="F24" i="12"/>
  <c r="F25" i="12"/>
  <c r="F26" i="12"/>
  <c r="F27" i="12"/>
  <c r="C4" i="13"/>
  <c r="C20" i="13" s="1"/>
  <c r="Q20" i="9"/>
  <c r="Q13" i="9"/>
  <c r="Q28" i="9"/>
  <c r="Q18" i="9"/>
  <c r="Q29" i="9"/>
  <c r="Q14" i="9"/>
  <c r="Q22" i="9"/>
  <c r="Q15" i="9"/>
  <c r="Q31" i="9"/>
  <c r="Q27" i="9"/>
  <c r="Q16" i="9"/>
  <c r="Q12" i="9"/>
  <c r="F19" i="10" l="1"/>
  <c r="AV8" i="4"/>
  <c r="Q25" i="9"/>
  <c r="N12" i="9"/>
  <c r="J12" i="9"/>
  <c r="G12" i="9"/>
  <c r="O25" i="9"/>
  <c r="B34" i="25"/>
  <c r="B35" i="25" s="1"/>
  <c r="B36" i="25" s="1"/>
  <c r="B38" i="25" s="1"/>
  <c r="G26" i="9"/>
  <c r="N26" i="9"/>
  <c r="J26" i="9"/>
  <c r="P15" i="6"/>
  <c r="F15" i="6"/>
  <c r="P17" i="6"/>
  <c r="F17" i="6"/>
  <c r="P18" i="6"/>
  <c r="F18" i="6"/>
  <c r="P19" i="6"/>
  <c r="F19" i="6"/>
  <c r="P21" i="6"/>
  <c r="F21" i="6"/>
  <c r="P23" i="6"/>
  <c r="F23" i="6"/>
  <c r="F24" i="6"/>
  <c r="P24" i="6"/>
  <c r="P26" i="6"/>
  <c r="F26" i="6"/>
  <c r="P27" i="6"/>
  <c r="F27" i="6"/>
  <c r="P28" i="6"/>
  <c r="F28" i="6"/>
  <c r="P29" i="6"/>
  <c r="F29" i="6"/>
  <c r="P31" i="6"/>
  <c r="F31" i="6"/>
  <c r="F32" i="6"/>
  <c r="P32" i="6"/>
  <c r="P11" i="6"/>
  <c r="F11" i="6"/>
  <c r="P12" i="6"/>
  <c r="F12" i="6"/>
  <c r="P13" i="6"/>
  <c r="F13" i="6"/>
  <c r="P10" i="6"/>
  <c r="F10" i="6"/>
  <c r="P20" i="6"/>
  <c r="F20" i="6"/>
  <c r="O33" i="9"/>
  <c r="J33" i="9"/>
  <c r="Q33" i="9"/>
  <c r="G33" i="9"/>
  <c r="O32" i="9"/>
  <c r="J32" i="9"/>
  <c r="O22" i="9"/>
  <c r="J22" i="9"/>
  <c r="O19" i="9"/>
  <c r="J19" i="9"/>
  <c r="M34" i="9"/>
  <c r="N16" i="9"/>
  <c r="O15" i="9"/>
  <c r="J15" i="9"/>
  <c r="O13" i="9"/>
  <c r="J13" i="9"/>
  <c r="L33" i="9"/>
  <c r="L32" i="9"/>
  <c r="L31" i="9"/>
  <c r="L30" i="9"/>
  <c r="L29" i="9"/>
  <c r="L28" i="9"/>
  <c r="L27" i="9"/>
  <c r="L26" i="9"/>
  <c r="L25" i="9"/>
  <c r="L24" i="9"/>
  <c r="L23" i="9"/>
  <c r="L22" i="9"/>
  <c r="L21" i="9"/>
  <c r="L20" i="9"/>
  <c r="L19" i="9"/>
  <c r="L18" i="9"/>
  <c r="L17" i="9"/>
  <c r="L16" i="9"/>
  <c r="L14" i="9"/>
  <c r="L13" i="9"/>
  <c r="L12" i="9"/>
  <c r="L11" i="9"/>
  <c r="L10" i="9"/>
  <c r="N9" i="6"/>
  <c r="K34" i="9"/>
  <c r="E63" i="9" s="1"/>
  <c r="D56" i="6"/>
  <c r="D57" i="6" s="1"/>
  <c r="N9" i="9"/>
  <c r="N34" i="9" s="1"/>
  <c r="L9" i="9"/>
  <c r="J9" i="9"/>
  <c r="G9" i="9"/>
  <c r="P9" i="6"/>
  <c r="AN21" i="4"/>
  <c r="E58" i="9"/>
  <c r="E73" i="9" s="1"/>
  <c r="D15" i="13" s="1"/>
  <c r="O29" i="9"/>
  <c r="O24" i="9"/>
  <c r="O18" i="9"/>
  <c r="P33" i="6"/>
  <c r="AU21" i="4"/>
  <c r="O28" i="9"/>
  <c r="K34" i="6"/>
  <c r="F55" i="6" s="1"/>
  <c r="O23" i="9"/>
  <c r="O16" i="9"/>
  <c r="AQ21" i="4"/>
  <c r="O10" i="9"/>
  <c r="D43" i="6"/>
  <c r="D50" i="6" s="1"/>
  <c r="C15" i="13" s="1"/>
  <c r="AS21" i="4"/>
  <c r="P25" i="6"/>
  <c r="M34" i="6"/>
  <c r="F56" i="6" s="1"/>
  <c r="I34" i="6"/>
  <c r="F54" i="6" s="1"/>
  <c r="E54" i="6" s="1"/>
  <c r="O30" i="9"/>
  <c r="O11" i="9"/>
  <c r="Q11" i="9"/>
  <c r="D56" i="4"/>
  <c r="E5" i="4" s="1"/>
  <c r="E56" i="4" s="1"/>
  <c r="Q9" i="9"/>
  <c r="D19" i="10"/>
  <c r="O26" i="9"/>
  <c r="O20" i="9"/>
  <c r="I34" i="9"/>
  <c r="E62" i="9" s="1"/>
  <c r="O21" i="9"/>
  <c r="Q32" i="9"/>
  <c r="O31" i="9"/>
  <c r="AV21" i="4"/>
  <c r="AP21" i="4"/>
  <c r="AT21" i="4"/>
  <c r="F5" i="4"/>
  <c r="AM56" i="4"/>
  <c r="P16" i="6"/>
  <c r="Q17" i="9"/>
  <c r="E34" i="9"/>
  <c r="E68" i="9" s="1"/>
  <c r="D10" i="13" s="1"/>
  <c r="O27" i="9"/>
  <c r="Q21" i="9"/>
  <c r="Q19" i="9"/>
  <c r="O17" i="9"/>
  <c r="O14" i="9"/>
  <c r="O9" i="9"/>
  <c r="Q24" i="9"/>
  <c r="P30" i="6"/>
  <c r="P22" i="6"/>
  <c r="P14" i="6"/>
  <c r="Q30" i="9"/>
  <c r="E64" i="9"/>
  <c r="Q23" i="9"/>
  <c r="D34" i="6"/>
  <c r="O12" i="9"/>
  <c r="L34" i="9" l="1"/>
  <c r="B37" i="25"/>
  <c r="C5" i="13"/>
  <c r="E65" i="9"/>
  <c r="J34" i="9"/>
  <c r="G62" i="9" s="1"/>
  <c r="F57" i="6"/>
  <c r="H57" i="6" s="1"/>
  <c r="F34" i="6"/>
  <c r="Q34" i="9"/>
  <c r="O34" i="9"/>
  <c r="G34" i="9"/>
  <c r="F34" i="9" s="1"/>
  <c r="D46" i="6"/>
  <c r="G63" i="9"/>
  <c r="G64" i="9"/>
  <c r="E56" i="6"/>
  <c r="AN5" i="4"/>
  <c r="F56" i="4"/>
  <c r="G5" i="4" s="1"/>
  <c r="G56" i="4" s="1"/>
  <c r="H5" i="4" s="1"/>
  <c r="H56" i="4" s="1"/>
  <c r="I5" i="4" s="1"/>
  <c r="I56" i="4" s="1"/>
  <c r="E55" i="6"/>
  <c r="K35" i="6" l="1"/>
  <c r="E34" i="6"/>
  <c r="E70" i="9"/>
  <c r="J35" i="9"/>
  <c r="H56" i="6"/>
  <c r="I56" i="6" s="1"/>
  <c r="H55" i="6"/>
  <c r="H54" i="6"/>
  <c r="N35" i="9"/>
  <c r="L35" i="9"/>
  <c r="C21" i="13"/>
  <c r="C22" i="13"/>
  <c r="D47" i="6"/>
  <c r="D48" i="6" s="1"/>
  <c r="C13" i="13" s="1"/>
  <c r="I35" i="6"/>
  <c r="M35" i="6"/>
  <c r="AN56" i="4"/>
  <c r="J5" i="4"/>
  <c r="F63" i="9"/>
  <c r="G65" i="9"/>
  <c r="I65" i="9" s="1"/>
  <c r="F62" i="9"/>
  <c r="C10" i="13"/>
  <c r="F64" i="9"/>
  <c r="E71" i="9" l="1"/>
  <c r="D13" i="13" s="1"/>
  <c r="D12" i="13"/>
  <c r="I55" i="6"/>
  <c r="E72" i="9"/>
  <c r="C12" i="13"/>
  <c r="D49" i="6"/>
  <c r="C14" i="13" s="1"/>
  <c r="I64" i="9"/>
  <c r="J64" i="9" s="1"/>
  <c r="I63" i="9"/>
  <c r="I62" i="9"/>
  <c r="J56" i="4"/>
  <c r="K5" i="4" s="1"/>
  <c r="K56" i="4" s="1"/>
  <c r="L5" i="4" s="1"/>
  <c r="L56" i="4" s="1"/>
  <c r="M5" i="4" s="1"/>
  <c r="M56" i="4" s="1"/>
  <c r="AO5" i="4"/>
  <c r="E74" i="9" l="1"/>
  <c r="D16" i="13" s="1"/>
  <c r="D14" i="13"/>
  <c r="J63" i="9"/>
  <c r="D51" i="6"/>
  <c r="C16" i="13" s="1"/>
  <c r="AO56" i="4"/>
  <c r="N5" i="4"/>
  <c r="N56" i="4" l="1"/>
  <c r="O5" i="4" s="1"/>
  <c r="O56" i="4" s="1"/>
  <c r="P5" i="4" s="1"/>
  <c r="P56" i="4" s="1"/>
  <c r="Q5" i="4" s="1"/>
  <c r="Q56" i="4" s="1"/>
  <c r="AP5" i="4"/>
  <c r="AP56" i="4" l="1"/>
  <c r="R5" i="4"/>
  <c r="AQ5" i="4" l="1"/>
  <c r="R56" i="4"/>
  <c r="S5" i="4" s="1"/>
  <c r="S56" i="4" s="1"/>
  <c r="T5" i="4" s="1"/>
  <c r="T56" i="4" s="1"/>
  <c r="U5" i="4" s="1"/>
  <c r="U56" i="4" s="1"/>
  <c r="V5" i="4" l="1"/>
  <c r="AQ56" i="4"/>
  <c r="V56" i="4" l="1"/>
  <c r="W5" i="4" s="1"/>
  <c r="W56" i="4" s="1"/>
  <c r="X5" i="4" s="1"/>
  <c r="X56" i="4" s="1"/>
  <c r="Y5" i="4" s="1"/>
  <c r="Y56" i="4" s="1"/>
  <c r="AR5" i="4"/>
  <c r="AR56" i="4" l="1"/>
  <c r="Z5" i="4"/>
  <c r="AS5" i="4" l="1"/>
  <c r="Z56" i="4"/>
  <c r="AA5" i="4" s="1"/>
  <c r="AA56" i="4" s="1"/>
  <c r="AB5" i="4" s="1"/>
  <c r="AB56" i="4" s="1"/>
  <c r="AC5" i="4" s="1"/>
  <c r="AC56" i="4" s="1"/>
  <c r="AS56" i="4" l="1"/>
  <c r="AD5" i="4"/>
  <c r="AD56" i="4" l="1"/>
  <c r="AE5" i="4" s="1"/>
  <c r="AE56" i="4" s="1"/>
  <c r="AF5" i="4" s="1"/>
  <c r="AF56" i="4" s="1"/>
  <c r="AG5" i="4" s="1"/>
  <c r="AG56" i="4" s="1"/>
  <c r="AT5" i="4"/>
  <c r="AH5" i="4" l="1"/>
  <c r="AT56" i="4"/>
  <c r="AU5" i="4" l="1"/>
  <c r="AH56" i="4"/>
  <c r="AI5" i="4" s="1"/>
  <c r="AI56" i="4" s="1"/>
  <c r="AJ5" i="4" s="1"/>
  <c r="AJ56" i="4" s="1"/>
  <c r="AK5" i="4" s="1"/>
  <c r="AK56" i="4" s="1"/>
  <c r="AU56" i="4" s="1"/>
  <c r="AV5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<sst xmlns="http://schemas.openxmlformats.org/spreadsheetml/2006/main" count="935" uniqueCount="742">
  <si>
    <t>HIDE</t>
  </si>
  <si>
    <t>Farming Investment Fund</t>
  </si>
  <si>
    <t>Farming Transformation Fund</t>
  </si>
  <si>
    <t xml:space="preserve"> </t>
  </si>
  <si>
    <t>Water Management grant application Appendix</t>
  </si>
  <si>
    <t>Please read the Water Management grant manual and 'How to fill in a Water Management grant Full Application' guidance carefully before completing this form: search 'Farming Transformation Fund' on GOV.UK</t>
  </si>
  <si>
    <t xml:space="preserve">Key things to remember: </t>
  </si>
  <si>
    <t>à</t>
  </si>
  <si>
    <t xml:space="preserve">This appendix spreadsheet must be submitted by email, as a Microsoft Excel attachment only. We cannot accept this form in any other format, such as PDF or hard copy.  </t>
  </si>
  <si>
    <r>
      <t xml:space="preserve">Email the completed spreadsheet with the Microsoft Word application form to </t>
    </r>
    <r>
      <rPr>
        <b/>
        <sz val="12"/>
        <rFont val="Arial"/>
        <family val="2"/>
      </rPr>
      <t>FTF@rpa.gov.uk</t>
    </r>
    <r>
      <rPr>
        <sz val="12"/>
        <rFont val="Arial"/>
        <family val="2"/>
      </rPr>
      <t>.</t>
    </r>
  </si>
  <si>
    <t xml:space="preserve">The closing deadline for Full Applications is 30 June 2022. You can submit your application any time before the deadline. </t>
  </si>
  <si>
    <t xml:space="preserve">Complete all the questions in the form - you can only skip a question if the instructions say so. </t>
  </si>
  <si>
    <t>Application Details</t>
  </si>
  <si>
    <r>
      <t>Please provide the following details</t>
    </r>
    <r>
      <rPr>
        <sz val="12"/>
        <rFont val="Arial"/>
        <family val="2"/>
      </rPr>
      <t xml:space="preserve"> (in the boxes provided);</t>
    </r>
  </si>
  <si>
    <t>Business Name</t>
  </si>
  <si>
    <t>Project Name</t>
  </si>
  <si>
    <t>DORA Reference Number</t>
  </si>
  <si>
    <t>Water Management grant details</t>
  </si>
  <si>
    <r>
      <t xml:space="preserve">Which eligible items does your project need? </t>
    </r>
    <r>
      <rPr>
        <sz val="12"/>
        <rFont val="Arial"/>
        <family val="2"/>
      </rPr>
      <t>(select yes or no for each item)</t>
    </r>
  </si>
  <si>
    <t>Reservoir construction and infrastructure:</t>
  </si>
  <si>
    <t>Construction of dam walls</t>
  </si>
  <si>
    <t>Overflow / spillway</t>
  </si>
  <si>
    <t>Synthetic liner</t>
  </si>
  <si>
    <t>Fencing for synthetically lined reservoir</t>
  </si>
  <si>
    <t>Abstraction point including pump</t>
  </si>
  <si>
    <t>Engineer fees (construction engineers only)</t>
  </si>
  <si>
    <t>Filtration equipment</t>
  </si>
  <si>
    <t>Irrigation pump(s) and controls</t>
  </si>
  <si>
    <t>Pipework to fill the reservoir</t>
  </si>
  <si>
    <t>Pumphouse </t>
  </si>
  <si>
    <t>Underground water distribution main and hydrants</t>
  </si>
  <si>
    <t>Electricity installation for pump house</t>
  </si>
  <si>
    <t>Water Meter</t>
  </si>
  <si>
    <t>Water storage tanks</t>
  </si>
  <si>
    <t>Irrigation equipment:</t>
  </si>
  <si>
    <t>Boom</t>
  </si>
  <si>
    <t>Trickle</t>
  </si>
  <si>
    <t>Ebb and flow</t>
  </si>
  <si>
    <t>Capillary bed</t>
  </si>
  <si>
    <t>Sprinklers</t>
  </si>
  <si>
    <t>Mist</t>
  </si>
  <si>
    <t>Technology:</t>
  </si>
  <si>
    <t>Software to monitor soil moisture  levels and schedule irrigation</t>
  </si>
  <si>
    <t>Software and sensors to optimise water application</t>
  </si>
  <si>
    <t>Number of New Products (Crops):</t>
  </si>
  <si>
    <t>Current Products (Crops)</t>
  </si>
  <si>
    <t>Blank Instances</t>
  </si>
  <si>
    <t>2a</t>
  </si>
  <si>
    <t>Irrigation area &amp; method</t>
  </si>
  <si>
    <t>Crop type</t>
  </si>
  <si>
    <t>Area (ha)</t>
  </si>
  <si>
    <t>Irrigation method</t>
  </si>
  <si>
    <t>Energy source for pumps</t>
  </si>
  <si>
    <t>New Products (Crops) - Output Calculations</t>
  </si>
  <si>
    <t>Current (Existing/before project)</t>
  </si>
  <si>
    <r>
      <t xml:space="preserve">
</t>
    </r>
    <r>
      <rPr>
        <i/>
        <sz val="12"/>
        <rFont val="Arial"/>
        <family val="2"/>
      </rPr>
      <t>For help completing this table please refer to the 'How to fill in a Water Management grant Full Application' guidance</t>
    </r>
  </si>
  <si>
    <t>Blanks</t>
  </si>
  <si>
    <t>2b</t>
  </si>
  <si>
    <t>New Techniques - Calculations</t>
  </si>
  <si>
    <t>Forecast (As a result of the project activity)</t>
  </si>
  <si>
    <t>For help completing this table please refer to the 'How to fill in a Water Management grant Full Application' guidance</t>
  </si>
  <si>
    <t>Water source</t>
  </si>
  <si>
    <t>Abstraction source</t>
  </si>
  <si>
    <r>
      <rPr>
        <b/>
        <sz val="12"/>
        <color rgb="FFFF0000"/>
        <rFont val="Arial"/>
        <family val="2"/>
      </rPr>
      <t xml:space="preserve">Current </t>
    </r>
    <r>
      <rPr>
        <b/>
        <sz val="12"/>
        <color theme="1"/>
        <rFont val="Arial"/>
        <family val="2"/>
      </rPr>
      <t xml:space="preserve">
(Volume m3)</t>
    </r>
  </si>
  <si>
    <r>
      <rPr>
        <b/>
        <sz val="12"/>
        <color rgb="FFFF0000"/>
        <rFont val="Arial"/>
        <family val="2"/>
      </rPr>
      <t xml:space="preserve">Forecast </t>
    </r>
    <r>
      <rPr>
        <b/>
        <sz val="12"/>
        <color theme="1"/>
        <rFont val="Arial"/>
        <family val="2"/>
      </rPr>
      <t xml:space="preserve">
(Volume m3)</t>
    </r>
  </si>
  <si>
    <t>Peak flow winter abstraction</t>
  </si>
  <si>
    <t>Number of New Techniques:</t>
  </si>
  <si>
    <t>Summer water surface abstraction</t>
  </si>
  <si>
    <t xml:space="preserve">Current Techniques </t>
  </si>
  <si>
    <t>Bore hole / aquifer</t>
  </si>
  <si>
    <t>Rain water harvesting</t>
  </si>
  <si>
    <t>Mains - non domestic use</t>
  </si>
  <si>
    <t>Water Storage</t>
  </si>
  <si>
    <t>Water Storage Current Volume Total</t>
  </si>
  <si>
    <t>4a</t>
  </si>
  <si>
    <t>Abstraction licences</t>
  </si>
  <si>
    <t>Current licence (1)</t>
  </si>
  <si>
    <t>Current licence (2)</t>
  </si>
  <si>
    <t>Current licence (3)</t>
  </si>
  <si>
    <t>Water Storage Forecast Volume Total</t>
  </si>
  <si>
    <t>Current (existing/before project)</t>
  </si>
  <si>
    <t>Licence ref no.</t>
  </si>
  <si>
    <t>Name of waterbody from which water is abstracted</t>
  </si>
  <si>
    <t>New Are not Irrigated</t>
  </si>
  <si>
    <t>(required for output calcuation)</t>
  </si>
  <si>
    <t>Volume (m3)</t>
  </si>
  <si>
    <t xml:space="preserve">Current Area not irrigated </t>
  </si>
  <si>
    <t>Regional charging area</t>
  </si>
  <si>
    <t>Select abstraction region</t>
  </si>
  <si>
    <t>Abstraction season</t>
  </si>
  <si>
    <t>Select abstraction season</t>
  </si>
  <si>
    <t>Source</t>
  </si>
  <si>
    <t>Select source type</t>
  </si>
  <si>
    <t>Will you be surrending this licence as a result of the project activity?</t>
  </si>
  <si>
    <t>4b</t>
  </si>
  <si>
    <t xml:space="preserve">Abstraction licences </t>
  </si>
  <si>
    <t>Forecast licence (1)</t>
  </si>
  <si>
    <t>Forecast licence (2)</t>
  </si>
  <si>
    <t>Forecast licence (3)</t>
  </si>
  <si>
    <t>Forecast (required as a result of the project activity)</t>
  </si>
  <si>
    <t>May not be in place at FA</t>
  </si>
  <si>
    <t>Storage</t>
  </si>
  <si>
    <r>
      <t xml:space="preserve">Current 
</t>
    </r>
    <r>
      <rPr>
        <b/>
        <sz val="12"/>
        <rFont val="Arial"/>
        <family val="2"/>
      </rPr>
      <t>(volume m3)</t>
    </r>
  </si>
  <si>
    <r>
      <t xml:space="preserve">Forecast
</t>
    </r>
    <r>
      <rPr>
        <b/>
        <sz val="12"/>
        <rFont val="Arial"/>
        <family val="2"/>
      </rPr>
      <t xml:space="preserve"> (volume m3)</t>
    </r>
  </si>
  <si>
    <t>Reservoir - clay lined</t>
  </si>
  <si>
    <t>Reservoir - liner</t>
  </si>
  <si>
    <t>Tank - above ground</t>
  </si>
  <si>
    <t>Tank - below ground</t>
  </si>
  <si>
    <t>Rainwater harvesting</t>
  </si>
  <si>
    <t>Building number</t>
  </si>
  <si>
    <t>Length (m)</t>
  </si>
  <si>
    <t>Width (m)</t>
  </si>
  <si>
    <r>
      <t xml:space="preserve">Type of roof 
</t>
    </r>
    <r>
      <rPr>
        <b/>
        <i/>
        <sz val="12"/>
        <rFont val="Arial"/>
        <family val="2"/>
      </rPr>
      <t>(pitched or flat)</t>
    </r>
  </si>
  <si>
    <t>Current</t>
  </si>
  <si>
    <t>Forecast</t>
  </si>
  <si>
    <t>Building 1</t>
  </si>
  <si>
    <t>Building 2</t>
  </si>
  <si>
    <t>Building 3</t>
  </si>
  <si>
    <t>Building 4</t>
  </si>
  <si>
    <t>Building 5</t>
  </si>
  <si>
    <t>Building 6</t>
  </si>
  <si>
    <t>Building 7</t>
  </si>
  <si>
    <t>Building 8</t>
  </si>
  <si>
    <t>Building 9</t>
  </si>
  <si>
    <t>Building 10</t>
  </si>
  <si>
    <t>Building 11</t>
  </si>
  <si>
    <t>Number of New Businesses Benefiting:</t>
  </si>
  <si>
    <t>Current Businesses Benefiting</t>
  </si>
  <si>
    <t>Other businesses benefiting</t>
  </si>
  <si>
    <t>Business name</t>
  </si>
  <si>
    <t>Benefit</t>
  </si>
  <si>
    <t>New Collaborations - Calculations</t>
  </si>
  <si>
    <t>Business 1</t>
  </si>
  <si>
    <t>Please Select</t>
  </si>
  <si>
    <t>Business 2</t>
  </si>
  <si>
    <t>Business 3</t>
  </si>
  <si>
    <t>Business 4</t>
  </si>
  <si>
    <t>Business 5</t>
  </si>
  <si>
    <t>Business 6</t>
  </si>
  <si>
    <t>Business 7</t>
  </si>
  <si>
    <t>Business 8</t>
  </si>
  <si>
    <t>Business 9</t>
  </si>
  <si>
    <t>Site of Special Scientific Interest (SSSI)</t>
  </si>
  <si>
    <t>Will your project have a positive environmental impact on a SSSI?</t>
  </si>
  <si>
    <t>Name of SSSI</t>
  </si>
  <si>
    <t>Job creation</t>
  </si>
  <si>
    <t>Current FTE</t>
  </si>
  <si>
    <t>Forecast FTE</t>
  </si>
  <si>
    <t>Number of jobs created</t>
  </si>
  <si>
    <t xml:space="preserve">Declarations </t>
  </si>
  <si>
    <t>Applicant's declaration</t>
  </si>
  <si>
    <t>By submitting and/or agreeing to the submission of this application form I agree to the following declaration:</t>
  </si>
  <si>
    <t xml:space="preserve">I confirm that, to the best of my knowledge and belief, all of the information contained in this application is true and correct and I accept full responsibility for it. I understand that, should this application be successful, I will be required to supply additional information. If there is any change to the information I have provided, I will notify the Rural Payments Agency straight away. 
</t>
  </si>
  <si>
    <t>I understand that any information I supply may be used by public bodies or their appointed agents in connection with the Farming Transformation Fund and that I may be contacted from time to time, whether or not my application is successful.</t>
  </si>
  <si>
    <t xml:space="preserve">If applicable, I confirm that I am an eligible applicant as detailed in the Farming Transformation Fund Water Management Manual.  </t>
  </si>
  <si>
    <t xml:space="preserve">I am aware of the conditions that apply to this application and have complied with them. I declare that I have read, understood and complied with all of the relevant guidance information relating to the Farming Transformation Fund. </t>
  </si>
  <si>
    <t>I understand that my business may be inspected and I agree to give access, cooperate and provide any help needed. I confirm that I have disclosed details of all business interests held by any members of this business.</t>
  </si>
  <si>
    <t>I understand that if my application is successful, I will be required to enter into a grant funding agreement, and payment of any grant funding will be conditional on compliance with the terms of that agreement.</t>
  </si>
  <si>
    <t>I understand that use of an agent will not limit my responsibility to comply with the terms of that agreement, nor does it affect my personal responsibility to make sure the information provided in this application is accurate. I authorise the person(s) list at section 2 in the Application Form to liaise with RPA regarding this application and to be copied in on any correspondence relating to this application.</t>
  </si>
  <si>
    <t>Important information</t>
  </si>
  <si>
    <t xml:space="preserve">You should not start project activity, or enter in to any legal contracts, including the ordering or purchasing of any equipment or services, before your application has been formally approved and you have entered into a grant funding agreement. Any expenditure incurred before the approval date is at your own risk and may render the project ineligible for support.
</t>
  </si>
  <si>
    <t>If you know or recklessly make a false statement to obtain grant aid for yourself or anyone else you risk prosecution, the recovery of all grant payments, an additional financial penalty and exclusion from other schemes operated by RPA.  By submitting this form you are confirming that you have read and agree with the above declarations and you consent to us processing the information that we collect from you in accordance with our Privacy Policy.</t>
  </si>
  <si>
    <t>Privacy Policy</t>
  </si>
  <si>
    <t>The Department for Environment, Food and Rural Affairs (Defra) is the data controller for personal data you give to RPA. For information on how we handle personal data go to www.gov.uk and search ‘Rural Payments Agency personal information charter’.</t>
  </si>
  <si>
    <t xml:space="preserve">We are subject to the Freedom of Information Act 2000 and other obligations under law which require us to act transparently and which grant certain rights of access to the public to information held by us. This means that, whilst we will respect the sensitivity of the information you provide, there may be legal requirements which oblige us to disclose this information.  </t>
  </si>
  <si>
    <t>We will use the information you provide to administer, process and assess your application for funding under the Farming Transformation Fund and to administer any funding if your application is successful. We may publish details about this application on our website (this may include all or some of the project and applicant details).</t>
  </si>
  <si>
    <t>Information may be shared with other persons or organisations helping us with the assessment and monitoring of applications. Information you provide may also be shared with other government departments, agencies and third parties appointed in connection with the administration of the Farming Transformation Fund. Such organisations may use this information to contact you for occasional customer research aimed at improving the delivery of this programme.</t>
  </si>
  <si>
    <t>Your information may also be shared with other government departments and agencies for the purpose of fraud prevention. The application and evaluation of grant funding is also subject to audit and review by both internal auditors who may need to access the information you submit in your application.</t>
  </si>
  <si>
    <t>If you supply personal information relating to third parties (for example, delivery partners) as part of your application, you must make sure that you inform those third parties about how you use this information and inform them that this information will be passed to and processed by us as set out in this policy.</t>
  </si>
  <si>
    <t xml:space="preserve">You may be asked to supply some sensitive personal data as part of your application such as information about racial or ethnic origin, political opinion, religious beliefs, trade union membership, physical or mental health, criminal offences or proceedings. We will only use this information for the purpose of processing your application and for statistical analysis. If it is shared with other government bodies for the purpose of statistical analysis, it will be shared anonymously. 
We will not hold your information for longer than is necessary. We hold the majority of your information for three years after the programme closure (currently expected to be 2023), unless we have a legitimate reason to hold this for longer, for instance in defending any legal proceedings brought by any person or body in relation to your application or any funding we have provided, or as required by law or any relevant code of practice.
</t>
  </si>
  <si>
    <t>If any information that we hold about you is, or becomes, inaccurate or incomplete, please tell us and we will correct it.</t>
  </si>
  <si>
    <t>Select irrigation method</t>
  </si>
  <si>
    <t>Pitched</t>
  </si>
  <si>
    <t>Select Abstraction Region</t>
  </si>
  <si>
    <t>Select Source Type</t>
  </si>
  <si>
    <t>Rain Gun</t>
  </si>
  <si>
    <t>Flat</t>
  </si>
  <si>
    <t>Anglian</t>
  </si>
  <si>
    <t>(a) Summer - 1 April and 31 October inclusive</t>
  </si>
  <si>
    <t>Supported by the Kielder Reservoir Transfer Scheme</t>
  </si>
  <si>
    <t>Midlands</t>
  </si>
  <si>
    <t>b) Winter -1 November and 31 March inclusive.</t>
  </si>
  <si>
    <t>All other supported sources</t>
  </si>
  <si>
    <t>Northumbria</t>
  </si>
  <si>
    <t>(c) All Year - throughout the year, or is not included in either of the above categories.</t>
  </si>
  <si>
    <t>Unsupported</t>
  </si>
  <si>
    <t>North West</t>
  </si>
  <si>
    <t>Southern</t>
  </si>
  <si>
    <t>South West (incl. Wessex)</t>
  </si>
  <si>
    <t xml:space="preserve">Capillary Bed </t>
  </si>
  <si>
    <t>Thames</t>
  </si>
  <si>
    <t>Yorkshire</t>
  </si>
  <si>
    <t>Dee</t>
  </si>
  <si>
    <t>Wye</t>
  </si>
  <si>
    <t>COUNTY</t>
  </si>
  <si>
    <t>BATH &amp; NORTH EAST SOMERSET</t>
  </si>
  <si>
    <t>Sole Trader</t>
  </si>
  <si>
    <t>Go ahead on a reduced scale</t>
  </si>
  <si>
    <t>BEDFORDSHIRE</t>
  </si>
  <si>
    <t>Partnership</t>
  </si>
  <si>
    <t>Not go ahead at all</t>
  </si>
  <si>
    <t>BERKSHIRE</t>
  </si>
  <si>
    <t>Limited Company</t>
  </si>
  <si>
    <t>Go ahead as planned</t>
  </si>
  <si>
    <t>BRISTOL</t>
  </si>
  <si>
    <t>Trust</t>
  </si>
  <si>
    <t>Go ahead next year</t>
  </si>
  <si>
    <t>BUCKINGHAMSHIRE</t>
  </si>
  <si>
    <t>Limited Liability Partnership</t>
  </si>
  <si>
    <t>Go ahead in next three years</t>
  </si>
  <si>
    <t>CAMBRIDGESHIRE</t>
  </si>
  <si>
    <t>Charity</t>
  </si>
  <si>
    <t xml:space="preserve">CHESHIRE </t>
  </si>
  <si>
    <t>Community Interest Company</t>
  </si>
  <si>
    <t>CLEVELAND</t>
  </si>
  <si>
    <t>Public Organisation</t>
  </si>
  <si>
    <t>CORNWALL</t>
  </si>
  <si>
    <t>COUNTY DURHAM</t>
  </si>
  <si>
    <t>CUMBRIA</t>
  </si>
  <si>
    <t>DERBYSHIRE</t>
  </si>
  <si>
    <t>Under 40</t>
  </si>
  <si>
    <t>DEVON</t>
  </si>
  <si>
    <t>40+</t>
  </si>
  <si>
    <t>DORSET</t>
  </si>
  <si>
    <t>Prefer not to disclose</t>
  </si>
  <si>
    <t>EAST SUSSEX</t>
  </si>
  <si>
    <t>EAST YORKSHIRE</t>
  </si>
  <si>
    <t>ESSEX</t>
  </si>
  <si>
    <t>GLOUCESTERSHIRE</t>
  </si>
  <si>
    <t xml:space="preserve">Male </t>
  </si>
  <si>
    <t>GREATER LONDON</t>
  </si>
  <si>
    <t>Female</t>
  </si>
  <si>
    <t>GREATER MANCHESTER</t>
  </si>
  <si>
    <t>HAMPSHIRE</t>
  </si>
  <si>
    <t>HEREFORDSHIRE</t>
  </si>
  <si>
    <t>HERTFORDSHIRE</t>
  </si>
  <si>
    <t>ISLE OF WIGHT</t>
  </si>
  <si>
    <t>ISLES OF SCILLY</t>
  </si>
  <si>
    <t>Mr</t>
  </si>
  <si>
    <t>KENT</t>
  </si>
  <si>
    <t>Mrs</t>
  </si>
  <si>
    <t>LANCASHIRE</t>
  </si>
  <si>
    <t>Ms</t>
  </si>
  <si>
    <t>LEICESTERSHIRE</t>
  </si>
  <si>
    <t>Miss</t>
  </si>
  <si>
    <t>LINCOLNSHIRE</t>
  </si>
  <si>
    <t>Dr</t>
  </si>
  <si>
    <t>MERSEYSIDE</t>
  </si>
  <si>
    <t>NORFOLK</t>
  </si>
  <si>
    <t xml:space="preserve">NORTH EAST LINCOLNSHIRE </t>
  </si>
  <si>
    <t xml:space="preserve">NORTH LINCOLNSHIRE </t>
  </si>
  <si>
    <t>NORTH SOMERSET</t>
  </si>
  <si>
    <t>NORTH YORKSHIRE</t>
  </si>
  <si>
    <t>NORTHAMPTONSHIRE</t>
  </si>
  <si>
    <t>NORTHUMBERLAND</t>
  </si>
  <si>
    <t>NOTTINGHAMSHIRE</t>
  </si>
  <si>
    <t>OXFORDSHIRE</t>
  </si>
  <si>
    <t>RUTLAND</t>
  </si>
  <si>
    <t>SHROPSHIRE</t>
  </si>
  <si>
    <t>SOMERSET</t>
  </si>
  <si>
    <t>SOUTH GLOUCESTERSHIRE</t>
  </si>
  <si>
    <t>SOUTH YORKSHIRE</t>
  </si>
  <si>
    <t>STAFFORDSHIRE</t>
  </si>
  <si>
    <t>SUFFOLK</t>
  </si>
  <si>
    <t>SURREY</t>
  </si>
  <si>
    <t>TYNE AND WEAR</t>
  </si>
  <si>
    <t>WARWICKSHIRE</t>
  </si>
  <si>
    <t>WEST MIDLANDS</t>
  </si>
  <si>
    <t>WEST SUSSEX</t>
  </si>
  <si>
    <t>WEST YORKSHIRE</t>
  </si>
  <si>
    <t>WILTSHIRE</t>
  </si>
  <si>
    <t>WORCESTERSHIRE</t>
  </si>
  <si>
    <t>Cashflow forecasts</t>
  </si>
  <si>
    <t>Year 21/22</t>
  </si>
  <si>
    <t>Year 22/23</t>
  </si>
  <si>
    <t>Year 23/24</t>
  </si>
  <si>
    <t>Year 24/25</t>
  </si>
  <si>
    <t>Year 25/26</t>
  </si>
  <si>
    <t>Year 26/27</t>
  </si>
  <si>
    <t>Year 27/28</t>
  </si>
  <si>
    <t>Year 28/29</t>
  </si>
  <si>
    <t>Year 29/30</t>
  </si>
  <si>
    <t>Summary</t>
  </si>
  <si>
    <t>Quarter start:</t>
  </si>
  <si>
    <t>Total</t>
  </si>
  <si>
    <t>Quarter end:</t>
  </si>
  <si>
    <t>Opening balance</t>
  </si>
  <si>
    <t>Receipts</t>
  </si>
  <si>
    <t>Sales/Turnover</t>
  </si>
  <si>
    <t>Grant</t>
  </si>
  <si>
    <t>Other funding</t>
  </si>
  <si>
    <t>Other income</t>
  </si>
  <si>
    <t>Total receipts (£)</t>
  </si>
  <si>
    <t>Payments</t>
  </si>
  <si>
    <t>Project capital costs:</t>
  </si>
  <si>
    <t>Direct costs / Cost of sales:</t>
  </si>
  <si>
    <t>Indirect Costs:</t>
  </si>
  <si>
    <t>Total Payments  (£)</t>
  </si>
  <si>
    <t>Closing Balance</t>
  </si>
  <si>
    <t>Financial impacts of your project</t>
  </si>
  <si>
    <r>
      <t xml:space="preserve">We need to understand the financial impacts of your project. Please complete the table below to capture these cost impacts. </t>
    </r>
    <r>
      <rPr>
        <u/>
        <sz val="11"/>
        <rFont val="Arial"/>
        <family val="2"/>
      </rPr>
      <t>This information will not be used to score your project</t>
    </r>
    <r>
      <rPr>
        <sz val="11"/>
        <rFont val="Arial"/>
        <family val="2"/>
      </rPr>
      <t xml:space="preserve"> but is required to make sure that your project is financially viable and not likely to put your business in financial risk. </t>
    </r>
  </si>
  <si>
    <t>Financial Impact of the project (per annum)</t>
  </si>
  <si>
    <t>£ per annum</t>
  </si>
  <si>
    <t>A</t>
  </si>
  <si>
    <t>Costs saved as a result of this investment</t>
  </si>
  <si>
    <r>
      <t xml:space="preserve">Reduction in current water charges 
</t>
    </r>
    <r>
      <rPr>
        <i/>
        <sz val="11"/>
        <color rgb="FF000080"/>
        <rFont val="Arial"/>
        <family val="2"/>
      </rPr>
      <t>(including any reduction in water abstraction charges)</t>
    </r>
  </si>
  <si>
    <t>Reduction in energy costs (for example, diesel)</t>
  </si>
  <si>
    <t>Reduction in labour costs</t>
  </si>
  <si>
    <t>B</t>
  </si>
  <si>
    <t>Additional income as a result of this investment</t>
  </si>
  <si>
    <t>Sale of water to other farmers.</t>
  </si>
  <si>
    <t>Additional crop income (gross margin)</t>
  </si>
  <si>
    <t>C</t>
  </si>
  <si>
    <t>Additional costs as a result of this investment</t>
  </si>
  <si>
    <r>
      <t xml:space="preserve">Expected annual maintenance charge for the reservoir project </t>
    </r>
    <r>
      <rPr>
        <i/>
        <sz val="11"/>
        <color rgb="FF000080"/>
        <rFont val="Arial"/>
        <family val="2"/>
      </rPr>
      <t>(including pump servicing)</t>
    </r>
  </si>
  <si>
    <t>Increased energy costs (for example, electricity)</t>
  </si>
  <si>
    <t>Annual interest charge on loan to undertake the project</t>
  </si>
  <si>
    <t xml:space="preserve">Future anticipated water charges </t>
  </si>
  <si>
    <t>Additional labour costs</t>
  </si>
  <si>
    <t>D</t>
  </si>
  <si>
    <t>Income lost as a result of this investment</t>
  </si>
  <si>
    <r>
      <t xml:space="preserve">Loss of crop for area taken by reservoir 
</t>
    </r>
    <r>
      <rPr>
        <i/>
        <sz val="11"/>
        <color rgb="FF000080"/>
        <rFont val="Arial"/>
        <family val="2"/>
      </rPr>
      <t xml:space="preserve">(based on average income over five years) </t>
    </r>
  </si>
  <si>
    <t>Financial impact of the project (per annum)</t>
  </si>
  <si>
    <t>Total cost savings and additional income</t>
  </si>
  <si>
    <t>Total additional costs and income lost</t>
  </si>
  <si>
    <t>Total net financial impact of project</t>
  </si>
  <si>
    <t>Costs &amp; supplier quotes</t>
  </si>
  <si>
    <t>For each item of expenditure and associated quote or catalogue listing provide: the supplier name; the quoted amount (inc &amp; exc VAT); VAT registration number and company registration number (where applicable)</t>
  </si>
  <si>
    <t>Preferred Supplier</t>
  </si>
  <si>
    <t>Second supplier</t>
  </si>
  <si>
    <t>Third supplier</t>
  </si>
  <si>
    <t>Description of expenditure</t>
  </si>
  <si>
    <t>Preferred Supplier Name</t>
  </si>
  <si>
    <t>Quoted Amount (£) including VAT</t>
  </si>
  <si>
    <t>Quoted Amount (£) excluding VAT</t>
  </si>
  <si>
    <t>Supplier VAT Registration No</t>
  </si>
  <si>
    <t>Supplier Registered Company No</t>
  </si>
  <si>
    <t>Second supplier name</t>
  </si>
  <si>
    <t>Quoted amount (£) including VAT</t>
  </si>
  <si>
    <t>Quoted amount (£) excluding VAT</t>
  </si>
  <si>
    <t>Supplier VAT registration no.</t>
  </si>
  <si>
    <t>Supplier registered company no.</t>
  </si>
  <si>
    <t>Third supplier name</t>
  </si>
  <si>
    <t>Grant funded expenditure</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</si>
  <si>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</si>
  <si>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</si>
  <si>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</si>
  <si>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</si>
  <si>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</si>
  <si>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</si>
  <si>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</si>
  <si>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</si>
  <si>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</si>
  <si>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</si>
  <si>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</si>
  <si>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</si>
  <si>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</si>
  <si>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</si>
  <si>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</si>
  <si>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</si>
  <si>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</si>
  <si>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</si>
  <si>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</si>
  <si>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</si>
  <si>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</si>
  <si>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</si>
  <si>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</si>
  <si>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</si>
  <si>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</si>
  <si>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Non grant funded expenditure - expenditure critical to the project but on which grant is not being claimed</t>
  </si>
  <si>
    <t>B1</t>
  </si>
  <si>
    <t xml:space="preserve">u
</t>
  </si>
  <si>
    <t>B2</t>
  </si>
  <si>
    <t>B3</t>
  </si>
  <si>
    <t>B4</t>
  </si>
  <si>
    <t>B5</t>
  </si>
  <si>
    <t>B6</t>
  </si>
  <si>
    <t>B7</t>
  </si>
  <si>
    <t>B8</t>
  </si>
  <si>
    <t>B9</t>
  </si>
  <si>
    <t>B10</t>
  </si>
  <si>
    <t>Costs &amp; claims</t>
  </si>
  <si>
    <t>The information in this section of the sheet auto-fills from the Suppliers tab. 
Indicate whether you wish to claim grant on irrecoverable VAT.  Add the grant rate to calculate grant amount</t>
  </si>
  <si>
    <t xml:space="preserve">Add up to 3 claim dates and apportion the eligible £ expenditure over the claims to calculate the grant £ request for each claim </t>
  </si>
  <si>
    <t xml:space="preserve">Irrecoverable VAT included in grant request? Y/N  </t>
  </si>
  <si>
    <t>Eligible grant funded expenditure</t>
  </si>
  <si>
    <t>Claims</t>
  </si>
  <si>
    <t>Expenditure Remaining to allocate to claims</t>
  </si>
  <si>
    <t>Chosen/Preferred</t>
  </si>
  <si>
    <t>Eligible</t>
  </si>
  <si>
    <t>Requested</t>
  </si>
  <si>
    <t>Claim 1</t>
  </si>
  <si>
    <t>dd/mm/yy</t>
  </si>
  <si>
    <t>Claim 2</t>
  </si>
  <si>
    <t>Claim 3</t>
  </si>
  <si>
    <t>Description of item</t>
  </si>
  <si>
    <t xml:space="preserve"> supplier</t>
  </si>
  <si>
    <t>rate
%</t>
  </si>
  <si>
    <t>grant £</t>
  </si>
  <si>
    <t>Eligible £</t>
  </si>
  <si>
    <t>Grant £</t>
  </si>
  <si>
    <t>Total £</t>
  </si>
  <si>
    <t>Non-grant funded expenditure</t>
  </si>
  <si>
    <t>If more than 1 claim, the Final Claim must be at least 15% of the total claim amount</t>
  </si>
  <si>
    <t xml:space="preserve"> Supplier</t>
  </si>
  <si>
    <t>Cost</t>
  </si>
  <si>
    <t>Project  cost summary</t>
  </si>
  <si>
    <t>£</t>
  </si>
  <si>
    <t>Total eligible expenditure (£)</t>
  </si>
  <si>
    <t>Total grant (£)</t>
  </si>
  <si>
    <t>Intervention rate (for eligible cost) %</t>
  </si>
  <si>
    <t>Private match funding (£)</t>
  </si>
  <si>
    <t>Non-grant funded expenditure (£)</t>
  </si>
  <si>
    <t>Total private funding required (£)</t>
  </si>
  <si>
    <t>Claim</t>
  </si>
  <si>
    <t>Claim date</t>
  </si>
  <si>
    <t>Expenditure eligible £</t>
  </si>
  <si>
    <t>Grant rate %</t>
  </si>
  <si>
    <t>Requested grant £</t>
  </si>
  <si>
    <t>% Total Claim</t>
  </si>
  <si>
    <t>TOTAL</t>
  </si>
  <si>
    <t>Project milestones</t>
  </si>
  <si>
    <t>Complete the table below with the key project specific outputs and milestones/stages for the ongoing development and implementation of the project and the dates that they have been or are expected to be achieved.</t>
  </si>
  <si>
    <t>Project specific outputs and milestones</t>
  </si>
  <si>
    <t>Date
dd/mm/yy</t>
  </si>
  <si>
    <t>Water Management outputs</t>
  </si>
  <si>
    <t>The tables below automatically populate from the information you have provided in the Water details tab. The table shows your expected project outputs. Only the blue fields below need to be completed. The 'How to fill in the Water Management grant' guidance will help you to complete these sections:</t>
  </si>
  <si>
    <t>Outputs</t>
  </si>
  <si>
    <t>Project outputs</t>
  </si>
  <si>
    <t>Current/ 
Baseline</t>
  </si>
  <si>
    <t>Expected project outputs</t>
  </si>
  <si>
    <t>Year achieved</t>
  </si>
  <si>
    <t>Increase in land area irrigated (ha)</t>
  </si>
  <si>
    <t>Increase in reservoir storage capacity (m3)</t>
  </si>
  <si>
    <t>Number of businesses benefiting</t>
  </si>
  <si>
    <t>Number of new techniques*</t>
  </si>
  <si>
    <t>Number of new products*</t>
  </si>
  <si>
    <t>Reduction in annual summer surface water abstraction licenced volume (m3)</t>
  </si>
  <si>
    <t>Number of FTE jobs created</t>
  </si>
  <si>
    <t>*New products and techniques as listed in the tables below</t>
  </si>
  <si>
    <t>New products (crops Introduced)</t>
  </si>
  <si>
    <t>New techniques</t>
  </si>
  <si>
    <t>ftf1a (v1.0 Oct 21)</t>
  </si>
  <si>
    <t>Crop Drop Down</t>
  </si>
  <si>
    <t>Arable - Barley</t>
  </si>
  <si>
    <t>Arable - Field Beans</t>
  </si>
  <si>
    <t>Arable - Oats</t>
  </si>
  <si>
    <t>Arable - Oil Seed Rape</t>
  </si>
  <si>
    <t>Arable - Wheat</t>
  </si>
  <si>
    <t>Arable - Other*</t>
  </si>
  <si>
    <t>Field Scale Vegetables - Brussels sprout</t>
  </si>
  <si>
    <t>Field Scale Vegetables - Cabbage</t>
  </si>
  <si>
    <t>Field Scale Vegetables - Cauliflower</t>
  </si>
  <si>
    <t>Field Scale Vegetables - Leeks</t>
  </si>
  <si>
    <t>Field Scale Vegetables - Onions</t>
  </si>
  <si>
    <t>Field Scale Vegetables - Sweetcorn</t>
  </si>
  <si>
    <t>Field Scale Vegetables - Vining peas</t>
  </si>
  <si>
    <t>Field Scale Vegetables - Lettuce</t>
  </si>
  <si>
    <t>Field Scale Vegetables - Other*</t>
  </si>
  <si>
    <t>Root Crop - Carrots</t>
  </si>
  <si>
    <t>Root Crop - Parsnips</t>
  </si>
  <si>
    <t>Root Crop - Potatoes earlies</t>
  </si>
  <si>
    <t>Root Crop - Potatoes Main crop</t>
  </si>
  <si>
    <t>Root Crop - Bakers Potatoes</t>
  </si>
  <si>
    <t>Root Crop - Potatoes seed</t>
  </si>
  <si>
    <t>Root Crop - Sugar beet</t>
  </si>
  <si>
    <t>Root Crop - Swedes</t>
  </si>
  <si>
    <t>Root Crop - Other*</t>
  </si>
  <si>
    <t>Soft and Cane Fruit - Blackcurrant</t>
  </si>
  <si>
    <t>Soft and Cane Fruit - Raspberries - Frozen</t>
  </si>
  <si>
    <t>Soft and Cane Fruit - Raspberries - PYO</t>
  </si>
  <si>
    <t>Soft and Cane Fruit - Strawberries</t>
  </si>
  <si>
    <t>Top and Stone Fruit - Apples</t>
  </si>
  <si>
    <t>Top and Stone Fruit - Cherries</t>
  </si>
  <si>
    <t>Top and Stone Fruit - Pears</t>
  </si>
  <si>
    <t>Top and Stone Fruit - Plums</t>
  </si>
  <si>
    <t>Fruit - Other*</t>
  </si>
  <si>
    <t>Vineyards - Grapes</t>
  </si>
  <si>
    <t>Ornamentals - Hardy Nursery Stock</t>
  </si>
  <si>
    <t>Ornamentals - Protected Ornamentals</t>
  </si>
  <si>
    <t>Ornamentals - Bulbs and Outdoor Flowers</t>
  </si>
  <si>
    <t>Protected Edibles - Legumes</t>
  </si>
  <si>
    <t>Protected Edibles - Tomatoes</t>
  </si>
  <si>
    <t>Protected Edibles - Capsicum Peppers</t>
  </si>
  <si>
    <t>Protected Edibles - Cucumbers</t>
  </si>
  <si>
    <t>Protected Edibles - Melon</t>
  </si>
  <si>
    <t>Protected Edibles - Squash/Pumpkin</t>
  </si>
  <si>
    <t>Protected Edibles - Lettuce</t>
  </si>
  <si>
    <t>Protected Edibles - Herbs &amp; Spices</t>
  </si>
  <si>
    <t>Protected Edibles - Mushrooms</t>
  </si>
  <si>
    <t>Horticultural - Other*</t>
  </si>
  <si>
    <t>Costs &amp; Claims - for Completion by the Appraiser</t>
  </si>
  <si>
    <t>The information in this section of the sheet auto-fills from the Appraisal Suppliers tab. All the cells contain formulas but must be overwritten by appraiser if eligible costs/grant are changed at appraisal</t>
  </si>
  <si>
    <t>The information in this section of the sheet auto-fills from C Funding &amp; Claims tab. All the cells contain formulas but must be overwritten by appraiser if eligible costs/grant are changed at appraisal</t>
  </si>
  <si>
    <t>Copy and paste this section into the appraisal document</t>
  </si>
  <si>
    <t>Not to be included in appraisal document - for grant calculation only</t>
  </si>
  <si>
    <t>Confirm that irrecoverable VAT can be included in grant request?</t>
  </si>
  <si>
    <t>N</t>
  </si>
  <si>
    <t>Claims - overwrite dates if start date changed</t>
  </si>
  <si>
    <t>Eligible Expenditure</t>
  </si>
  <si>
    <t>Claims - Not for GFA</t>
  </si>
  <si>
    <t>Expenditure</t>
  </si>
  <si>
    <t>Ineligible Expenditure to be added to Table below</t>
  </si>
  <si>
    <t>Adjustment required</t>
  </si>
  <si>
    <t>Eligibility Check</t>
  </si>
  <si>
    <t>Rate
%</t>
  </si>
  <si>
    <t xml:space="preserve">Ineligible Expenditure </t>
  </si>
  <si>
    <r>
      <t xml:space="preserve">To select the appropriate areas of this table to copy into the </t>
    </r>
    <r>
      <rPr>
        <b/>
        <sz val="10"/>
        <rFont val="Arial"/>
        <family val="2"/>
      </rPr>
      <t>Appraisal and GFA</t>
    </r>
  </si>
  <si>
    <t>Click:</t>
  </si>
  <si>
    <r>
      <t xml:space="preserve">Find and Select &gt; </t>
    </r>
    <r>
      <rPr>
        <u/>
        <sz val="10"/>
        <rFont val="Arial"/>
        <family val="2"/>
      </rPr>
      <t>G</t>
    </r>
    <r>
      <rPr>
        <sz val="10"/>
        <rFont val="Arial"/>
        <family val="2"/>
      </rPr>
      <t xml:space="preserve">o To </t>
    </r>
    <r>
      <rPr>
        <b/>
        <i/>
        <sz val="10"/>
        <rFont val="Arial"/>
        <family val="2"/>
      </rPr>
      <t>(Ctrl G)</t>
    </r>
  </si>
  <si>
    <t>Select range:</t>
  </si>
  <si>
    <t>Appraisal_Expenditure</t>
  </si>
  <si>
    <t>GFA_Claim_Submission</t>
  </si>
  <si>
    <t xml:space="preserve">To print the information on this page for the file, the print range is preset, </t>
  </si>
  <si>
    <t>Range is:</t>
  </si>
  <si>
    <t>Appraisal_FC_tab</t>
  </si>
  <si>
    <t>Non-grant funded Expenditure - Not for GFA</t>
  </si>
  <si>
    <t>Claim Submission</t>
  </si>
  <si>
    <t>Claim to be submitted by</t>
  </si>
  <si>
    <t>Project  Cost Summary - 
Not for GFA</t>
  </si>
  <si>
    <t>Total Eligible Expenditure (£)</t>
  </si>
  <si>
    <t>Total Ineligible Expenditure (£)</t>
  </si>
  <si>
    <t>Grant (£)</t>
  </si>
  <si>
    <t>Intervention Rate (for eligible cost) %</t>
  </si>
  <si>
    <t>Private Match Funding (£)</t>
  </si>
  <si>
    <t>Non-Grant Funded Expenditure (£)</t>
  </si>
  <si>
    <t>Total Private Funding Required (£)</t>
  </si>
  <si>
    <t>Accountants analysis: For completion by Appraiser</t>
  </si>
  <si>
    <t>FY</t>
  </si>
  <si>
    <t>Financial Info (as per account layout):</t>
  </si>
  <si>
    <t>04/05</t>
  </si>
  <si>
    <t>Notes</t>
  </si>
  <si>
    <t>Turnover</t>
  </si>
  <si>
    <t>Cost of Sales</t>
  </si>
  <si>
    <r>
      <t xml:space="preserve">The costs of the inputs directly incurred in the production of the sales (often just materials and </t>
    </r>
    <r>
      <rPr>
        <b/>
        <sz val="10"/>
        <color indexed="8"/>
        <rFont val="Arial"/>
        <family val="2"/>
      </rPr>
      <t>direct labour</t>
    </r>
    <r>
      <rPr>
        <sz val="10"/>
        <color indexed="8"/>
        <rFont val="Arial"/>
        <family val="2"/>
      </rPr>
      <t xml:space="preserve">) </t>
    </r>
  </si>
  <si>
    <t>Gross profit (turnover - cost of sales)</t>
  </si>
  <si>
    <t>Turnover minus cost of sales</t>
  </si>
  <si>
    <t>Other Income</t>
  </si>
  <si>
    <t>Income from activities other than those related to the main business activity (income from SPS, wayleaves, mobile phone mast rental etc. etc.)</t>
  </si>
  <si>
    <t>Overheads (inc dep)</t>
  </si>
  <si>
    <t>Indirect overhead costs, the expenses needed in order to keep the business in operation, but are not consumed in the production process, i.e. managers salaries, machinery costs, office expenses etc. For the purposes of the ratio analysis we also include depreciation as in the wasting assets that will not last forever (they wear out / become obsolete)</t>
  </si>
  <si>
    <t>Interest payable</t>
  </si>
  <si>
    <t>Loan interest, bank interest, hire purchase interest, other interest (interest receivable can be used to offset interest paid)</t>
  </si>
  <si>
    <t>Net Profit/Loss (GP + OI - O - IP)</t>
  </si>
  <si>
    <t>Gross profit + other income - overheads - interest payable</t>
  </si>
  <si>
    <t>Fixed Assets</t>
  </si>
  <si>
    <t>These are items of value on a property, be they land, buildings or machinery. Can also include breeding stock in a farm context. You may find that these are under or overvalued, that the figure given is an historical valuation (from when the property was purchased or based on information given last time the property was valued)</t>
  </si>
  <si>
    <t>Current Assets</t>
  </si>
  <si>
    <t xml:space="preserve">Be aware of large milk quote values within assets - the value will be the purchase value, however, there is now very little if any value to milk quota due to under supply and the EU announcement of the future abolishment of </t>
  </si>
  <si>
    <t>Stocks</t>
  </si>
  <si>
    <t>Liquid Assets (above minus stocks)</t>
  </si>
  <si>
    <t>Current Liabilities</t>
  </si>
  <si>
    <t>Long term Liabilities</t>
  </si>
  <si>
    <t>Net worth (FA + CA - CL - LL)</t>
  </si>
  <si>
    <t>Total Assets</t>
  </si>
  <si>
    <t>Total Liabilities</t>
  </si>
  <si>
    <t>To be completed by the Appraiser</t>
  </si>
  <si>
    <t>The milestones and dates are pulled across from the sheet completed by the applicant</t>
  </si>
  <si>
    <t xml:space="preserve">Enter the Estimated Grant Funding Agreement Start Date in the yellow box. </t>
  </si>
  <si>
    <t>The appraiser will need to check the milestones and dates to ensure that they are realistic, and can overwrite in the table below</t>
  </si>
  <si>
    <t>Add the date of the 1st Post Payment Monitoring Report</t>
  </si>
  <si>
    <t>To select the appropriate area of this table to copy into the Appraisal or GFA</t>
  </si>
  <si>
    <t xml:space="preserve">Estimated Grant Funding Agreement Start Date: </t>
  </si>
  <si>
    <t>Original Application Dates (for comparison)</t>
  </si>
  <si>
    <t>Remove any unused lines in the Appraisal/GFA Word document</t>
  </si>
  <si>
    <t>Project Specific Outputs and Milestones</t>
  </si>
  <si>
    <t>Date</t>
  </si>
  <si>
    <t>Complete and submit to RPA 1st annual Post Payment Monitoring Report</t>
  </si>
  <si>
    <t>Complete and submit to RPA 2nd annual Post Payment Monitoring Report</t>
  </si>
  <si>
    <t>Complete and submit to RPA 3rd annual RDPE Post Payment Monitoring Report</t>
  </si>
  <si>
    <t>Appraiser Notes</t>
  </si>
  <si>
    <t>Table (Range: Appraisal_Timescales) to be copied into the appraisal</t>
  </si>
  <si>
    <t>Appraisal details</t>
  </si>
  <si>
    <t>Timescales</t>
  </si>
  <si>
    <t>Appraisal recommendation</t>
  </si>
  <si>
    <r>
      <t xml:space="preserve">To select the appropriate area of this table to copy into the Appraisal: </t>
    </r>
    <r>
      <rPr>
        <i/>
        <sz val="10"/>
        <rFont val="Arial"/>
        <family val="2"/>
      </rPr>
      <t>Find and Select &gt; Go To (Ctrl G)</t>
    </r>
  </si>
  <si>
    <t>Appraisal_Timescales</t>
  </si>
  <si>
    <t>a</t>
  </si>
  <si>
    <t xml:space="preserve">Proposed Start Date </t>
  </si>
  <si>
    <t>Application - Auto-populates from Details supplied by applicant</t>
  </si>
  <si>
    <t xml:space="preserve">Auto-populates from Appraisal Milestones tab </t>
  </si>
  <si>
    <t>b</t>
  </si>
  <si>
    <t>Proposed Financial Completion Date</t>
  </si>
  <si>
    <t>Auto-populates from final claim date - set in Appraisal Funding and Claims tab</t>
  </si>
  <si>
    <t>Table to be copied into the appraisal</t>
  </si>
  <si>
    <t>Project Funding</t>
  </si>
  <si>
    <t>Application Request</t>
  </si>
  <si>
    <t>Appraisal_Project_Funding</t>
  </si>
  <si>
    <t>Auto-populates from Applicant C Funding &amp; Claims Tab</t>
  </si>
  <si>
    <t>Auto-populates from Appraisal Funding &amp; Claims Tab</t>
  </si>
  <si>
    <t>Grant rate (%)</t>
  </si>
  <si>
    <t>Match Funding (£)</t>
  </si>
  <si>
    <t>Table to be copied into the GFA</t>
  </si>
  <si>
    <t>Key Dates</t>
  </si>
  <si>
    <r>
      <t xml:space="preserve">To select the appropriate area of this table to copy into the GFA: </t>
    </r>
    <r>
      <rPr>
        <i/>
        <sz val="10"/>
        <rFont val="Arial"/>
        <family val="2"/>
      </rPr>
      <t>Find and Select &gt; Go To (Ctrl G)</t>
    </r>
  </si>
  <si>
    <t>GFA_Key_Dates</t>
  </si>
  <si>
    <t>a)</t>
  </si>
  <si>
    <r>
      <t xml:space="preserve">The </t>
    </r>
    <r>
      <rPr>
        <b/>
        <sz val="11"/>
        <rFont val="Arial"/>
        <family val="2"/>
      </rPr>
      <t>Start Date</t>
    </r>
    <r>
      <rPr>
        <sz val="11"/>
        <rFont val="Arial"/>
        <family val="2"/>
      </rPr>
      <t xml:space="preserve">, being the date on which the Agreement commences and the earliest date that expenditure incurred by you in relation to the project can be Eligible Expenditure. </t>
    </r>
  </si>
  <si>
    <t>Auto-populates from Appraisal Milestones tab - milestones may be incorrect if this date is not present or incorrect. Set in Milestones tab</t>
  </si>
  <si>
    <t>b)</t>
  </si>
  <si>
    <r>
      <t xml:space="preserve">The </t>
    </r>
    <r>
      <rPr>
        <b/>
        <sz val="11"/>
        <rFont val="Arial"/>
        <family val="2"/>
      </rPr>
      <t>Completion Date</t>
    </r>
    <r>
      <rPr>
        <sz val="11"/>
        <rFont val="Arial"/>
        <family val="2"/>
      </rPr>
      <t xml:space="preserve">, being the date by which you shall complete your project </t>
    </r>
    <r>
      <rPr>
        <b/>
        <sz val="11"/>
        <rFont val="Arial"/>
        <family val="2"/>
      </rPr>
      <t>and</t>
    </r>
    <r>
      <rPr>
        <sz val="11"/>
        <rFont val="Arial"/>
        <family val="2"/>
      </rPr>
      <t xml:space="preserve"> have submitted your final claim to the </t>
    </r>
    <r>
      <rPr>
        <sz val="11"/>
        <color indexed="8"/>
        <rFont val="Arial"/>
        <family val="2"/>
      </rPr>
      <t>RPA</t>
    </r>
  </si>
  <si>
    <t>c)</t>
  </si>
  <si>
    <r>
      <t xml:space="preserve">The </t>
    </r>
    <r>
      <rPr>
        <b/>
        <sz val="11"/>
        <rFont val="Arial"/>
        <family val="2"/>
      </rPr>
      <t>End Date</t>
    </r>
    <r>
      <rPr>
        <sz val="11"/>
        <rFont val="Arial"/>
        <family val="2"/>
      </rPr>
      <t xml:space="preserve"> being the date on which the Agreement comes to an end, being 5 years after the date of the final payment. </t>
    </r>
  </si>
  <si>
    <t>Calculated 5 years from final claim date - this must be set in Appraisal Funding and Claims tab</t>
  </si>
  <si>
    <t>These fields are for drop-down menus - do not overwrite</t>
  </si>
  <si>
    <t>Local Action Group Name</t>
  </si>
  <si>
    <t>Select type of business</t>
  </si>
  <si>
    <t>Type of support - business</t>
  </si>
  <si>
    <t>Business sub type</t>
  </si>
  <si>
    <t>Select type of investment</t>
  </si>
  <si>
    <t>Equipment Purchaed</t>
  </si>
  <si>
    <t>Select LAG Name</t>
  </si>
  <si>
    <t>Agriculture, forestry, fishing</t>
  </si>
  <si>
    <t>Select type of business support</t>
  </si>
  <si>
    <t>Capital investment in business process/equipment</t>
  </si>
  <si>
    <t>Irrigation reservoir</t>
  </si>
  <si>
    <t>Atlantic and Moor</t>
  </si>
  <si>
    <t>Ineligible</t>
  </si>
  <si>
    <t>Business services</t>
  </si>
  <si>
    <t>Business creation</t>
  </si>
  <si>
    <t>Agriculture</t>
  </si>
  <si>
    <t>Capital investment in IT equipment</t>
  </si>
  <si>
    <t>Rainwater harvesting/water recycling</t>
  </si>
  <si>
    <t>Beds and Hunts Claylands</t>
  </si>
  <si>
    <t>Part eligible</t>
  </si>
  <si>
    <t>Construction</t>
  </si>
  <si>
    <t>Business development</t>
  </si>
  <si>
    <t>Horticulture</t>
  </si>
  <si>
    <t>Capital start up aid</t>
  </si>
  <si>
    <t>Water filtration system</t>
  </si>
  <si>
    <t>Bolsover North East Derbyshire</t>
  </si>
  <si>
    <t>Distribution, transport, logistics</t>
  </si>
  <si>
    <t>Forestry contractor</t>
  </si>
  <si>
    <t>Diversification of products and services</t>
  </si>
  <si>
    <t>Bagging equipment (firewood)</t>
  </si>
  <si>
    <t>Brecks</t>
  </si>
  <si>
    <t>Food and drink</t>
  </si>
  <si>
    <t>Woodland owner</t>
  </si>
  <si>
    <t>Investment in new/existing workspace</t>
  </si>
  <si>
    <t>Chip screening equipment</t>
  </si>
  <si>
    <t>Broads</t>
  </si>
  <si>
    <t>Information and communications</t>
  </si>
  <si>
    <t>Investment in processes to export goods and services</t>
  </si>
  <si>
    <t>Covered area for forest processing/storing/seasoning</t>
  </si>
  <si>
    <t>Cambridgeshire Fens</t>
  </si>
  <si>
    <t>Manfuacturing</t>
  </si>
  <si>
    <t>Marketing of new/existing products</t>
  </si>
  <si>
    <t>Firewood and wood splitters</t>
  </si>
  <si>
    <t>Central Sussex</t>
  </si>
  <si>
    <t>Other</t>
  </si>
  <si>
    <t>Forest harvester</t>
  </si>
  <si>
    <t>Cheshire East</t>
  </si>
  <si>
    <t>Real estate and housing</t>
  </si>
  <si>
    <t>Forestry moisture meters</t>
  </si>
  <si>
    <t>Chilterns</t>
  </si>
  <si>
    <t>Retail</t>
  </si>
  <si>
    <t>Forestry trailer or crane</t>
  </si>
  <si>
    <t>Clay Vales</t>
  </si>
  <si>
    <t>Services</t>
  </si>
  <si>
    <t>Forwarder</t>
  </si>
  <si>
    <t>Coast to Coast</t>
  </si>
  <si>
    <t>Sport and recreation</t>
  </si>
  <si>
    <t>Hard standing for forest processing/storing/seasoning</t>
  </si>
  <si>
    <t>Coast, Wolds, Wetlands and Waterways</t>
  </si>
  <si>
    <t>Harvesting head</t>
  </si>
  <si>
    <t>Coastal Action Zone</t>
  </si>
  <si>
    <t>Kindling machines</t>
  </si>
  <si>
    <t>Cotswolds</t>
  </si>
  <si>
    <t>Mobile saw bench/mill</t>
  </si>
  <si>
    <t>Cumbria Fells and Dales</t>
  </si>
  <si>
    <t>Self propelled wood chipper</t>
  </si>
  <si>
    <t>Durham and Coast Lowlands</t>
  </si>
  <si>
    <t>Skidder</t>
  </si>
  <si>
    <t>East Kent</t>
  </si>
  <si>
    <t>Timber processor</t>
  </si>
  <si>
    <t>East Leicestershire</t>
  </si>
  <si>
    <t>Tractor mounted firewood processor</t>
  </si>
  <si>
    <t>East Peak</t>
  </si>
  <si>
    <t>Tractor mounted forestry grab/tong</t>
  </si>
  <si>
    <t>Eastern Plateau</t>
  </si>
  <si>
    <t>Tractor mounted wood chipper</t>
  </si>
  <si>
    <t>Essex Rivers</t>
  </si>
  <si>
    <t>Winch</t>
  </si>
  <si>
    <t>Fieldfare</t>
  </si>
  <si>
    <t>Forest and Tewkesbury Borough</t>
  </si>
  <si>
    <t>Greater Dartmoor LEAF</t>
  </si>
  <si>
    <t>Greensand Ridge</t>
  </si>
  <si>
    <t>Heart of Wessex</t>
  </si>
  <si>
    <t>Herefordshire</t>
  </si>
  <si>
    <t>Heritage Coast</t>
  </si>
  <si>
    <t>Kent Downs and Marshes</t>
  </si>
  <si>
    <t>Kestevens</t>
  </si>
  <si>
    <t>Lancashire North and Bowland</t>
  </si>
  <si>
    <t>Lancashire Pennine Moors</t>
  </si>
  <si>
    <t>Lancashire West</t>
  </si>
  <si>
    <t>Lindsey Action Zone</t>
  </si>
  <si>
    <t>Loddon and Test</t>
  </si>
  <si>
    <t>Making it Local</t>
  </si>
  <si>
    <t>Mersey Rural</t>
  </si>
  <si>
    <t>New Forest</t>
  </si>
  <si>
    <t>North Nottinghamshire</t>
  </si>
  <si>
    <t>North Pennine Dales</t>
  </si>
  <si>
    <t>North Warwickshire and Hinckley and Bosworth</t>
  </si>
  <si>
    <t>North Wessex Downs</t>
  </si>
  <si>
    <t>North York Moors, Coast and Hills</t>
  </si>
  <si>
    <t>North and West Northamptonshire</t>
  </si>
  <si>
    <t>Northern Dorset</t>
  </si>
  <si>
    <t>Northern Lincolnshire</t>
  </si>
  <si>
    <t>Northumberland Coast and Lowlands</t>
  </si>
  <si>
    <t>Northumberland Uplands</t>
  </si>
  <si>
    <t>Oxfordshire</t>
  </si>
  <si>
    <t>Peak</t>
  </si>
  <si>
    <t>Plain Action</t>
  </si>
  <si>
    <t>REAL Devon</t>
  </si>
  <si>
    <t>Rural Peterborough and Rutland</t>
  </si>
  <si>
    <t>Rural Surrey</t>
  </si>
  <si>
    <t>Southern Shropshire</t>
  </si>
  <si>
    <t>Solway, Border and Eden</t>
  </si>
  <si>
    <t>Somerset Levels and Moors</t>
  </si>
  <si>
    <t>South and East Cornwall</t>
  </si>
  <si>
    <t>South Devon Coastal</t>
  </si>
  <si>
    <t>South Nottinghamshire</t>
  </si>
  <si>
    <t>South Pennines</t>
  </si>
  <si>
    <t>Southern Dorset</t>
  </si>
  <si>
    <t>Staffordshire</t>
  </si>
  <si>
    <t>Sussex Downs and Coastal Plain</t>
  </si>
  <si>
    <t>Tees valley and Vale of Mowbray</t>
  </si>
  <si>
    <t>Torridge and North Devon</t>
  </si>
  <si>
    <t>Vale Action</t>
  </si>
  <si>
    <t>Wash Fens</t>
  </si>
  <si>
    <t>Waveney Valley</t>
  </si>
  <si>
    <t>Wealden and Rother Rural Partnership</t>
  </si>
  <si>
    <t>Wensum and Coast</t>
  </si>
  <si>
    <t>West Cheshire and Warrington</t>
  </si>
  <si>
    <t>West Cornwall</t>
  </si>
  <si>
    <t>West Kent</t>
  </si>
  <si>
    <t>West Norfolk</t>
  </si>
  <si>
    <t>West of England</t>
  </si>
  <si>
    <t>Western Somerset</t>
  </si>
  <si>
    <t>Wool Towns</t>
  </si>
  <si>
    <t>Worcestershire</t>
  </si>
  <si>
    <t>Yorkshire Dales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</si>
</sst>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quot;£&quot;#,##0.00;[Red]\-&quot;£&quot;#,##0.00"/>
    <numFmt numFmtId="165" formatCode="_-* #,##0_-;\-* #,##0_-;_-* &quot;-&quot;_-;_-@_-"/>
    <numFmt numFmtId="166" formatCode="_-&quot;£&quot;* #,##0.00_-;\-&quot;£&quot;* #,##0.00_-;_-&quot;£&quot;* &quot;-&quot;??_-;_-@_-"/>
    <numFmt numFmtId="167" formatCode="_-* #,##0.00_-;\-* #,##0.00_-;_-* &quot;-&quot;??_-;_-@_-"/>
    <numFmt numFmtId="168" formatCode="&quot;£&quot;#,##0"/>
    <numFmt numFmtId="169" formatCode="#,##0.00_ ;\-#,##0.00\ "/>
    <numFmt numFmtId="170" formatCode="&quot;£&quot;#,##0.00"/>
    <numFmt numFmtId="171" formatCode="0.0%"/>
    <numFmt numFmtId="172" formatCode="[$-409]mmm\-yy;@"/>
    <numFmt numFmtId="173" formatCode="#,##0_ ;[Red]\-#,##0\ "/>
    <numFmt numFmtId="174" formatCode="mm/dd/yy;@"/>
    <numFmt numFmtId="175" formatCode="[$-F800]dddd\,\ mmmm\ dd\,\ yyyy"/>
    <numFmt numFmtId="176" formatCode="_(* #,##0_);_(* \(#,##0\);_(* &quot;-&quot;??_);_(@_)"/>
    <numFmt numFmtId="177" formatCode="dd/mm/yy;@"/>
  </numFmts>
  <fonts count="90">
    <font>
      <sz val="10"/>
      <name val="Arial"/>
    </font>
    <font>
      <sz val="11"/>
      <color theme="1"/>
      <name val="Calibri"/>
      <family val="2"/>
      <scheme val="minor"/>
    </font>
    <font>
      <sz val="11"/>
      <color theme="1"/>
      <name val="Calibri"/>
      <family val="2"/>
      <scheme val="minor"/>
    </font>
    <font>
      <b/>
      <sz val="10"/>
      <name val="Arial"/>
      <family val="2"/>
    </font>
    <font>
      <sz val="10"/>
      <color indexed="8"/>
      <name val="Arial"/>
      <family val="2"/>
    </font>
    <font>
      <sz val="10"/>
      <name val="Arial"/>
      <family val="2"/>
    </font>
    <font>
      <sz val="11"/>
      <name val="Arial"/>
      <family val="2"/>
    </font>
    <font>
      <sz val="14"/>
      <color indexed="9"/>
      <name val="Arial"/>
      <family val="2"/>
    </font>
    <font>
      <b/>
      <sz val="11"/>
      <name val="Arial"/>
      <family val="2"/>
    </font>
    <font>
      <b/>
      <sz val="12"/>
      <name val="Arial"/>
      <family val="2"/>
    </font>
    <font>
      <b/>
      <sz val="10"/>
      <color indexed="8"/>
      <name val="Arial"/>
      <family val="2"/>
    </font>
    <font>
      <i/>
      <sz val="10"/>
      <color indexed="8"/>
      <name val="Arial"/>
      <family val="2"/>
    </font>
    <font>
      <b/>
      <sz val="12"/>
      <color indexed="9"/>
      <name val="Arial"/>
      <family val="2"/>
    </font>
    <font>
      <sz val="12"/>
      <color indexed="8"/>
      <name val="Arial"/>
      <family val="2"/>
    </font>
    <font>
      <sz val="12"/>
      <name val="Arial"/>
      <family val="2"/>
    </font>
    <font>
      <b/>
      <sz val="12"/>
      <color indexed="8"/>
      <name val="Arial"/>
      <family val="2"/>
    </font>
    <font>
      <b/>
      <sz val="10"/>
      <color indexed="9"/>
      <name val="Arial"/>
      <family val="2"/>
    </font>
    <font>
      <i/>
      <sz val="10"/>
      <name val="Arial"/>
      <family val="2"/>
    </font>
    <font>
      <u/>
      <sz val="10"/>
      <name val="Arial"/>
      <family val="2"/>
    </font>
    <font>
      <b/>
      <i/>
      <sz val="10"/>
      <name val="Arial"/>
      <family val="2"/>
    </font>
    <font>
      <b/>
      <sz val="14"/>
      <name val="Arial"/>
      <family val="2"/>
    </font>
    <font>
      <sz val="14"/>
      <color indexed="10"/>
      <name val="Arial"/>
      <family val="2"/>
    </font>
    <font>
      <b/>
      <sz val="14"/>
      <color indexed="10"/>
      <name val="Arial"/>
      <family val="2"/>
    </font>
    <font>
      <sz val="14"/>
      <name val="Arial"/>
      <family val="2"/>
    </font>
    <font>
      <sz val="10"/>
      <name val="ZapfDingbats"/>
      <family val="5"/>
      <charset val="2"/>
    </font>
    <font>
      <u/>
      <sz val="10"/>
      <color indexed="12"/>
      <name val="Arial"/>
      <family val="2"/>
    </font>
    <font>
      <u/>
      <sz val="12"/>
      <color indexed="12"/>
      <name val="Arial"/>
      <family val="2"/>
    </font>
    <font>
      <b/>
      <i/>
      <sz val="12"/>
      <name val="Arial"/>
      <family val="2"/>
    </font>
    <font>
      <sz val="11"/>
      <color indexed="8"/>
      <name val="Arial"/>
      <family val="2"/>
    </font>
    <font>
      <sz val="11"/>
      <color theme="1"/>
      <name val="Calibri"/>
      <family val="2"/>
      <scheme val="minor"/>
    </font>
    <font>
      <sz val="11"/>
      <color theme="0"/>
      <name val="Calibri"/>
      <family val="2"/>
      <scheme val="minor"/>
    </font>
    <font>
      <sz val="12"/>
      <color theme="1"/>
      <name val="Arial"/>
      <family val="2"/>
    </font>
    <font>
      <b/>
      <sz val="11"/>
      <color theme="1"/>
      <name val="Calibri"/>
      <family val="2"/>
      <scheme val="minor"/>
    </font>
    <font>
      <sz val="11"/>
      <color rgb="FFFF0000"/>
      <name val="Calibri"/>
      <family val="2"/>
      <scheme val="minor"/>
    </font>
    <font>
      <b/>
      <sz val="10.5"/>
      <color theme="1"/>
      <name val="Univers"/>
      <family val="2"/>
    </font>
    <font>
      <b/>
      <sz val="10"/>
      <color theme="1"/>
      <name val="Arial"/>
      <family val="2"/>
    </font>
    <font>
      <b/>
      <sz val="12"/>
      <color theme="1"/>
      <name val="Arial"/>
      <family val="2"/>
    </font>
    <font>
      <sz val="10"/>
      <color theme="1"/>
      <name val="Arial"/>
      <family val="2"/>
    </font>
    <font>
      <b/>
      <sz val="10"/>
      <color theme="0"/>
      <name val="Arial"/>
      <family val="2"/>
    </font>
    <font>
      <sz val="10"/>
      <color theme="1"/>
      <name val="Calibri"/>
      <family val="2"/>
      <scheme val="minor"/>
    </font>
    <font>
      <sz val="12"/>
      <color rgb="FFFF0000"/>
      <name val="Arial"/>
      <family val="2"/>
    </font>
    <font>
      <i/>
      <sz val="11"/>
      <color theme="1"/>
      <name val="Calibri"/>
      <family val="2"/>
      <scheme val="minor"/>
    </font>
    <font>
      <sz val="14"/>
      <color rgb="FFFF0000"/>
      <name val="Arial"/>
      <family val="2"/>
    </font>
    <font>
      <b/>
      <sz val="11"/>
      <color theme="0"/>
      <name val="Arial"/>
      <family val="2"/>
    </font>
    <font>
      <sz val="11"/>
      <color rgb="FFFF0000"/>
      <name val="Arial"/>
      <family val="2"/>
    </font>
    <font>
      <b/>
      <sz val="12"/>
      <color rgb="FF000000"/>
      <name val="Arial"/>
      <family val="2"/>
    </font>
    <font>
      <sz val="10"/>
      <color rgb="FF000000"/>
      <name val="Arial"/>
      <family val="2"/>
    </font>
    <font>
      <sz val="12"/>
      <color rgb="FF000000"/>
      <name val="Arial"/>
      <family val="2"/>
    </font>
    <font>
      <b/>
      <sz val="13"/>
      <color rgb="FF4F81BD"/>
      <name val="Cambria"/>
      <family val="1"/>
    </font>
    <font>
      <b/>
      <sz val="11"/>
      <color rgb="FF000000"/>
      <name val="Arial"/>
      <family val="2"/>
    </font>
    <font>
      <b/>
      <sz val="12"/>
      <color rgb="FFFF0000"/>
      <name val="Arial"/>
      <family val="2"/>
    </font>
    <font>
      <b/>
      <sz val="12"/>
      <color theme="0"/>
      <name val="Arial"/>
      <family val="2"/>
    </font>
    <font>
      <sz val="12"/>
      <color theme="1"/>
      <name val="Calibri"/>
      <family val="2"/>
      <scheme val="minor"/>
    </font>
    <font>
      <i/>
      <sz val="10"/>
      <name val="Calibri"/>
      <family val="2"/>
      <scheme val="minor"/>
    </font>
    <font>
      <sz val="10"/>
      <color rgb="FFFF0000"/>
      <name val="Arial"/>
      <family val="2"/>
    </font>
    <font>
      <sz val="10"/>
      <color rgb="FF444444"/>
      <name val="Arial"/>
      <family val="2"/>
    </font>
    <font>
      <b/>
      <sz val="11"/>
      <name val="Calibri"/>
      <family val="2"/>
      <scheme val="minor"/>
    </font>
    <font>
      <b/>
      <sz val="14"/>
      <color rgb="FFFF0000"/>
      <name val="Arial"/>
      <family val="2"/>
    </font>
    <font>
      <b/>
      <sz val="12"/>
      <color rgb="FF4F81BD"/>
      <name val="Cambria"/>
      <family val="1"/>
    </font>
    <font>
      <b/>
      <sz val="14"/>
      <color rgb="FFFF6600"/>
      <name val="Arial"/>
      <family val="2"/>
    </font>
    <font>
      <b/>
      <sz val="16"/>
      <color rgb="FF00AF41"/>
      <name val="Arial"/>
      <family val="2"/>
    </font>
    <font>
      <b/>
      <sz val="11"/>
      <color theme="1"/>
      <name val="Arial"/>
      <family val="2"/>
    </font>
    <font>
      <sz val="11"/>
      <color rgb="FF000080"/>
      <name val="Arial"/>
      <family val="2"/>
    </font>
    <font>
      <sz val="14"/>
      <color rgb="FF222222"/>
      <name val="Arial"/>
      <family val="2"/>
    </font>
    <font>
      <b/>
      <sz val="26"/>
      <color rgb="FF00AF41"/>
      <name val="Arial"/>
      <family val="2"/>
    </font>
    <font>
      <b/>
      <sz val="18"/>
      <color rgb="FF00AF41"/>
      <name val="Arial"/>
      <family val="2"/>
    </font>
    <font>
      <sz val="11"/>
      <color rgb="FF000000"/>
      <name val="Arial"/>
      <family val="2"/>
    </font>
    <font>
      <sz val="8"/>
      <name val="Arial"/>
      <family val="2"/>
    </font>
    <font>
      <sz val="8"/>
      <color rgb="FFFF0000"/>
      <name val="Arial"/>
      <family val="2"/>
    </font>
    <font>
      <sz val="8"/>
      <name val="Arial"/>
      <family val="2"/>
    </font>
    <font>
      <i/>
      <sz val="10"/>
      <color theme="0" tint="-0.499984740745262"/>
      <name val="Arial"/>
      <family val="2"/>
    </font>
    <font>
      <i/>
      <sz val="12"/>
      <color theme="0" tint="-0.499984740745262"/>
      <name val="Arial"/>
      <family val="2"/>
    </font>
    <font>
      <i/>
      <sz val="8"/>
      <color theme="0" tint="-0.499984740745262"/>
      <name val="Arial"/>
      <family val="2"/>
    </font>
    <font>
      <b/>
      <sz val="9"/>
      <name val="Arial"/>
      <family val="2"/>
    </font>
    <font>
      <sz val="9"/>
      <name val="Arial"/>
      <family val="2"/>
    </font>
    <font>
      <i/>
      <sz val="11"/>
      <color rgb="FF000080"/>
      <name val="Arial"/>
      <family val="2"/>
    </font>
    <font>
      <sz val="11"/>
      <color theme="1"/>
      <name val="Arial"/>
      <family val="2"/>
    </font>
    <font>
      <i/>
      <sz val="12"/>
      <name val="Arial"/>
      <family val="2"/>
    </font>
    <font>
      <u/>
      <sz val="11"/>
      <name val="Arial"/>
      <family val="2"/>
    </font>
    <font>
      <b/>
      <sz val="16"/>
      <name val="Arial"/>
      <family val="2"/>
    </font>
    <font>
      <b/>
      <sz val="10.5"/>
      <color theme="1"/>
      <name val="Arial"/>
      <family val="2"/>
    </font>
    <font>
      <b/>
      <sz val="10.5"/>
      <color theme="0"/>
      <name val="Arial"/>
      <family val="2"/>
    </font>
    <font>
      <b/>
      <sz val="10.5"/>
      <name val="Arial"/>
      <family val="2"/>
    </font>
    <font>
      <b/>
      <sz val="26"/>
      <color rgb="FF007CBA"/>
      <name val="Arial"/>
      <family val="2"/>
    </font>
    <font>
      <b/>
      <sz val="18"/>
      <color rgb="FF007CBA"/>
      <name val="Arial"/>
      <family val="2"/>
    </font>
    <font>
      <b/>
      <sz val="12"/>
      <color rgb="FF007CBA"/>
      <name val="Arial"/>
      <family val="2"/>
    </font>
    <font>
      <sz val="11"/>
      <color rgb="FF002060"/>
      <name val="Arial"/>
      <family val="2"/>
    </font>
    <font>
      <b/>
      <sz val="11"/>
      <color rgb="FFFF0000"/>
      <name val="Arial"/>
      <family val="2"/>
    </font>
    <font>
      <b/>
      <sz val="10.5"/>
      <color rgb="FFFF0000"/>
      <name val="Arial"/>
      <family val="2"/>
    </font>
    <font>
      <i/>
      <sz val="11"/>
      <color theme="1"/>
      <name val="Arial"/>
      <family val="2"/>
    </font>
  </fonts>
  <fills count="2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1"/>
        <bgColor indexed="64"/>
      </patternFill>
    </fill>
    <fill>
      <patternFill patternType="solid">
        <fgColor theme="2"/>
        <bgColor indexed="64"/>
      </patternFill>
    </fill>
    <fill>
      <patternFill patternType="solid">
        <fgColor theme="6" tint="-0.249977111117893"/>
        <bgColor indexed="64"/>
      </patternFill>
    </fill>
    <fill>
      <patternFill patternType="solid">
        <fgColor rgb="FFF2F2F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rgb="FFFF0000"/>
        <bgColor indexed="64"/>
      </patternFill>
    </fill>
    <fill>
      <patternFill patternType="solid">
        <fgColor rgb="FF00B0F0"/>
        <bgColor indexed="64"/>
      </patternFill>
    </fill>
    <fill>
      <patternFill patternType="solid">
        <fgColor indexed="9"/>
        <bgColor indexed="64"/>
      </patternFill>
    </fill>
    <fill>
      <patternFill patternType="solid">
        <fgColor rgb="FFFFFFFF"/>
        <bgColor indexed="64"/>
      </patternFill>
    </fill>
  </fills>
  <borders count="39">
    <border>
      <left/>
      <right/>
      <top/>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s>
  <cellStyleXfs count="22">
    <xf numFmtId="0" fontId="0" fillId="0" borderId="0"/>
    <xf numFmtId="167" fontId="31" fillId="0" borderId="0" applyFont="0" applyFill="0" applyBorder="0" applyAlignment="0" applyProtection="0"/>
    <xf numFmtId="167" fontId="29" fillId="0" borderId="0" applyFont="0" applyFill="0" applyBorder="0" applyAlignment="0" applyProtection="0"/>
    <xf numFmtId="43" fontId="5" fillId="0" borderId="0" applyFont="0" applyFill="0" applyBorder="0" applyAlignment="0" applyProtection="0"/>
    <xf numFmtId="166" fontId="29" fillId="0" borderId="0" applyFont="0" applyFill="0" applyBorder="0" applyAlignment="0" applyProtection="0"/>
    <xf numFmtId="166" fontId="29" fillId="0" borderId="0" applyFont="0" applyFill="0" applyBorder="0" applyAlignment="0" applyProtection="0"/>
    <xf numFmtId="0" fontId="25" fillId="0" borderId="0" applyNumberFormat="0" applyFill="0" applyBorder="0" applyAlignment="0" applyProtection="0">
      <alignment vertical="top"/>
      <protection locked="0"/>
    </xf>
    <xf numFmtId="0" fontId="31" fillId="0" borderId="0"/>
    <xf numFmtId="0" fontId="31" fillId="0" borderId="0"/>
    <xf numFmtId="0" fontId="5" fillId="0" borderId="0"/>
    <xf numFmtId="0" fontId="5" fillId="0" borderId="0"/>
    <xf numFmtId="0" fontId="5" fillId="0" borderId="0"/>
    <xf numFmtId="0" fontId="29" fillId="0" borderId="0"/>
    <xf numFmtId="0" fontId="29" fillId="0" borderId="0"/>
    <xf numFmtId="0" fontId="29" fillId="0" borderId="0"/>
    <xf numFmtId="0" fontId="29" fillId="0" borderId="0"/>
    <xf numFmtId="0" fontId="5" fillId="0" borderId="0"/>
    <xf numFmtId="9" fontId="29"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0" fontId="2" fillId="0" borderId="0"/>
    <xf numFmtId="166" fontId="2" fillId="0" borderId="0" applyFont="0" applyFill="0" applyBorder="0" applyAlignment="0" applyProtection="0"/>
  </cellStyleXfs>
  <cellXfs count="764">
    <xf numFmtId="0" fontId="0" fillId="0" borderId="0" xfId="0"/>
    <xf numFmtId="0" fontId="5" fillId="0" borderId="0" xfId="0" applyFont="1"/>
    <xf numFmtId="0" fontId="5" fillId="0" borderId="0" xfId="16"/>
    <xf numFmtId="0" fontId="29" fillId="3" borderId="0" xfId="12" applyFill="1"/>
    <xf numFmtId="0" fontId="29" fillId="0" borderId="0" xfId="12"/>
    <xf numFmtId="0" fontId="7" fillId="2" borderId="1" xfId="12" applyFont="1" applyFill="1" applyBorder="1"/>
    <xf numFmtId="0" fontId="5" fillId="0" borderId="2" xfId="0" applyFont="1" applyBorder="1" applyProtection="1">
      <protection locked="0"/>
    </xf>
    <xf numFmtId="167" fontId="5" fillId="0" borderId="2" xfId="2" applyFont="1" applyBorder="1" applyProtection="1">
      <protection locked="0"/>
    </xf>
    <xf numFmtId="169" fontId="5" fillId="0" borderId="3" xfId="4" applyNumberFormat="1" applyFont="1" applyBorder="1" applyProtection="1">
      <protection locked="0"/>
    </xf>
    <xf numFmtId="3" fontId="5" fillId="3" borderId="5" xfId="7" applyNumberFormat="1" applyFont="1" applyFill="1" applyBorder="1" applyAlignment="1" applyProtection="1">
      <alignment horizontal="right" vertical="center" wrapText="1"/>
      <protection locked="0"/>
    </xf>
    <xf numFmtId="172" fontId="10" fillId="4" borderId="5" xfId="7" applyNumberFormat="1" applyFont="1" applyFill="1" applyBorder="1" applyAlignment="1">
      <alignment horizontal="center" vertical="center" wrapText="1"/>
    </xf>
    <xf numFmtId="172" fontId="10" fillId="5" borderId="5" xfId="7" applyNumberFormat="1" applyFont="1" applyFill="1" applyBorder="1" applyAlignment="1">
      <alignment horizontal="center" vertical="center" wrapText="1"/>
    </xf>
    <xf numFmtId="0" fontId="10" fillId="4" borderId="4" xfId="7" applyFont="1" applyFill="1" applyBorder="1" applyAlignment="1">
      <alignment horizontal="left" vertical="center" wrapText="1"/>
    </xf>
    <xf numFmtId="3" fontId="3" fillId="6" borderId="5" xfId="7" applyNumberFormat="1" applyFont="1" applyFill="1" applyBorder="1" applyAlignment="1">
      <alignment vertical="center" wrapText="1"/>
    </xf>
    <xf numFmtId="3" fontId="3" fillId="4" borderId="5" xfId="7" applyNumberFormat="1" applyFont="1" applyFill="1" applyBorder="1" applyAlignment="1">
      <alignment vertical="center" wrapText="1"/>
    </xf>
    <xf numFmtId="3" fontId="3" fillId="5" borderId="5" xfId="7" applyNumberFormat="1" applyFont="1" applyFill="1" applyBorder="1" applyAlignment="1">
      <alignment vertical="center" wrapText="1"/>
    </xf>
    <xf numFmtId="0" fontId="10" fillId="5" borderId="4" xfId="7" applyFont="1" applyFill="1" applyBorder="1" applyAlignment="1">
      <alignment horizontal="left" vertical="center" wrapText="1"/>
    </xf>
    <xf numFmtId="173" fontId="10" fillId="7" borderId="5" xfId="7" applyNumberFormat="1" applyFont="1" applyFill="1" applyBorder="1" applyAlignment="1">
      <alignment horizontal="right" vertical="center" wrapText="1"/>
    </xf>
    <xf numFmtId="173" fontId="3" fillId="7" borderId="5" xfId="7" applyNumberFormat="1" applyFont="1" applyFill="1" applyBorder="1" applyAlignment="1">
      <alignment vertical="center" wrapText="1"/>
    </xf>
    <xf numFmtId="169" fontId="8" fillId="8" borderId="3" xfId="4" applyNumberFormat="1" applyFont="1" applyFill="1" applyBorder="1" applyAlignment="1" applyProtection="1">
      <alignment horizontal="right" vertical="top" wrapText="1"/>
    </xf>
    <xf numFmtId="0" fontId="5" fillId="8" borderId="2" xfId="0" applyFont="1" applyFill="1" applyBorder="1"/>
    <xf numFmtId="0" fontId="6" fillId="8" borderId="5" xfId="12" applyFont="1" applyFill="1" applyBorder="1" applyAlignment="1">
      <alignment vertical="top" wrapText="1"/>
    </xf>
    <xf numFmtId="0" fontId="5" fillId="9" borderId="2" xfId="0" applyFont="1" applyFill="1" applyBorder="1" applyProtection="1">
      <protection locked="0"/>
    </xf>
    <xf numFmtId="169" fontId="8" fillId="9" borderId="3" xfId="4" applyNumberFormat="1" applyFont="1" applyFill="1" applyBorder="1" applyAlignment="1" applyProtection="1">
      <alignment horizontal="right" vertical="top" wrapText="1"/>
    </xf>
    <xf numFmtId="0" fontId="35" fillId="9" borderId="5" xfId="0" applyFont="1" applyFill="1" applyBorder="1" applyAlignment="1">
      <alignment horizontal="center" vertical="top" wrapText="1"/>
    </xf>
    <xf numFmtId="0" fontId="35" fillId="7" borderId="5" xfId="0" applyFont="1" applyFill="1" applyBorder="1" applyAlignment="1">
      <alignment horizontal="center" vertical="top" wrapText="1"/>
    </xf>
    <xf numFmtId="0" fontId="29" fillId="8" borderId="0" xfId="12" applyFill="1"/>
    <xf numFmtId="0" fontId="7" fillId="2" borderId="1" xfId="12" applyFont="1" applyFill="1" applyBorder="1" applyAlignment="1">
      <alignment wrapText="1"/>
    </xf>
    <xf numFmtId="169" fontId="8" fillId="8" borderId="2" xfId="4" applyNumberFormat="1" applyFont="1" applyFill="1" applyBorder="1" applyAlignment="1" applyProtection="1">
      <alignment horizontal="right" vertical="top" wrapText="1"/>
    </xf>
    <xf numFmtId="169" fontId="8" fillId="9" borderId="2" xfId="4" applyNumberFormat="1" applyFont="1" applyFill="1" applyBorder="1" applyAlignment="1" applyProtection="1">
      <alignment horizontal="right" vertical="top" wrapText="1"/>
    </xf>
    <xf numFmtId="0" fontId="35" fillId="7" borderId="7" xfId="0" applyFont="1" applyFill="1" applyBorder="1" applyAlignment="1">
      <alignment horizontal="center" vertical="top" wrapText="1"/>
    </xf>
    <xf numFmtId="0" fontId="35" fillId="10" borderId="5" xfId="0" applyFont="1" applyFill="1" applyBorder="1" applyAlignment="1">
      <alignment horizontal="center" vertical="top" wrapText="1"/>
    </xf>
    <xf numFmtId="0" fontId="35" fillId="11" borderId="5" xfId="0" applyFont="1" applyFill="1" applyBorder="1" applyAlignment="1">
      <alignment horizontal="center" vertical="top" wrapText="1"/>
    </xf>
    <xf numFmtId="0" fontId="37" fillId="8" borderId="0" xfId="12" applyFont="1" applyFill="1" applyAlignment="1">
      <alignment horizontal="center" vertical="center" wrapText="1"/>
    </xf>
    <xf numFmtId="0" fontId="5" fillId="4" borderId="2" xfId="0" applyFont="1" applyFill="1" applyBorder="1"/>
    <xf numFmtId="169" fontId="8" fillId="4" borderId="3" xfId="4" applyNumberFormat="1" applyFont="1" applyFill="1" applyBorder="1" applyAlignment="1" applyProtection="1">
      <alignment horizontal="right" vertical="top" wrapText="1"/>
    </xf>
    <xf numFmtId="169" fontId="8" fillId="4" borderId="2" xfId="4" applyNumberFormat="1" applyFont="1" applyFill="1" applyBorder="1" applyAlignment="1" applyProtection="1">
      <alignment horizontal="right" vertical="top" wrapText="1"/>
    </xf>
    <xf numFmtId="0" fontId="5" fillId="11" borderId="2" xfId="0" applyFont="1" applyFill="1" applyBorder="1" applyProtection="1">
      <protection locked="0"/>
    </xf>
    <xf numFmtId="169" fontId="8" fillId="11" borderId="3" xfId="4" applyNumberFormat="1" applyFont="1" applyFill="1" applyBorder="1" applyAlignment="1" applyProtection="1">
      <alignment horizontal="right" vertical="top" wrapText="1"/>
    </xf>
    <xf numFmtId="169" fontId="8" fillId="11" borderId="2" xfId="4" applyNumberFormat="1" applyFont="1" applyFill="1" applyBorder="1" applyAlignment="1" applyProtection="1">
      <alignment horizontal="right" vertical="top" wrapText="1"/>
    </xf>
    <xf numFmtId="0" fontId="6" fillId="4" borderId="5" xfId="12" applyFont="1" applyFill="1" applyBorder="1" applyAlignment="1">
      <alignment vertical="top" wrapText="1"/>
    </xf>
    <xf numFmtId="0" fontId="12" fillId="2" borderId="9" xfId="12" applyFont="1" applyFill="1" applyBorder="1"/>
    <xf numFmtId="0" fontId="29" fillId="13" borderId="0" xfId="12" applyFill="1"/>
    <xf numFmtId="0" fontId="34" fillId="8" borderId="0" xfId="12" applyFont="1" applyFill="1" applyAlignment="1">
      <alignment horizontal="center" vertical="center" wrapText="1"/>
    </xf>
    <xf numFmtId="0" fontId="7" fillId="2" borderId="10" xfId="12" applyFont="1" applyFill="1" applyBorder="1" applyAlignment="1">
      <alignment wrapText="1"/>
    </xf>
    <xf numFmtId="0" fontId="0" fillId="0" borderId="5" xfId="0" applyBorder="1"/>
    <xf numFmtId="0" fontId="0" fillId="0" borderId="0" xfId="0" applyAlignment="1">
      <alignment horizontal="center"/>
    </xf>
    <xf numFmtId="0" fontId="39" fillId="0" borderId="0" xfId="12" applyFont="1"/>
    <xf numFmtId="0" fontId="37" fillId="0" borderId="0" xfId="12" applyFont="1" applyAlignment="1">
      <alignment horizontal="right"/>
    </xf>
    <xf numFmtId="0" fontId="5" fillId="0" borderId="5" xfId="12" applyFont="1" applyBorder="1"/>
    <xf numFmtId="167" fontId="5" fillId="0" borderId="5" xfId="12" applyNumberFormat="1" applyFont="1" applyBorder="1"/>
    <xf numFmtId="0" fontId="12" fillId="12" borderId="9" xfId="12" applyFont="1" applyFill="1" applyBorder="1"/>
    <xf numFmtId="167" fontId="37" fillId="8" borderId="5" xfId="12" applyNumberFormat="1" applyFont="1" applyFill="1" applyBorder="1"/>
    <xf numFmtId="0" fontId="6" fillId="0" borderId="0" xfId="0" applyFont="1" applyAlignment="1">
      <alignment horizontal="center" wrapText="1"/>
    </xf>
    <xf numFmtId="0" fontId="6" fillId="0" borderId="0" xfId="0" applyFont="1" applyAlignment="1">
      <alignment horizontal="right" vertical="center"/>
    </xf>
    <xf numFmtId="175" fontId="6" fillId="0" borderId="5" xfId="0" applyNumberFormat="1" applyFont="1" applyBorder="1" applyAlignment="1" applyProtection="1">
      <alignment horizontal="center" vertical="center"/>
      <protection locked="0"/>
    </xf>
    <xf numFmtId="175" fontId="6" fillId="8" borderId="5" xfId="0" applyNumberFormat="1" applyFont="1" applyFill="1" applyBorder="1" applyAlignment="1">
      <alignment horizontal="center" vertical="center"/>
    </xf>
    <xf numFmtId="0" fontId="42" fillId="0" borderId="0" xfId="0" applyFont="1"/>
    <xf numFmtId="0" fontId="42" fillId="0" borderId="0" xfId="0" applyFont="1" applyAlignment="1">
      <alignment horizontal="center"/>
    </xf>
    <xf numFmtId="0" fontId="43" fillId="14" borderId="5" xfId="0" applyFont="1" applyFill="1" applyBorder="1" applyAlignment="1">
      <alignment horizontal="center" vertical="center" wrapText="1"/>
    </xf>
    <xf numFmtId="0" fontId="6" fillId="0" borderId="0" xfId="0" applyFont="1"/>
    <xf numFmtId="0" fontId="44" fillId="0" borderId="0" xfId="0" applyFont="1"/>
    <xf numFmtId="0" fontId="5" fillId="8" borderId="5" xfId="12" applyFont="1" applyFill="1" applyBorder="1" applyAlignment="1">
      <alignment vertical="center"/>
    </xf>
    <xf numFmtId="0" fontId="5" fillId="0" borderId="3" xfId="4" applyNumberFormat="1" applyFont="1" applyBorder="1" applyAlignment="1" applyProtection="1">
      <alignment horizontal="center" vertical="center" wrapText="1"/>
      <protection locked="0"/>
    </xf>
    <xf numFmtId="167" fontId="5" fillId="8" borderId="3" xfId="4" applyNumberFormat="1" applyFont="1" applyFill="1" applyBorder="1" applyAlignment="1" applyProtection="1">
      <alignment horizontal="right" vertical="center" wrapText="1"/>
    </xf>
    <xf numFmtId="167" fontId="6" fillId="8" borderId="0" xfId="4" applyNumberFormat="1" applyFont="1" applyFill="1" applyBorder="1" applyAlignment="1" applyProtection="1">
      <alignment horizontal="right" vertical="center" wrapText="1"/>
    </xf>
    <xf numFmtId="4" fontId="5" fillId="3" borderId="11" xfId="4" applyNumberFormat="1" applyFont="1" applyFill="1" applyBorder="1" applyAlignment="1" applyProtection="1">
      <alignment vertical="center" wrapText="1"/>
      <protection locked="0"/>
    </xf>
    <xf numFmtId="4" fontId="5" fillId="3" borderId="6" xfId="4" applyNumberFormat="1" applyFont="1" applyFill="1" applyBorder="1" applyAlignment="1" applyProtection="1">
      <alignment vertical="center" wrapText="1"/>
      <protection locked="0"/>
    </xf>
    <xf numFmtId="0" fontId="5" fillId="4" borderId="6" xfId="12" applyFont="1" applyFill="1" applyBorder="1" applyAlignment="1">
      <alignment vertical="center" wrapText="1"/>
    </xf>
    <xf numFmtId="0" fontId="3" fillId="4" borderId="5" xfId="12" applyFont="1" applyFill="1" applyBorder="1" applyAlignment="1">
      <alignment vertical="center" wrapText="1"/>
    </xf>
    <xf numFmtId="169" fontId="3" fillId="4" borderId="3" xfId="4" applyNumberFormat="1" applyFont="1" applyFill="1" applyBorder="1" applyAlignment="1" applyProtection="1">
      <alignment horizontal="right" vertical="center" wrapText="1"/>
    </xf>
    <xf numFmtId="169" fontId="8" fillId="8" borderId="0" xfId="4" applyNumberFormat="1" applyFont="1" applyFill="1" applyBorder="1" applyAlignment="1">
      <alignment vertical="center" wrapText="1"/>
    </xf>
    <xf numFmtId="169" fontId="3" fillId="8" borderId="5" xfId="4" applyNumberFormat="1" applyFont="1" applyFill="1" applyBorder="1" applyAlignment="1">
      <alignment vertical="center" wrapText="1"/>
    </xf>
    <xf numFmtId="4" fontId="5" fillId="0" borderId="5" xfId="12" applyNumberFormat="1" applyFont="1" applyBorder="1" applyAlignment="1" applyProtection="1">
      <alignment vertical="center"/>
      <protection locked="0"/>
    </xf>
    <xf numFmtId="4" fontId="5" fillId="8" borderId="5" xfId="12" applyNumberFormat="1" applyFont="1" applyFill="1" applyBorder="1" applyAlignment="1">
      <alignment vertical="center"/>
    </xf>
    <xf numFmtId="169" fontId="5" fillId="0" borderId="5" xfId="12" applyNumberFormat="1" applyFont="1" applyBorder="1" applyAlignment="1" applyProtection="1">
      <alignment vertical="center"/>
      <protection locked="0"/>
    </xf>
    <xf numFmtId="0" fontId="29" fillId="0" borderId="0" xfId="12" applyAlignment="1">
      <alignment vertical="center"/>
    </xf>
    <xf numFmtId="0" fontId="29" fillId="8" borderId="0" xfId="12" applyFill="1" applyAlignment="1">
      <alignment vertical="center"/>
    </xf>
    <xf numFmtId="0" fontId="12" fillId="12" borderId="9" xfId="12" applyFont="1" applyFill="1" applyBorder="1" applyAlignment="1">
      <alignment vertical="center"/>
    </xf>
    <xf numFmtId="0" fontId="39" fillId="0" borderId="0" xfId="12" applyFont="1" applyAlignment="1">
      <alignment vertical="center"/>
    </xf>
    <xf numFmtId="0" fontId="38" fillId="12" borderId="5" xfId="12" applyFont="1" applyFill="1" applyBorder="1" applyAlignment="1">
      <alignment horizontal="center" vertical="center"/>
    </xf>
    <xf numFmtId="0" fontId="37" fillId="0" borderId="0" xfId="12" applyFont="1" applyAlignment="1">
      <alignment horizontal="right" vertical="center"/>
    </xf>
    <xf numFmtId="0" fontId="38" fillId="12" borderId="5" xfId="12" applyFont="1" applyFill="1" applyBorder="1" applyAlignment="1">
      <alignment horizontal="right" vertical="center" wrapText="1"/>
    </xf>
    <xf numFmtId="0" fontId="38" fillId="12" borderId="5" xfId="12" applyFont="1" applyFill="1" applyBorder="1" applyAlignment="1">
      <alignment horizontal="center" vertical="center" wrapText="1"/>
    </xf>
    <xf numFmtId="0" fontId="45" fillId="15" borderId="5" xfId="0" applyFont="1" applyFill="1" applyBorder="1" applyAlignment="1">
      <alignment vertical="center" wrapText="1"/>
    </xf>
    <xf numFmtId="0" fontId="45" fillId="15" borderId="5" xfId="0" applyFont="1" applyFill="1" applyBorder="1" applyAlignment="1">
      <alignment horizontal="center" vertical="center" wrapText="1"/>
    </xf>
    <xf numFmtId="0" fontId="5" fillId="3" borderId="0" xfId="16" applyFill="1"/>
    <xf numFmtId="0" fontId="46" fillId="0" borderId="0" xfId="16" applyFont="1" applyAlignment="1">
      <alignment vertical="center"/>
    </xf>
    <xf numFmtId="0" fontId="5" fillId="0" borderId="5" xfId="16" applyBorder="1" applyAlignment="1">
      <alignment vertical="center" wrapText="1"/>
    </xf>
    <xf numFmtId="176" fontId="5" fillId="0" borderId="5" xfId="3" applyNumberFormat="1" applyFont="1" applyBorder="1" applyAlignment="1">
      <alignment vertical="center"/>
    </xf>
    <xf numFmtId="3" fontId="0" fillId="0" borderId="5" xfId="3" applyNumberFormat="1" applyFont="1" applyFill="1" applyBorder="1" applyAlignment="1" applyProtection="1">
      <alignment horizontal="right" vertical="center"/>
      <protection locked="0"/>
    </xf>
    <xf numFmtId="0" fontId="5" fillId="0" borderId="5" xfId="16" applyBorder="1" applyAlignment="1" applyProtection="1">
      <alignment vertical="center" wrapText="1"/>
      <protection locked="0"/>
    </xf>
    <xf numFmtId="176" fontId="0" fillId="0" borderId="5" xfId="3" applyNumberFormat="1" applyFont="1" applyBorder="1" applyAlignment="1">
      <alignment vertical="center"/>
    </xf>
    <xf numFmtId="176" fontId="0" fillId="0" borderId="5" xfId="3" applyNumberFormat="1" applyFont="1" applyFill="1" applyBorder="1" applyAlignment="1">
      <alignment vertical="center" wrapText="1"/>
    </xf>
    <xf numFmtId="3" fontId="0" fillId="0" borderId="5" xfId="3" applyNumberFormat="1" applyFont="1" applyFill="1" applyBorder="1" applyAlignment="1" applyProtection="1">
      <alignment horizontal="right" vertical="center" wrapText="1"/>
      <protection locked="0"/>
    </xf>
    <xf numFmtId="176" fontId="0" fillId="0" borderId="5" xfId="3" applyNumberFormat="1" applyFont="1" applyFill="1" applyBorder="1" applyAlignment="1">
      <alignment vertical="center"/>
    </xf>
    <xf numFmtId="2" fontId="5" fillId="0" borderId="5" xfId="16" applyNumberForma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47" fillId="15" borderId="5" xfId="0" applyFont="1" applyFill="1" applyBorder="1" applyAlignment="1">
      <alignment horizontal="center" vertical="center" wrapText="1"/>
    </xf>
    <xf numFmtId="0" fontId="48" fillId="15" borderId="5" xfId="0" applyFont="1" applyFill="1" applyBorder="1" applyAlignment="1">
      <alignment horizontal="left" vertical="center" wrapText="1" indent="1"/>
    </xf>
    <xf numFmtId="0" fontId="49" fillId="15" borderId="5" xfId="0" applyFont="1" applyFill="1" applyBorder="1" applyAlignment="1">
      <alignment vertical="center" wrapText="1"/>
    </xf>
    <xf numFmtId="9" fontId="47" fillId="0" borderId="5" xfId="17" applyFont="1" applyBorder="1" applyAlignment="1">
      <alignment horizontal="right" vertical="center" wrapText="1"/>
    </xf>
    <xf numFmtId="4" fontId="47" fillId="0" borderId="5" xfId="0" applyNumberFormat="1" applyFont="1" applyBorder="1" applyAlignment="1">
      <alignment horizontal="right" vertical="center" wrapText="1"/>
    </xf>
    <xf numFmtId="0" fontId="35" fillId="8" borderId="5" xfId="12" applyFont="1" applyFill="1" applyBorder="1" applyAlignment="1">
      <alignment horizontal="center" vertical="center"/>
    </xf>
    <xf numFmtId="174" fontId="35" fillId="8" borderId="5" xfId="12" applyNumberFormat="1" applyFont="1" applyFill="1" applyBorder="1" applyAlignment="1">
      <alignment horizontal="center" vertical="center"/>
    </xf>
    <xf numFmtId="169" fontId="35" fillId="8" borderId="5" xfId="12" applyNumberFormat="1" applyFont="1" applyFill="1" applyBorder="1" applyAlignment="1">
      <alignment vertical="center"/>
    </xf>
    <xf numFmtId="173" fontId="5" fillId="7" borderId="5" xfId="7" applyNumberFormat="1" applyFont="1" applyFill="1" applyBorder="1" applyAlignment="1">
      <alignment vertical="center" wrapText="1"/>
    </xf>
    <xf numFmtId="165" fontId="10" fillId="7" borderId="5" xfId="7" applyNumberFormat="1" applyFont="1" applyFill="1" applyBorder="1" applyAlignment="1">
      <alignment vertical="center" wrapText="1"/>
    </xf>
    <xf numFmtId="165" fontId="5" fillId="3" borderId="5" xfId="7" applyNumberFormat="1" applyFont="1" applyFill="1" applyBorder="1" applyAlignment="1">
      <alignment vertical="center" wrapText="1"/>
    </xf>
    <xf numFmtId="172" fontId="10" fillId="4" borderId="4" xfId="7" applyNumberFormat="1" applyFont="1" applyFill="1" applyBorder="1" applyAlignment="1">
      <alignment horizontal="center" vertical="center" wrapText="1"/>
    </xf>
    <xf numFmtId="0" fontId="10" fillId="5" borderId="12" xfId="7" applyFont="1" applyFill="1" applyBorder="1" applyAlignment="1">
      <alignment vertical="center"/>
    </xf>
    <xf numFmtId="0" fontId="10" fillId="5" borderId="13" xfId="7" applyFont="1" applyFill="1" applyBorder="1" applyAlignment="1">
      <alignment vertical="center"/>
    </xf>
    <xf numFmtId="0" fontId="10" fillId="5" borderId="14" xfId="7" applyFont="1" applyFill="1" applyBorder="1" applyAlignment="1">
      <alignment vertical="center"/>
    </xf>
    <xf numFmtId="172" fontId="10" fillId="5" borderId="15" xfId="7" applyNumberFormat="1" applyFont="1" applyFill="1" applyBorder="1" applyAlignment="1">
      <alignment horizontal="center" vertical="center" wrapText="1"/>
    </xf>
    <xf numFmtId="172" fontId="10" fillId="5" borderId="16" xfId="7" applyNumberFormat="1" applyFont="1" applyFill="1" applyBorder="1" applyAlignment="1">
      <alignment horizontal="center" vertical="center" wrapText="1"/>
    </xf>
    <xf numFmtId="173" fontId="5" fillId="7" borderId="15" xfId="7" applyNumberFormat="1" applyFont="1" applyFill="1" applyBorder="1" applyAlignment="1">
      <alignment vertical="center" wrapText="1"/>
    </xf>
    <xf numFmtId="173" fontId="5" fillId="7" borderId="16" xfId="7" applyNumberFormat="1" applyFont="1" applyFill="1" applyBorder="1" applyAlignment="1">
      <alignment vertical="center" wrapText="1"/>
    </xf>
    <xf numFmtId="3" fontId="5" fillId="3" borderId="16" xfId="7" applyNumberFormat="1" applyFont="1" applyFill="1" applyBorder="1" applyAlignment="1" applyProtection="1">
      <alignment horizontal="right" vertical="center" wrapText="1"/>
      <protection locked="0"/>
    </xf>
    <xf numFmtId="3" fontId="3" fillId="5" borderId="15" xfId="7" applyNumberFormat="1" applyFont="1" applyFill="1" applyBorder="1" applyAlignment="1">
      <alignment vertical="center" wrapText="1"/>
    </xf>
    <xf numFmtId="3" fontId="3" fillId="5" borderId="16" xfId="7" applyNumberFormat="1" applyFont="1" applyFill="1" applyBorder="1" applyAlignment="1">
      <alignment vertical="center" wrapText="1"/>
    </xf>
    <xf numFmtId="0" fontId="10" fillId="5" borderId="17" xfId="7" applyFont="1" applyFill="1" applyBorder="1" applyAlignment="1">
      <alignment horizontal="left" vertical="center" wrapText="1"/>
    </xf>
    <xf numFmtId="0" fontId="10" fillId="5" borderId="18" xfId="7" applyFont="1" applyFill="1" applyBorder="1" applyAlignment="1">
      <alignment horizontal="left" vertical="center" wrapText="1"/>
    </xf>
    <xf numFmtId="3" fontId="3" fillId="6" borderId="15" xfId="7" applyNumberFormat="1" applyFont="1" applyFill="1" applyBorder="1" applyAlignment="1">
      <alignment vertical="center" wrapText="1"/>
    </xf>
    <xf numFmtId="3" fontId="3" fillId="6" borderId="16" xfId="7" applyNumberFormat="1" applyFont="1" applyFill="1" applyBorder="1" applyAlignment="1">
      <alignment vertical="center" wrapText="1"/>
    </xf>
    <xf numFmtId="3" fontId="3" fillId="7" borderId="19" xfId="7" applyNumberFormat="1" applyFont="1" applyFill="1" applyBorder="1" applyAlignment="1">
      <alignment vertical="center" wrapText="1"/>
    </xf>
    <xf numFmtId="3" fontId="3" fillId="7" borderId="20" xfId="7" applyNumberFormat="1" applyFont="1" applyFill="1" applyBorder="1" applyAlignment="1">
      <alignment vertical="center" wrapText="1"/>
    </xf>
    <xf numFmtId="3" fontId="3" fillId="7" borderId="21" xfId="7" applyNumberFormat="1" applyFont="1" applyFill="1" applyBorder="1" applyAlignment="1">
      <alignment vertical="center" wrapText="1"/>
    </xf>
    <xf numFmtId="0" fontId="10" fillId="4" borderId="12" xfId="7" applyFont="1" applyFill="1" applyBorder="1" applyAlignment="1">
      <alignment horizontal="left" vertical="center"/>
    </xf>
    <xf numFmtId="0" fontId="10" fillId="4" borderId="13" xfId="7" applyFont="1" applyFill="1" applyBorder="1" applyAlignment="1">
      <alignment horizontal="left" vertical="center"/>
    </xf>
    <xf numFmtId="0" fontId="10" fillId="4" borderId="14" xfId="7" applyFont="1" applyFill="1" applyBorder="1" applyAlignment="1">
      <alignment horizontal="left" vertical="center"/>
    </xf>
    <xf numFmtId="172" fontId="10" fillId="4" borderId="15" xfId="7" applyNumberFormat="1" applyFont="1" applyFill="1" applyBorder="1" applyAlignment="1">
      <alignment horizontal="center" vertical="center" wrapText="1"/>
    </xf>
    <xf numFmtId="172" fontId="10" fillId="4" borderId="16" xfId="7" applyNumberFormat="1" applyFont="1" applyFill="1" applyBorder="1" applyAlignment="1">
      <alignment horizontal="center" vertical="center" wrapText="1"/>
    </xf>
    <xf numFmtId="172" fontId="10" fillId="4" borderId="17" xfId="7" applyNumberFormat="1" applyFont="1" applyFill="1" applyBorder="1" applyAlignment="1">
      <alignment horizontal="center" vertical="center" wrapText="1"/>
    </xf>
    <xf numFmtId="172" fontId="10" fillId="4" borderId="18" xfId="7" applyNumberFormat="1" applyFont="1" applyFill="1" applyBorder="1" applyAlignment="1">
      <alignment horizontal="center" vertical="center" wrapText="1"/>
    </xf>
    <xf numFmtId="3" fontId="3" fillId="4" borderId="15" xfId="7" applyNumberFormat="1" applyFont="1" applyFill="1" applyBorder="1" applyAlignment="1">
      <alignment vertical="center" wrapText="1"/>
    </xf>
    <xf numFmtId="3" fontId="3" fillId="4" borderId="16" xfId="7" applyNumberFormat="1" applyFont="1" applyFill="1" applyBorder="1" applyAlignment="1">
      <alignment vertical="center" wrapText="1"/>
    </xf>
    <xf numFmtId="0" fontId="10" fillId="4" borderId="17" xfId="7" applyFont="1" applyFill="1" applyBorder="1" applyAlignment="1">
      <alignment horizontal="left" vertical="center" wrapText="1"/>
    </xf>
    <xf numFmtId="0" fontId="10" fillId="4" borderId="18" xfId="7" applyFont="1" applyFill="1" applyBorder="1" applyAlignment="1">
      <alignment horizontal="left" vertical="center" wrapText="1"/>
    </xf>
    <xf numFmtId="0" fontId="10" fillId="7" borderId="22" xfId="7" applyFont="1" applyFill="1" applyBorder="1" applyAlignment="1">
      <alignment horizontal="left" vertical="center" wrapText="1"/>
    </xf>
    <xf numFmtId="0" fontId="10" fillId="7" borderId="22" xfId="7" applyFont="1" applyFill="1" applyBorder="1" applyAlignment="1">
      <alignment vertical="center" wrapText="1"/>
    </xf>
    <xf numFmtId="0" fontId="10" fillId="7" borderId="22" xfId="7" applyFont="1" applyFill="1" applyBorder="1" applyAlignment="1">
      <alignment horizontal="left" vertical="center"/>
    </xf>
    <xf numFmtId="0" fontId="10" fillId="7" borderId="23" xfId="7" applyFont="1" applyFill="1" applyBorder="1" applyAlignment="1">
      <alignment vertical="center" wrapText="1"/>
    </xf>
    <xf numFmtId="0" fontId="9" fillId="7" borderId="12" xfId="0" applyFont="1" applyFill="1" applyBorder="1" applyAlignment="1">
      <alignment vertical="center"/>
    </xf>
    <xf numFmtId="0" fontId="5" fillId="7" borderId="13" xfId="0" applyFont="1" applyFill="1" applyBorder="1"/>
    <xf numFmtId="0" fontId="5" fillId="7" borderId="14" xfId="0" applyFont="1" applyFill="1" applyBorder="1"/>
    <xf numFmtId="172" fontId="10" fillId="4" borderId="15" xfId="7" applyNumberFormat="1" applyFont="1" applyFill="1" applyBorder="1" applyAlignment="1">
      <alignment horizontal="center" wrapText="1"/>
    </xf>
    <xf numFmtId="173" fontId="10" fillId="7" borderId="15" xfId="7" applyNumberFormat="1" applyFont="1" applyFill="1" applyBorder="1" applyAlignment="1">
      <alignment horizontal="right" vertical="center" wrapText="1"/>
    </xf>
    <xf numFmtId="173" fontId="3" fillId="7" borderId="16" xfId="7" applyNumberFormat="1" applyFont="1" applyFill="1" applyBorder="1" applyAlignment="1">
      <alignment vertical="center" wrapText="1"/>
    </xf>
    <xf numFmtId="165" fontId="5" fillId="3" borderId="15" xfId="7" applyNumberFormat="1" applyFont="1" applyFill="1" applyBorder="1" applyAlignment="1">
      <alignment vertical="center" wrapText="1"/>
    </xf>
    <xf numFmtId="165" fontId="5" fillId="3" borderId="16" xfId="7" applyNumberFormat="1" applyFont="1" applyFill="1" applyBorder="1" applyAlignment="1">
      <alignment vertical="center" wrapText="1"/>
    </xf>
    <xf numFmtId="165" fontId="10" fillId="7" borderId="15" xfId="7" applyNumberFormat="1" applyFont="1" applyFill="1" applyBorder="1" applyAlignment="1">
      <alignment vertical="center" wrapText="1"/>
    </xf>
    <xf numFmtId="165" fontId="10" fillId="7" borderId="16" xfId="7" applyNumberFormat="1" applyFont="1" applyFill="1" applyBorder="1" applyAlignment="1">
      <alignment vertical="center" wrapText="1"/>
    </xf>
    <xf numFmtId="0" fontId="10" fillId="7" borderId="24" xfId="7" applyFont="1" applyFill="1" applyBorder="1" applyAlignment="1">
      <alignment horizontal="left" vertical="center"/>
    </xf>
    <xf numFmtId="0" fontId="11" fillId="3" borderId="22" xfId="7" applyFont="1" applyFill="1" applyBorder="1" applyAlignment="1" applyProtection="1">
      <alignment vertical="center" wrapText="1"/>
      <protection locked="0"/>
    </xf>
    <xf numFmtId="0" fontId="10" fillId="7" borderId="22" xfId="7" applyFont="1" applyFill="1" applyBorder="1" applyAlignment="1">
      <alignment vertical="center"/>
    </xf>
    <xf numFmtId="4" fontId="14" fillId="0" borderId="5" xfId="0" applyNumberFormat="1" applyFont="1" applyBorder="1" applyAlignment="1">
      <alignment horizontal="right" vertical="center" wrapText="1"/>
    </xf>
    <xf numFmtId="9" fontId="14" fillId="0" borderId="5" xfId="17" applyFont="1" applyBorder="1" applyAlignment="1" applyProtection="1">
      <alignment horizontal="right" vertical="center" wrapText="1"/>
    </xf>
    <xf numFmtId="4" fontId="5" fillId="8" borderId="5" xfId="12" applyNumberFormat="1" applyFont="1" applyFill="1" applyBorder="1" applyAlignment="1" applyProtection="1">
      <alignment vertical="center"/>
      <protection locked="0"/>
    </xf>
    <xf numFmtId="0" fontId="38" fillId="17" borderId="5" xfId="12" applyFont="1" applyFill="1" applyBorder="1" applyAlignment="1">
      <alignment horizontal="center" vertical="center"/>
    </xf>
    <xf numFmtId="0" fontId="7" fillId="17" borderId="5" xfId="12" applyFont="1" applyFill="1" applyBorder="1"/>
    <xf numFmtId="0" fontId="7" fillId="17" borderId="1" xfId="12" applyFont="1" applyFill="1" applyBorder="1" applyAlignment="1">
      <alignment wrapText="1"/>
    </xf>
    <xf numFmtId="0" fontId="7" fillId="17" borderId="10" xfId="12" applyFont="1" applyFill="1" applyBorder="1" applyAlignment="1">
      <alignment wrapText="1"/>
    </xf>
    <xf numFmtId="0" fontId="3" fillId="8" borderId="8" xfId="12" applyFont="1" applyFill="1" applyBorder="1" applyAlignment="1">
      <alignment horizontal="center" vertical="center" wrapText="1"/>
    </xf>
    <xf numFmtId="0" fontId="35" fillId="8" borderId="8" xfId="12" applyFont="1" applyFill="1" applyBorder="1" applyAlignment="1">
      <alignment horizontal="center" vertical="center" wrapText="1"/>
    </xf>
    <xf numFmtId="0" fontId="3" fillId="8" borderId="3" xfId="12" applyFont="1" applyFill="1" applyBorder="1" applyAlignment="1">
      <alignment horizontal="center" vertical="top" wrapText="1"/>
    </xf>
    <xf numFmtId="0" fontId="3" fillId="8" borderId="3" xfId="12" applyFont="1" applyFill="1" applyBorder="1" applyAlignment="1">
      <alignment horizontal="center" vertical="center" wrapText="1"/>
    </xf>
    <xf numFmtId="0" fontId="35" fillId="8" borderId="3" xfId="12" applyFont="1" applyFill="1" applyBorder="1" applyAlignment="1">
      <alignment horizontal="center" vertical="center" wrapText="1"/>
    </xf>
    <xf numFmtId="0" fontId="5" fillId="8" borderId="6" xfId="12" applyFont="1" applyFill="1" applyBorder="1" applyAlignment="1">
      <alignment vertical="center" wrapText="1"/>
    </xf>
    <xf numFmtId="0" fontId="3" fillId="8" borderId="5" xfId="12" applyFont="1" applyFill="1" applyBorder="1" applyAlignment="1">
      <alignment vertical="center" wrapText="1"/>
    </xf>
    <xf numFmtId="169" fontId="3" fillId="8" borderId="3" xfId="4" applyNumberFormat="1" applyFont="1" applyFill="1" applyBorder="1" applyAlignment="1" applyProtection="1">
      <alignment horizontal="right" vertical="center" wrapText="1"/>
    </xf>
    <xf numFmtId="0" fontId="50" fillId="0" borderId="0" xfId="12" applyFont="1" applyAlignment="1">
      <alignment vertical="center"/>
    </xf>
    <xf numFmtId="0" fontId="33" fillId="0" borderId="0" xfId="12" applyFont="1" applyAlignment="1">
      <alignment horizontal="right"/>
    </xf>
    <xf numFmtId="0" fontId="51" fillId="12" borderId="5" xfId="12" applyFont="1" applyFill="1" applyBorder="1" applyAlignment="1">
      <alignment horizontal="left" vertical="center"/>
    </xf>
    <xf numFmtId="169" fontId="37" fillId="3" borderId="5" xfId="12" applyNumberFormat="1" applyFont="1" applyFill="1" applyBorder="1" applyAlignment="1">
      <alignment vertical="center"/>
    </xf>
    <xf numFmtId="9" fontId="37" fillId="3" borderId="5" xfId="17" applyFont="1" applyFill="1" applyBorder="1" applyAlignment="1">
      <alignment vertical="center"/>
    </xf>
    <xf numFmtId="0" fontId="52" fillId="12" borderId="4" xfId="12" applyFont="1" applyFill="1" applyBorder="1"/>
    <xf numFmtId="0" fontId="52" fillId="12" borderId="4" xfId="12" applyFont="1" applyFill="1" applyBorder="1" applyAlignment="1">
      <alignment vertical="center"/>
    </xf>
    <xf numFmtId="0" fontId="52" fillId="12" borderId="7" xfId="12" applyFont="1" applyFill="1" applyBorder="1" applyAlignment="1">
      <alignment vertical="center"/>
    </xf>
    <xf numFmtId="0" fontId="51" fillId="12" borderId="5" xfId="0" applyFont="1" applyFill="1" applyBorder="1" applyAlignment="1">
      <alignment horizontal="left" vertical="center"/>
    </xf>
    <xf numFmtId="0" fontId="51" fillId="12" borderId="5" xfId="0" applyFont="1" applyFill="1" applyBorder="1" applyAlignment="1">
      <alignment horizontal="center" vertical="center" wrapText="1"/>
    </xf>
    <xf numFmtId="0" fontId="47" fillId="15" borderId="5" xfId="0" applyFont="1" applyFill="1" applyBorder="1" applyAlignment="1">
      <alignment vertical="center" wrapText="1"/>
    </xf>
    <xf numFmtId="0" fontId="47" fillId="0" borderId="5" xfId="0" applyFont="1" applyBorder="1" applyAlignment="1">
      <alignment vertical="center" wrapText="1"/>
    </xf>
    <xf numFmtId="0" fontId="45" fillId="0" borderId="5" xfId="0" applyFont="1" applyBorder="1" applyAlignment="1">
      <alignment vertical="center" wrapText="1"/>
    </xf>
    <xf numFmtId="0" fontId="45" fillId="0" borderId="5" xfId="0" applyFont="1" applyBorder="1" applyAlignment="1">
      <alignment horizontal="center" vertical="center" wrapText="1"/>
    </xf>
    <xf numFmtId="175" fontId="47" fillId="18" borderId="5" xfId="0" applyNumberFormat="1" applyFont="1" applyFill="1" applyBorder="1" applyAlignment="1">
      <alignment horizontal="center" vertical="center" wrapText="1"/>
    </xf>
    <xf numFmtId="0" fontId="3" fillId="10" borderId="5" xfId="16" applyFont="1" applyFill="1" applyBorder="1" applyAlignment="1">
      <alignment vertical="center"/>
    </xf>
    <xf numFmtId="0" fontId="3" fillId="10" borderId="5" xfId="16" applyFont="1" applyFill="1" applyBorder="1" applyAlignment="1">
      <alignment vertical="center" wrapText="1"/>
    </xf>
    <xf numFmtId="176" fontId="3" fillId="10" borderId="5" xfId="3" applyNumberFormat="1" applyFont="1" applyFill="1" applyBorder="1" applyAlignment="1">
      <alignment vertical="center"/>
    </xf>
    <xf numFmtId="3" fontId="3" fillId="10" borderId="5" xfId="3" applyNumberFormat="1" applyFont="1" applyFill="1" applyBorder="1" applyAlignment="1">
      <alignment horizontal="right" vertical="center"/>
    </xf>
    <xf numFmtId="0" fontId="5" fillId="10" borderId="5" xfId="16" applyFill="1" applyBorder="1" applyAlignment="1">
      <alignment vertical="center" wrapText="1"/>
    </xf>
    <xf numFmtId="0" fontId="5" fillId="10" borderId="5" xfId="16" applyFill="1" applyBorder="1" applyAlignment="1" applyProtection="1">
      <alignment vertical="center" wrapText="1"/>
      <protection locked="0"/>
    </xf>
    <xf numFmtId="0" fontId="5" fillId="10" borderId="5" xfId="16" applyFill="1" applyBorder="1" applyAlignment="1">
      <alignment vertical="center"/>
    </xf>
    <xf numFmtId="0" fontId="5" fillId="10" borderId="1" xfId="16" applyFill="1" applyBorder="1" applyAlignment="1">
      <alignment vertical="center"/>
    </xf>
    <xf numFmtId="0" fontId="5" fillId="10" borderId="0" xfId="16" applyFill="1"/>
    <xf numFmtId="0" fontId="5" fillId="10" borderId="0" xfId="16" applyFill="1" applyAlignment="1">
      <alignment vertical="center"/>
    </xf>
    <xf numFmtId="16" fontId="3" fillId="11" borderId="5" xfId="16" quotePrefix="1" applyNumberFormat="1" applyFont="1" applyFill="1" applyBorder="1" applyAlignment="1">
      <alignment horizontal="center" vertical="center"/>
    </xf>
    <xf numFmtId="0" fontId="3" fillId="10" borderId="9" xfId="16" applyFont="1" applyFill="1" applyBorder="1" applyAlignment="1">
      <alignment vertical="center"/>
    </xf>
    <xf numFmtId="0" fontId="5" fillId="10" borderId="10" xfId="16" applyFill="1" applyBorder="1" applyAlignment="1">
      <alignment vertical="center"/>
    </xf>
    <xf numFmtId="0" fontId="3" fillId="10" borderId="26" xfId="16" applyFont="1" applyFill="1" applyBorder="1" applyAlignment="1">
      <alignment vertical="center"/>
    </xf>
    <xf numFmtId="0" fontId="5" fillId="10" borderId="27" xfId="16" applyFill="1" applyBorder="1"/>
    <xf numFmtId="0" fontId="3" fillId="10" borderId="11" xfId="16" applyFont="1" applyFill="1" applyBorder="1" applyAlignment="1">
      <alignment vertical="center"/>
    </xf>
    <xf numFmtId="0" fontId="5" fillId="10" borderId="28" xfId="16" applyFill="1" applyBorder="1" applyAlignment="1">
      <alignment vertical="center"/>
    </xf>
    <xf numFmtId="0" fontId="3" fillId="10" borderId="28" xfId="16" applyFont="1" applyFill="1" applyBorder="1" applyAlignment="1">
      <alignment horizontal="center" vertical="center"/>
    </xf>
    <xf numFmtId="0" fontId="5" fillId="10" borderId="2" xfId="16" applyFill="1" applyBorder="1"/>
    <xf numFmtId="0" fontId="36" fillId="10" borderId="6" xfId="12" applyFont="1" applyFill="1" applyBorder="1" applyAlignment="1">
      <alignment vertical="center"/>
    </xf>
    <xf numFmtId="0" fontId="29" fillId="10" borderId="4" xfId="12" applyFill="1" applyBorder="1"/>
    <xf numFmtId="0" fontId="29" fillId="10" borderId="7" xfId="12" applyFill="1" applyBorder="1"/>
    <xf numFmtId="0" fontId="10" fillId="3" borderId="0" xfId="7" applyFont="1" applyFill="1" applyAlignment="1">
      <alignment vertical="center" wrapText="1"/>
    </xf>
    <xf numFmtId="49" fontId="3" fillId="3" borderId="5" xfId="10" applyNumberFormat="1" applyFont="1" applyFill="1" applyBorder="1" applyAlignment="1" applyProtection="1">
      <alignment horizontal="center" vertical="center"/>
      <protection locked="0"/>
    </xf>
    <xf numFmtId="0" fontId="3" fillId="10" borderId="0" xfId="16" applyFont="1" applyFill="1" applyAlignment="1">
      <alignment horizontal="center" vertical="center"/>
    </xf>
    <xf numFmtId="175" fontId="6" fillId="18" borderId="5" xfId="0" applyNumberFormat="1" applyFont="1" applyFill="1" applyBorder="1" applyAlignment="1" applyProtection="1">
      <alignment horizontal="center" vertical="center"/>
      <protection locked="0"/>
    </xf>
    <xf numFmtId="0" fontId="5" fillId="8" borderId="6" xfId="0" applyFont="1" applyFill="1" applyBorder="1" applyAlignment="1">
      <alignment horizontal="center" vertical="center"/>
    </xf>
    <xf numFmtId="0" fontId="5" fillId="8" borderId="5" xfId="0" applyFont="1" applyFill="1" applyBorder="1" applyAlignment="1">
      <alignment horizontal="center" vertical="center"/>
    </xf>
    <xf numFmtId="0" fontId="0" fillId="8" borderId="26" xfId="0" applyFill="1" applyBorder="1"/>
    <xf numFmtId="0" fontId="0" fillId="8" borderId="29" xfId="0" applyFill="1" applyBorder="1"/>
    <xf numFmtId="0" fontId="5" fillId="8" borderId="6" xfId="0" applyFont="1" applyFill="1" applyBorder="1" applyAlignment="1">
      <alignment vertical="center" wrapText="1"/>
    </xf>
    <xf numFmtId="0" fontId="5" fillId="8" borderId="5" xfId="0" applyFont="1" applyFill="1" applyBorder="1" applyAlignment="1">
      <alignment vertical="center" wrapText="1"/>
    </xf>
    <xf numFmtId="0" fontId="0" fillId="8" borderId="26" xfId="0" applyFill="1" applyBorder="1" applyAlignment="1">
      <alignment wrapText="1"/>
    </xf>
    <xf numFmtId="0" fontId="0" fillId="8" borderId="11" xfId="0" applyFill="1" applyBorder="1"/>
    <xf numFmtId="0" fontId="7" fillId="17" borderId="6" xfId="12" applyFont="1" applyFill="1" applyBorder="1" applyAlignment="1">
      <alignment wrapText="1"/>
    </xf>
    <xf numFmtId="0" fontId="7" fillId="17" borderId="4" xfId="12" applyFont="1" applyFill="1" applyBorder="1" applyAlignment="1">
      <alignment wrapText="1"/>
    </xf>
    <xf numFmtId="0" fontId="7" fillId="17" borderId="7" xfId="12" applyFont="1" applyFill="1" applyBorder="1" applyAlignment="1">
      <alignment wrapText="1"/>
    </xf>
    <xf numFmtId="0" fontId="33" fillId="0" borderId="0" xfId="12" applyFont="1"/>
    <xf numFmtId="171" fontId="41" fillId="0" borderId="0" xfId="17" applyNumberFormat="1" applyFont="1" applyFill="1" applyBorder="1" applyAlignment="1">
      <alignment vertical="center"/>
    </xf>
    <xf numFmtId="0" fontId="41" fillId="0" borderId="0" xfId="12" applyFont="1" applyAlignment="1">
      <alignment vertical="center"/>
    </xf>
    <xf numFmtId="0" fontId="29" fillId="0" borderId="5" xfId="12" applyBorder="1" applyAlignment="1" applyProtection="1">
      <alignment vertical="center"/>
      <protection locked="0"/>
    </xf>
    <xf numFmtId="167" fontId="5" fillId="3" borderId="3" xfId="4" applyNumberFormat="1" applyFont="1" applyFill="1" applyBorder="1" applyAlignment="1" applyProtection="1">
      <alignment horizontal="right" vertical="center" wrapText="1"/>
      <protection locked="0"/>
    </xf>
    <xf numFmtId="4" fontId="32" fillId="8" borderId="5" xfId="12" applyNumberFormat="1" applyFont="1" applyFill="1" applyBorder="1"/>
    <xf numFmtId="0" fontId="29" fillId="8" borderId="6" xfId="12" applyFill="1" applyBorder="1"/>
    <xf numFmtId="2" fontId="32" fillId="8" borderId="7" xfId="12" applyNumberFormat="1" applyFont="1" applyFill="1" applyBorder="1"/>
    <xf numFmtId="0" fontId="29" fillId="0" borderId="4" xfId="12" applyBorder="1"/>
    <xf numFmtId="4" fontId="41" fillId="8" borderId="26" xfId="12" applyNumberFormat="1" applyFont="1" applyFill="1" applyBorder="1" applyAlignment="1">
      <alignment vertical="center"/>
    </xf>
    <xf numFmtId="2" fontId="29" fillId="8" borderId="27" xfId="12" applyNumberFormat="1" applyFill="1" applyBorder="1"/>
    <xf numFmtId="0" fontId="29" fillId="8" borderId="28" xfId="12" applyFill="1" applyBorder="1"/>
    <xf numFmtId="0" fontId="29" fillId="8" borderId="26" xfId="12" applyFill="1" applyBorder="1" applyAlignment="1">
      <alignment horizontal="left"/>
    </xf>
    <xf numFmtId="0" fontId="53" fillId="8" borderId="11" xfId="10" applyFont="1" applyFill="1" applyBorder="1" applyAlignment="1">
      <alignment horizontal="left" vertical="center" wrapText="1"/>
    </xf>
    <xf numFmtId="0" fontId="30" fillId="0" borderId="0" xfId="12" applyFont="1" applyAlignment="1">
      <alignment vertical="center"/>
    </xf>
    <xf numFmtId="0" fontId="5" fillId="0" borderId="0" xfId="10"/>
    <xf numFmtId="0" fontId="5" fillId="0" borderId="5" xfId="0" applyFont="1" applyBorder="1"/>
    <xf numFmtId="0" fontId="55" fillId="0" borderId="5" xfId="10" applyFont="1" applyBorder="1" applyAlignment="1">
      <alignment vertical="center" wrapText="1"/>
    </xf>
    <xf numFmtId="0" fontId="5" fillId="0" borderId="5" xfId="10" applyBorder="1"/>
    <xf numFmtId="4" fontId="5" fillId="0" borderId="5" xfId="12" applyNumberFormat="1" applyFont="1" applyBorder="1" applyAlignment="1">
      <alignment vertical="center"/>
    </xf>
    <xf numFmtId="0" fontId="5" fillId="20" borderId="9" xfId="0" applyFont="1" applyFill="1" applyBorder="1" applyAlignment="1">
      <alignment vertical="center"/>
    </xf>
    <xf numFmtId="0" fontId="0" fillId="20" borderId="1" xfId="0" applyFill="1" applyBorder="1" applyAlignment="1">
      <alignment vertical="center"/>
    </xf>
    <xf numFmtId="0" fontId="0" fillId="20" borderId="10" xfId="0" applyFill="1" applyBorder="1" applyAlignment="1">
      <alignment vertical="center"/>
    </xf>
    <xf numFmtId="0" fontId="5" fillId="20" borderId="26" xfId="0" applyFont="1" applyFill="1" applyBorder="1" applyAlignment="1">
      <alignment vertical="center"/>
    </xf>
    <xf numFmtId="0" fontId="5" fillId="20" borderId="0" xfId="0" applyFont="1" applyFill="1" applyAlignment="1">
      <alignment vertical="center"/>
    </xf>
    <xf numFmtId="0" fontId="5" fillId="20" borderId="27" xfId="0" applyFont="1" applyFill="1" applyBorder="1" applyAlignment="1">
      <alignment vertical="center"/>
    </xf>
    <xf numFmtId="0" fontId="5" fillId="20" borderId="11" xfId="0" applyFont="1" applyFill="1" applyBorder="1" applyAlignment="1">
      <alignment vertical="center"/>
    </xf>
    <xf numFmtId="0" fontId="56" fillId="21" borderId="3" xfId="12" applyFont="1" applyFill="1" applyBorder="1" applyAlignment="1" applyProtection="1">
      <alignment horizontal="center"/>
      <protection locked="0"/>
    </xf>
    <xf numFmtId="0" fontId="5" fillId="20" borderId="6" xfId="0" applyFont="1" applyFill="1" applyBorder="1" applyAlignment="1">
      <alignment wrapText="1"/>
    </xf>
    <xf numFmtId="0" fontId="20" fillId="20" borderId="5" xfId="0" applyFont="1" applyFill="1" applyBorder="1" applyAlignment="1">
      <alignment horizontal="center" vertical="center"/>
    </xf>
    <xf numFmtId="0" fontId="17" fillId="0" borderId="0" xfId="0" applyFont="1"/>
    <xf numFmtId="0" fontId="29" fillId="20" borderId="0" xfId="12" applyFill="1" applyAlignment="1">
      <alignment vertical="center"/>
    </xf>
    <xf numFmtId="0" fontId="36" fillId="20" borderId="28" xfId="0" applyFont="1" applyFill="1" applyBorder="1" applyAlignment="1">
      <alignment horizontal="left" vertical="center"/>
    </xf>
    <xf numFmtId="0" fontId="29" fillId="20" borderId="27" xfId="12" applyFill="1" applyBorder="1" applyAlignment="1">
      <alignment vertical="center"/>
    </xf>
    <xf numFmtId="0" fontId="0" fillId="20" borderId="28" xfId="0" applyFill="1" applyBorder="1" applyAlignment="1">
      <alignment vertical="center"/>
    </xf>
    <xf numFmtId="0" fontId="29" fillId="20" borderId="28" xfId="12" applyFill="1" applyBorder="1" applyAlignment="1">
      <alignment vertical="center"/>
    </xf>
    <xf numFmtId="0" fontId="29" fillId="20" borderId="2" xfId="12" applyFill="1" applyBorder="1"/>
    <xf numFmtId="0" fontId="5" fillId="20" borderId="6" xfId="0" applyFont="1" applyFill="1" applyBorder="1" applyAlignment="1">
      <alignment vertical="center"/>
    </xf>
    <xf numFmtId="0" fontId="36" fillId="20" borderId="4" xfId="0" applyFont="1" applyFill="1" applyBorder="1" applyAlignment="1">
      <alignment horizontal="left" vertical="center"/>
    </xf>
    <xf numFmtId="0" fontId="0" fillId="20" borderId="4" xfId="0" applyFill="1" applyBorder="1" applyAlignment="1">
      <alignment vertical="center"/>
    </xf>
    <xf numFmtId="0" fontId="29" fillId="20" borderId="4" xfId="12" applyFill="1" applyBorder="1" applyAlignment="1">
      <alignment vertical="center"/>
    </xf>
    <xf numFmtId="0" fontId="29" fillId="20" borderId="7" xfId="12" applyFill="1" applyBorder="1"/>
    <xf numFmtId="0" fontId="0" fillId="0" borderId="8" xfId="0" applyBorder="1"/>
    <xf numFmtId="0" fontId="5" fillId="0" borderId="29" xfId="0" applyFont="1" applyBorder="1" applyAlignment="1">
      <alignment vertical="center"/>
    </xf>
    <xf numFmtId="0" fontId="5" fillId="0" borderId="3" xfId="0" applyFont="1" applyBorder="1" applyAlignment="1">
      <alignment vertical="center"/>
    </xf>
    <xf numFmtId="0" fontId="55" fillId="0" borderId="6" xfId="0" applyFont="1" applyBorder="1" applyAlignment="1">
      <alignment vertical="center" wrapText="1"/>
    </xf>
    <xf numFmtId="0" fontId="5" fillId="13" borderId="8" xfId="0" applyFont="1" applyFill="1" applyBorder="1"/>
    <xf numFmtId="0" fontId="5" fillId="13" borderId="29" xfId="0" applyFont="1" applyFill="1" applyBorder="1"/>
    <xf numFmtId="0" fontId="5" fillId="13" borderId="3" xfId="0" applyFont="1" applyFill="1" applyBorder="1"/>
    <xf numFmtId="0" fontId="5" fillId="0" borderId="9" xfId="0" applyFont="1" applyBorder="1"/>
    <xf numFmtId="0" fontId="5" fillId="0" borderId="26" xfId="0" applyFont="1" applyBorder="1"/>
    <xf numFmtId="0" fontId="5" fillId="0" borderId="11" xfId="0" applyFont="1" applyBorder="1"/>
    <xf numFmtId="0" fontId="5" fillId="13" borderId="8" xfId="10" applyFill="1" applyBorder="1"/>
    <xf numFmtId="0" fontId="5" fillId="13" borderId="29" xfId="10" applyFill="1" applyBorder="1"/>
    <xf numFmtId="0" fontId="5" fillId="13" borderId="3" xfId="10" applyFill="1" applyBorder="1"/>
    <xf numFmtId="0" fontId="5" fillId="13" borderId="26" xfId="0" applyFont="1" applyFill="1" applyBorder="1"/>
    <xf numFmtId="0" fontId="57" fillId="0" borderId="0" xfId="0" applyFont="1"/>
    <xf numFmtId="0" fontId="8" fillId="8" borderId="28" xfId="0" applyFont="1" applyFill="1" applyBorder="1" applyAlignment="1">
      <alignment horizontal="right" vertical="center"/>
    </xf>
    <xf numFmtId="0" fontId="58" fillId="3" borderId="5" xfId="0" applyFont="1" applyFill="1" applyBorder="1" applyAlignment="1">
      <alignment horizontal="left" vertical="center" wrapText="1" indent="4"/>
    </xf>
    <xf numFmtId="0" fontId="47" fillId="3" borderId="5" xfId="0" applyFont="1" applyFill="1" applyBorder="1" applyAlignment="1">
      <alignment horizontal="center" vertical="center" wrapText="1"/>
    </xf>
    <xf numFmtId="0" fontId="5" fillId="3" borderId="5" xfId="12" applyFont="1" applyFill="1" applyBorder="1" applyProtection="1">
      <protection locked="0"/>
    </xf>
    <xf numFmtId="0" fontId="5" fillId="3" borderId="2" xfId="0" applyFont="1" applyFill="1" applyBorder="1" applyProtection="1">
      <protection locked="0"/>
    </xf>
    <xf numFmtId="49" fontId="5" fillId="0" borderId="2" xfId="4" applyNumberFormat="1" applyFont="1" applyBorder="1" applyAlignment="1" applyProtection="1">
      <alignment horizontal="center"/>
      <protection locked="0"/>
    </xf>
    <xf numFmtId="0" fontId="32" fillId="0" borderId="0" xfId="12" applyFont="1" applyAlignment="1">
      <alignment horizontal="center" wrapText="1"/>
    </xf>
    <xf numFmtId="0" fontId="5" fillId="0" borderId="5" xfId="12" applyFont="1" applyBorder="1" applyAlignment="1" applyProtection="1">
      <alignment vertical="center" wrapText="1"/>
      <protection locked="0"/>
    </xf>
    <xf numFmtId="0" fontId="5" fillId="3" borderId="0" xfId="0" applyFont="1" applyFill="1"/>
    <xf numFmtId="0" fontId="21" fillId="3" borderId="9" xfId="0" applyFont="1" applyFill="1" applyBorder="1" applyAlignment="1">
      <alignment vertical="top"/>
    </xf>
    <xf numFmtId="0" fontId="21" fillId="3" borderId="1" xfId="0" applyFont="1" applyFill="1" applyBorder="1" applyAlignment="1">
      <alignment vertical="top"/>
    </xf>
    <xf numFmtId="0" fontId="21" fillId="3" borderId="26" xfId="0" applyFont="1" applyFill="1" applyBorder="1" applyAlignment="1">
      <alignment vertical="top"/>
    </xf>
    <xf numFmtId="0" fontId="21" fillId="3" borderId="0" xfId="0" applyFont="1" applyFill="1" applyAlignment="1">
      <alignment vertical="top"/>
    </xf>
    <xf numFmtId="0" fontId="21" fillId="3" borderId="26" xfId="0" applyFont="1" applyFill="1" applyBorder="1" applyAlignment="1">
      <alignment horizontal="center" vertical="top"/>
    </xf>
    <xf numFmtId="0" fontId="23" fillId="3" borderId="26" xfId="0" applyFont="1" applyFill="1" applyBorder="1" applyAlignment="1">
      <alignment vertical="top"/>
    </xf>
    <xf numFmtId="0" fontId="23" fillId="3" borderId="0" xfId="0" applyFont="1" applyFill="1" applyAlignment="1">
      <alignment vertical="top"/>
    </xf>
    <xf numFmtId="0" fontId="22" fillId="3" borderId="26" xfId="0" applyFont="1" applyFill="1" applyBorder="1" applyAlignment="1">
      <alignment vertical="top"/>
    </xf>
    <xf numFmtId="0" fontId="22" fillId="3" borderId="0" xfId="0" applyFont="1" applyFill="1" applyAlignment="1">
      <alignment vertical="top"/>
    </xf>
    <xf numFmtId="0" fontId="20" fillId="3" borderId="26" xfId="0" applyFont="1" applyFill="1" applyBorder="1" applyAlignment="1">
      <alignment vertical="top"/>
    </xf>
    <xf numFmtId="0" fontId="6" fillId="3" borderId="11" xfId="0" applyFont="1" applyFill="1" applyBorder="1" applyAlignment="1">
      <alignment vertical="top" wrapText="1"/>
    </xf>
    <xf numFmtId="0" fontId="8" fillId="3" borderId="28" xfId="0" applyFont="1" applyFill="1" applyBorder="1" applyAlignment="1">
      <alignment vertical="top" wrapText="1"/>
    </xf>
    <xf numFmtId="0" fontId="6" fillId="3" borderId="9" xfId="0" applyFont="1" applyFill="1" applyBorder="1" applyAlignment="1">
      <alignment vertical="top" wrapText="1"/>
    </xf>
    <xf numFmtId="0" fontId="8" fillId="3" borderId="1" xfId="0" applyFont="1" applyFill="1" applyBorder="1" applyAlignment="1">
      <alignment vertical="top" wrapText="1"/>
    </xf>
    <xf numFmtId="0" fontId="24" fillId="3" borderId="26" xfId="0" applyFont="1" applyFill="1" applyBorder="1" applyAlignment="1">
      <alignment horizontal="center" vertical="top" wrapText="1"/>
    </xf>
    <xf numFmtId="0" fontId="14" fillId="0" borderId="0" xfId="0" applyFont="1"/>
    <xf numFmtId="0" fontId="5" fillId="3" borderId="0" xfId="10" applyFill="1"/>
    <xf numFmtId="0" fontId="9" fillId="3" borderId="26" xfId="10" applyFont="1" applyFill="1" applyBorder="1" applyAlignment="1">
      <alignment horizontal="center" vertical="center" wrapText="1"/>
    </xf>
    <xf numFmtId="0" fontId="9" fillId="3" borderId="26" xfId="10" applyFont="1" applyFill="1" applyBorder="1" applyAlignment="1">
      <alignment horizontal="center" vertical="top" wrapText="1"/>
    </xf>
    <xf numFmtId="0" fontId="15" fillId="3" borderId="26" xfId="10" applyFont="1" applyFill="1" applyBorder="1" applyAlignment="1">
      <alignment horizontal="center" vertical="center" wrapText="1"/>
    </xf>
    <xf numFmtId="0" fontId="9" fillId="3" borderId="9" xfId="10" applyFont="1" applyFill="1" applyBorder="1" applyAlignment="1">
      <alignment horizontal="center" vertical="center" wrapText="1"/>
    </xf>
    <xf numFmtId="49" fontId="13" fillId="3" borderId="0" xfId="10" applyNumberFormat="1" applyFont="1" applyFill="1" applyAlignment="1">
      <alignment horizontal="right" vertical="center" wrapText="1"/>
    </xf>
    <xf numFmtId="0" fontId="14" fillId="3" borderId="26" xfId="10" applyFont="1" applyFill="1" applyBorder="1" applyAlignment="1">
      <alignment horizontal="center" vertical="center"/>
    </xf>
    <xf numFmtId="0" fontId="26" fillId="3" borderId="0" xfId="6" applyFont="1" applyFill="1" applyBorder="1" applyAlignment="1" applyProtection="1">
      <alignment vertical="top" wrapText="1"/>
    </xf>
    <xf numFmtId="0" fontId="37" fillId="3" borderId="0" xfId="10" applyFont="1" applyFill="1"/>
    <xf numFmtId="0" fontId="5" fillId="3" borderId="0" xfId="7" applyFont="1" applyFill="1"/>
    <xf numFmtId="0" fontId="9" fillId="0" borderId="26" xfId="7" applyFont="1" applyBorder="1" applyAlignment="1">
      <alignment horizontal="center" vertical="top"/>
    </xf>
    <xf numFmtId="0" fontId="5" fillId="0" borderId="0" xfId="7" applyFont="1"/>
    <xf numFmtId="0" fontId="5" fillId="3" borderId="0" xfId="7" applyFont="1" applyFill="1" applyAlignment="1">
      <alignment vertical="center"/>
    </xf>
    <xf numFmtId="0" fontId="14" fillId="3" borderId="26" xfId="7" applyFont="1" applyFill="1" applyBorder="1" applyAlignment="1">
      <alignment horizontal="center" vertical="center"/>
    </xf>
    <xf numFmtId="0" fontId="5" fillId="0" borderId="0" xfId="7" applyFont="1" applyAlignment="1">
      <alignment vertical="center"/>
    </xf>
    <xf numFmtId="0" fontId="14" fillId="0" borderId="0" xfId="7" applyFont="1" applyAlignment="1">
      <alignment horizontal="left" vertical="top" wrapText="1"/>
    </xf>
    <xf numFmtId="0" fontId="26" fillId="0" borderId="0" xfId="6" applyFont="1" applyFill="1" applyBorder="1" applyAlignment="1" applyProtection="1">
      <alignment horizontal="left" vertical="top" wrapText="1"/>
    </xf>
    <xf numFmtId="0" fontId="25" fillId="3" borderId="0" xfId="6" applyFill="1" applyBorder="1" applyAlignment="1" applyProtection="1">
      <alignment vertical="top" wrapText="1"/>
    </xf>
    <xf numFmtId="0" fontId="14" fillId="0" borderId="0" xfId="6" applyFont="1" applyFill="1" applyBorder="1" applyAlignment="1" applyProtection="1">
      <alignment vertical="center" wrapText="1"/>
    </xf>
    <xf numFmtId="0" fontId="3" fillId="3" borderId="0" xfId="6" applyFont="1" applyFill="1" applyBorder="1" applyAlignment="1" applyProtection="1">
      <alignment horizontal="left" vertical="center" wrapText="1"/>
    </xf>
    <xf numFmtId="49" fontId="9" fillId="3" borderId="26" xfId="0" applyNumberFormat="1" applyFont="1" applyFill="1" applyBorder="1" applyAlignment="1">
      <alignment horizontal="center" vertical="center" wrapText="1"/>
    </xf>
    <xf numFmtId="0" fontId="31" fillId="3" borderId="0" xfId="7" applyFill="1" applyAlignment="1">
      <alignment vertical="center"/>
    </xf>
    <xf numFmtId="0" fontId="55" fillId="0" borderId="29" xfId="10" applyFont="1" applyBorder="1" applyAlignment="1">
      <alignment vertical="center" wrapText="1"/>
    </xf>
    <xf numFmtId="165" fontId="10" fillId="7" borderId="17" xfId="7" applyNumberFormat="1" applyFont="1" applyFill="1" applyBorder="1" applyAlignment="1">
      <alignment vertical="center" wrapText="1"/>
    </xf>
    <xf numFmtId="165" fontId="10" fillId="7" borderId="4" xfId="7" applyNumberFormat="1" applyFont="1" applyFill="1" applyBorder="1" applyAlignment="1">
      <alignment vertical="center" wrapText="1"/>
    </xf>
    <xf numFmtId="165" fontId="10" fillId="7" borderId="18" xfId="7" applyNumberFormat="1" applyFont="1" applyFill="1" applyBorder="1" applyAlignment="1">
      <alignment vertical="center" wrapText="1"/>
    </xf>
    <xf numFmtId="0" fontId="10" fillId="7" borderId="31" xfId="7" applyFont="1" applyFill="1" applyBorder="1" applyAlignment="1">
      <alignment horizontal="right" vertical="center" wrapText="1"/>
    </xf>
    <xf numFmtId="0" fontId="10" fillId="7" borderId="25" xfId="7" applyFont="1" applyFill="1" applyBorder="1" applyAlignment="1">
      <alignment horizontal="right" vertical="center" wrapText="1"/>
    </xf>
    <xf numFmtId="0" fontId="4" fillId="3" borderId="22" xfId="7" applyFont="1" applyFill="1" applyBorder="1" applyAlignment="1" applyProtection="1">
      <alignment horizontal="left" vertical="center" wrapText="1"/>
      <protection locked="0"/>
    </xf>
    <xf numFmtId="3" fontId="5" fillId="3" borderId="5" xfId="7" applyNumberFormat="1" applyFont="1" applyFill="1" applyBorder="1" applyAlignment="1">
      <alignment horizontal="right" vertical="center" wrapText="1"/>
    </xf>
    <xf numFmtId="3" fontId="5" fillId="3" borderId="16" xfId="7" applyNumberFormat="1" applyFont="1" applyFill="1" applyBorder="1" applyAlignment="1">
      <alignment horizontal="right" vertical="center" wrapText="1"/>
    </xf>
    <xf numFmtId="165" fontId="10" fillId="7" borderId="32" xfId="7" applyNumberFormat="1" applyFont="1" applyFill="1" applyBorder="1" applyAlignment="1">
      <alignment vertical="center" wrapText="1"/>
    </xf>
    <xf numFmtId="165" fontId="10" fillId="7" borderId="28" xfId="7" applyNumberFormat="1" applyFont="1" applyFill="1" applyBorder="1" applyAlignment="1">
      <alignment vertical="center" wrapText="1"/>
    </xf>
    <xf numFmtId="165" fontId="10" fillId="7" borderId="33" xfId="7" applyNumberFormat="1" applyFont="1" applyFill="1" applyBorder="1" applyAlignment="1">
      <alignment vertical="center" wrapText="1"/>
    </xf>
    <xf numFmtId="172" fontId="10" fillId="7" borderId="17" xfId="7" applyNumberFormat="1" applyFont="1" applyFill="1" applyBorder="1" applyAlignment="1">
      <alignment horizontal="center" vertical="center" wrapText="1"/>
    </xf>
    <xf numFmtId="172" fontId="10" fillId="7" borderId="4" xfId="7" applyNumberFormat="1" applyFont="1" applyFill="1" applyBorder="1" applyAlignment="1">
      <alignment horizontal="center" vertical="center" wrapText="1"/>
    </xf>
    <xf numFmtId="0" fontId="6" fillId="0" borderId="5" xfId="0" applyFont="1" applyBorder="1" applyAlignment="1">
      <alignment horizontal="justify" vertical="center" wrapText="1"/>
    </xf>
    <xf numFmtId="14" fontId="63" fillId="0" borderId="0" xfId="0" quotePrefix="1" applyNumberFormat="1" applyFont="1"/>
    <xf numFmtId="0" fontId="5" fillId="20" borderId="28" xfId="0" applyFont="1" applyFill="1" applyBorder="1" applyAlignment="1">
      <alignment vertical="center"/>
    </xf>
    <xf numFmtId="0" fontId="5" fillId="20" borderId="2" xfId="0" applyFont="1" applyFill="1" applyBorder="1" applyAlignment="1">
      <alignment vertical="center"/>
    </xf>
    <xf numFmtId="0" fontId="5" fillId="20" borderId="11" xfId="0" applyFont="1" applyFill="1" applyBorder="1" applyAlignment="1">
      <alignment vertical="top"/>
    </xf>
    <xf numFmtId="0" fontId="14" fillId="3" borderId="0" xfId="10" applyFont="1" applyFill="1" applyAlignment="1">
      <alignment horizontal="left" vertical="top" wrapText="1"/>
    </xf>
    <xf numFmtId="0" fontId="9" fillId="3" borderId="0" xfId="10" applyFont="1" applyFill="1" applyAlignment="1">
      <alignment horizontal="left" vertical="center" wrapText="1"/>
    </xf>
    <xf numFmtId="0" fontId="9" fillId="3" borderId="0" xfId="6" applyFont="1" applyFill="1" applyBorder="1" applyAlignment="1" applyProtection="1">
      <alignment horizontal="left" vertical="top" wrapText="1"/>
    </xf>
    <xf numFmtId="0" fontId="14" fillId="3" borderId="0" xfId="10" applyFont="1" applyFill="1" applyAlignment="1">
      <alignment vertical="top" wrapText="1"/>
    </xf>
    <xf numFmtId="0" fontId="14" fillId="3" borderId="0" xfId="6" applyFont="1" applyFill="1" applyBorder="1" applyAlignment="1" applyProtection="1">
      <alignment horizontal="left" vertical="top" wrapText="1"/>
    </xf>
    <xf numFmtId="0" fontId="15" fillId="3" borderId="0" xfId="10" applyFont="1" applyFill="1" applyAlignment="1">
      <alignment horizontal="left" vertical="top" wrapText="1"/>
    </xf>
    <xf numFmtId="0" fontId="9" fillId="3" borderId="0" xfId="10" applyFont="1" applyFill="1" applyAlignment="1">
      <alignment horizontal="left" vertical="top" wrapText="1"/>
    </xf>
    <xf numFmtId="0" fontId="14" fillId="0" borderId="0" xfId="7" applyFont="1" applyAlignment="1">
      <alignment horizontal="left" vertical="center" wrapText="1"/>
    </xf>
    <xf numFmtId="0" fontId="9" fillId="0" borderId="0" xfId="7" applyFont="1" applyAlignment="1">
      <alignment horizontal="left" vertical="center" wrapText="1"/>
    </xf>
    <xf numFmtId="0" fontId="60" fillId="0" borderId="0" xfId="10" applyFont="1" applyAlignment="1">
      <alignment horizontal="left" vertical="top" wrapText="1"/>
    </xf>
    <xf numFmtId="0" fontId="5" fillId="3" borderId="26" xfId="10" applyFill="1" applyBorder="1"/>
    <xf numFmtId="0" fontId="14" fillId="3" borderId="0" xfId="10" applyFont="1" applyFill="1"/>
    <xf numFmtId="0" fontId="14" fillId="3" borderId="0" xfId="6" applyFont="1" applyFill="1" applyBorder="1" applyAlignment="1" applyProtection="1">
      <alignment horizontal="left" vertical="center" wrapText="1"/>
    </xf>
    <xf numFmtId="0" fontId="14" fillId="3" borderId="0" xfId="10" applyFont="1" applyFill="1" applyAlignment="1">
      <alignment horizontal="center" vertical="center"/>
    </xf>
    <xf numFmtId="0" fontId="9" fillId="3" borderId="0" xfId="6" applyFont="1" applyFill="1" applyBorder="1" applyAlignment="1" applyProtection="1">
      <alignment horizontal="left" vertical="center" wrapText="1"/>
    </xf>
    <xf numFmtId="0" fontId="9" fillId="7" borderId="7" xfId="10" applyFont="1" applyFill="1" applyBorder="1" applyAlignment="1">
      <alignment horizontal="center" vertical="top" wrapText="1"/>
    </xf>
    <xf numFmtId="0" fontId="5" fillId="7" borderId="0" xfId="0" applyFont="1" applyFill="1"/>
    <xf numFmtId="0" fontId="5" fillId="7" borderId="0" xfId="10" applyFill="1"/>
    <xf numFmtId="0" fontId="68" fillId="7" borderId="0" xfId="7" applyFont="1" applyFill="1" applyAlignment="1">
      <alignment horizontal="left"/>
    </xf>
    <xf numFmtId="0" fontId="5" fillId="7" borderId="0" xfId="10" applyFill="1" applyAlignment="1">
      <alignment horizontal="left"/>
    </xf>
    <xf numFmtId="0" fontId="31" fillId="7" borderId="0" xfId="7" applyFill="1" applyAlignment="1">
      <alignment vertical="center"/>
    </xf>
    <xf numFmtId="0" fontId="5" fillId="3" borderId="5" xfId="11" applyFill="1" applyBorder="1" applyAlignment="1" applyProtection="1">
      <alignment horizontal="left" vertical="center" wrapText="1"/>
      <protection hidden="1"/>
    </xf>
    <xf numFmtId="0" fontId="5" fillId="3" borderId="0" xfId="0" applyFont="1" applyFill="1" applyAlignment="1">
      <alignment horizontal="center" vertical="center" wrapText="1"/>
    </xf>
    <xf numFmtId="0" fontId="67" fillId="3" borderId="0" xfId="0" applyFont="1" applyFill="1" applyAlignment="1">
      <alignment horizontal="center" vertical="center" wrapText="1"/>
    </xf>
    <xf numFmtId="0" fontId="35" fillId="7" borderId="8" xfId="0" applyFont="1" applyFill="1" applyBorder="1" applyAlignment="1">
      <alignment horizontal="left" vertical="center" wrapText="1"/>
    </xf>
    <xf numFmtId="0" fontId="73" fillId="3" borderId="5" xfId="0" applyFont="1" applyFill="1" applyBorder="1" applyAlignment="1">
      <alignment horizontal="center" vertical="center" wrapText="1"/>
    </xf>
    <xf numFmtId="0" fontId="74" fillId="3" borderId="5" xfId="0" applyFont="1" applyFill="1" applyBorder="1" applyAlignment="1">
      <alignment horizontal="center" vertical="center" wrapText="1"/>
    </xf>
    <xf numFmtId="0" fontId="9" fillId="3" borderId="26" xfId="10" applyFont="1" applyFill="1" applyBorder="1" applyAlignment="1">
      <alignment horizontal="center" vertical="center"/>
    </xf>
    <xf numFmtId="164" fontId="62" fillId="3" borderId="5" xfId="20" applyNumberFormat="1" applyFont="1" applyFill="1" applyBorder="1" applyAlignment="1" applyProtection="1">
      <alignment horizontal="center" vertical="center" wrapText="1"/>
      <protection locked="0"/>
    </xf>
    <xf numFmtId="0" fontId="3" fillId="0" borderId="0" xfId="0" applyFont="1"/>
    <xf numFmtId="0" fontId="15" fillId="7" borderId="26" xfId="10" applyFont="1" applyFill="1" applyBorder="1" applyAlignment="1">
      <alignment vertical="center"/>
    </xf>
    <xf numFmtId="0" fontId="77" fillId="0" borderId="5" xfId="10" applyFont="1" applyBorder="1" applyAlignment="1">
      <alignment wrapText="1"/>
    </xf>
    <xf numFmtId="0" fontId="54" fillId="7" borderId="0" xfId="10" applyFont="1" applyFill="1" applyAlignment="1">
      <alignment horizontal="right" vertical="center" wrapText="1"/>
    </xf>
    <xf numFmtId="0" fontId="21" fillId="7" borderId="26" xfId="0" applyFont="1" applyFill="1" applyBorder="1" applyAlignment="1">
      <alignment vertical="top"/>
    </xf>
    <xf numFmtId="0" fontId="5" fillId="7" borderId="27" xfId="0" applyFont="1" applyFill="1" applyBorder="1"/>
    <xf numFmtId="0" fontId="14" fillId="7" borderId="26" xfId="0" applyFont="1" applyFill="1" applyBorder="1"/>
    <xf numFmtId="0" fontId="5" fillId="7" borderId="26" xfId="10" applyFill="1" applyBorder="1"/>
    <xf numFmtId="0" fontId="5" fillId="7" borderId="27" xfId="10" applyFill="1" applyBorder="1"/>
    <xf numFmtId="0" fontId="3" fillId="7" borderId="38" xfId="7" applyFont="1" applyFill="1" applyBorder="1" applyAlignment="1">
      <alignment horizontal="center"/>
    </xf>
    <xf numFmtId="0" fontId="70" fillId="7" borderId="27" xfId="7" applyFont="1" applyFill="1" applyBorder="1" applyAlignment="1">
      <alignment horizontal="center"/>
    </xf>
    <xf numFmtId="0" fontId="68" fillId="7" borderId="27" xfId="7" applyFont="1" applyFill="1" applyBorder="1" applyAlignment="1">
      <alignment horizontal="center"/>
    </xf>
    <xf numFmtId="0" fontId="5" fillId="7" borderId="27" xfId="7" applyFont="1" applyFill="1" applyBorder="1"/>
    <xf numFmtId="0" fontId="5" fillId="7" borderId="27" xfId="7" applyFont="1" applyFill="1" applyBorder="1" applyAlignment="1">
      <alignment vertical="center"/>
    </xf>
    <xf numFmtId="0" fontId="5" fillId="7" borderId="26" xfId="7" applyFont="1" applyFill="1" applyBorder="1"/>
    <xf numFmtId="0" fontId="5" fillId="7" borderId="26" xfId="10" applyFill="1" applyBorder="1" applyAlignment="1">
      <alignment horizontal="left"/>
    </xf>
    <xf numFmtId="0" fontId="54" fillId="7" borderId="26" xfId="10" applyFont="1" applyFill="1" applyBorder="1"/>
    <xf numFmtId="0" fontId="5" fillId="7" borderId="26" xfId="0" applyFont="1" applyFill="1" applyBorder="1"/>
    <xf numFmtId="0" fontId="5" fillId="7" borderId="26" xfId="0" applyFont="1" applyFill="1" applyBorder="1" applyAlignment="1">
      <alignment horizontal="center" vertical="top" wrapText="1"/>
    </xf>
    <xf numFmtId="0" fontId="31" fillId="7" borderId="27" xfId="7" applyFill="1" applyBorder="1" applyAlignment="1">
      <alignment vertical="center"/>
    </xf>
    <xf numFmtId="0" fontId="8" fillId="7" borderId="26" xfId="0" applyFont="1" applyFill="1" applyBorder="1" applyAlignment="1">
      <alignment horizontal="center" vertical="center"/>
    </xf>
    <xf numFmtId="0" fontId="9" fillId="7" borderId="0" xfId="7" applyFont="1" applyFill="1" applyAlignment="1">
      <alignment horizontal="left"/>
    </xf>
    <xf numFmtId="0" fontId="9" fillId="7" borderId="36" xfId="7" applyFont="1" applyFill="1" applyBorder="1" applyAlignment="1">
      <alignment horizontal="left"/>
    </xf>
    <xf numFmtId="0" fontId="68" fillId="7" borderId="35" xfId="7" applyFont="1" applyFill="1" applyBorder="1" applyAlignment="1">
      <alignment horizontal="center"/>
    </xf>
    <xf numFmtId="0" fontId="70" fillId="7" borderId="3" xfId="7" applyFont="1" applyFill="1" applyBorder="1" applyAlignment="1">
      <alignment horizontal="center"/>
    </xf>
    <xf numFmtId="3" fontId="74" fillId="3" borderId="5" xfId="0" applyNumberFormat="1" applyFont="1" applyFill="1" applyBorder="1" applyAlignment="1">
      <alignment horizontal="center" vertical="center" wrapText="1"/>
    </xf>
    <xf numFmtId="3" fontId="73" fillId="3" borderId="5" xfId="0" applyNumberFormat="1" applyFont="1" applyFill="1" applyBorder="1" applyAlignment="1">
      <alignment horizontal="center" vertical="center" wrapText="1"/>
    </xf>
    <xf numFmtId="0" fontId="5" fillId="7" borderId="5" xfId="7" applyFont="1" applyFill="1" applyBorder="1"/>
    <xf numFmtId="0" fontId="5" fillId="7" borderId="5" xfId="10" applyFill="1" applyBorder="1" applyAlignment="1">
      <alignment horizontal="center"/>
    </xf>
    <xf numFmtId="0" fontId="5" fillId="7" borderId="5" xfId="10" applyFill="1" applyBorder="1"/>
    <xf numFmtId="0" fontId="5" fillId="0" borderId="0" xfId="0" applyFont="1" applyAlignment="1">
      <alignment horizontal="center" vertical="center" wrapText="1"/>
    </xf>
    <xf numFmtId="0" fontId="21" fillId="3"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0" xfId="0" applyFont="1" applyAlignment="1">
      <alignment horizontal="center" vertical="center" wrapText="1"/>
    </xf>
    <xf numFmtId="0" fontId="21" fillId="3" borderId="0" xfId="0" applyFont="1" applyFill="1" applyAlignment="1">
      <alignment horizontal="center" vertical="center" wrapText="1"/>
    </xf>
    <xf numFmtId="0" fontId="20" fillId="3" borderId="0" xfId="0" applyFont="1" applyFill="1" applyAlignment="1">
      <alignment horizontal="center" vertical="center" wrapText="1"/>
    </xf>
    <xf numFmtId="0" fontId="23" fillId="3" borderId="0" xfId="0" applyFont="1" applyFill="1" applyAlignment="1">
      <alignment horizontal="center" vertical="center" wrapText="1"/>
    </xf>
    <xf numFmtId="0" fontId="23" fillId="0" borderId="0" xfId="0" applyFont="1" applyAlignment="1">
      <alignment horizontal="center" vertical="center" wrapText="1"/>
    </xf>
    <xf numFmtId="0" fontId="59" fillId="3" borderId="0" xfId="0" applyFont="1" applyFill="1" applyAlignment="1">
      <alignment horizontal="center" vertical="center" wrapText="1"/>
    </xf>
    <xf numFmtId="0" fontId="59" fillId="0" borderId="0" xfId="0" applyFont="1" applyAlignment="1">
      <alignment horizontal="center" vertical="center" wrapText="1"/>
    </xf>
    <xf numFmtId="0" fontId="64" fillId="3" borderId="0" xfId="0" applyFont="1" applyFill="1" applyAlignment="1">
      <alignment horizontal="center" vertical="center" wrapText="1"/>
    </xf>
    <xf numFmtId="0" fontId="8" fillId="3" borderId="28" xfId="0" applyFont="1" applyFill="1" applyBorder="1" applyAlignment="1">
      <alignment horizontal="center" vertical="center" wrapText="1"/>
    </xf>
    <xf numFmtId="0" fontId="8" fillId="0" borderId="28" xfId="0" applyFont="1" applyBorder="1" applyAlignment="1">
      <alignment horizontal="center" vertical="center" wrapText="1"/>
    </xf>
    <xf numFmtId="0" fontId="8" fillId="0" borderId="0" xfId="0" applyFont="1" applyAlignment="1">
      <alignment horizontal="center" vertical="center" wrapText="1"/>
    </xf>
    <xf numFmtId="0" fontId="8"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4" fillId="0" borderId="0" xfId="0" applyFont="1" applyAlignment="1">
      <alignment horizontal="center" vertical="center" wrapText="1"/>
    </xf>
    <xf numFmtId="0" fontId="65" fillId="3" borderId="0" xfId="10" applyFont="1" applyFill="1" applyAlignment="1">
      <alignment horizontal="center" vertical="center" wrapText="1"/>
    </xf>
    <xf numFmtId="0" fontId="5" fillId="0" borderId="0" xfId="10" applyAlignment="1">
      <alignment horizontal="center" vertical="center" wrapText="1"/>
    </xf>
    <xf numFmtId="0" fontId="14" fillId="3" borderId="0" xfId="10" applyFont="1" applyFill="1" applyAlignment="1">
      <alignment horizontal="center" vertical="center" wrapText="1"/>
    </xf>
    <xf numFmtId="0" fontId="5" fillId="0" borderId="0" xfId="7" applyFont="1" applyAlignment="1">
      <alignment horizontal="center" vertical="center" wrapText="1"/>
    </xf>
    <xf numFmtId="0" fontId="9" fillId="3" borderId="0" xfId="0" applyFont="1" applyFill="1" applyAlignment="1">
      <alignment horizontal="center" vertical="center" wrapText="1"/>
    </xf>
    <xf numFmtId="0" fontId="31" fillId="3" borderId="0" xfId="0" applyFont="1" applyFill="1" applyAlignment="1">
      <alignment horizontal="center" vertical="center" wrapText="1"/>
    </xf>
    <xf numFmtId="0" fontId="31" fillId="0" borderId="0" xfId="0" applyFont="1" applyAlignment="1">
      <alignment horizontal="center" vertical="center" wrapText="1"/>
    </xf>
    <xf numFmtId="0" fontId="14" fillId="3" borderId="0" xfId="0" applyFont="1" applyFill="1" applyAlignment="1">
      <alignment horizontal="center" vertical="center" wrapText="1"/>
    </xf>
    <xf numFmtId="0" fontId="25" fillId="0" borderId="5" xfId="6" applyBorder="1" applyAlignment="1" applyProtection="1">
      <alignment horizontal="center" vertical="center" wrapText="1"/>
    </xf>
    <xf numFmtId="0" fontId="25" fillId="0" borderId="0" xfId="6" applyBorder="1" applyAlignment="1" applyProtection="1">
      <alignment horizontal="center" vertical="center" wrapText="1"/>
    </xf>
    <xf numFmtId="0" fontId="37" fillId="0" borderId="31" xfId="0" applyFont="1" applyBorder="1" applyAlignment="1">
      <alignment horizontal="center" vertical="center" wrapText="1"/>
    </xf>
    <xf numFmtId="0" fontId="37" fillId="0" borderId="0" xfId="0" applyFont="1" applyAlignment="1">
      <alignment horizontal="center" vertical="center" wrapText="1"/>
    </xf>
    <xf numFmtId="175" fontId="37" fillId="3" borderId="5" xfId="12" applyNumberFormat="1" applyFont="1" applyFill="1" applyBorder="1" applyAlignment="1">
      <alignment horizontal="center" vertical="center"/>
    </xf>
    <xf numFmtId="10" fontId="3" fillId="8" borderId="5" xfId="19" applyNumberFormat="1" applyFont="1" applyFill="1" applyBorder="1" applyAlignment="1">
      <alignment horizontal="center" vertical="center" wrapText="1"/>
    </xf>
    <xf numFmtId="0" fontId="3" fillId="7" borderId="5" xfId="10" applyFont="1" applyFill="1" applyBorder="1" applyAlignment="1" applyProtection="1">
      <alignment horizontal="left" vertical="center" wrapText="1"/>
      <protection locked="0"/>
    </xf>
    <xf numFmtId="0" fontId="73" fillId="7" borderId="5" xfId="11" applyFont="1" applyFill="1" applyBorder="1" applyAlignment="1" applyProtection="1">
      <alignment horizontal="center" vertical="center" wrapText="1"/>
      <protection hidden="1"/>
    </xf>
    <xf numFmtId="0" fontId="3" fillId="7" borderId="5" xfId="11" applyFont="1" applyFill="1" applyBorder="1" applyAlignment="1" applyProtection="1">
      <alignment horizontal="center" vertical="center" wrapText="1"/>
      <protection hidden="1"/>
    </xf>
    <xf numFmtId="10" fontId="37" fillId="3" borderId="5" xfId="17" applyNumberFormat="1" applyFont="1" applyFill="1" applyBorder="1" applyAlignment="1">
      <alignment vertical="center"/>
    </xf>
    <xf numFmtId="173" fontId="4" fillId="3" borderId="15" xfId="7" applyNumberFormat="1" applyFont="1" applyFill="1" applyBorder="1" applyAlignment="1" applyProtection="1">
      <alignment horizontal="right" vertical="center" wrapText="1"/>
      <protection locked="0"/>
    </xf>
    <xf numFmtId="173" fontId="4" fillId="7" borderId="5" xfId="7" applyNumberFormat="1" applyFont="1" applyFill="1" applyBorder="1" applyAlignment="1">
      <alignment horizontal="right" vertical="center" wrapText="1"/>
    </xf>
    <xf numFmtId="173" fontId="4" fillId="7" borderId="16" xfId="7" applyNumberFormat="1" applyFont="1" applyFill="1" applyBorder="1" applyAlignment="1">
      <alignment horizontal="right" vertical="center" wrapText="1"/>
    </xf>
    <xf numFmtId="173" fontId="4" fillId="7" borderId="15" xfId="7" applyNumberFormat="1" applyFont="1" applyFill="1" applyBorder="1" applyAlignment="1">
      <alignment horizontal="right" vertical="center" wrapText="1"/>
    </xf>
    <xf numFmtId="168" fontId="4" fillId="5" borderId="17" xfId="7" applyNumberFormat="1" applyFont="1" applyFill="1" applyBorder="1" applyAlignment="1">
      <alignment horizontal="center" vertical="center" wrapText="1"/>
    </xf>
    <xf numFmtId="168" fontId="4" fillId="5" borderId="4" xfId="7" applyNumberFormat="1" applyFont="1" applyFill="1" applyBorder="1" applyAlignment="1">
      <alignment horizontal="center" vertical="center" wrapText="1"/>
    </xf>
    <xf numFmtId="168" fontId="4" fillId="5" borderId="18" xfId="7" applyNumberFormat="1" applyFont="1" applyFill="1" applyBorder="1" applyAlignment="1">
      <alignment horizontal="center" vertical="center" wrapText="1"/>
    </xf>
    <xf numFmtId="168" fontId="4" fillId="7" borderId="4" xfId="7" applyNumberFormat="1" applyFont="1" applyFill="1" applyBorder="1" applyAlignment="1">
      <alignment horizontal="center" vertical="center" wrapText="1"/>
    </xf>
    <xf numFmtId="168" fontId="4" fillId="7" borderId="18" xfId="7" applyNumberFormat="1" applyFont="1" applyFill="1" applyBorder="1" applyAlignment="1">
      <alignment horizontal="center" vertical="center" wrapText="1"/>
    </xf>
    <xf numFmtId="168" fontId="4" fillId="4" borderId="17" xfId="7" applyNumberFormat="1" applyFont="1" applyFill="1" applyBorder="1" applyAlignment="1">
      <alignment horizontal="center" vertical="center" wrapText="1"/>
    </xf>
    <xf numFmtId="168" fontId="4" fillId="4" borderId="4" xfId="7" applyNumberFormat="1" applyFont="1" applyFill="1" applyBorder="1" applyAlignment="1">
      <alignment horizontal="center" vertical="center" wrapText="1"/>
    </xf>
    <xf numFmtId="168" fontId="4" fillId="4" borderId="18" xfId="7" applyNumberFormat="1" applyFont="1" applyFill="1" applyBorder="1" applyAlignment="1">
      <alignment horizontal="center" vertical="center" wrapText="1"/>
    </xf>
    <xf numFmtId="3" fontId="4" fillId="3" borderId="15" xfId="7" applyNumberFormat="1" applyFont="1" applyFill="1" applyBorder="1" applyAlignment="1" applyProtection="1">
      <alignment horizontal="right" vertical="center" wrapText="1"/>
      <protection locked="0"/>
    </xf>
    <xf numFmtId="3" fontId="4" fillId="3" borderId="5" xfId="7" applyNumberFormat="1" applyFont="1" applyFill="1" applyBorder="1" applyAlignment="1" applyProtection="1">
      <alignment horizontal="right" vertical="center" wrapText="1"/>
      <protection locked="0"/>
    </xf>
    <xf numFmtId="3" fontId="4" fillId="3" borderId="15" xfId="7" applyNumberFormat="1" applyFont="1" applyFill="1" applyBorder="1" applyAlignment="1">
      <alignment horizontal="right" vertical="center" wrapText="1"/>
    </xf>
    <xf numFmtId="3" fontId="4" fillId="3" borderId="5" xfId="7" applyNumberFormat="1" applyFont="1" applyFill="1" applyBorder="1" applyAlignment="1">
      <alignment horizontal="right" vertical="center" wrapText="1"/>
    </xf>
    <xf numFmtId="168" fontId="4" fillId="5" borderId="17" xfId="7" applyNumberFormat="1" applyFont="1" applyFill="1" applyBorder="1" applyAlignment="1" applyProtection="1">
      <alignment horizontal="center" vertical="center" wrapText="1"/>
      <protection locked="0"/>
    </xf>
    <xf numFmtId="168" fontId="4" fillId="5" borderId="4" xfId="7" applyNumberFormat="1" applyFont="1" applyFill="1" applyBorder="1" applyAlignment="1" applyProtection="1">
      <alignment horizontal="center" vertical="center" wrapText="1"/>
      <protection locked="0"/>
    </xf>
    <xf numFmtId="168" fontId="4" fillId="5" borderId="18" xfId="7" applyNumberFormat="1" applyFont="1" applyFill="1" applyBorder="1" applyAlignment="1" applyProtection="1">
      <alignment horizontal="center" vertical="center" wrapText="1"/>
      <protection locked="0"/>
    </xf>
    <xf numFmtId="0" fontId="4" fillId="3" borderId="22" xfId="7" applyFont="1" applyFill="1" applyBorder="1" applyAlignment="1" applyProtection="1">
      <alignment vertical="center" wrapText="1"/>
      <protection locked="0"/>
    </xf>
    <xf numFmtId="168" fontId="4" fillId="4" borderId="17" xfId="7" applyNumberFormat="1" applyFont="1" applyFill="1" applyBorder="1" applyAlignment="1">
      <alignment horizontal="right" vertical="center" wrapText="1"/>
    </xf>
    <xf numFmtId="168" fontId="4" fillId="4" borderId="4" xfId="7" applyNumberFormat="1" applyFont="1" applyFill="1" applyBorder="1" applyAlignment="1">
      <alignment horizontal="right" vertical="center" wrapText="1"/>
    </xf>
    <xf numFmtId="168" fontId="4" fillId="4" borderId="18" xfId="7" applyNumberFormat="1" applyFont="1" applyFill="1" applyBorder="1" applyAlignment="1">
      <alignment horizontal="right" vertical="center" wrapText="1"/>
    </xf>
    <xf numFmtId="165" fontId="4" fillId="7" borderId="17" xfId="7" applyNumberFormat="1" applyFont="1" applyFill="1" applyBorder="1" applyAlignment="1">
      <alignment vertical="center" wrapText="1"/>
    </xf>
    <xf numFmtId="165" fontId="4" fillId="7" borderId="4" xfId="7" applyNumberFormat="1" applyFont="1" applyFill="1" applyBorder="1" applyAlignment="1">
      <alignment vertical="center" wrapText="1"/>
    </xf>
    <xf numFmtId="165" fontId="4" fillId="7" borderId="18" xfId="7" applyNumberFormat="1" applyFont="1" applyFill="1" applyBorder="1" applyAlignment="1">
      <alignment vertical="center" wrapText="1"/>
    </xf>
    <xf numFmtId="0" fontId="4" fillId="3" borderId="25" xfId="7" applyFont="1" applyFill="1" applyBorder="1" applyAlignment="1" applyProtection="1">
      <alignment horizontal="left" vertical="center" wrapText="1"/>
      <protection locked="0"/>
    </xf>
    <xf numFmtId="165" fontId="4" fillId="7" borderId="15" xfId="7" applyNumberFormat="1" applyFont="1" applyFill="1" applyBorder="1" applyAlignment="1">
      <alignment vertical="center" wrapText="1"/>
    </xf>
    <xf numFmtId="165" fontId="4" fillId="7" borderId="5" xfId="7" applyNumberFormat="1" applyFont="1" applyFill="1" applyBorder="1" applyAlignment="1">
      <alignment vertical="center" wrapText="1"/>
    </xf>
    <xf numFmtId="165" fontId="4" fillId="7" borderId="16" xfId="7" applyNumberFormat="1" applyFont="1" applyFill="1" applyBorder="1" applyAlignment="1">
      <alignment vertical="center" wrapText="1"/>
    </xf>
    <xf numFmtId="165" fontId="4" fillId="7" borderId="19" xfId="7" applyNumberFormat="1" applyFont="1" applyFill="1" applyBorder="1" applyAlignment="1">
      <alignment vertical="center" wrapText="1"/>
    </xf>
    <xf numFmtId="165" fontId="4" fillId="7" borderId="20" xfId="7" applyNumberFormat="1" applyFont="1" applyFill="1" applyBorder="1" applyAlignment="1">
      <alignment vertical="center" wrapText="1"/>
    </xf>
    <xf numFmtId="165" fontId="4" fillId="7" borderId="21" xfId="7" applyNumberFormat="1" applyFont="1" applyFill="1" applyBorder="1" applyAlignment="1">
      <alignment vertical="center" wrapText="1"/>
    </xf>
    <xf numFmtId="0" fontId="1" fillId="0" borderId="0" xfId="12" applyFont="1"/>
    <xf numFmtId="0" fontId="1" fillId="0" borderId="5" xfId="12" applyFont="1" applyBorder="1" applyAlignment="1" applyProtection="1">
      <alignment vertical="center"/>
      <protection locked="0"/>
    </xf>
    <xf numFmtId="0" fontId="1" fillId="0" borderId="0" xfId="12" applyFont="1" applyAlignment="1">
      <alignment vertical="center"/>
    </xf>
    <xf numFmtId="171" fontId="1" fillId="0" borderId="0" xfId="17" applyNumberFormat="1" applyFont="1" applyFill="1" applyBorder="1" applyAlignment="1">
      <alignment horizontal="center"/>
    </xf>
    <xf numFmtId="176" fontId="5" fillId="10" borderId="5" xfId="3" applyNumberFormat="1" applyFont="1" applyFill="1" applyBorder="1" applyAlignment="1">
      <alignment vertical="center"/>
    </xf>
    <xf numFmtId="3" fontId="5" fillId="10" borderId="5" xfId="3" applyNumberFormat="1" applyFont="1" applyFill="1" applyBorder="1" applyAlignment="1" applyProtection="1">
      <alignment horizontal="right" vertical="center"/>
      <protection locked="0"/>
    </xf>
    <xf numFmtId="3" fontId="5" fillId="10" borderId="5" xfId="3" applyNumberFormat="1" applyFont="1" applyFill="1" applyBorder="1" applyAlignment="1">
      <alignment horizontal="right" vertical="center"/>
    </xf>
    <xf numFmtId="0" fontId="29" fillId="12" borderId="0" xfId="12" applyFill="1"/>
    <xf numFmtId="0" fontId="38" fillId="17" borderId="5" xfId="12" applyFont="1" applyFill="1" applyBorder="1" applyAlignment="1">
      <alignment horizontal="left" vertical="center" wrapText="1"/>
    </xf>
    <xf numFmtId="0" fontId="80" fillId="8" borderId="6" xfId="10" applyFont="1" applyFill="1" applyBorder="1" applyAlignment="1">
      <alignment horizontal="center" vertical="center" wrapText="1"/>
    </xf>
    <xf numFmtId="14" fontId="81" fillId="22" borderId="7" xfId="10" applyNumberFormat="1" applyFont="1" applyFill="1" applyBorder="1" applyAlignment="1" applyProtection="1">
      <alignment horizontal="center" vertical="center" wrapText="1"/>
      <protection locked="0"/>
    </xf>
    <xf numFmtId="0" fontId="82" fillId="8" borderId="6" xfId="10" applyFont="1" applyFill="1" applyBorder="1" applyAlignment="1">
      <alignment horizontal="center" vertical="center" wrapText="1"/>
    </xf>
    <xf numFmtId="0" fontId="82" fillId="8" borderId="4" xfId="10" applyFont="1" applyFill="1" applyBorder="1" applyAlignment="1">
      <alignment horizontal="center" vertical="center" wrapText="1"/>
    </xf>
    <xf numFmtId="0" fontId="82" fillId="8" borderId="7" xfId="10" applyFont="1" applyFill="1" applyBorder="1" applyAlignment="1">
      <alignment horizontal="center" vertical="center" wrapText="1"/>
    </xf>
    <xf numFmtId="0" fontId="12" fillId="16" borderId="9" xfId="12" applyFont="1" applyFill="1" applyBorder="1" applyAlignment="1">
      <alignment vertical="center" wrapText="1"/>
    </xf>
    <xf numFmtId="0" fontId="37" fillId="12" borderId="1" xfId="12" applyFont="1" applyFill="1" applyBorder="1" applyAlignment="1">
      <alignment vertical="center"/>
    </xf>
    <xf numFmtId="0" fontId="37" fillId="12" borderId="10" xfId="12" applyFont="1" applyFill="1" applyBorder="1" applyAlignment="1">
      <alignment vertical="center"/>
    </xf>
    <xf numFmtId="0" fontId="3" fillId="8" borderId="5" xfId="12" applyFont="1" applyFill="1" applyBorder="1" applyAlignment="1">
      <alignment horizontal="center" vertical="center" wrapText="1"/>
    </xf>
    <xf numFmtId="0" fontId="37" fillId="8" borderId="5" xfId="12" applyFont="1" applyFill="1" applyBorder="1" applyAlignment="1">
      <alignment vertical="center"/>
    </xf>
    <xf numFmtId="0" fontId="76" fillId="3" borderId="0" xfId="12" applyFont="1" applyFill="1" applyAlignment="1">
      <alignment vertical="center"/>
    </xf>
    <xf numFmtId="0" fontId="37" fillId="16" borderId="1" xfId="12" applyFont="1" applyFill="1" applyBorder="1" applyAlignment="1">
      <alignment vertical="center"/>
    </xf>
    <xf numFmtId="0" fontId="37" fillId="16" borderId="10" xfId="12" applyFont="1" applyFill="1" applyBorder="1" applyAlignment="1">
      <alignment vertical="center"/>
    </xf>
    <xf numFmtId="0" fontId="9" fillId="0" borderId="0" xfId="0" applyFont="1" applyAlignment="1">
      <alignment horizontal="center" vertical="center" wrapText="1"/>
    </xf>
    <xf numFmtId="0" fontId="85" fillId="8" borderId="0" xfId="12" applyFont="1" applyFill="1" applyAlignment="1">
      <alignment vertical="center"/>
    </xf>
    <xf numFmtId="0" fontId="85" fillId="3" borderId="0" xfId="0" applyFont="1" applyFill="1" applyAlignment="1">
      <alignment horizontal="left" vertical="center" wrapText="1"/>
    </xf>
    <xf numFmtId="0" fontId="76" fillId="8" borderId="0" xfId="12" applyFont="1" applyFill="1" applyAlignment="1">
      <alignment horizontal="center"/>
    </xf>
    <xf numFmtId="0" fontId="76" fillId="8" borderId="0" xfId="12" applyFont="1" applyFill="1"/>
    <xf numFmtId="0" fontId="76" fillId="0" borderId="0" xfId="12" applyFont="1"/>
    <xf numFmtId="0" fontId="86" fillId="9" borderId="6" xfId="12" applyFont="1" applyFill="1" applyBorder="1" applyAlignment="1">
      <alignment horizontal="left" vertical="center"/>
    </xf>
    <xf numFmtId="0" fontId="86" fillId="9" borderId="4" xfId="12" applyFont="1" applyFill="1" applyBorder="1" applyAlignment="1">
      <alignment horizontal="center" vertical="center"/>
    </xf>
    <xf numFmtId="0" fontId="86" fillId="9" borderId="7" xfId="12" applyFont="1" applyFill="1" applyBorder="1" applyAlignment="1">
      <alignment horizontal="center" vertical="center"/>
    </xf>
    <xf numFmtId="0" fontId="61" fillId="8" borderId="0" xfId="12" applyFont="1" applyFill="1" applyAlignment="1">
      <alignment horizontal="center" vertical="center"/>
    </xf>
    <xf numFmtId="0" fontId="61" fillId="8" borderId="0" xfId="12" applyFont="1" applyFill="1" applyAlignment="1">
      <alignment horizontal="left" vertical="center"/>
    </xf>
    <xf numFmtId="0" fontId="82" fillId="7" borderId="5" xfId="12" applyFont="1" applyFill="1" applyBorder="1" applyAlignment="1">
      <alignment horizontal="center" vertical="center" wrapText="1"/>
    </xf>
    <xf numFmtId="0" fontId="76" fillId="8" borderId="0" xfId="12" applyFont="1" applyFill="1" applyAlignment="1">
      <alignment horizontal="center" vertical="center"/>
    </xf>
    <xf numFmtId="0" fontId="82" fillId="7" borderId="5" xfId="12" applyFont="1" applyFill="1" applyBorder="1" applyAlignment="1">
      <alignment horizontal="left" vertical="center"/>
    </xf>
    <xf numFmtId="0" fontId="76" fillId="0" borderId="0" xfId="12" applyFont="1" applyAlignment="1">
      <alignment horizontal="center"/>
    </xf>
    <xf numFmtId="0" fontId="87" fillId="6" borderId="5" xfId="12" applyFont="1" applyFill="1" applyBorder="1" applyAlignment="1" applyProtection="1">
      <alignment horizontal="center"/>
      <protection locked="0"/>
    </xf>
    <xf numFmtId="177" fontId="88" fillId="3" borderId="7" xfId="10" applyNumberFormat="1" applyFont="1" applyFill="1" applyBorder="1" applyAlignment="1" applyProtection="1">
      <alignment horizontal="center" vertical="center" wrapText="1"/>
      <protection locked="0"/>
    </xf>
    <xf numFmtId="0" fontId="37" fillId="12" borderId="1" xfId="12" applyFont="1" applyFill="1" applyBorder="1"/>
    <xf numFmtId="0" fontId="37" fillId="12" borderId="10" xfId="12" applyFont="1" applyFill="1" applyBorder="1"/>
    <xf numFmtId="0" fontId="3" fillId="8" borderId="5" xfId="12" applyFont="1" applyFill="1" applyBorder="1" applyAlignment="1">
      <alignment horizontal="center" vertical="top" wrapText="1"/>
    </xf>
    <xf numFmtId="0" fontId="37" fillId="8" borderId="5" xfId="12" applyFont="1" applyFill="1" applyBorder="1"/>
    <xf numFmtId="0" fontId="65" fillId="3" borderId="0" xfId="10" applyFont="1" applyFill="1" applyAlignment="1">
      <alignment horizontal="left" vertical="center" wrapText="1"/>
    </xf>
    <xf numFmtId="0" fontId="36" fillId="0" borderId="0" xfId="0" applyFont="1"/>
    <xf numFmtId="0" fontId="36" fillId="0" borderId="0" xfId="0" applyFont="1" applyAlignment="1">
      <alignment horizontal="center" vertical="center" wrapText="1"/>
    </xf>
    <xf numFmtId="0" fontId="36" fillId="7" borderId="8" xfId="0" applyFont="1" applyFill="1" applyBorder="1"/>
    <xf numFmtId="0" fontId="36" fillId="7" borderId="5" xfId="0" applyFont="1" applyFill="1" applyBorder="1"/>
    <xf numFmtId="0" fontId="40" fillId="3" borderId="8" xfId="0" applyFont="1" applyFill="1" applyBorder="1"/>
    <xf numFmtId="0" fontId="14" fillId="7" borderId="5" xfId="0" applyFont="1" applyFill="1" applyBorder="1"/>
    <xf numFmtId="0" fontId="14" fillId="0" borderId="0" xfId="0" applyFont="1" applyAlignment="1">
      <alignment horizontal="left"/>
    </xf>
    <xf numFmtId="3" fontId="36" fillId="7" borderId="5" xfId="0" applyNumberFormat="1" applyFont="1" applyFill="1" applyBorder="1" applyAlignment="1">
      <alignment horizontal="center" vertical="center" wrapText="1"/>
    </xf>
    <xf numFmtId="14" fontId="68" fillId="7" borderId="26" xfId="7" applyNumberFormat="1" applyFont="1" applyFill="1" applyBorder="1" applyAlignment="1">
      <alignment horizontal="left" vertical="top"/>
    </xf>
    <xf numFmtId="0" fontId="68" fillId="7" borderId="26" xfId="10" applyFont="1" applyFill="1" applyBorder="1" applyAlignment="1">
      <alignment horizontal="left" vertical="top" wrapText="1"/>
    </xf>
    <xf numFmtId="0" fontId="9" fillId="7" borderId="5" xfId="0" applyFont="1" applyFill="1" applyBorder="1" applyAlignment="1">
      <alignment horizontal="center" vertical="center" wrapText="1"/>
    </xf>
    <xf numFmtId="0" fontId="14" fillId="0" borderId="0" xfId="6" applyFont="1" applyFill="1" applyBorder="1" applyAlignment="1" applyProtection="1">
      <alignment horizontal="left" vertical="top" wrapText="1"/>
    </xf>
    <xf numFmtId="0" fontId="36" fillId="7" borderId="6" xfId="0" applyFont="1" applyFill="1" applyBorder="1"/>
    <xf numFmtId="0" fontId="14" fillId="0" borderId="0" xfId="6" applyFont="1" applyFill="1" applyBorder="1" applyAlignment="1" applyProtection="1">
      <alignment horizontal="left" vertical="center" wrapText="1"/>
    </xf>
    <xf numFmtId="0" fontId="14" fillId="0" borderId="0" xfId="0" applyFont="1" applyAlignment="1">
      <alignment horizontal="center"/>
    </xf>
    <xf numFmtId="0" fontId="36" fillId="7" borderId="9" xfId="0" applyFont="1" applyFill="1" applyBorder="1"/>
    <xf numFmtId="0" fontId="50" fillId="3" borderId="8" xfId="0" applyFont="1" applyFill="1" applyBorder="1"/>
    <xf numFmtId="0" fontId="14" fillId="3" borderId="0" xfId="10" applyFont="1" applyFill="1" applyAlignment="1">
      <alignment horizontal="left" vertical="center" wrapText="1"/>
    </xf>
    <xf numFmtId="0" fontId="14" fillId="7" borderId="4" xfId="0" applyFont="1" applyFill="1" applyBorder="1" applyAlignment="1">
      <alignment horizontal="center" vertical="center" wrapText="1"/>
    </xf>
    <xf numFmtId="0" fontId="14" fillId="7" borderId="7" xfId="0" applyFont="1" applyFill="1" applyBorder="1" applyAlignment="1">
      <alignment horizontal="center" vertical="center" wrapText="1"/>
    </xf>
    <xf numFmtId="0" fontId="14" fillId="3" borderId="0" xfId="0" applyFont="1" applyFill="1" applyAlignment="1">
      <alignment horizontal="left" vertical="center" wrapText="1"/>
    </xf>
    <xf numFmtId="0" fontId="14" fillId="0" borderId="5" xfId="0" applyFont="1" applyBorder="1" applyAlignment="1">
      <alignment horizontal="left" vertical="center" wrapText="1"/>
    </xf>
    <xf numFmtId="0" fontId="14" fillId="23" borderId="0" xfId="0" applyFont="1" applyFill="1" applyAlignment="1">
      <alignment horizontal="center" vertical="center" wrapText="1"/>
    </xf>
    <xf numFmtId="0" fontId="36" fillId="7" borderId="1" xfId="0" applyFont="1" applyFill="1" applyBorder="1" applyAlignment="1">
      <alignment horizontal="center" vertical="center" wrapText="1"/>
    </xf>
    <xf numFmtId="0" fontId="36" fillId="7" borderId="28" xfId="0" applyFont="1" applyFill="1" applyBorder="1" applyAlignment="1">
      <alignment horizontal="center" vertical="center" wrapText="1"/>
    </xf>
    <xf numFmtId="0" fontId="14" fillId="0" borderId="6" xfId="0" applyFont="1" applyBorder="1" applyAlignment="1">
      <alignment horizontal="center" vertical="center" wrapText="1"/>
    </xf>
    <xf numFmtId="0" fontId="77" fillId="0" borderId="0" xfId="0" applyFont="1" applyAlignment="1">
      <alignment horizontal="left" vertical="center" wrapText="1"/>
    </xf>
    <xf numFmtId="0" fontId="14" fillId="0" borderId="1" xfId="0" applyFont="1" applyBorder="1" applyAlignment="1">
      <alignment horizontal="center" vertical="center" wrapText="1"/>
    </xf>
    <xf numFmtId="0" fontId="77" fillId="0" borderId="5" xfId="0" applyFont="1" applyBorder="1" applyAlignment="1">
      <alignment horizontal="left" vertical="center" wrapText="1"/>
    </xf>
    <xf numFmtId="0" fontId="14" fillId="7" borderId="5" xfId="0" applyFont="1" applyFill="1" applyBorder="1" applyAlignment="1">
      <alignment horizontal="center" vertical="center" wrapText="1"/>
    </xf>
    <xf numFmtId="0" fontId="0" fillId="7" borderId="27" xfId="0" applyFill="1" applyBorder="1"/>
    <xf numFmtId="0" fontId="0" fillId="3" borderId="0" xfId="0" applyFill="1"/>
    <xf numFmtId="0" fontId="0" fillId="0" borderId="0" xfId="0" applyAlignment="1">
      <alignment horizontal="center" vertical="center" wrapText="1"/>
    </xf>
    <xf numFmtId="0" fontId="0" fillId="0" borderId="5" xfId="0" applyBorder="1" applyAlignment="1">
      <alignment horizontal="center" vertical="center" wrapText="1"/>
    </xf>
    <xf numFmtId="0" fontId="0" fillId="7" borderId="26" xfId="0" applyFill="1" applyBorder="1"/>
    <xf numFmtId="0" fontId="0" fillId="7" borderId="0" xfId="0" applyFill="1"/>
    <xf numFmtId="0" fontId="37" fillId="0" borderId="30" xfId="0" applyFont="1" applyBorder="1" applyAlignment="1">
      <alignment horizontal="center" vertical="center" wrapText="1"/>
    </xf>
    <xf numFmtId="3" fontId="14" fillId="0" borderId="5" xfId="0" applyNumberFormat="1" applyFont="1" applyBorder="1" applyAlignment="1" applyProtection="1">
      <alignment horizontal="center" vertical="center" wrapText="1"/>
      <protection locked="0"/>
    </xf>
    <xf numFmtId="0" fontId="36" fillId="0" borderId="5" xfId="0" applyFont="1" applyBorder="1" applyAlignment="1" applyProtection="1">
      <alignment horizontal="center" vertical="center" wrapText="1"/>
      <protection locked="0"/>
    </xf>
    <xf numFmtId="0" fontId="31" fillId="0" borderId="5" xfId="0" applyFont="1" applyBorder="1" applyAlignment="1" applyProtection="1">
      <alignment horizontal="center" vertical="center" wrapText="1"/>
      <protection locked="0"/>
    </xf>
    <xf numFmtId="0" fontId="76" fillId="3" borderId="0" xfId="20" applyFont="1" applyFill="1" applyAlignment="1">
      <alignment horizontal="center"/>
    </xf>
    <xf numFmtId="0" fontId="85" fillId="3" borderId="0" xfId="20" applyFont="1" applyFill="1" applyAlignment="1">
      <alignment vertical="center" wrapText="1"/>
    </xf>
    <xf numFmtId="166" fontId="6" fillId="3" borderId="0" xfId="21" applyFont="1" applyFill="1" applyBorder="1" applyAlignment="1" applyProtection="1">
      <alignment horizontal="center" vertical="center" wrapText="1"/>
    </xf>
    <xf numFmtId="0" fontId="76" fillId="3" borderId="0" xfId="20" applyFont="1" applyFill="1"/>
    <xf numFmtId="0" fontId="61" fillId="16" borderId="5" xfId="20" applyFont="1" applyFill="1" applyBorder="1" applyAlignment="1">
      <alignment vertical="center"/>
    </xf>
    <xf numFmtId="0" fontId="61" fillId="16" borderId="5" xfId="20" applyFont="1" applyFill="1" applyBorder="1" applyAlignment="1">
      <alignment horizontal="center" vertical="center" wrapText="1"/>
    </xf>
    <xf numFmtId="0" fontId="61" fillId="7" borderId="5" xfId="20" applyFont="1" applyFill="1" applyBorder="1" applyAlignment="1">
      <alignment vertical="center" wrapText="1"/>
    </xf>
    <xf numFmtId="164" fontId="61" fillId="7" borderId="5" xfId="20" applyNumberFormat="1" applyFont="1" applyFill="1" applyBorder="1" applyAlignment="1">
      <alignment horizontal="center" vertical="center" wrapText="1"/>
    </xf>
    <xf numFmtId="0" fontId="62" fillId="3" borderId="5" xfId="20" applyFont="1" applyFill="1" applyBorder="1" applyAlignment="1">
      <alignment vertical="center" wrapText="1"/>
    </xf>
    <xf numFmtId="0" fontId="61" fillId="7" borderId="5" xfId="20" applyFont="1" applyFill="1" applyBorder="1" applyAlignment="1">
      <alignment horizontal="left" vertical="center" wrapText="1"/>
    </xf>
    <xf numFmtId="164" fontId="61" fillId="7" borderId="5" xfId="21" applyNumberFormat="1" applyFont="1" applyFill="1" applyBorder="1" applyAlignment="1" applyProtection="1">
      <alignment horizontal="center" vertical="center" wrapText="1"/>
    </xf>
    <xf numFmtId="166" fontId="61" fillId="7" borderId="5" xfId="21" applyFont="1" applyFill="1" applyBorder="1" applyAlignment="1" applyProtection="1">
      <alignment horizontal="center" vertical="center" wrapText="1"/>
    </xf>
    <xf numFmtId="0" fontId="6" fillId="7" borderId="5" xfId="20" applyFont="1" applyFill="1" applyBorder="1" applyAlignment="1">
      <alignment vertical="center" wrapText="1"/>
    </xf>
    <xf numFmtId="164" fontId="6" fillId="7" borderId="5" xfId="20" applyNumberFormat="1" applyFont="1" applyFill="1" applyBorder="1" applyAlignment="1">
      <alignment horizontal="center" vertical="center" wrapText="1"/>
    </xf>
    <xf numFmtId="0" fontId="76" fillId="3" borderId="37" xfId="20" applyFont="1" applyFill="1" applyBorder="1" applyAlignment="1">
      <alignment horizontal="left" vertical="center" wrapText="1"/>
    </xf>
    <xf numFmtId="166" fontId="6" fillId="3" borderId="36" xfId="21" applyFont="1" applyFill="1" applyBorder="1" applyAlignment="1" applyProtection="1">
      <alignment horizontal="center" vertical="center" wrapText="1"/>
    </xf>
    <xf numFmtId="0" fontId="35" fillId="7" borderId="2" xfId="0" applyFont="1" applyFill="1" applyBorder="1" applyAlignment="1" applyProtection="1">
      <alignment horizontal="center" vertical="top" wrapText="1"/>
      <protection locked="0"/>
    </xf>
    <xf numFmtId="0" fontId="35" fillId="7" borderId="3" xfId="0" applyFont="1" applyFill="1" applyBorder="1" applyAlignment="1" applyProtection="1">
      <alignment horizontal="center" vertical="top" wrapText="1"/>
      <protection locked="0"/>
    </xf>
    <xf numFmtId="0" fontId="85" fillId="0" borderId="0" xfId="12" applyFont="1" applyAlignment="1">
      <alignment vertical="center"/>
    </xf>
    <xf numFmtId="0" fontId="36" fillId="0" borderId="0" xfId="12" applyFont="1" applyAlignment="1">
      <alignment vertical="center"/>
    </xf>
    <xf numFmtId="0" fontId="44" fillId="0" borderId="0" xfId="12" applyFont="1" applyAlignment="1">
      <alignment horizontal="right"/>
    </xf>
    <xf numFmtId="0" fontId="12" fillId="17" borderId="9" xfId="12" applyFont="1" applyFill="1" applyBorder="1"/>
    <xf numFmtId="0" fontId="7" fillId="17" borderId="1" xfId="12" applyFont="1" applyFill="1" applyBorder="1"/>
    <xf numFmtId="0" fontId="16" fillId="17" borderId="1" xfId="12" applyFont="1" applyFill="1" applyBorder="1" applyAlignment="1">
      <alignment horizontal="center" wrapText="1"/>
    </xf>
    <xf numFmtId="0" fontId="16" fillId="17" borderId="10" xfId="12" applyFont="1" applyFill="1" applyBorder="1" applyAlignment="1">
      <alignment horizontal="right" vertical="center"/>
    </xf>
    <xf numFmtId="0" fontId="76" fillId="13" borderId="0" xfId="12" applyFont="1" applyFill="1"/>
    <xf numFmtId="0" fontId="3" fillId="4" borderId="8" xfId="12" applyFont="1" applyFill="1" applyBorder="1" applyAlignment="1">
      <alignment horizontal="center" vertical="center" wrapText="1"/>
    </xf>
    <xf numFmtId="0" fontId="35" fillId="6" borderId="8" xfId="12" applyFont="1" applyFill="1" applyBorder="1" applyAlignment="1">
      <alignment horizontal="center" vertical="center" wrapText="1"/>
    </xf>
    <xf numFmtId="0" fontId="80" fillId="8" borderId="0" xfId="12" applyFont="1" applyFill="1" applyAlignment="1">
      <alignment horizontal="center" vertical="center" wrapText="1"/>
    </xf>
    <xf numFmtId="0" fontId="3" fillId="4" borderId="3" xfId="12" applyFont="1" applyFill="1" applyBorder="1" applyAlignment="1">
      <alignment horizontal="center" vertical="top" wrapText="1"/>
    </xf>
    <xf numFmtId="0" fontId="3" fillId="4" borderId="3" xfId="12" applyFont="1" applyFill="1" applyBorder="1" applyAlignment="1">
      <alignment horizontal="center" vertical="center" wrapText="1"/>
    </xf>
    <xf numFmtId="0" fontId="35" fillId="6" borderId="3" xfId="12" applyFont="1" applyFill="1" applyBorder="1" applyAlignment="1">
      <alignment horizontal="center" vertical="center" wrapText="1"/>
    </xf>
    <xf numFmtId="0" fontId="35" fillId="4" borderId="3" xfId="12" applyFont="1" applyFill="1" applyBorder="1" applyAlignment="1">
      <alignment horizontal="center" vertical="center" wrapText="1"/>
    </xf>
    <xf numFmtId="167" fontId="5" fillId="8" borderId="5" xfId="12" applyNumberFormat="1" applyFont="1" applyFill="1" applyBorder="1" applyAlignment="1">
      <alignment vertical="center"/>
    </xf>
    <xf numFmtId="170" fontId="89" fillId="0" borderId="0" xfId="12" applyNumberFormat="1" applyFont="1"/>
    <xf numFmtId="10" fontId="3" fillId="4" borderId="5" xfId="19" applyNumberFormat="1" applyFont="1" applyFill="1" applyBorder="1" applyAlignment="1" applyProtection="1">
      <alignment horizontal="center" vertical="center" wrapText="1"/>
    </xf>
    <xf numFmtId="169" fontId="3" fillId="4" borderId="5" xfId="4" applyNumberFormat="1" applyFont="1" applyFill="1" applyBorder="1" applyAlignment="1" applyProtection="1">
      <alignment vertical="center" wrapText="1"/>
    </xf>
    <xf numFmtId="169" fontId="8" fillId="8" borderId="0" xfId="4" applyNumberFormat="1" applyFont="1" applyFill="1" applyBorder="1" applyAlignment="1" applyProtection="1">
      <alignment vertical="center" wrapText="1"/>
    </xf>
    <xf numFmtId="169" fontId="3" fillId="8" borderId="5" xfId="4" applyNumberFormat="1" applyFont="1" applyFill="1" applyBorder="1" applyAlignment="1" applyProtection="1">
      <alignment vertical="center" wrapText="1"/>
    </xf>
    <xf numFmtId="171" fontId="89" fillId="0" borderId="0" xfId="17" applyNumberFormat="1" applyFont="1" applyFill="1" applyBorder="1" applyAlignment="1" applyProtection="1">
      <alignment vertical="center"/>
    </xf>
    <xf numFmtId="0" fontId="89" fillId="0" borderId="0" xfId="12" applyFont="1" applyAlignment="1">
      <alignment vertical="center"/>
    </xf>
    <xf numFmtId="0" fontId="37" fillId="0" borderId="0" xfId="12" applyFont="1"/>
    <xf numFmtId="0" fontId="38" fillId="12" borderId="5" xfId="12" applyFont="1" applyFill="1" applyBorder="1" applyAlignment="1">
      <alignment horizontal="center"/>
    </xf>
    <xf numFmtId="10" fontId="37" fillId="8" borderId="5" xfId="17" applyNumberFormat="1" applyFont="1" applyFill="1" applyBorder="1" applyProtection="1"/>
    <xf numFmtId="0" fontId="38" fillId="12" borderId="5" xfId="12" applyFont="1" applyFill="1" applyBorder="1" applyAlignment="1">
      <alignment horizontal="right" wrapText="1"/>
    </xf>
    <xf numFmtId="0" fontId="38" fillId="12" borderId="5" xfId="12" applyFont="1" applyFill="1" applyBorder="1" applyAlignment="1">
      <alignment horizontal="center" wrapText="1"/>
    </xf>
    <xf numFmtId="0" fontId="61" fillId="0" borderId="0" xfId="12" applyFont="1" applyAlignment="1">
      <alignment horizontal="right" wrapText="1"/>
    </xf>
    <xf numFmtId="0" fontId="37" fillId="8" borderId="5" xfId="12" applyFont="1" applyFill="1" applyBorder="1" applyAlignment="1">
      <alignment horizontal="center"/>
    </xf>
    <xf numFmtId="175" fontId="37" fillId="8" borderId="5" xfId="12" applyNumberFormat="1" applyFont="1" applyFill="1" applyBorder="1" applyAlignment="1">
      <alignment horizontal="center"/>
    </xf>
    <xf numFmtId="169" fontId="37" fillId="8" borderId="5" xfId="12" applyNumberFormat="1" applyFont="1" applyFill="1" applyBorder="1"/>
    <xf numFmtId="10" fontId="37" fillId="0" borderId="5" xfId="17" applyNumberFormat="1" applyFont="1" applyFill="1" applyBorder="1" applyProtection="1"/>
    <xf numFmtId="169" fontId="37" fillId="0" borderId="5" xfId="12" applyNumberFormat="1" applyFont="1" applyBorder="1"/>
    <xf numFmtId="171" fontId="76" fillId="0" borderId="0" xfId="17" applyNumberFormat="1" applyFont="1" applyFill="1" applyBorder="1" applyProtection="1"/>
    <xf numFmtId="0" fontId="44" fillId="0" borderId="0" xfId="12" applyFont="1"/>
    <xf numFmtId="0" fontId="76" fillId="8" borderId="5" xfId="12" applyFont="1" applyFill="1" applyBorder="1" applyAlignment="1">
      <alignment horizontal="center"/>
    </xf>
    <xf numFmtId="0" fontId="76" fillId="8" borderId="5" xfId="12" applyFont="1" applyFill="1" applyBorder="1"/>
    <xf numFmtId="10" fontId="76" fillId="0" borderId="5" xfId="12" applyNumberFormat="1" applyFont="1" applyBorder="1"/>
    <xf numFmtId="0" fontId="85" fillId="0" borderId="0" xfId="0" applyFont="1" applyAlignment="1">
      <alignment vertical="center"/>
    </xf>
    <xf numFmtId="0" fontId="5" fillId="0" borderId="0" xfId="0" applyFont="1" applyAlignment="1">
      <alignment horizontal="center"/>
    </xf>
    <xf numFmtId="0" fontId="43" fillId="17" borderId="5" xfId="0" applyFont="1" applyFill="1" applyBorder="1" applyAlignment="1">
      <alignment horizontal="left" vertical="center"/>
    </xf>
    <xf numFmtId="0" fontId="43" fillId="17" borderId="5" xfId="0" applyFont="1" applyFill="1" applyBorder="1" applyAlignment="1">
      <alignment horizontal="center" vertical="center" wrapText="1"/>
    </xf>
    <xf numFmtId="0" fontId="67" fillId="3" borderId="0" xfId="0" applyFont="1" applyFill="1" applyAlignment="1">
      <alignment horizontal="left" vertical="center" wrapText="1"/>
    </xf>
    <xf numFmtId="0" fontId="14" fillId="0" borderId="5" xfId="0" applyFont="1" applyBorder="1" applyAlignment="1" applyProtection="1">
      <alignment horizontal="center" vertical="center" wrapText="1"/>
      <protection locked="0"/>
    </xf>
    <xf numFmtId="0" fontId="14" fillId="0" borderId="5" xfId="10" applyFont="1" applyBorder="1" applyAlignment="1" applyProtection="1">
      <alignment horizontal="center" vertical="center" wrapText="1"/>
      <protection locked="0"/>
    </xf>
    <xf numFmtId="0" fontId="14" fillId="3" borderId="6" xfId="0" applyFont="1" applyFill="1" applyBorder="1" applyAlignment="1" applyProtection="1">
      <alignment horizontal="center" vertical="center" wrapText="1"/>
      <protection locked="0"/>
    </xf>
    <xf numFmtId="0" fontId="5" fillId="19" borderId="5" xfId="0" applyFont="1" applyFill="1" applyBorder="1" applyAlignment="1" applyProtection="1">
      <alignment horizontal="center" vertical="center" wrapText="1"/>
      <protection locked="0"/>
    </xf>
    <xf numFmtId="0" fontId="14" fillId="0" borderId="7" xfId="0" applyFont="1" applyBorder="1" applyAlignment="1" applyProtection="1">
      <alignment horizontal="center" vertical="center" wrapText="1"/>
      <protection locked="0"/>
    </xf>
    <xf numFmtId="0" fontId="36" fillId="7" borderId="5" xfId="0" applyFont="1" applyFill="1" applyBorder="1" applyAlignment="1">
      <alignment horizontal="center" vertical="center" wrapText="1"/>
    </xf>
    <xf numFmtId="0" fontId="50" fillId="7" borderId="5" xfId="0" applyFont="1" applyFill="1" applyBorder="1" applyAlignment="1">
      <alignment horizontal="center" vertical="center" wrapText="1"/>
    </xf>
    <xf numFmtId="0" fontId="9" fillId="7" borderId="26" xfId="7" applyFont="1" applyFill="1" applyBorder="1" applyAlignment="1">
      <alignment horizontal="left"/>
    </xf>
    <xf numFmtId="0" fontId="71" fillId="7" borderId="26" xfId="7" applyFont="1" applyFill="1" applyBorder="1" applyAlignment="1">
      <alignment horizontal="left"/>
    </xf>
    <xf numFmtId="0" fontId="71" fillId="7" borderId="0" xfId="7" applyFont="1" applyFill="1" applyAlignment="1">
      <alignment horizontal="left"/>
    </xf>
    <xf numFmtId="0" fontId="36" fillId="7" borderId="7" xfId="0" applyFont="1" applyFill="1" applyBorder="1" applyAlignment="1">
      <alignment horizontal="center" vertical="center" wrapText="1"/>
    </xf>
    <xf numFmtId="0" fontId="9" fillId="3" borderId="0" xfId="0" applyFont="1" applyFill="1" applyAlignment="1">
      <alignment horizontal="left" vertical="center"/>
    </xf>
    <xf numFmtId="0" fontId="14" fillId="3" borderId="0" xfId="0" applyFont="1" applyFill="1" applyAlignment="1">
      <alignment horizontal="left" vertical="top" wrapText="1"/>
    </xf>
    <xf numFmtId="0" fontId="14" fillId="0" borderId="0" xfId="0" applyFont="1" applyAlignment="1">
      <alignment horizontal="left" vertical="top" wrapText="1"/>
    </xf>
    <xf numFmtId="0" fontId="9" fillId="0" borderId="0" xfId="6" applyFont="1" applyFill="1" applyBorder="1" applyAlignment="1" applyProtection="1">
      <alignment horizontal="center" vertical="center" wrapText="1"/>
    </xf>
    <xf numFmtId="0" fontId="9" fillId="3" borderId="0" xfId="6" applyFont="1" applyFill="1" applyBorder="1" applyAlignment="1" applyProtection="1">
      <alignment vertical="center" wrapText="1"/>
    </xf>
    <xf numFmtId="0" fontId="9" fillId="3" borderId="0" xfId="6" applyFont="1" applyFill="1" applyBorder="1" applyAlignment="1" applyProtection="1">
      <alignment horizontal="center" vertical="center" wrapText="1"/>
    </xf>
    <xf numFmtId="0" fontId="40" fillId="0" borderId="0" xfId="12" applyFont="1" applyAlignment="1">
      <alignment wrapText="1"/>
    </xf>
    <xf numFmtId="0" fontId="5" fillId="3" borderId="0" xfId="0" applyFont="1" applyFill="1" applyAlignment="1">
      <alignment horizontal="left" vertical="center" wrapText="1"/>
    </xf>
    <xf numFmtId="0" fontId="54" fillId="3" borderId="0" xfId="0" applyFont="1" applyFill="1" applyAlignment="1">
      <alignment horizontal="left" vertical="center"/>
    </xf>
    <xf numFmtId="0" fontId="35" fillId="7" borderId="8" xfId="0" applyFont="1" applyFill="1" applyBorder="1" applyAlignment="1">
      <alignment vertical="center" wrapText="1"/>
    </xf>
    <xf numFmtId="0" fontId="5" fillId="3" borderId="29" xfId="0" applyFont="1" applyFill="1" applyBorder="1" applyAlignment="1">
      <alignment vertical="center" wrapText="1"/>
    </xf>
    <xf numFmtId="0" fontId="5" fillId="3" borderId="3" xfId="0" applyFont="1" applyFill="1" applyBorder="1" applyAlignment="1">
      <alignment vertical="center" wrapText="1"/>
    </xf>
    <xf numFmtId="0" fontId="31" fillId="0" borderId="6" xfId="0" applyFont="1" applyBorder="1" applyAlignment="1" applyProtection="1">
      <alignment horizontal="center" vertical="center" wrapText="1"/>
      <protection locked="0"/>
    </xf>
    <xf numFmtId="0" fontId="31" fillId="0" borderId="4" xfId="0" applyFont="1" applyBorder="1" applyAlignment="1" applyProtection="1">
      <alignment horizontal="center" vertical="center" wrapText="1"/>
      <protection locked="0"/>
    </xf>
    <xf numFmtId="0" fontId="31" fillId="0" borderId="7" xfId="0" applyFont="1" applyBorder="1" applyAlignment="1" applyProtection="1">
      <alignment horizontal="center" vertical="center" wrapText="1"/>
      <protection locked="0"/>
    </xf>
    <xf numFmtId="0" fontId="9" fillId="7" borderId="6"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0" borderId="0" xfId="6" applyFont="1" applyFill="1" applyBorder="1" applyAlignment="1" applyProtection="1">
      <alignment horizontal="center" vertical="center" wrapText="1"/>
    </xf>
    <xf numFmtId="0" fontId="9" fillId="3" borderId="0" xfId="6" applyFont="1" applyFill="1" applyBorder="1" applyAlignment="1" applyProtection="1">
      <alignment vertical="center" wrapText="1"/>
    </xf>
    <xf numFmtId="0" fontId="31" fillId="0" borderId="6" xfId="0" applyFont="1" applyBorder="1" applyAlignment="1" applyProtection="1">
      <alignment horizontal="left" vertical="center" wrapText="1"/>
      <protection locked="0"/>
    </xf>
    <xf numFmtId="0" fontId="31" fillId="0" borderId="4" xfId="0" applyFont="1" applyBorder="1" applyAlignment="1" applyProtection="1">
      <alignment horizontal="left" vertical="center" wrapText="1"/>
      <protection locked="0"/>
    </xf>
    <xf numFmtId="0" fontId="31" fillId="0" borderId="7" xfId="0" applyFont="1" applyBorder="1" applyAlignment="1" applyProtection="1">
      <alignment horizontal="left" vertical="center" wrapText="1"/>
      <protection locked="0"/>
    </xf>
    <xf numFmtId="0" fontId="9" fillId="3" borderId="0" xfId="6" applyFont="1" applyFill="1" applyBorder="1" applyAlignment="1" applyProtection="1">
      <alignment horizontal="center" vertical="center" wrapText="1"/>
    </xf>
    <xf numFmtId="0" fontId="14" fillId="0" borderId="6" xfId="0" applyFont="1" applyBorder="1" applyAlignment="1">
      <alignment horizontal="left" vertical="center" wrapText="1"/>
    </xf>
    <xf numFmtId="0" fontId="14" fillId="0" borderId="4" xfId="0" applyFont="1" applyBorder="1" applyAlignment="1">
      <alignment horizontal="left" vertical="center" wrapText="1"/>
    </xf>
    <xf numFmtId="0" fontId="14" fillId="0" borderId="7" xfId="0" applyFont="1" applyBorder="1" applyAlignment="1">
      <alignment horizontal="left" vertical="center" wrapText="1"/>
    </xf>
    <xf numFmtId="0" fontId="77" fillId="3" borderId="8" xfId="0" applyFont="1" applyFill="1" applyBorder="1" applyAlignment="1">
      <alignment horizontal="left" vertical="center" wrapText="1"/>
    </xf>
    <xf numFmtId="0" fontId="77" fillId="3" borderId="29" xfId="0" applyFont="1" applyFill="1" applyBorder="1" applyAlignment="1">
      <alignment horizontal="left" vertical="center" wrapText="1"/>
    </xf>
    <xf numFmtId="0" fontId="77" fillId="3" borderId="3" xfId="0" applyFont="1" applyFill="1" applyBorder="1" applyAlignment="1">
      <alignment horizontal="left" vertical="center" wrapText="1"/>
    </xf>
    <xf numFmtId="0" fontId="36" fillId="7" borderId="6" xfId="0" applyFont="1" applyFill="1" applyBorder="1" applyAlignment="1">
      <alignment horizontal="center" vertical="center" wrapText="1"/>
    </xf>
    <xf numFmtId="0" fontId="36" fillId="7" borderId="4" xfId="0" applyFont="1" applyFill="1" applyBorder="1" applyAlignment="1">
      <alignment horizontal="center" vertical="center" wrapText="1"/>
    </xf>
    <xf numFmtId="0" fontId="36" fillId="7" borderId="7" xfId="0" applyFont="1" applyFill="1" applyBorder="1" applyAlignment="1">
      <alignment horizontal="center" vertical="center" wrapText="1"/>
    </xf>
    <xf numFmtId="0" fontId="77" fillId="0" borderId="29" xfId="0" applyFont="1" applyBorder="1" applyAlignment="1">
      <alignment horizontal="left" vertical="center" wrapText="1"/>
    </xf>
    <xf numFmtId="0" fontId="77" fillId="0" borderId="3" xfId="0" applyFont="1" applyBorder="1" applyAlignment="1">
      <alignment horizontal="left" vertical="center" wrapText="1"/>
    </xf>
    <xf numFmtId="0" fontId="50" fillId="7" borderId="6" xfId="0" applyFont="1" applyFill="1" applyBorder="1" applyAlignment="1">
      <alignment horizontal="center" vertical="center" wrapText="1"/>
    </xf>
    <xf numFmtId="0" fontId="50" fillId="7" borderId="7" xfId="0" applyFont="1" applyFill="1" applyBorder="1" applyAlignment="1">
      <alignment horizontal="center" vertical="center" wrapText="1"/>
    </xf>
    <xf numFmtId="0" fontId="77" fillId="0" borderId="8" xfId="0" applyFont="1" applyBorder="1" applyAlignment="1">
      <alignment horizontal="left" vertical="center" wrapText="1"/>
    </xf>
    <xf numFmtId="0" fontId="9" fillId="7" borderId="6" xfId="0" applyFont="1" applyFill="1" applyBorder="1" applyAlignment="1">
      <alignment horizontal="left"/>
    </xf>
    <xf numFmtId="0" fontId="9" fillId="7" borderId="4" xfId="0" applyFont="1" applyFill="1" applyBorder="1" applyAlignment="1">
      <alignment horizontal="left"/>
    </xf>
    <xf numFmtId="0" fontId="9" fillId="7" borderId="7" xfId="0" applyFont="1" applyFill="1" applyBorder="1" applyAlignment="1">
      <alignment horizontal="left"/>
    </xf>
    <xf numFmtId="0" fontId="14" fillId="0" borderId="0" xfId="0" applyFont="1" applyAlignment="1">
      <alignment horizontal="left" vertical="top" wrapText="1"/>
    </xf>
    <xf numFmtId="0" fontId="20" fillId="3" borderId="0" xfId="0" applyFont="1" applyFill="1" applyAlignment="1">
      <alignment horizontal="left" vertical="center"/>
    </xf>
    <xf numFmtId="0" fontId="83" fillId="3" borderId="0" xfId="0" applyFont="1" applyFill="1" applyAlignment="1">
      <alignment horizontal="left"/>
    </xf>
    <xf numFmtId="0" fontId="64" fillId="3" borderId="0" xfId="0" applyFont="1" applyFill="1" applyAlignment="1">
      <alignment horizontal="left"/>
    </xf>
    <xf numFmtId="0" fontId="9" fillId="0" borderId="0" xfId="0" applyFont="1" applyAlignment="1">
      <alignment horizontal="left" vertical="top" wrapText="1"/>
    </xf>
    <xf numFmtId="0" fontId="9" fillId="0" borderId="26" xfId="0" applyFont="1" applyBorder="1" applyAlignment="1">
      <alignment horizontal="left" vertical="center" wrapText="1"/>
    </xf>
    <xf numFmtId="0" fontId="9" fillId="0" borderId="0" xfId="0" applyFont="1" applyAlignment="1">
      <alignment horizontal="left" vertical="center" wrapText="1"/>
    </xf>
    <xf numFmtId="0" fontId="84" fillId="3" borderId="1" xfId="10" applyFont="1" applyFill="1" applyBorder="1" applyAlignment="1">
      <alignment horizontal="left" vertical="center" wrapText="1"/>
    </xf>
    <xf numFmtId="0" fontId="65" fillId="3" borderId="1" xfId="10" applyFont="1" applyFill="1" applyBorder="1" applyAlignment="1">
      <alignment horizontal="left" vertical="center" wrapText="1"/>
    </xf>
    <xf numFmtId="0" fontId="14" fillId="3" borderId="0" xfId="0" applyFont="1" applyFill="1" applyAlignment="1">
      <alignment horizontal="left" vertical="top" wrapText="1"/>
    </xf>
    <xf numFmtId="0" fontId="9" fillId="3" borderId="0" xfId="0" applyFont="1" applyFill="1" applyAlignment="1">
      <alignment horizontal="left" vertical="center"/>
    </xf>
    <xf numFmtId="0" fontId="31" fillId="24" borderId="6" xfId="0" applyFont="1" applyFill="1" applyBorder="1" applyAlignment="1" applyProtection="1">
      <alignment horizontal="left" vertical="top" wrapText="1"/>
      <protection locked="0"/>
    </xf>
    <xf numFmtId="0" fontId="31" fillId="24" borderId="4" xfId="0" applyFont="1" applyFill="1" applyBorder="1" applyAlignment="1" applyProtection="1">
      <alignment horizontal="left" vertical="top" wrapText="1"/>
      <protection locked="0"/>
    </xf>
    <xf numFmtId="0" fontId="31" fillId="24" borderId="7" xfId="0" applyFont="1" applyFill="1" applyBorder="1" applyAlignment="1" applyProtection="1">
      <alignment horizontal="left" vertical="top" wrapText="1"/>
      <protection locked="0"/>
    </xf>
    <xf numFmtId="0" fontId="60" fillId="3" borderId="1" xfId="0" applyFont="1" applyFill="1" applyBorder="1" applyAlignment="1">
      <alignment horizontal="left" vertical="center"/>
    </xf>
    <xf numFmtId="49" fontId="9" fillId="3" borderId="9" xfId="0" applyNumberFormat="1" applyFont="1" applyFill="1" applyBorder="1" applyAlignment="1" applyProtection="1">
      <alignment horizontal="center" vertical="center" wrapText="1"/>
      <protection locked="0"/>
    </xf>
    <xf numFmtId="0" fontId="0" fillId="0" borderId="1" xfId="0" applyBorder="1" applyAlignment="1" applyProtection="1">
      <alignment vertical="center" wrapText="1"/>
      <protection locked="0"/>
    </xf>
    <xf numFmtId="0" fontId="0" fillId="0" borderId="10" xfId="0" applyBorder="1" applyAlignment="1" applyProtection="1">
      <alignment vertical="center" wrapText="1"/>
      <protection locked="0"/>
    </xf>
    <xf numFmtId="0" fontId="0" fillId="0" borderId="26" xfId="0" applyBorder="1" applyAlignment="1" applyProtection="1">
      <alignment vertical="center" wrapText="1"/>
      <protection locked="0"/>
    </xf>
    <xf numFmtId="0" fontId="0" fillId="0" borderId="0" xfId="0" applyAlignment="1" applyProtection="1">
      <alignment vertical="center" wrapText="1"/>
      <protection locked="0"/>
    </xf>
    <xf numFmtId="0" fontId="0" fillId="0" borderId="27" xfId="0" applyBorder="1" applyAlignment="1" applyProtection="1">
      <alignment vertical="center" wrapText="1"/>
      <protection locked="0"/>
    </xf>
    <xf numFmtId="0" fontId="0" fillId="0" borderId="11" xfId="0" applyBorder="1" applyAlignment="1" applyProtection="1">
      <alignment vertical="center" wrapText="1"/>
      <protection locked="0"/>
    </xf>
    <xf numFmtId="0" fontId="0" fillId="0" borderId="28" xfId="0" applyBorder="1" applyAlignment="1" applyProtection="1">
      <alignment vertical="center" wrapText="1"/>
      <protection locked="0"/>
    </xf>
    <xf numFmtId="0" fontId="0" fillId="0" borderId="2" xfId="0" applyBorder="1" applyAlignment="1" applyProtection="1">
      <alignment vertical="center" wrapText="1"/>
      <protection locked="0"/>
    </xf>
    <xf numFmtId="0" fontId="14" fillId="3" borderId="0" xfId="0" applyFont="1" applyFill="1" applyAlignment="1">
      <alignment horizontal="left" vertical="center"/>
    </xf>
    <xf numFmtId="0" fontId="47" fillId="0" borderId="0" xfId="0" applyFont="1" applyAlignment="1">
      <alignment horizontal="left" vertical="top" wrapText="1"/>
    </xf>
    <xf numFmtId="0" fontId="79" fillId="7" borderId="9" xfId="10" applyFont="1" applyFill="1" applyBorder="1" applyAlignment="1">
      <alignment horizontal="center" vertical="center" wrapText="1"/>
    </xf>
    <xf numFmtId="0" fontId="79" fillId="7" borderId="1" xfId="10" applyFont="1" applyFill="1" applyBorder="1" applyAlignment="1">
      <alignment horizontal="center" vertical="center" wrapText="1"/>
    </xf>
    <xf numFmtId="0" fontId="79" fillId="7" borderId="10" xfId="10" applyFont="1" applyFill="1" applyBorder="1" applyAlignment="1">
      <alignment horizontal="center" vertical="center" wrapText="1"/>
    </xf>
    <xf numFmtId="0" fontId="79" fillId="7" borderId="26" xfId="10" applyFont="1" applyFill="1" applyBorder="1" applyAlignment="1">
      <alignment horizontal="center" vertical="center" wrapText="1"/>
    </xf>
    <xf numFmtId="0" fontId="79" fillId="7" borderId="0" xfId="10" applyFont="1" applyFill="1" applyAlignment="1">
      <alignment horizontal="center" vertical="center" wrapText="1"/>
    </xf>
    <xf numFmtId="0" fontId="79" fillId="7" borderId="27" xfId="10" applyFont="1" applyFill="1" applyBorder="1" applyAlignment="1">
      <alignment horizontal="center" vertical="center" wrapText="1"/>
    </xf>
    <xf numFmtId="0" fontId="79" fillId="7" borderId="11" xfId="10" applyFont="1" applyFill="1" applyBorder="1" applyAlignment="1">
      <alignment horizontal="center" vertical="center" wrapText="1"/>
    </xf>
    <xf numFmtId="0" fontId="79" fillId="7" borderId="28" xfId="10" applyFont="1" applyFill="1" applyBorder="1" applyAlignment="1">
      <alignment horizontal="center" vertical="center" wrapText="1"/>
    </xf>
    <xf numFmtId="0" fontId="79" fillId="7" borderId="2" xfId="10" applyFont="1" applyFill="1" applyBorder="1" applyAlignment="1">
      <alignment horizontal="center" vertical="center" wrapText="1"/>
    </xf>
    <xf numFmtId="0" fontId="14" fillId="0" borderId="6" xfId="0" applyFont="1" applyBorder="1" applyAlignment="1" applyProtection="1">
      <alignment horizontal="center" vertical="center" wrapText="1"/>
      <protection locked="0"/>
    </xf>
    <xf numFmtId="0" fontId="14" fillId="0" borderId="7" xfId="0" applyFont="1" applyBorder="1" applyAlignment="1" applyProtection="1">
      <alignment horizontal="center" vertical="center" wrapText="1"/>
      <protection locked="0"/>
    </xf>
    <xf numFmtId="0" fontId="36" fillId="7" borderId="9" xfId="0" applyFont="1" applyFill="1" applyBorder="1" applyAlignment="1">
      <alignment horizontal="left"/>
    </xf>
    <xf numFmtId="0" fontId="36" fillId="7" borderId="11" xfId="0" applyFont="1" applyFill="1" applyBorder="1" applyAlignment="1">
      <alignment horizontal="left"/>
    </xf>
    <xf numFmtId="0" fontId="36" fillId="7" borderId="5" xfId="0" applyFont="1" applyFill="1" applyBorder="1" applyAlignment="1">
      <alignment horizontal="center" vertical="center" wrapText="1"/>
    </xf>
    <xf numFmtId="0" fontId="14" fillId="0" borderId="5" xfId="0" applyFont="1" applyBorder="1" applyAlignment="1" applyProtection="1">
      <alignment horizontal="center" vertical="center" wrapText="1"/>
      <protection locked="0"/>
    </xf>
    <xf numFmtId="0" fontId="50" fillId="7" borderId="5" xfId="0" applyFont="1" applyFill="1" applyBorder="1" applyAlignment="1">
      <alignment horizontal="center" vertical="center" wrapText="1"/>
    </xf>
    <xf numFmtId="0" fontId="9" fillId="3" borderId="29"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7" borderId="26" xfId="7" applyFont="1" applyFill="1" applyBorder="1" applyAlignment="1">
      <alignment horizontal="left"/>
    </xf>
    <xf numFmtId="0" fontId="9" fillId="7" borderId="0" xfId="7" applyFont="1" applyFill="1" applyAlignment="1">
      <alignment horizontal="left"/>
    </xf>
    <xf numFmtId="0" fontId="71" fillId="7" borderId="26" xfId="7" applyFont="1" applyFill="1" applyBorder="1" applyAlignment="1">
      <alignment horizontal="left"/>
    </xf>
    <xf numFmtId="0" fontId="71" fillId="7" borderId="0" xfId="7" applyFont="1" applyFill="1" applyAlignment="1">
      <alignment horizontal="left"/>
    </xf>
    <xf numFmtId="0" fontId="6" fillId="3" borderId="0" xfId="20" applyFont="1" applyFill="1" applyAlignment="1">
      <alignment horizontal="left" vertical="center" wrapText="1"/>
    </xf>
    <xf numFmtId="0" fontId="76" fillId="3" borderId="0" xfId="20" applyFont="1" applyFill="1" applyAlignment="1">
      <alignment horizontal="left" vertical="center" wrapText="1"/>
    </xf>
    <xf numFmtId="0" fontId="35" fillId="10" borderId="6" xfId="0" applyFont="1" applyFill="1" applyBorder="1" applyAlignment="1">
      <alignment horizontal="center" vertical="center"/>
    </xf>
    <xf numFmtId="0" fontId="35" fillId="10" borderId="4" xfId="0" applyFont="1" applyFill="1" applyBorder="1" applyAlignment="1">
      <alignment horizontal="center" vertical="center"/>
    </xf>
    <xf numFmtId="0" fontId="35" fillId="10" borderId="7" xfId="0" applyFont="1" applyFill="1" applyBorder="1" applyAlignment="1">
      <alignment horizontal="center" vertical="center"/>
    </xf>
    <xf numFmtId="0" fontId="35" fillId="9" borderId="6" xfId="0" applyFont="1" applyFill="1" applyBorder="1" applyAlignment="1">
      <alignment horizontal="center" vertical="center"/>
    </xf>
    <xf numFmtId="0" fontId="35" fillId="9" borderId="4" xfId="0" applyFont="1" applyFill="1" applyBorder="1" applyAlignment="1">
      <alignment horizontal="center" vertical="center"/>
    </xf>
    <xf numFmtId="0" fontId="35" fillId="9" borderId="7" xfId="0" applyFont="1" applyFill="1" applyBorder="1" applyAlignment="1">
      <alignment horizontal="center" vertical="center"/>
    </xf>
    <xf numFmtId="0" fontId="35" fillId="11" borderId="5" xfId="0" applyFont="1" applyFill="1" applyBorder="1" applyAlignment="1">
      <alignment horizontal="center" vertical="center"/>
    </xf>
    <xf numFmtId="0" fontId="17" fillId="0" borderId="26" xfId="10" applyFont="1" applyBorder="1" applyAlignment="1">
      <alignment horizontal="left" vertical="center" wrapText="1"/>
    </xf>
    <xf numFmtId="0" fontId="40" fillId="0" borderId="0" xfId="12" applyFont="1" applyAlignment="1">
      <alignment wrapText="1"/>
    </xf>
    <xf numFmtId="0" fontId="76" fillId="0" borderId="6" xfId="12" applyFont="1" applyBorder="1" applyAlignment="1">
      <alignment wrapText="1"/>
    </xf>
    <xf numFmtId="0" fontId="5" fillId="0" borderId="4" xfId="0" applyFont="1" applyBorder="1" applyAlignment="1">
      <alignment wrapText="1"/>
    </xf>
    <xf numFmtId="0" fontId="5" fillId="0" borderId="7" xfId="0" applyFont="1" applyBorder="1" applyAlignment="1">
      <alignment wrapText="1"/>
    </xf>
    <xf numFmtId="0" fontId="66" fillId="0" borderId="6" xfId="0" applyFont="1" applyBorder="1" applyAlignment="1">
      <alignment vertical="top" wrapText="1"/>
    </xf>
    <xf numFmtId="0" fontId="66" fillId="0" borderId="7" xfId="0" applyFont="1" applyBorder="1" applyAlignment="1">
      <alignment vertical="top" wrapText="1"/>
    </xf>
    <xf numFmtId="0" fontId="5" fillId="3" borderId="0" xfId="0" applyFont="1" applyFill="1" applyAlignment="1">
      <alignment horizontal="left" vertical="center" wrapText="1"/>
    </xf>
    <xf numFmtId="0" fontId="35" fillId="7" borderId="5" xfId="16" applyFont="1" applyFill="1" applyBorder="1" applyAlignment="1">
      <alignment horizontal="center" vertical="center" wrapText="1"/>
    </xf>
    <xf numFmtId="0" fontId="72" fillId="3" borderId="1" xfId="0" applyFont="1" applyFill="1" applyBorder="1" applyAlignment="1">
      <alignment horizontal="left" vertical="center" wrapText="1"/>
    </xf>
    <xf numFmtId="0" fontId="5" fillId="20" borderId="9" xfId="0" applyFont="1" applyFill="1" applyBorder="1" applyAlignment="1">
      <alignment horizontal="left" vertical="center"/>
    </xf>
    <xf numFmtId="0" fontId="5" fillId="20" borderId="1" xfId="0" applyFont="1" applyFill="1" applyBorder="1" applyAlignment="1">
      <alignment horizontal="left" vertical="center"/>
    </xf>
    <xf numFmtId="0" fontId="5" fillId="20" borderId="10" xfId="0" applyFont="1" applyFill="1" applyBorder="1" applyAlignment="1">
      <alignment horizontal="left" vertical="center"/>
    </xf>
    <xf numFmtId="0" fontId="39" fillId="8" borderId="27" xfId="12" applyFont="1" applyFill="1" applyBorder="1" applyAlignment="1">
      <alignment horizontal="right" wrapText="1"/>
    </xf>
    <xf numFmtId="0" fontId="5" fillId="8" borderId="2" xfId="0" applyFont="1" applyFill="1" applyBorder="1" applyAlignment="1">
      <alignment horizontal="right"/>
    </xf>
    <xf numFmtId="0" fontId="1" fillId="0" borderId="0" xfId="12" applyFont="1" applyAlignment="1">
      <alignment horizontal="right" wrapText="1"/>
    </xf>
    <xf numFmtId="0" fontId="0" fillId="0" borderId="0" xfId="0" applyAlignment="1">
      <alignment horizontal="right"/>
    </xf>
    <xf numFmtId="0" fontId="1" fillId="0" borderId="6" xfId="12" applyFont="1" applyBorder="1" applyAlignment="1">
      <alignment wrapText="1"/>
    </xf>
    <xf numFmtId="0" fontId="0" fillId="0" borderId="4" xfId="0" applyBorder="1" applyAlignment="1">
      <alignment wrapText="1"/>
    </xf>
    <xf numFmtId="0" fontId="0" fillId="0" borderId="7" xfId="0" applyBorder="1" applyAlignment="1">
      <alignment wrapText="1"/>
    </xf>
    <xf numFmtId="0" fontId="1" fillId="0" borderId="6" xfId="12" applyFont="1" applyBorder="1" applyAlignment="1">
      <alignment horizontal="center" wrapText="1"/>
    </xf>
    <xf numFmtId="0" fontId="1" fillId="0" borderId="4" xfId="12" applyFont="1" applyBorder="1" applyAlignment="1">
      <alignment horizontal="center" wrapText="1"/>
    </xf>
    <xf numFmtId="0" fontId="1" fillId="0" borderId="7" xfId="12" applyFont="1" applyBorder="1" applyAlignment="1">
      <alignment horizontal="center" wrapText="1"/>
    </xf>
    <xf numFmtId="0" fontId="36" fillId="0" borderId="6" xfId="12" applyFont="1" applyBorder="1" applyAlignment="1">
      <alignment horizontal="left" vertical="center"/>
    </xf>
    <xf numFmtId="0" fontId="36" fillId="0" borderId="4" xfId="12" applyFont="1" applyBorder="1" applyAlignment="1">
      <alignment horizontal="left" vertical="center"/>
    </xf>
    <xf numFmtId="0" fontId="36" fillId="0" borderId="7" xfId="12" applyFont="1" applyBorder="1" applyAlignment="1">
      <alignment horizontal="left" vertical="center"/>
    </xf>
    <xf numFmtId="0" fontId="32" fillId="0" borderId="6" xfId="12" applyFont="1" applyBorder="1" applyAlignment="1">
      <alignment horizontal="center"/>
    </xf>
    <xf numFmtId="0" fontId="32" fillId="0" borderId="4" xfId="12" applyFont="1" applyBorder="1" applyAlignment="1">
      <alignment horizontal="center"/>
    </xf>
    <xf numFmtId="0" fontId="32" fillId="0" borderId="7" xfId="12" applyFont="1" applyBorder="1" applyAlignment="1">
      <alignment horizontal="center"/>
    </xf>
    <xf numFmtId="0" fontId="38" fillId="14" borderId="8" xfId="0" applyFont="1" applyFill="1" applyBorder="1" applyAlignment="1">
      <alignment horizontal="center" vertical="center" wrapText="1"/>
    </xf>
    <xf numFmtId="0" fontId="0" fillId="0" borderId="3" xfId="0" applyBorder="1" applyAlignment="1">
      <alignment horizontal="center" vertical="center" wrapText="1"/>
    </xf>
    <xf numFmtId="0" fontId="51" fillId="14" borderId="6" xfId="0" applyFont="1" applyFill="1" applyBorder="1" applyAlignment="1">
      <alignment horizontal="center" vertical="center"/>
    </xf>
    <xf numFmtId="0" fontId="51" fillId="14" borderId="7" xfId="0" applyFont="1" applyFill="1" applyBorder="1" applyAlignment="1">
      <alignment horizontal="center" vertical="center"/>
    </xf>
    <xf numFmtId="0" fontId="5" fillId="8" borderId="5" xfId="0" applyFont="1" applyFill="1" applyBorder="1" applyAlignment="1">
      <alignment horizontal="center" vertical="center" wrapText="1"/>
    </xf>
    <xf numFmtId="169" fontId="5" fillId="0" borderId="3" xfId="4" applyNumberFormat="1" applyFont="1" applyBorder="1" applyAlignment="1" applyProtection="1">
      <alignment wrapText="1"/>
      <protection locked="0"/>
    </xf>
    <xf numFmtId="0" fontId="5" fillId="0" borderId="26" xfId="0" applyFont="1" applyBorder="1" applyAlignment="1"/>
    <xf numFmtId="0" fontId="5" fillId="0" borderId="34" xfId="0" applyFont="1" applyBorder="1" applyAlignment="1"/>
  </cellXfs>
  <cellStyles count="22">
    <cellStyle name="Comma 2" xfId="1" xr:uid="{00000000-0005-0000-0000-000000000000}"/>
    <cellStyle name="Comma 3" xfId="2" xr:uid="{00000000-0005-0000-0000-000001000000}"/>
    <cellStyle name="Comma 4" xfId="3" xr:uid="{00000000-0005-0000-0000-000002000000}"/>
    <cellStyle name="Currency 2" xfId="4" xr:uid="{00000000-0005-0000-0000-000003000000}"/>
    <cellStyle name="Currency 3" xfId="5" xr:uid="{00000000-0005-0000-0000-000004000000}"/>
    <cellStyle name="Currency 4" xfId="21" xr:uid="{184976EB-EB50-4EC6-81BF-94000D0A2FF4}"/>
    <cellStyle name="Hyperlink" xfId="6" builtinId="8"/>
    <cellStyle name="Normal" xfId="0" builtinId="0"/>
    <cellStyle name="Normal 2" xfId="7" xr:uid="{00000000-0005-0000-0000-000007000000}"/>
    <cellStyle name="Normal 2 2" xfId="8" xr:uid="{00000000-0005-0000-0000-000008000000}"/>
    <cellStyle name="Normal 2 3" xfId="9" xr:uid="{00000000-0005-0000-0000-000009000000}"/>
    <cellStyle name="Normal 3" xfId="10" xr:uid="{00000000-0005-0000-0000-00000A000000}"/>
    <cellStyle name="Normal 3 2" xfId="11" xr:uid="{00000000-0005-0000-0000-00000B000000}"/>
    <cellStyle name="Normal 4" xfId="12" xr:uid="{00000000-0005-0000-0000-00000C000000}"/>
    <cellStyle name="Normal 5" xfId="13" xr:uid="{00000000-0005-0000-0000-00000D000000}"/>
    <cellStyle name="Normal 6" xfId="14" xr:uid="{00000000-0005-0000-0000-00000E000000}"/>
    <cellStyle name="Normal 6 2" xfId="15" xr:uid="{00000000-0005-0000-0000-00000F000000}"/>
    <cellStyle name="Normal 7" xfId="16" xr:uid="{00000000-0005-0000-0000-000010000000}"/>
    <cellStyle name="Normal 8" xfId="20" xr:uid="{F029ECBD-F698-4E0C-BC36-69D1AA9BC836}"/>
    <cellStyle name="Per cent" xfId="17" builtinId="5"/>
    <cellStyle name="Percent 2" xfId="18" xr:uid="{00000000-0005-0000-0000-000012000000}"/>
    <cellStyle name="Percent 3" xfId="19" xr:uid="{00000000-0005-0000-0000-000013000000}"/>
  </cellStyles>
  <dxfs count="34">
    <dxf>
      <fill>
        <patternFill>
          <bgColor theme="0"/>
        </patternFill>
      </fill>
    </dxf>
    <dxf>
      <fill>
        <patternFill>
          <bgColor rgb="FFFFFF00"/>
        </patternFill>
      </fill>
    </dxf>
    <dxf>
      <font>
        <color auto="1"/>
      </font>
      <fill>
        <patternFill>
          <bgColor theme="0"/>
        </patternFill>
      </fill>
    </dxf>
    <dxf>
      <font>
        <b/>
        <i val="0"/>
        <color rgb="FFFF0000"/>
      </font>
    </dxf>
    <dxf>
      <font>
        <b/>
        <i val="0"/>
        <color rgb="FFFF0000"/>
      </font>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79998168889431442"/>
        </patternFill>
      </fill>
    </dxf>
    <dxf>
      <fill>
        <patternFill>
          <bgColor theme="5" tint="0.59996337778862885"/>
        </patternFill>
      </fill>
    </dxf>
    <dxf>
      <font>
        <color rgb="FF9C0006"/>
      </font>
      <fill>
        <patternFill>
          <bgColor rgb="FFFFC7CE"/>
        </patternFill>
      </fill>
    </dxf>
    <dxf>
      <font>
        <color rgb="FF00B050"/>
      </font>
    </dxf>
    <dxf>
      <font>
        <color rgb="FFFF0000"/>
      </font>
    </dxf>
    <dxf>
      <font>
        <color theme="0"/>
      </font>
      <fill>
        <patternFill>
          <bgColor theme="0"/>
        </patternFill>
      </fill>
    </dxf>
    <dxf>
      <font>
        <color theme="0"/>
      </font>
      <fill>
        <patternFill>
          <bgColor theme="0"/>
        </patternFill>
      </fill>
    </dxf>
    <dxf>
      <font>
        <color rgb="FFFF0000"/>
      </font>
    </dxf>
    <dxf>
      <font>
        <color rgb="FFFF0000"/>
      </font>
    </dxf>
    <dxf>
      <fill>
        <patternFill>
          <bgColor theme="5" tint="0.59996337778862885"/>
        </patternFill>
      </fill>
    </dxf>
    <dxf>
      <font>
        <color rgb="FFFF0000"/>
      </font>
    </dxf>
    <dxf>
      <font>
        <b/>
        <i val="0"/>
        <color rgb="FFFF0000"/>
      </font>
    </dxf>
    <dxf>
      <font>
        <b/>
        <i val="0"/>
        <color rgb="FFFF0000"/>
      </font>
    </dxf>
    <dxf>
      <font>
        <b/>
        <i val="0"/>
        <color rgb="FFFF0000"/>
      </font>
    </dxf>
    <dxf>
      <font>
        <b/>
        <i val="0"/>
        <color rgb="FFFF0000"/>
      </font>
      <fill>
        <patternFill patternType="none">
          <bgColor indexed="65"/>
        </patternFill>
      </fill>
    </dxf>
    <dxf>
      <fill>
        <patternFill>
          <bgColor theme="5" tint="0.59996337778862885"/>
        </patternFill>
      </fill>
    </dxf>
    <dxf>
      <font>
        <color rgb="FF00B050"/>
      </font>
    </dxf>
    <dxf>
      <font>
        <color rgb="FFFF0000"/>
      </font>
      <fill>
        <patternFill>
          <bgColor theme="5" tint="0.59996337778862885"/>
        </patternFill>
      </fill>
    </dxf>
    <dxf>
      <fill>
        <patternFill>
          <bgColor theme="5" tint="0.59996337778862885"/>
        </patternFill>
      </fill>
    </dxf>
    <dxf>
      <font>
        <b val="0"/>
        <i/>
        <color theme="0" tint="-0.34998626667073579"/>
      </font>
    </dxf>
    <dxf>
      <font>
        <b val="0"/>
        <i/>
        <color theme="0" tint="-0.34998626667073579"/>
      </font>
    </dxf>
    <dxf>
      <font>
        <b val="0"/>
        <i/>
        <color theme="0" tint="-0.34998626667073579"/>
      </font>
    </dxf>
    <dxf>
      <font>
        <b val="0"/>
        <i/>
        <color theme="0" tint="-0.34998626667073579"/>
      </font>
    </dxf>
    <dxf>
      <font>
        <b val="0"/>
        <i/>
        <color theme="0" tint="-0.34998626667073579"/>
      </font>
    </dxf>
  </dxfs>
  <tableStyles count="0" defaultTableStyle="TableStyleMedium2" defaultPivotStyle="PivotStyleLight16"/>
  <colors>
    <mruColors>
      <color rgb="FF007C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52295</xdr:colOff>
      <xdr:row>2</xdr:row>
      <xdr:rowOff>164354</xdr:rowOff>
    </xdr:from>
    <xdr:to>
      <xdr:col>3</xdr:col>
      <xdr:colOff>1683869</xdr:colOff>
      <xdr:row>2</xdr:row>
      <xdr:rowOff>1073066</xdr:rowOff>
    </xdr:to>
    <xdr:pic>
      <xdr:nvPicPr>
        <xdr:cNvPr id="3" name="Picture 2">
          <a:extLst>
            <a:ext uri="{FF2B5EF4-FFF2-40B4-BE49-F238E27FC236}">
              <a16:creationId xmlns:a16="http://schemas.microsoft.com/office/drawing/2014/main" id="{BAE2A8B1-F079-4786-8DD2-38C1E21605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8471" y="373530"/>
          <a:ext cx="1773516" cy="90871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autoPageBreaks="0"/>
  </sheetPr>
  <dimension ref="A1:O366"/>
  <sheetViews>
    <sheetView showGridLines="0" topLeftCell="G51" zoomScale="85" zoomScaleNormal="85" workbookViewId="0">
      <selection activeCell="H91" sqref="H91"/>
    </sheetView>
  </sheetViews>
  <sheetFormatPr defaultColWidth="8.7109375" defaultRowHeight="12.75"/>
  <cols>
    <col min="1" max="1" width="2.28515625" hidden="1" customWidth="1"/>
    <col min="2" max="2" width="4.85546875" customWidth="1"/>
    <col min="3" max="3" width="2" customWidth="1"/>
    <col min="4" max="4" width="69.42578125" customWidth="1"/>
    <col min="5" max="5" width="13" style="548" customWidth="1"/>
    <col min="6" max="6" width="14" style="548" customWidth="1"/>
    <col min="7" max="7" width="19.7109375" style="548" customWidth="1"/>
    <col min="8" max="10" width="33.5703125" style="548" customWidth="1"/>
    <col min="11" max="11" width="6.140625" style="548" customWidth="1"/>
    <col min="12" max="12" width="18.140625" style="550" hidden="1" customWidth="1"/>
    <col min="13" max="13" width="47.7109375" style="551" hidden="1" customWidth="1"/>
    <col min="14" max="14" width="11.85546875" style="546" hidden="1" customWidth="1"/>
    <col min="15" max="15" width="9.140625" style="547" customWidth="1"/>
  </cols>
  <sheetData>
    <row r="1" spans="1:15" s="287" customFormat="1" ht="4.5" customHeight="1">
      <c r="E1" s="367"/>
      <c r="F1" s="367"/>
      <c r="G1" s="404"/>
      <c r="H1" s="367"/>
      <c r="I1" s="367"/>
      <c r="J1" s="404"/>
      <c r="K1" s="404"/>
      <c r="L1" s="696" t="s">
        <v>0</v>
      </c>
      <c r="M1" s="697"/>
      <c r="N1" s="698"/>
    </row>
    <row r="2" spans="1:15" ht="12" customHeight="1">
      <c r="A2" s="287"/>
      <c r="B2" s="288"/>
      <c r="C2" s="289"/>
      <c r="D2" s="289"/>
      <c r="E2" s="405"/>
      <c r="F2" s="405"/>
      <c r="G2" s="406"/>
      <c r="H2" s="405"/>
      <c r="I2" s="405"/>
      <c r="J2" s="406"/>
      <c r="K2" s="407"/>
      <c r="L2" s="699"/>
      <c r="M2" s="700"/>
      <c r="N2" s="701"/>
      <c r="O2" s="287"/>
    </row>
    <row r="3" spans="1:15" ht="110.25" customHeight="1">
      <c r="A3" s="287"/>
      <c r="B3" s="290"/>
      <c r="C3" s="291"/>
      <c r="D3" s="291"/>
      <c r="E3" s="408"/>
      <c r="F3" s="408"/>
      <c r="G3" s="407"/>
      <c r="H3" s="408"/>
      <c r="I3" s="408"/>
      <c r="J3" s="407"/>
      <c r="K3" s="407"/>
      <c r="L3" s="699"/>
      <c r="M3" s="700"/>
      <c r="N3" s="701"/>
      <c r="O3" s="287"/>
    </row>
    <row r="4" spans="1:15" ht="11.25" customHeight="1">
      <c r="A4" s="287"/>
      <c r="B4" s="290"/>
      <c r="C4" s="291"/>
      <c r="D4" s="291"/>
      <c r="E4" s="408"/>
      <c r="F4" s="408"/>
      <c r="G4" s="407"/>
      <c r="H4" s="408"/>
      <c r="I4" s="408"/>
      <c r="J4" s="407"/>
      <c r="K4" s="407"/>
      <c r="L4" s="702"/>
      <c r="M4" s="703"/>
      <c r="N4" s="704"/>
      <c r="O4" s="287"/>
    </row>
    <row r="5" spans="1:15" ht="18">
      <c r="A5" s="287"/>
      <c r="B5" s="292"/>
      <c r="C5" s="671" t="s">
        <v>1</v>
      </c>
      <c r="D5" s="671"/>
      <c r="E5" s="671"/>
      <c r="F5" s="671"/>
      <c r="G5" s="671"/>
      <c r="H5" s="671"/>
      <c r="I5" s="671"/>
      <c r="J5" s="671"/>
      <c r="K5" s="409"/>
      <c r="L5" s="378"/>
      <c r="M5" s="361"/>
      <c r="N5" s="379"/>
      <c r="O5" s="287"/>
    </row>
    <row r="6" spans="1:15" ht="6" hidden="1" customHeight="1">
      <c r="A6" s="287"/>
      <c r="B6" s="293"/>
      <c r="C6" s="294"/>
      <c r="D6" s="294"/>
      <c r="E6" s="410"/>
      <c r="F6" s="410"/>
      <c r="G6" s="411"/>
      <c r="H6" s="410"/>
      <c r="I6" s="410"/>
      <c r="J6" s="411"/>
      <c r="K6" s="411"/>
      <c r="L6" s="378"/>
      <c r="M6" s="361"/>
      <c r="N6" s="379"/>
      <c r="O6" s="287"/>
    </row>
    <row r="7" spans="1:15" ht="18">
      <c r="A7" s="287"/>
      <c r="B7" s="292"/>
      <c r="C7" s="671" t="s">
        <v>2</v>
      </c>
      <c r="D7" s="671"/>
      <c r="E7" s="671"/>
      <c r="F7" s="671"/>
      <c r="G7" s="671"/>
      <c r="H7" s="671"/>
      <c r="I7" s="671"/>
      <c r="J7" s="671"/>
      <c r="K7" s="409"/>
      <c r="L7" s="378"/>
      <c r="M7" s="361"/>
      <c r="N7" s="379"/>
      <c r="O7" s="287"/>
    </row>
    <row r="8" spans="1:15" ht="18.75" customHeight="1">
      <c r="A8" s="287"/>
      <c r="B8" s="295"/>
      <c r="C8" s="296"/>
      <c r="D8" s="296"/>
      <c r="E8" s="412" t="s">
        <v>3</v>
      </c>
      <c r="F8" s="412"/>
      <c r="G8" s="413"/>
      <c r="H8" s="412"/>
      <c r="I8" s="412"/>
      <c r="J8" s="413"/>
      <c r="K8" s="413"/>
      <c r="L8" s="378"/>
      <c r="M8" s="361"/>
      <c r="N8" s="379"/>
      <c r="O8" s="287"/>
    </row>
    <row r="9" spans="1:15" ht="33.75">
      <c r="A9" s="287"/>
      <c r="B9" s="297"/>
      <c r="C9" s="672" t="s">
        <v>4</v>
      </c>
      <c r="D9" s="673"/>
      <c r="E9" s="673"/>
      <c r="F9" s="673"/>
      <c r="G9" s="673"/>
      <c r="H9" s="673"/>
      <c r="I9" s="673"/>
      <c r="J9" s="673"/>
      <c r="K9" s="414"/>
      <c r="L9" s="378"/>
      <c r="M9" s="361"/>
      <c r="N9" s="379"/>
      <c r="O9" s="287"/>
    </row>
    <row r="10" spans="1:15" ht="18">
      <c r="A10" s="287"/>
      <c r="B10" s="298"/>
      <c r="C10" s="299"/>
      <c r="D10" s="299"/>
      <c r="E10" s="415"/>
      <c r="F10" s="415"/>
      <c r="G10" s="416"/>
      <c r="H10" s="415"/>
      <c r="I10" s="415"/>
      <c r="J10" s="416"/>
      <c r="K10" s="417"/>
      <c r="L10" s="378"/>
      <c r="M10" s="361"/>
      <c r="N10" s="379"/>
      <c r="O10" s="287"/>
    </row>
    <row r="11" spans="1:15" ht="18">
      <c r="A11" s="287"/>
      <c r="B11" s="300"/>
      <c r="C11" s="301"/>
      <c r="D11" s="301"/>
      <c r="E11" s="418"/>
      <c r="F11" s="418"/>
      <c r="G11" s="419"/>
      <c r="H11" s="418"/>
      <c r="I11" s="418"/>
      <c r="J11" s="419"/>
      <c r="K11" s="417"/>
      <c r="L11" s="378"/>
      <c r="M11" s="361"/>
      <c r="N11" s="379"/>
      <c r="O11" s="287"/>
    </row>
    <row r="12" spans="1:15" ht="31.5" customHeight="1">
      <c r="A12" s="287"/>
      <c r="B12" s="675" t="s">
        <v>5</v>
      </c>
      <c r="C12" s="676"/>
      <c r="D12" s="676"/>
      <c r="E12" s="676"/>
      <c r="F12" s="676"/>
      <c r="G12" s="676"/>
      <c r="H12" s="676"/>
      <c r="I12" s="676"/>
      <c r="J12" s="676"/>
      <c r="K12" s="676"/>
      <c r="L12" s="378"/>
      <c r="M12" s="361"/>
      <c r="N12" s="379"/>
      <c r="O12" s="287"/>
    </row>
    <row r="13" spans="1:15" ht="18">
      <c r="A13" s="287"/>
      <c r="B13" s="302"/>
      <c r="C13" s="303"/>
      <c r="D13" s="303"/>
      <c r="E13" s="420"/>
      <c r="F13" s="420"/>
      <c r="G13" s="420"/>
      <c r="H13" s="420"/>
      <c r="I13" s="420"/>
      <c r="J13" s="420"/>
      <c r="K13" s="420"/>
      <c r="L13" s="378"/>
      <c r="M13" s="361"/>
      <c r="N13" s="379"/>
      <c r="O13" s="287"/>
    </row>
    <row r="14" spans="1:15" ht="19.5" customHeight="1">
      <c r="A14" s="287"/>
      <c r="B14" s="302"/>
      <c r="C14" s="674" t="s">
        <v>6</v>
      </c>
      <c r="D14" s="674"/>
      <c r="E14" s="674"/>
      <c r="F14" s="674"/>
      <c r="G14" s="674"/>
      <c r="H14" s="674"/>
      <c r="I14" s="674"/>
      <c r="J14" s="674"/>
      <c r="K14" s="494"/>
      <c r="L14" s="378"/>
      <c r="M14" s="361"/>
      <c r="N14" s="379"/>
      <c r="O14" s="287"/>
    </row>
    <row r="15" spans="1:15" ht="15" customHeight="1">
      <c r="A15" s="287"/>
      <c r="B15" s="302" t="s">
        <v>7</v>
      </c>
      <c r="C15" s="670" t="s">
        <v>8</v>
      </c>
      <c r="D15" s="670"/>
      <c r="E15" s="670"/>
      <c r="F15" s="670"/>
      <c r="G15" s="670"/>
      <c r="H15" s="670"/>
      <c r="I15" s="670"/>
      <c r="J15" s="670"/>
      <c r="K15" s="420"/>
      <c r="L15" s="378"/>
      <c r="M15" s="361"/>
      <c r="N15" s="379"/>
      <c r="O15" s="287"/>
    </row>
    <row r="16" spans="1:15" ht="15" customHeight="1">
      <c r="A16" s="287"/>
      <c r="B16" s="302" t="s">
        <v>7</v>
      </c>
      <c r="C16" s="670" t="s">
        <v>9</v>
      </c>
      <c r="D16" s="670"/>
      <c r="E16" s="670"/>
      <c r="F16" s="670"/>
      <c r="G16" s="670"/>
      <c r="H16" s="670"/>
      <c r="I16" s="670"/>
      <c r="J16" s="670"/>
      <c r="K16" s="420"/>
      <c r="L16" s="378"/>
      <c r="M16" s="361"/>
      <c r="N16" s="379"/>
      <c r="O16" s="287"/>
    </row>
    <row r="17" spans="1:15" ht="15" customHeight="1">
      <c r="A17" s="287"/>
      <c r="B17" s="302" t="s">
        <v>7</v>
      </c>
      <c r="C17" s="670" t="s">
        <v>10</v>
      </c>
      <c r="D17" s="670"/>
      <c r="E17" s="670"/>
      <c r="F17" s="670"/>
      <c r="G17" s="670"/>
      <c r="H17" s="670"/>
      <c r="I17" s="670"/>
      <c r="J17" s="670"/>
      <c r="K17" s="420"/>
      <c r="L17" s="380"/>
      <c r="M17" s="361"/>
      <c r="N17" s="379"/>
      <c r="O17" s="287"/>
    </row>
    <row r="18" spans="1:15" ht="15" customHeight="1">
      <c r="A18" s="287"/>
      <c r="B18" s="302" t="s">
        <v>7</v>
      </c>
      <c r="C18" s="670" t="s">
        <v>11</v>
      </c>
      <c r="D18" s="670"/>
      <c r="E18" s="670"/>
      <c r="F18" s="670"/>
      <c r="G18" s="670"/>
      <c r="H18" s="670"/>
      <c r="I18" s="670"/>
      <c r="J18" s="670"/>
      <c r="K18" s="420"/>
      <c r="L18" s="380"/>
      <c r="M18" s="361"/>
      <c r="N18" s="379"/>
      <c r="O18" s="287"/>
    </row>
    <row r="19" spans="1:15" ht="15" customHeight="1">
      <c r="A19" s="287"/>
      <c r="B19" s="302"/>
      <c r="C19" s="631"/>
      <c r="D19" s="631"/>
      <c r="E19" s="631"/>
      <c r="F19" s="631"/>
      <c r="G19" s="631"/>
      <c r="H19" s="631"/>
      <c r="I19" s="631"/>
      <c r="J19" s="631"/>
      <c r="K19" s="420"/>
      <c r="L19" s="380"/>
      <c r="M19" s="361"/>
      <c r="N19" s="379"/>
      <c r="O19" s="287"/>
    </row>
    <row r="20" spans="1:15" s="237" customFormat="1" ht="23.25" customHeight="1">
      <c r="A20" s="304"/>
      <c r="B20" s="305"/>
      <c r="C20" s="515"/>
      <c r="D20" s="677" t="s">
        <v>12</v>
      </c>
      <c r="E20" s="678"/>
      <c r="F20" s="678"/>
      <c r="G20" s="678"/>
      <c r="H20" s="678"/>
      <c r="I20" s="678"/>
      <c r="J20" s="678"/>
      <c r="K20" s="678"/>
      <c r="L20" s="381"/>
      <c r="M20" s="362"/>
      <c r="N20" s="382"/>
      <c r="O20" s="304"/>
    </row>
    <row r="21" spans="1:15" s="237" customFormat="1" ht="34.5" customHeight="1">
      <c r="A21" s="304"/>
      <c r="B21" s="305"/>
      <c r="C21" s="515"/>
      <c r="D21" s="633" t="s">
        <v>13</v>
      </c>
      <c r="E21" s="515"/>
      <c r="F21" s="515"/>
      <c r="G21" s="515"/>
      <c r="H21" s="515"/>
      <c r="I21" s="515"/>
      <c r="J21" s="515"/>
      <c r="K21" s="421"/>
      <c r="L21" s="381"/>
      <c r="M21" s="362"/>
      <c r="N21" s="382"/>
      <c r="O21" s="304"/>
    </row>
    <row r="22" spans="1:15" s="237" customFormat="1" ht="23.25" customHeight="1">
      <c r="A22" s="304"/>
      <c r="B22" s="305"/>
      <c r="C22" s="515"/>
      <c r="D22" s="633" t="s">
        <v>14</v>
      </c>
      <c r="E22" s="681"/>
      <c r="F22" s="682"/>
      <c r="G22" s="683"/>
      <c r="H22" s="633"/>
      <c r="I22" s="633"/>
      <c r="J22" s="515"/>
      <c r="K22" s="421"/>
      <c r="L22" s="381"/>
      <c r="M22" s="362"/>
      <c r="N22" s="382"/>
      <c r="O22" s="304"/>
    </row>
    <row r="23" spans="1:15" s="237" customFormat="1" ht="23.25" customHeight="1">
      <c r="A23" s="304"/>
      <c r="B23" s="305"/>
      <c r="C23" s="515"/>
      <c r="D23" s="633" t="s">
        <v>15</v>
      </c>
      <c r="E23" s="681"/>
      <c r="F23" s="682"/>
      <c r="G23" s="683"/>
      <c r="H23" s="633"/>
      <c r="I23" s="633"/>
      <c r="J23" s="515"/>
      <c r="K23" s="421"/>
      <c r="L23" s="381"/>
      <c r="M23" s="362"/>
      <c r="N23" s="382"/>
      <c r="O23" s="304"/>
    </row>
    <row r="24" spans="1:15" s="237" customFormat="1" ht="23.25" customHeight="1">
      <c r="A24" s="304"/>
      <c r="B24" s="305"/>
      <c r="C24" s="515"/>
      <c r="D24" s="633" t="s">
        <v>16</v>
      </c>
      <c r="E24" s="681"/>
      <c r="F24" s="682"/>
      <c r="G24" s="683"/>
      <c r="H24" s="633"/>
      <c r="I24" s="633"/>
      <c r="J24" s="515"/>
      <c r="K24" s="421"/>
      <c r="L24" s="381"/>
      <c r="M24" s="362"/>
      <c r="N24" s="382"/>
      <c r="O24" s="304"/>
    </row>
    <row r="25" spans="1:15" s="237" customFormat="1" ht="23.25" customHeight="1">
      <c r="A25" s="304"/>
      <c r="B25" s="305"/>
      <c r="C25" s="515"/>
      <c r="D25" s="515"/>
      <c r="E25" s="515"/>
      <c r="F25" s="515"/>
      <c r="G25" s="515"/>
      <c r="H25" s="515"/>
      <c r="I25" s="515"/>
      <c r="J25" s="515"/>
      <c r="K25" s="421"/>
      <c r="L25" s="381"/>
      <c r="M25" s="362"/>
      <c r="N25" s="382"/>
      <c r="O25" s="304"/>
    </row>
    <row r="26" spans="1:15" s="237" customFormat="1" ht="34.5" customHeight="1">
      <c r="A26" s="304"/>
      <c r="B26" s="308"/>
      <c r="C26" s="677" t="s">
        <v>17</v>
      </c>
      <c r="D26" s="678"/>
      <c r="E26" s="678"/>
      <c r="F26" s="678"/>
      <c r="G26" s="678"/>
      <c r="H26" s="678"/>
      <c r="I26" s="678"/>
      <c r="J26" s="678"/>
      <c r="K26" s="421"/>
      <c r="L26" s="381"/>
      <c r="M26" s="362"/>
      <c r="N26" s="382"/>
      <c r="O26" s="304"/>
    </row>
    <row r="27" spans="1:15" s="237" customFormat="1" ht="23.25" customHeight="1">
      <c r="A27" s="304"/>
      <c r="B27" s="310"/>
      <c r="C27" s="359"/>
      <c r="D27" s="359"/>
      <c r="E27" s="634"/>
      <c r="F27" s="634"/>
      <c r="G27" s="632"/>
      <c r="H27" s="634"/>
      <c r="I27" s="634"/>
      <c r="J27" s="632"/>
      <c r="K27" s="632"/>
      <c r="L27" s="381"/>
      <c r="M27" s="362"/>
      <c r="N27" s="382"/>
      <c r="O27" s="312"/>
    </row>
    <row r="28" spans="1:15" s="237" customFormat="1" ht="23.25" customHeight="1">
      <c r="A28" s="304"/>
      <c r="B28" s="306">
        <v>1</v>
      </c>
      <c r="C28" s="648" t="s">
        <v>18</v>
      </c>
      <c r="D28" s="648"/>
      <c r="E28" s="648"/>
      <c r="F28" s="648"/>
      <c r="G28" s="648"/>
      <c r="H28" s="648"/>
      <c r="I28" s="634"/>
      <c r="J28" s="634"/>
      <c r="K28" s="634"/>
      <c r="L28" s="381"/>
      <c r="M28" s="362"/>
      <c r="N28" s="382"/>
      <c r="O28" s="312"/>
    </row>
    <row r="29" spans="1:15" s="237" customFormat="1" ht="23.25" customHeight="1">
      <c r="A29" s="304"/>
      <c r="B29" s="310"/>
      <c r="C29" s="359"/>
      <c r="D29" s="359"/>
      <c r="E29" s="634"/>
      <c r="F29" s="634"/>
      <c r="G29" s="632"/>
      <c r="H29" s="634"/>
      <c r="I29" s="634"/>
      <c r="J29" s="632"/>
      <c r="K29" s="632"/>
      <c r="L29" s="381"/>
      <c r="M29" s="362"/>
      <c r="N29" s="382"/>
      <c r="O29" s="312"/>
    </row>
    <row r="30" spans="1:15" s="237" customFormat="1" ht="23.25" customHeight="1">
      <c r="A30" s="304"/>
      <c r="B30" s="310"/>
      <c r="C30" s="359"/>
      <c r="D30" s="359" t="s">
        <v>19</v>
      </c>
      <c r="E30" s="634"/>
      <c r="F30" s="634"/>
      <c r="G30" s="652"/>
      <c r="H30" s="652"/>
      <c r="I30" s="634"/>
      <c r="J30" s="632"/>
      <c r="K30" s="632"/>
      <c r="L30" s="381"/>
      <c r="M30" s="362"/>
      <c r="N30" s="382"/>
      <c r="O30" s="312"/>
    </row>
    <row r="31" spans="1:15" s="237" customFormat="1" ht="15.75">
      <c r="A31" s="304"/>
      <c r="B31" s="310"/>
      <c r="C31" s="359"/>
      <c r="D31" s="357" t="s">
        <v>20</v>
      </c>
      <c r="E31" s="618"/>
      <c r="F31" s="634"/>
      <c r="G31" s="647"/>
      <c r="H31" s="647"/>
      <c r="I31" s="634"/>
      <c r="J31" s="632"/>
      <c r="K31" s="632"/>
      <c r="L31" s="381"/>
      <c r="M31" s="362"/>
      <c r="N31" s="382"/>
      <c r="O31" s="312"/>
    </row>
    <row r="32" spans="1:15" s="237" customFormat="1" ht="15.75">
      <c r="A32" s="304"/>
      <c r="B32" s="310"/>
      <c r="C32" s="359"/>
      <c r="D32" s="357" t="s">
        <v>21</v>
      </c>
      <c r="E32" s="618"/>
      <c r="F32" s="634"/>
      <c r="G32" s="647"/>
      <c r="H32" s="647"/>
      <c r="I32" s="634"/>
      <c r="J32" s="632"/>
      <c r="K32" s="632"/>
      <c r="L32" s="381"/>
      <c r="M32" s="362"/>
      <c r="N32" s="382"/>
      <c r="O32" s="312"/>
    </row>
    <row r="33" spans="1:15" s="237" customFormat="1" ht="15.75">
      <c r="A33" s="304"/>
      <c r="B33" s="310"/>
      <c r="C33" s="359"/>
      <c r="D33" s="357" t="s">
        <v>22</v>
      </c>
      <c r="E33" s="618"/>
      <c r="F33" s="634"/>
      <c r="G33" s="647"/>
      <c r="H33" s="647"/>
      <c r="I33" s="634"/>
      <c r="J33" s="632"/>
      <c r="K33" s="632"/>
      <c r="L33" s="381"/>
      <c r="M33" s="362"/>
      <c r="N33" s="382"/>
      <c r="O33" s="312"/>
    </row>
    <row r="34" spans="1:15" s="237" customFormat="1" ht="15.75">
      <c r="A34" s="304"/>
      <c r="B34" s="310"/>
      <c r="C34" s="359"/>
      <c r="D34" s="357" t="s">
        <v>23</v>
      </c>
      <c r="E34" s="618"/>
      <c r="F34" s="634"/>
      <c r="G34" s="647"/>
      <c r="H34" s="647"/>
      <c r="I34" s="634"/>
      <c r="J34" s="632"/>
      <c r="K34" s="632"/>
      <c r="L34" s="381"/>
      <c r="M34" s="362"/>
      <c r="N34" s="382"/>
      <c r="O34" s="312"/>
    </row>
    <row r="35" spans="1:15" s="237" customFormat="1" ht="15.75">
      <c r="A35" s="304"/>
      <c r="B35" s="310"/>
      <c r="C35" s="359"/>
      <c r="D35" s="357" t="s">
        <v>24</v>
      </c>
      <c r="E35" s="618"/>
      <c r="F35" s="634"/>
      <c r="G35" s="647"/>
      <c r="H35" s="647"/>
      <c r="I35" s="634"/>
      <c r="J35" s="632"/>
      <c r="K35" s="632"/>
      <c r="L35" s="381"/>
      <c r="M35" s="362"/>
      <c r="N35" s="382"/>
      <c r="O35" s="312"/>
    </row>
    <row r="36" spans="1:15" s="237" customFormat="1" ht="15.75">
      <c r="A36" s="304"/>
      <c r="B36" s="310"/>
      <c r="C36" s="359"/>
      <c r="D36" s="357" t="s">
        <v>25</v>
      </c>
      <c r="E36" s="618"/>
      <c r="F36" s="634"/>
      <c r="G36" s="632"/>
      <c r="H36" s="634"/>
      <c r="I36" s="634"/>
      <c r="J36" s="632"/>
      <c r="K36" s="632"/>
      <c r="L36" s="381"/>
      <c r="M36" s="362"/>
      <c r="N36" s="382"/>
      <c r="O36" s="312"/>
    </row>
    <row r="37" spans="1:15" s="237" customFormat="1" ht="15.75">
      <c r="A37" s="304"/>
      <c r="B37" s="310"/>
      <c r="C37" s="359"/>
      <c r="D37" s="357" t="s">
        <v>26</v>
      </c>
      <c r="E37" s="618"/>
      <c r="F37" s="634"/>
      <c r="G37" s="632"/>
      <c r="H37" s="634"/>
      <c r="I37" s="634"/>
      <c r="J37" s="632"/>
      <c r="K37" s="632"/>
      <c r="L37" s="381"/>
      <c r="M37" s="362"/>
      <c r="N37" s="382"/>
      <c r="O37" s="312"/>
    </row>
    <row r="38" spans="1:15" s="237" customFormat="1" ht="15.75">
      <c r="A38" s="304"/>
      <c r="B38" s="310"/>
      <c r="C38" s="359"/>
      <c r="D38" s="357" t="s">
        <v>27</v>
      </c>
      <c r="E38" s="618"/>
      <c r="F38" s="634"/>
      <c r="G38" s="632"/>
      <c r="H38" s="634"/>
      <c r="I38" s="634"/>
      <c r="J38" s="632"/>
      <c r="K38" s="632"/>
      <c r="L38" s="381"/>
      <c r="M38" s="362"/>
      <c r="N38" s="382"/>
      <c r="O38" s="312"/>
    </row>
    <row r="39" spans="1:15" s="237" customFormat="1" ht="15.75">
      <c r="A39" s="304"/>
      <c r="B39" s="310"/>
      <c r="C39" s="359"/>
      <c r="D39" s="357" t="s">
        <v>28</v>
      </c>
      <c r="E39" s="618"/>
      <c r="F39" s="634"/>
      <c r="G39" s="632"/>
      <c r="H39" s="634"/>
      <c r="I39" s="634"/>
      <c r="J39" s="632"/>
      <c r="K39" s="632"/>
      <c r="L39" s="381"/>
      <c r="M39" s="362"/>
      <c r="N39" s="382"/>
      <c r="O39" s="312"/>
    </row>
    <row r="40" spans="1:15" s="237" customFormat="1" ht="15.75">
      <c r="A40" s="304"/>
      <c r="B40" s="310"/>
      <c r="C40" s="359"/>
      <c r="D40" s="357" t="s">
        <v>29</v>
      </c>
      <c r="E40" s="618"/>
      <c r="F40" s="634"/>
      <c r="G40" s="632"/>
      <c r="H40" s="634"/>
      <c r="I40" s="634"/>
      <c r="J40" s="632"/>
      <c r="K40" s="632"/>
      <c r="L40" s="381"/>
      <c r="M40" s="362"/>
      <c r="N40" s="382"/>
      <c r="O40" s="312"/>
    </row>
    <row r="41" spans="1:15" s="237" customFormat="1" ht="15.75">
      <c r="A41" s="304"/>
      <c r="B41" s="310"/>
      <c r="C41" s="359"/>
      <c r="D41" s="357" t="s">
        <v>30</v>
      </c>
      <c r="E41" s="618"/>
      <c r="F41" s="634"/>
      <c r="G41" s="632"/>
      <c r="H41" s="634"/>
      <c r="I41" s="634"/>
      <c r="J41" s="632"/>
      <c r="K41" s="632"/>
      <c r="L41" s="381"/>
      <c r="M41" s="362"/>
      <c r="N41" s="382"/>
      <c r="O41" s="312"/>
    </row>
    <row r="42" spans="1:15" s="237" customFormat="1" ht="15.75">
      <c r="A42" s="304"/>
      <c r="B42" s="310"/>
      <c r="C42" s="359"/>
      <c r="D42" s="357" t="s">
        <v>31</v>
      </c>
      <c r="E42" s="618"/>
      <c r="F42" s="634"/>
      <c r="G42" s="632"/>
      <c r="H42" s="634"/>
      <c r="I42" s="634"/>
      <c r="J42" s="632"/>
      <c r="K42" s="632"/>
      <c r="L42" s="381"/>
      <c r="M42" s="362"/>
      <c r="N42" s="382"/>
      <c r="O42" s="312"/>
    </row>
    <row r="43" spans="1:15" s="237" customFormat="1" ht="15.75">
      <c r="A43" s="304"/>
      <c r="B43" s="310"/>
      <c r="C43" s="359"/>
      <c r="D43" s="357" t="s">
        <v>32</v>
      </c>
      <c r="E43" s="618"/>
      <c r="F43" s="634"/>
      <c r="G43" s="632"/>
      <c r="H43" s="634"/>
      <c r="I43" s="634"/>
      <c r="J43" s="632"/>
      <c r="K43" s="632"/>
      <c r="L43" s="381"/>
      <c r="M43" s="362"/>
      <c r="N43" s="382"/>
      <c r="O43" s="312"/>
    </row>
    <row r="44" spans="1:15" s="237" customFormat="1" ht="15.75">
      <c r="A44" s="304"/>
      <c r="B44" s="310"/>
      <c r="C44" s="359"/>
      <c r="D44" s="357" t="s">
        <v>33</v>
      </c>
      <c r="E44" s="618"/>
      <c r="F44" s="634"/>
      <c r="G44" s="632"/>
      <c r="H44" s="634"/>
      <c r="I44" s="634"/>
      <c r="J44" s="632"/>
      <c r="K44" s="632"/>
      <c r="L44" s="381"/>
      <c r="M44" s="362"/>
      <c r="N44" s="382"/>
      <c r="O44" s="312"/>
    </row>
    <row r="45" spans="1:15" s="237" customFormat="1" ht="15.75">
      <c r="A45" s="304"/>
      <c r="B45" s="310"/>
      <c r="C45" s="359"/>
      <c r="D45" s="633" t="s">
        <v>34</v>
      </c>
      <c r="E45" s="634"/>
      <c r="F45" s="634"/>
      <c r="G45" s="632"/>
      <c r="H45" s="634"/>
      <c r="I45" s="634"/>
      <c r="J45" s="632"/>
      <c r="K45" s="632"/>
      <c r="L45" s="381"/>
      <c r="M45" s="362"/>
      <c r="N45" s="382"/>
      <c r="O45" s="312"/>
    </row>
    <row r="46" spans="1:15" s="237" customFormat="1" ht="15.75">
      <c r="A46" s="304"/>
      <c r="B46" s="310"/>
      <c r="C46" s="359"/>
      <c r="D46" s="322" t="s">
        <v>35</v>
      </c>
      <c r="E46" s="618"/>
      <c r="F46" s="634"/>
      <c r="G46" s="632"/>
      <c r="H46" s="634"/>
      <c r="I46" s="634"/>
      <c r="J46" s="632"/>
      <c r="K46" s="632"/>
      <c r="L46" s="381"/>
      <c r="M46" s="362"/>
      <c r="N46" s="382"/>
      <c r="O46" s="312"/>
    </row>
    <row r="47" spans="1:15" s="237" customFormat="1" ht="15.75">
      <c r="A47" s="304"/>
      <c r="B47" s="310"/>
      <c r="C47" s="359"/>
      <c r="D47" s="322" t="s">
        <v>36</v>
      </c>
      <c r="E47" s="618"/>
      <c r="F47" s="634"/>
      <c r="G47" s="632"/>
      <c r="H47" s="634"/>
      <c r="I47" s="634"/>
      <c r="J47" s="632"/>
      <c r="K47" s="632"/>
      <c r="L47" s="381"/>
      <c r="M47" s="362"/>
      <c r="N47" s="382"/>
      <c r="O47" s="312"/>
    </row>
    <row r="48" spans="1:15" s="237" customFormat="1" ht="15.75">
      <c r="A48" s="304"/>
      <c r="B48" s="310"/>
      <c r="C48" s="359"/>
      <c r="D48" s="322" t="s">
        <v>37</v>
      </c>
      <c r="E48" s="618"/>
      <c r="F48" s="634"/>
      <c r="G48" s="632"/>
      <c r="H48" s="634"/>
      <c r="I48" s="634"/>
      <c r="J48" s="632"/>
      <c r="K48" s="632"/>
      <c r="L48" s="381"/>
      <c r="M48" s="362"/>
      <c r="N48" s="382"/>
      <c r="O48" s="312"/>
    </row>
    <row r="49" spans="1:15" s="237" customFormat="1" ht="15.75">
      <c r="A49" s="304"/>
      <c r="B49" s="310"/>
      <c r="C49" s="359"/>
      <c r="D49" s="322" t="s">
        <v>38</v>
      </c>
      <c r="E49" s="618"/>
      <c r="F49" s="634"/>
      <c r="G49" s="632"/>
      <c r="H49" s="634"/>
      <c r="I49" s="634"/>
      <c r="J49" s="422"/>
      <c r="K49" s="422"/>
      <c r="L49" s="381"/>
      <c r="M49" s="362"/>
      <c r="N49" s="382"/>
      <c r="O49" s="312"/>
    </row>
    <row r="50" spans="1:15" s="237" customFormat="1" ht="15.75">
      <c r="A50" s="304"/>
      <c r="B50" s="310"/>
      <c r="C50" s="359"/>
      <c r="D50" s="322" t="s">
        <v>39</v>
      </c>
      <c r="E50" s="618"/>
      <c r="F50" s="634"/>
      <c r="G50" s="632"/>
      <c r="H50" s="634"/>
      <c r="I50" s="634"/>
      <c r="J50" s="422"/>
      <c r="K50" s="422"/>
      <c r="L50" s="381"/>
      <c r="M50" s="362"/>
      <c r="N50" s="382"/>
      <c r="O50" s="312"/>
    </row>
    <row r="51" spans="1:15" s="237" customFormat="1" ht="15.75">
      <c r="A51" s="304"/>
      <c r="B51" s="310"/>
      <c r="C51" s="359"/>
      <c r="D51" s="322" t="s">
        <v>40</v>
      </c>
      <c r="E51" s="618"/>
      <c r="F51" s="634"/>
      <c r="G51" s="632"/>
      <c r="H51" s="634"/>
      <c r="I51" s="634"/>
      <c r="J51" s="422"/>
      <c r="K51" s="422"/>
      <c r="L51" s="381"/>
      <c r="M51" s="362"/>
      <c r="N51" s="382"/>
      <c r="O51" s="312"/>
    </row>
    <row r="52" spans="1:15" s="237" customFormat="1" ht="15.75">
      <c r="A52" s="304"/>
      <c r="B52" s="310"/>
      <c r="C52" s="359"/>
      <c r="D52" s="359" t="s">
        <v>41</v>
      </c>
      <c r="E52" s="634"/>
      <c r="F52" s="634"/>
      <c r="G52" s="632"/>
      <c r="H52" s="634"/>
      <c r="I52" s="634"/>
      <c r="J52" s="422"/>
      <c r="K52" s="422"/>
      <c r="L52" s="381"/>
      <c r="M52" s="362"/>
      <c r="N52" s="382"/>
      <c r="O52" s="312"/>
    </row>
    <row r="53" spans="1:15" s="237" customFormat="1" ht="16.5" thickBot="1">
      <c r="A53" s="304"/>
      <c r="B53" s="310"/>
      <c r="C53" s="359"/>
      <c r="D53" s="357" t="s">
        <v>42</v>
      </c>
      <c r="E53" s="618"/>
      <c r="F53" s="634"/>
      <c r="G53" s="632"/>
      <c r="H53" s="634"/>
      <c r="I53" s="634"/>
      <c r="J53" s="422"/>
      <c r="K53" s="422"/>
      <c r="L53" s="381"/>
      <c r="M53" s="362"/>
      <c r="N53" s="382"/>
      <c r="O53" s="312"/>
    </row>
    <row r="54" spans="1:15" s="237" customFormat="1" ht="16.5" thickBot="1">
      <c r="A54" s="304"/>
      <c r="B54" s="310"/>
      <c r="C54" s="359"/>
      <c r="D54" s="357" t="s">
        <v>43</v>
      </c>
      <c r="E54" s="618"/>
      <c r="F54" s="634"/>
      <c r="G54" s="632"/>
      <c r="H54" s="634"/>
      <c r="I54" s="634"/>
      <c r="J54" s="422"/>
      <c r="K54" s="422"/>
      <c r="L54" s="714" t="s">
        <v>44</v>
      </c>
      <c r="M54" s="715"/>
      <c r="N54" s="383" cm="1">
        <f t="array" ref="N54">SUMPRODUCT(1/COUNTIF(M59:M66,M59:M66))-M68</f>
        <v>0</v>
      </c>
      <c r="O54" s="312"/>
    </row>
    <row r="55" spans="1:15" s="237" customFormat="1" ht="15.75">
      <c r="A55" s="304"/>
      <c r="B55" s="310"/>
      <c r="C55" s="359"/>
      <c r="F55" s="634"/>
      <c r="G55" s="632"/>
      <c r="H55" s="634"/>
      <c r="I55" s="634"/>
      <c r="J55" s="422"/>
      <c r="K55" s="422"/>
      <c r="L55" s="716" t="s">
        <v>45</v>
      </c>
      <c r="M55" s="717"/>
      <c r="N55" s="384">
        <f>SUMPRODUCT(1/COUNTIF(E59:E66,E59:E66&amp;""))-N57</f>
        <v>0</v>
      </c>
      <c r="O55" s="312"/>
    </row>
    <row r="56" spans="1:15" s="237" customFormat="1" ht="16.5" customHeight="1">
      <c r="A56" s="304"/>
      <c r="B56" s="306"/>
      <c r="C56" s="345"/>
      <c r="D56" s="516"/>
      <c r="E56" s="517"/>
      <c r="F56" s="517"/>
      <c r="G56" s="517"/>
      <c r="H56" s="517"/>
      <c r="I56" s="517"/>
      <c r="J56" s="517"/>
      <c r="K56" s="422"/>
      <c r="L56" s="375"/>
      <c r="M56" s="377" t="s">
        <v>46</v>
      </c>
      <c r="N56" s="385">
        <f>COUNTBLANK(E59:E66)</f>
        <v>8</v>
      </c>
      <c r="O56" s="304"/>
    </row>
    <row r="57" spans="1:15" s="237" customFormat="1" ht="15">
      <c r="A57" s="304"/>
      <c r="C57" s="345"/>
      <c r="E57" s="420"/>
      <c r="F57" s="420"/>
      <c r="G57" s="420"/>
      <c r="H57" s="420"/>
      <c r="I57" s="420"/>
      <c r="J57" s="422"/>
      <c r="K57" s="422"/>
      <c r="L57" s="381"/>
      <c r="M57" s="377" t="s">
        <v>46</v>
      </c>
      <c r="N57" s="385">
        <f>IF(N56&gt;0,1,0)</f>
        <v>1</v>
      </c>
      <c r="O57" s="304"/>
    </row>
    <row r="58" spans="1:15" s="237" customFormat="1" ht="18" customHeight="1">
      <c r="A58" s="304"/>
      <c r="B58" s="306" t="s">
        <v>47</v>
      </c>
      <c r="C58" s="345"/>
      <c r="D58" s="518" t="s">
        <v>48</v>
      </c>
      <c r="E58" s="659" t="s">
        <v>49</v>
      </c>
      <c r="F58" s="660"/>
      <c r="G58" s="661"/>
      <c r="H58" s="623" t="s">
        <v>50</v>
      </c>
      <c r="I58" s="623" t="s">
        <v>51</v>
      </c>
      <c r="J58" s="623" t="s">
        <v>52</v>
      </c>
      <c r="K58" s="422"/>
      <c r="L58" s="519" t="s">
        <v>53</v>
      </c>
      <c r="M58" s="360"/>
      <c r="N58" s="382"/>
      <c r="O58" s="304"/>
    </row>
    <row r="59" spans="1:15" s="237" customFormat="1" ht="18" customHeight="1">
      <c r="A59" s="304"/>
      <c r="B59" s="355"/>
      <c r="C59" s="345"/>
      <c r="D59" s="520" t="s">
        <v>54</v>
      </c>
      <c r="E59" s="649"/>
      <c r="F59" s="650"/>
      <c r="G59" s="651"/>
      <c r="H59" s="553"/>
      <c r="I59" s="622"/>
      <c r="J59" s="622"/>
      <c r="K59" s="422"/>
      <c r="L59" s="521" t="str">
        <f t="shared" ref="L59:L66" si="0">IF(E70="","",IF(ISERROR(VLOOKUP(E70,$E$59:$G$66,1,FALSE)),"New",""))</f>
        <v/>
      </c>
      <c r="M59" s="521" t="str">
        <f t="shared" ref="M59:M66" si="1">IF(L59="New",E70,"")</f>
        <v/>
      </c>
      <c r="N59" s="382"/>
      <c r="O59" s="304"/>
    </row>
    <row r="60" spans="1:15" s="237" customFormat="1" ht="18" customHeight="1">
      <c r="A60" s="304"/>
      <c r="B60" s="355"/>
      <c r="C60" s="345"/>
      <c r="D60" s="712" t="s">
        <v>55</v>
      </c>
      <c r="E60" s="649"/>
      <c r="F60" s="650"/>
      <c r="G60" s="651"/>
      <c r="H60" s="553"/>
      <c r="I60" s="622"/>
      <c r="J60" s="622"/>
      <c r="K60" s="422"/>
      <c r="L60" s="521" t="str">
        <f t="shared" si="0"/>
        <v/>
      </c>
      <c r="M60" s="521" t="str">
        <f t="shared" si="1"/>
        <v/>
      </c>
      <c r="N60" s="386"/>
      <c r="O60" s="313"/>
    </row>
    <row r="61" spans="1:15" s="237" customFormat="1" ht="15" customHeight="1">
      <c r="A61" s="304"/>
      <c r="B61" s="355"/>
      <c r="C61" s="345"/>
      <c r="D61" s="712"/>
      <c r="E61" s="649"/>
      <c r="F61" s="650"/>
      <c r="G61" s="651"/>
      <c r="H61" s="553"/>
      <c r="I61" s="622"/>
      <c r="J61" s="622"/>
      <c r="K61" s="422"/>
      <c r="L61" s="521" t="str">
        <f t="shared" si="0"/>
        <v/>
      </c>
      <c r="M61" s="521" t="str">
        <f t="shared" si="1"/>
        <v/>
      </c>
      <c r="N61" s="387"/>
      <c r="O61" s="316"/>
    </row>
    <row r="62" spans="1:15" s="237" customFormat="1" ht="15" customHeight="1">
      <c r="A62" s="304"/>
      <c r="B62" s="355"/>
      <c r="C62" s="345"/>
      <c r="D62" s="712"/>
      <c r="E62" s="649"/>
      <c r="F62" s="650"/>
      <c r="G62" s="651"/>
      <c r="H62" s="553"/>
      <c r="I62" s="622"/>
      <c r="J62" s="622"/>
      <c r="K62" s="422"/>
      <c r="L62" s="521" t="str">
        <f t="shared" si="0"/>
        <v/>
      </c>
      <c r="M62" s="521" t="str">
        <f t="shared" si="1"/>
        <v/>
      </c>
      <c r="N62" s="386"/>
      <c r="O62" s="313"/>
    </row>
    <row r="63" spans="1:15" s="237" customFormat="1" ht="18" customHeight="1">
      <c r="A63" s="304"/>
      <c r="B63" s="306"/>
      <c r="C63" s="345"/>
      <c r="D63" s="712"/>
      <c r="E63" s="649"/>
      <c r="F63" s="650"/>
      <c r="G63" s="651"/>
      <c r="H63" s="553"/>
      <c r="I63" s="622"/>
      <c r="J63" s="622"/>
      <c r="K63" s="422"/>
      <c r="L63" s="521" t="str">
        <f t="shared" si="0"/>
        <v/>
      </c>
      <c r="M63" s="521" t="str">
        <f t="shared" si="1"/>
        <v/>
      </c>
      <c r="N63" s="386"/>
      <c r="O63" s="313"/>
    </row>
    <row r="64" spans="1:15" s="237" customFormat="1" ht="15.75" customHeight="1">
      <c r="A64" s="304"/>
      <c r="B64" s="305"/>
      <c r="C64" s="345"/>
      <c r="D64" s="712"/>
      <c r="E64" s="649"/>
      <c r="F64" s="650"/>
      <c r="G64" s="651"/>
      <c r="H64" s="553"/>
      <c r="I64" s="622"/>
      <c r="J64" s="622"/>
      <c r="K64" s="422"/>
      <c r="L64" s="521" t="str">
        <f t="shared" si="0"/>
        <v/>
      </c>
      <c r="M64" s="521" t="str">
        <f t="shared" si="1"/>
        <v/>
      </c>
      <c r="N64" s="386"/>
      <c r="O64" s="313"/>
    </row>
    <row r="65" spans="1:15" s="237" customFormat="1" ht="18" customHeight="1">
      <c r="A65" s="304"/>
      <c r="B65" s="355"/>
      <c r="C65" s="345"/>
      <c r="D65" s="712"/>
      <c r="E65" s="649"/>
      <c r="F65" s="650"/>
      <c r="G65" s="651"/>
      <c r="H65" s="553"/>
      <c r="I65" s="622"/>
      <c r="J65" s="622"/>
      <c r="K65" s="422"/>
      <c r="L65" s="521" t="str">
        <f t="shared" si="0"/>
        <v/>
      </c>
      <c r="M65" s="521" t="str">
        <f t="shared" si="1"/>
        <v/>
      </c>
      <c r="N65" s="386"/>
      <c r="O65" s="313"/>
    </row>
    <row r="66" spans="1:15" s="237" customFormat="1" ht="18" customHeight="1">
      <c r="A66" s="304"/>
      <c r="B66" s="355"/>
      <c r="C66" s="345"/>
      <c r="D66" s="713"/>
      <c r="E66" s="649"/>
      <c r="F66" s="650"/>
      <c r="G66" s="651"/>
      <c r="H66" s="553"/>
      <c r="I66" s="622"/>
      <c r="J66" s="622"/>
      <c r="K66" s="422"/>
      <c r="L66" s="521" t="str">
        <f t="shared" si="0"/>
        <v/>
      </c>
      <c r="M66" s="521" t="str">
        <f t="shared" si="1"/>
        <v/>
      </c>
      <c r="N66" s="387"/>
      <c r="O66" s="316"/>
    </row>
    <row r="67" spans="1:15" s="237" customFormat="1" ht="18" customHeight="1">
      <c r="A67" s="304"/>
      <c r="B67" s="355"/>
      <c r="C67" s="345"/>
      <c r="D67" s="522"/>
      <c r="E67" s="420"/>
      <c r="F67" s="420"/>
      <c r="G67" s="420"/>
      <c r="H67" s="523">
        <f>SUM(H59:H66)</f>
        <v>0</v>
      </c>
      <c r="I67" s="420"/>
      <c r="J67" s="422"/>
      <c r="K67" s="422"/>
      <c r="L67" s="524" t="s">
        <v>56</v>
      </c>
      <c r="M67" s="363">
        <f>COUNTBLANK(M59:M66)</f>
        <v>8</v>
      </c>
      <c r="N67" s="386"/>
      <c r="O67" s="313"/>
    </row>
    <row r="68" spans="1:15" s="237" customFormat="1" ht="18" customHeight="1">
      <c r="A68" s="304"/>
      <c r="B68" s="355"/>
      <c r="C68" s="345"/>
      <c r="E68" s="420"/>
      <c r="F68" s="420"/>
      <c r="G68" s="420"/>
      <c r="H68" s="420"/>
      <c r="I68" s="420"/>
      <c r="J68" s="422"/>
      <c r="K68" s="422"/>
      <c r="L68" s="525" t="s">
        <v>46</v>
      </c>
      <c r="M68" s="363">
        <f>IF(M67&gt;0,1,0)</f>
        <v>1</v>
      </c>
      <c r="N68" s="386"/>
      <c r="O68" s="313"/>
    </row>
    <row r="69" spans="1:15" s="237" customFormat="1" ht="15.75">
      <c r="A69" s="304"/>
      <c r="B69" s="306" t="s">
        <v>57</v>
      </c>
      <c r="C69" s="348"/>
      <c r="D69" s="518" t="s">
        <v>48</v>
      </c>
      <c r="E69" s="659" t="s">
        <v>49</v>
      </c>
      <c r="F69" s="660"/>
      <c r="G69" s="661"/>
      <c r="H69" s="526" t="s">
        <v>50</v>
      </c>
      <c r="I69" s="623" t="s">
        <v>51</v>
      </c>
      <c r="J69" s="623" t="s">
        <v>52</v>
      </c>
      <c r="K69" s="422"/>
      <c r="L69" s="519" t="s">
        <v>58</v>
      </c>
      <c r="M69" s="360"/>
      <c r="N69" s="382"/>
      <c r="O69" s="304"/>
    </row>
    <row r="70" spans="1:15" s="237" customFormat="1" ht="15.75" customHeight="1">
      <c r="A70" s="304"/>
      <c r="B70" s="355"/>
      <c r="C70" s="356"/>
      <c r="D70" s="520" t="s">
        <v>59</v>
      </c>
      <c r="E70" s="649"/>
      <c r="F70" s="650"/>
      <c r="G70" s="651"/>
      <c r="H70" s="553"/>
      <c r="I70" s="622"/>
      <c r="J70" s="622"/>
      <c r="K70" s="422"/>
      <c r="L70" s="521" t="str">
        <f t="shared" ref="L70:L77" si="2">IF(I70="","",IF(ISERROR(VLOOKUP(I70,$I$59:$AY$66,1,FALSE)),"New",""))</f>
        <v/>
      </c>
      <c r="M70" s="521" t="str">
        <f t="shared" ref="M70:M77" si="3">IF(L70="New",I70,"")</f>
        <v/>
      </c>
      <c r="N70" s="382"/>
      <c r="O70" s="304"/>
    </row>
    <row r="71" spans="1:15" s="315" customFormat="1" ht="18" customHeight="1">
      <c r="A71" s="313"/>
      <c r="B71" s="314"/>
      <c r="C71" s="347"/>
      <c r="D71" s="657" t="s">
        <v>60</v>
      </c>
      <c r="E71" s="649"/>
      <c r="F71" s="650"/>
      <c r="G71" s="651"/>
      <c r="H71" s="553"/>
      <c r="I71" s="622"/>
      <c r="J71" s="622"/>
      <c r="K71" s="422"/>
      <c r="L71" s="521" t="str">
        <f t="shared" si="2"/>
        <v/>
      </c>
      <c r="M71" s="521" t="str">
        <f t="shared" si="3"/>
        <v/>
      </c>
      <c r="N71" s="386"/>
      <c r="O71" s="313"/>
    </row>
    <row r="72" spans="1:15" s="318" customFormat="1" ht="15" customHeight="1">
      <c r="A72" s="316"/>
      <c r="B72" s="317"/>
      <c r="C72" s="357"/>
      <c r="D72" s="712"/>
      <c r="E72" s="649"/>
      <c r="F72" s="650"/>
      <c r="G72" s="651"/>
      <c r="H72" s="553"/>
      <c r="I72" s="622"/>
      <c r="J72" s="622"/>
      <c r="K72" s="422"/>
      <c r="L72" s="521" t="str">
        <f t="shared" si="2"/>
        <v/>
      </c>
      <c r="M72" s="521" t="str">
        <f t="shared" si="3"/>
        <v/>
      </c>
      <c r="N72" s="387"/>
      <c r="O72" s="316"/>
    </row>
    <row r="73" spans="1:15" s="315" customFormat="1" ht="15" customHeight="1">
      <c r="A73" s="313"/>
      <c r="B73" s="317"/>
      <c r="C73" s="352"/>
      <c r="D73" s="712"/>
      <c r="E73" s="649"/>
      <c r="F73" s="650"/>
      <c r="G73" s="651"/>
      <c r="H73" s="553"/>
      <c r="I73" s="622"/>
      <c r="J73" s="622"/>
      <c r="K73" s="422"/>
      <c r="L73" s="521" t="str">
        <f t="shared" si="2"/>
        <v/>
      </c>
      <c r="M73" s="521" t="str">
        <f t="shared" si="3"/>
        <v/>
      </c>
      <c r="N73" s="386"/>
      <c r="O73" s="313"/>
    </row>
    <row r="74" spans="1:15" s="315" customFormat="1" ht="15.75" customHeight="1">
      <c r="A74" s="313"/>
      <c r="B74" s="317"/>
      <c r="C74" s="352"/>
      <c r="D74" s="712"/>
      <c r="E74" s="649"/>
      <c r="F74" s="650"/>
      <c r="G74" s="651"/>
      <c r="H74" s="553"/>
      <c r="I74" s="622"/>
      <c r="J74" s="622"/>
      <c r="K74" s="422"/>
      <c r="L74" s="521" t="str">
        <f t="shared" si="2"/>
        <v/>
      </c>
      <c r="M74" s="521" t="str">
        <f t="shared" si="3"/>
        <v/>
      </c>
      <c r="N74" s="386"/>
      <c r="O74" s="313"/>
    </row>
    <row r="75" spans="1:15" s="315" customFormat="1" ht="15" customHeight="1">
      <c r="A75" s="313"/>
      <c r="B75" s="317"/>
      <c r="C75" s="352"/>
      <c r="D75" s="712"/>
      <c r="E75" s="649"/>
      <c r="F75" s="650"/>
      <c r="G75" s="651"/>
      <c r="H75" s="553"/>
      <c r="I75" s="622"/>
      <c r="J75" s="622"/>
      <c r="K75" s="422"/>
      <c r="L75" s="521" t="str">
        <f t="shared" si="2"/>
        <v/>
      </c>
      <c r="M75" s="521" t="str">
        <f t="shared" si="3"/>
        <v/>
      </c>
      <c r="N75" s="386"/>
      <c r="O75" s="313"/>
    </row>
    <row r="76" spans="1:15" s="315" customFormat="1" ht="15" customHeight="1">
      <c r="A76" s="313"/>
      <c r="B76" s="317"/>
      <c r="C76" s="319"/>
      <c r="D76" s="712"/>
      <c r="E76" s="649"/>
      <c r="F76" s="650"/>
      <c r="G76" s="651"/>
      <c r="H76" s="553"/>
      <c r="I76" s="622"/>
      <c r="J76" s="622"/>
      <c r="K76" s="422"/>
      <c r="L76" s="521" t="str">
        <f t="shared" si="2"/>
        <v/>
      </c>
      <c r="M76" s="521" t="str">
        <f t="shared" si="3"/>
        <v/>
      </c>
      <c r="N76" s="386"/>
      <c r="O76" s="313"/>
    </row>
    <row r="77" spans="1:15" s="318" customFormat="1" ht="15.75">
      <c r="A77" s="316"/>
      <c r="B77" s="317"/>
      <c r="C77" s="353"/>
      <c r="D77" s="713"/>
      <c r="E77" s="649"/>
      <c r="F77" s="650"/>
      <c r="G77" s="651"/>
      <c r="H77" s="553"/>
      <c r="I77" s="618"/>
      <c r="J77" s="622"/>
      <c r="K77" s="422"/>
      <c r="L77" s="521" t="str">
        <f t="shared" si="2"/>
        <v/>
      </c>
      <c r="M77" s="521" t="str">
        <f t="shared" si="3"/>
        <v/>
      </c>
      <c r="N77" s="387"/>
      <c r="O77" s="316"/>
    </row>
    <row r="78" spans="1:15" s="315" customFormat="1" ht="18" customHeight="1">
      <c r="A78" s="313"/>
      <c r="B78" s="317"/>
      <c r="C78" s="527"/>
      <c r="D78" s="303"/>
      <c r="E78" s="420"/>
      <c r="F78" s="420"/>
      <c r="G78" s="420"/>
      <c r="H78" s="523">
        <f>SUM(H70:H77)</f>
        <v>0</v>
      </c>
      <c r="I78" s="420"/>
      <c r="J78" s="423"/>
      <c r="K78" s="422"/>
      <c r="L78" s="401" t="str">
        <f>IF(AND(N86="no",N87="Yes"),"New","")</f>
        <v/>
      </c>
      <c r="M78" s="401" t="str">
        <f>IF(L78="New","Water Storing (Reservoir)","")</f>
        <v/>
      </c>
      <c r="N78" s="386"/>
      <c r="O78" s="313"/>
    </row>
    <row r="79" spans="1:15" s="315" customFormat="1" ht="18" customHeight="1">
      <c r="A79" s="313"/>
      <c r="B79" s="317"/>
      <c r="C79" s="527"/>
      <c r="D79" s="303"/>
      <c r="E79" s="420"/>
      <c r="F79" s="420"/>
      <c r="G79" s="420"/>
      <c r="H79" s="420"/>
      <c r="I79" s="420"/>
      <c r="J79" s="424"/>
      <c r="K79" s="422"/>
      <c r="L79" s="524" t="s">
        <v>56</v>
      </c>
      <c r="M79" s="363">
        <f>COUNTBLANK(M70:M77)</f>
        <v>8</v>
      </c>
      <c r="N79" s="386"/>
      <c r="O79" s="313"/>
    </row>
    <row r="80" spans="1:15" s="315" customFormat="1" ht="32.25" thickBot="1">
      <c r="A80" s="313"/>
      <c r="B80" s="306">
        <v>3</v>
      </c>
      <c r="C80" s="527"/>
      <c r="D80" s="528" t="s">
        <v>61</v>
      </c>
      <c r="E80" s="644" t="s">
        <v>62</v>
      </c>
      <c r="F80" s="645"/>
      <c r="G80" s="646"/>
      <c r="H80" s="623" t="s">
        <v>63</v>
      </c>
      <c r="I80" s="623" t="s">
        <v>64</v>
      </c>
      <c r="J80" s="420"/>
      <c r="K80" s="420"/>
      <c r="L80" s="525" t="s">
        <v>46</v>
      </c>
      <c r="M80" s="363">
        <f>IF(M79&gt;0,1,0)</f>
        <v>1</v>
      </c>
      <c r="N80" s="386"/>
      <c r="O80" s="313"/>
    </row>
    <row r="81" spans="1:15" s="315" customFormat="1" ht="21.75" customHeight="1" thickBot="1">
      <c r="A81" s="313"/>
      <c r="B81" s="317"/>
      <c r="C81" s="527"/>
      <c r="D81" s="656" t="s">
        <v>60</v>
      </c>
      <c r="E81" s="653" t="s">
        <v>65</v>
      </c>
      <c r="F81" s="654"/>
      <c r="G81" s="655"/>
      <c r="H81" s="553"/>
      <c r="I81" s="553"/>
      <c r="J81" s="420"/>
      <c r="K81" s="420"/>
      <c r="L81" s="625" t="s">
        <v>66</v>
      </c>
      <c r="M81" s="395"/>
      <c r="N81" s="383" cm="1">
        <f t="array" ref="N81">SUMPRODUCT(1/COUNTIF(M70:M78,M70:M78))-M80</f>
        <v>0</v>
      </c>
      <c r="O81" s="313"/>
    </row>
    <row r="82" spans="1:15" s="315" customFormat="1" ht="21.75" customHeight="1">
      <c r="A82" s="313"/>
      <c r="B82" s="317"/>
      <c r="C82" s="529"/>
      <c r="D82" s="657"/>
      <c r="E82" s="653" t="s">
        <v>67</v>
      </c>
      <c r="F82" s="654"/>
      <c r="G82" s="655"/>
      <c r="H82" s="553"/>
      <c r="I82" s="553"/>
      <c r="J82" s="420"/>
      <c r="K82" s="420"/>
      <c r="L82" s="626" t="s">
        <v>68</v>
      </c>
      <c r="M82" s="627"/>
      <c r="N82" s="384">
        <f>SUMPRODUCT(1/COUNTIF(I59:I66,I59:I66&amp;""))-N57</f>
        <v>0</v>
      </c>
      <c r="O82" s="313"/>
    </row>
    <row r="83" spans="1:15" s="315" customFormat="1" ht="21.75" customHeight="1">
      <c r="A83" s="313"/>
      <c r="B83" s="317"/>
      <c r="C83" s="529"/>
      <c r="D83" s="657"/>
      <c r="E83" s="653" t="s">
        <v>69</v>
      </c>
      <c r="F83" s="654"/>
      <c r="G83" s="655"/>
      <c r="H83" s="553"/>
      <c r="I83" s="553"/>
      <c r="J83" s="420"/>
      <c r="K83" s="420"/>
      <c r="L83" s="375"/>
      <c r="M83" s="377" t="s">
        <v>46</v>
      </c>
      <c r="N83" s="385">
        <f>COUNTBLANK(I70:I77)</f>
        <v>8</v>
      </c>
      <c r="O83" s="313"/>
    </row>
    <row r="84" spans="1:15" s="315" customFormat="1" ht="21.75" customHeight="1">
      <c r="A84" s="313"/>
      <c r="B84" s="317"/>
      <c r="C84" s="320"/>
      <c r="D84" s="657"/>
      <c r="E84" s="653" t="s">
        <v>70</v>
      </c>
      <c r="F84" s="654"/>
      <c r="G84" s="655"/>
      <c r="H84" s="553"/>
      <c r="I84" s="553"/>
      <c r="J84" s="420"/>
      <c r="K84" s="420"/>
      <c r="L84" s="381"/>
      <c r="M84" s="377" t="s">
        <v>46</v>
      </c>
      <c r="N84" s="385">
        <f>IF(N83&gt;0,1,0)</f>
        <v>1</v>
      </c>
      <c r="O84" s="313"/>
    </row>
    <row r="85" spans="1:15" s="315" customFormat="1" ht="21.75" customHeight="1">
      <c r="A85" s="313"/>
      <c r="B85" s="317"/>
      <c r="C85" s="320"/>
      <c r="D85" s="658"/>
      <c r="E85" s="653" t="s">
        <v>71</v>
      </c>
      <c r="F85" s="654"/>
      <c r="G85" s="655"/>
      <c r="H85" s="553"/>
      <c r="I85" s="553"/>
      <c r="J85" s="420"/>
      <c r="K85" s="420"/>
      <c r="L85" s="388"/>
      <c r="M85" s="377" t="s">
        <v>72</v>
      </c>
      <c r="N85" s="385">
        <f>IF(N86="Yes",1,0)</f>
        <v>0</v>
      </c>
      <c r="O85" s="313"/>
    </row>
    <row r="86" spans="1:15" s="237" customFormat="1" ht="20.25">
      <c r="A86" s="304"/>
      <c r="B86" s="310"/>
      <c r="C86" s="354"/>
      <c r="D86" s="530"/>
      <c r="E86" s="420"/>
      <c r="F86" s="420"/>
      <c r="G86" s="420"/>
      <c r="H86" s="420"/>
      <c r="I86" s="420"/>
      <c r="J86" s="420"/>
      <c r="K86" s="420"/>
      <c r="L86" s="402">
        <f>SUM(H105:H108)</f>
        <v>0</v>
      </c>
      <c r="M86" s="403" t="s">
        <v>73</v>
      </c>
      <c r="N86" s="401" t="str">
        <f>IF(L86&gt;0,"Yes","No")</f>
        <v>No</v>
      </c>
      <c r="O86" s="304"/>
    </row>
    <row r="87" spans="1:15" s="237" customFormat="1" ht="21.75" customHeight="1">
      <c r="A87" s="304"/>
      <c r="B87" s="306" t="s">
        <v>74</v>
      </c>
      <c r="C87" s="321"/>
      <c r="D87" s="531" t="s">
        <v>75</v>
      </c>
      <c r="E87" s="645"/>
      <c r="F87" s="645"/>
      <c r="G87" s="646"/>
      <c r="H87" s="623" t="s">
        <v>76</v>
      </c>
      <c r="I87" s="623" t="s">
        <v>77</v>
      </c>
      <c r="J87" s="623" t="s">
        <v>78</v>
      </c>
      <c r="K87" s="420"/>
      <c r="L87" s="402">
        <f>SUM(I105:I108)</f>
        <v>0</v>
      </c>
      <c r="M87" s="403" t="s">
        <v>79</v>
      </c>
      <c r="N87" s="401" t="str">
        <f>IF(L87&gt;0,"Yes","no")</f>
        <v>no</v>
      </c>
      <c r="O87" s="304"/>
    </row>
    <row r="88" spans="1:15" s="237" customFormat="1" ht="21.75" customHeight="1">
      <c r="A88" s="304"/>
      <c r="B88" s="306"/>
      <c r="C88" s="349"/>
      <c r="D88" s="532" t="s">
        <v>80</v>
      </c>
      <c r="E88" s="653" t="s">
        <v>81</v>
      </c>
      <c r="F88" s="654"/>
      <c r="G88" s="655"/>
      <c r="H88" s="554"/>
      <c r="I88" s="554"/>
      <c r="J88" s="554"/>
      <c r="K88" s="420"/>
      <c r="L88" s="381"/>
      <c r="M88" s="362"/>
      <c r="N88" s="386"/>
      <c r="O88" s="304"/>
    </row>
    <row r="89" spans="1:15" s="237" customFormat="1" ht="33.75" customHeight="1">
      <c r="A89" s="304"/>
      <c r="B89" s="310"/>
      <c r="C89" s="349"/>
      <c r="D89" s="662" t="s">
        <v>60</v>
      </c>
      <c r="E89" s="653" t="s">
        <v>82</v>
      </c>
      <c r="F89" s="654"/>
      <c r="G89" s="655"/>
      <c r="H89" s="555"/>
      <c r="I89" s="555"/>
      <c r="J89" s="555"/>
      <c r="K89" s="420"/>
      <c r="L89" s="381" t="s">
        <v>83</v>
      </c>
      <c r="M89" s="362" t="s">
        <v>84</v>
      </c>
      <c r="N89" s="386">
        <f>SUMIF(I70:I77,"no irrigation",H70:H77)</f>
        <v>0</v>
      </c>
      <c r="O89" s="304"/>
    </row>
    <row r="90" spans="1:15" s="237" customFormat="1" ht="21.75" customHeight="1">
      <c r="A90" s="304"/>
      <c r="B90" s="310"/>
      <c r="C90" s="311"/>
      <c r="D90" s="662"/>
      <c r="E90" s="653" t="s">
        <v>85</v>
      </c>
      <c r="F90" s="654"/>
      <c r="G90" s="655"/>
      <c r="H90" s="553"/>
      <c r="I90" s="553"/>
      <c r="J90" s="553"/>
      <c r="K90" s="420"/>
      <c r="L90" s="381" t="s">
        <v>86</v>
      </c>
      <c r="M90" s="362" t="s">
        <v>84</v>
      </c>
      <c r="N90" s="386">
        <f>SUMIF(I59:I66,"No Irrigation",H59:H66)</f>
        <v>0</v>
      </c>
      <c r="O90" s="304"/>
    </row>
    <row r="91" spans="1:15" s="237" customFormat="1" ht="21.75" customHeight="1">
      <c r="A91" s="304"/>
      <c r="B91" s="306"/>
      <c r="C91" s="350"/>
      <c r="D91" s="662"/>
      <c r="E91" s="653" t="s">
        <v>87</v>
      </c>
      <c r="F91" s="654"/>
      <c r="G91" s="655"/>
      <c r="H91" s="555" t="s">
        <v>88</v>
      </c>
      <c r="I91" s="555" t="s">
        <v>88</v>
      </c>
      <c r="J91" s="555" t="s">
        <v>88</v>
      </c>
      <c r="K91" s="420"/>
      <c r="L91" s="381"/>
      <c r="M91" s="362"/>
      <c r="N91" s="386"/>
      <c r="O91" s="304"/>
    </row>
    <row r="92" spans="1:15" s="237" customFormat="1" ht="43.5" customHeight="1">
      <c r="A92" s="304"/>
      <c r="B92" s="310"/>
      <c r="C92" s="311"/>
      <c r="D92" s="662"/>
      <c r="E92" s="653" t="s">
        <v>89</v>
      </c>
      <c r="F92" s="654"/>
      <c r="G92" s="655"/>
      <c r="H92" s="555" t="s">
        <v>90</v>
      </c>
      <c r="I92" s="555" t="s">
        <v>90</v>
      </c>
      <c r="J92" s="555" t="s">
        <v>90</v>
      </c>
      <c r="K92" s="420"/>
      <c r="L92" s="381"/>
      <c r="M92" s="362"/>
      <c r="N92" s="386"/>
      <c r="O92" s="304"/>
    </row>
    <row r="93" spans="1:15" s="237" customFormat="1" ht="21.75" customHeight="1">
      <c r="A93" s="304"/>
      <c r="B93" s="310"/>
      <c r="C93" s="311"/>
      <c r="D93" s="662"/>
      <c r="E93" s="653" t="s">
        <v>91</v>
      </c>
      <c r="F93" s="654"/>
      <c r="G93" s="655"/>
      <c r="H93" s="555" t="s">
        <v>92</v>
      </c>
      <c r="I93" s="555" t="s">
        <v>92</v>
      </c>
      <c r="J93" s="555" t="s">
        <v>92</v>
      </c>
      <c r="K93" s="420"/>
      <c r="L93" s="381"/>
      <c r="M93" s="362"/>
      <c r="N93" s="386"/>
      <c r="O93" s="304"/>
    </row>
    <row r="94" spans="1:15" s="237" customFormat="1" ht="37.5" customHeight="1">
      <c r="A94" s="304"/>
      <c r="B94" s="306"/>
      <c r="C94" s="351"/>
      <c r="D94" s="663"/>
      <c r="E94" s="653" t="s">
        <v>93</v>
      </c>
      <c r="F94" s="654"/>
      <c r="G94" s="655"/>
      <c r="H94" s="619"/>
      <c r="I94" s="619"/>
      <c r="J94" s="619"/>
      <c r="K94" s="420"/>
      <c r="L94" s="381"/>
      <c r="M94" s="362"/>
      <c r="N94" s="382"/>
      <c r="O94" s="304"/>
    </row>
    <row r="95" spans="1:15" s="237" customFormat="1" ht="21.75" customHeight="1">
      <c r="A95" s="304"/>
      <c r="B95" s="305"/>
      <c r="C95" s="346"/>
      <c r="D95" s="303"/>
      <c r="E95" s="420"/>
      <c r="F95" s="420"/>
      <c r="G95" s="420"/>
      <c r="H95" s="420"/>
      <c r="I95" s="420"/>
      <c r="J95" s="420"/>
      <c r="K95" s="420"/>
      <c r="L95" s="381"/>
      <c r="M95" s="362"/>
      <c r="N95" s="382"/>
      <c r="O95" s="304"/>
    </row>
    <row r="96" spans="1:15" s="237" customFormat="1" ht="21.75" customHeight="1">
      <c r="A96" s="304"/>
      <c r="B96" s="306" t="s">
        <v>94</v>
      </c>
      <c r="C96" s="351"/>
      <c r="D96" s="667" t="s">
        <v>95</v>
      </c>
      <c r="E96" s="668"/>
      <c r="F96" s="668"/>
      <c r="G96" s="669"/>
      <c r="H96" s="623" t="s">
        <v>96</v>
      </c>
      <c r="I96" s="623" t="s">
        <v>97</v>
      </c>
      <c r="J96" s="623" t="s">
        <v>98</v>
      </c>
      <c r="K96" s="420"/>
      <c r="L96" s="381"/>
      <c r="M96" s="362"/>
      <c r="N96" s="382"/>
      <c r="O96" s="304"/>
    </row>
    <row r="97" spans="1:15" s="237" customFormat="1" ht="21.75" customHeight="1">
      <c r="A97" s="304"/>
      <c r="B97" s="305"/>
      <c r="C97" s="348"/>
      <c r="D97" s="532" t="s">
        <v>99</v>
      </c>
      <c r="E97" s="653" t="s">
        <v>81</v>
      </c>
      <c r="F97" s="654"/>
      <c r="G97" s="655"/>
      <c r="H97" s="555" t="s">
        <v>100</v>
      </c>
      <c r="I97" s="555" t="s">
        <v>100</v>
      </c>
      <c r="J97" s="555" t="s">
        <v>100</v>
      </c>
      <c r="K97" s="420"/>
      <c r="L97" s="381"/>
      <c r="M97" s="362"/>
      <c r="N97" s="382"/>
      <c r="O97" s="304"/>
    </row>
    <row r="98" spans="1:15" s="237" customFormat="1" ht="27.75" customHeight="1">
      <c r="A98" s="304"/>
      <c r="B98" s="305"/>
      <c r="C98" s="348"/>
      <c r="D98" s="662" t="s">
        <v>60</v>
      </c>
      <c r="E98" s="653" t="s">
        <v>82</v>
      </c>
      <c r="F98" s="654"/>
      <c r="G98" s="655"/>
      <c r="H98" s="555"/>
      <c r="I98" s="555"/>
      <c r="J98" s="555"/>
      <c r="K98" s="420"/>
      <c r="L98" s="381"/>
      <c r="M98" s="362"/>
      <c r="N98" s="382"/>
      <c r="O98" s="304"/>
    </row>
    <row r="99" spans="1:15" s="237" customFormat="1" ht="21.75" customHeight="1">
      <c r="A99" s="304"/>
      <c r="B99" s="305"/>
      <c r="C99" s="348"/>
      <c r="D99" s="662"/>
      <c r="E99" s="653" t="s">
        <v>85</v>
      </c>
      <c r="F99" s="654"/>
      <c r="G99" s="655"/>
      <c r="H99" s="553"/>
      <c r="I99" s="553"/>
      <c r="J99" s="553"/>
      <c r="K99" s="420"/>
      <c r="L99" s="381"/>
      <c r="M99" s="362"/>
      <c r="N99" s="382"/>
      <c r="O99" s="304"/>
    </row>
    <row r="100" spans="1:15" s="237" customFormat="1" ht="21.75" customHeight="1">
      <c r="A100" s="304"/>
      <c r="B100" s="305"/>
      <c r="C100" s="348"/>
      <c r="D100" s="662"/>
      <c r="E100" s="653" t="s">
        <v>87</v>
      </c>
      <c r="F100" s="654"/>
      <c r="G100" s="655"/>
      <c r="H100" s="555" t="s">
        <v>88</v>
      </c>
      <c r="I100" s="555" t="s">
        <v>88</v>
      </c>
      <c r="J100" s="555" t="s">
        <v>88</v>
      </c>
      <c r="K100" s="420"/>
      <c r="L100" s="381"/>
      <c r="M100" s="362"/>
      <c r="N100" s="382"/>
      <c r="O100" s="304"/>
    </row>
    <row r="101" spans="1:15" s="237" customFormat="1" ht="40.5" customHeight="1">
      <c r="A101" s="304"/>
      <c r="B101" s="305"/>
      <c r="C101" s="348"/>
      <c r="D101" s="662"/>
      <c r="E101" s="653" t="s">
        <v>89</v>
      </c>
      <c r="F101" s="654"/>
      <c r="G101" s="655"/>
      <c r="H101" s="555" t="s">
        <v>90</v>
      </c>
      <c r="I101" s="555" t="s">
        <v>90</v>
      </c>
      <c r="J101" s="555" t="s">
        <v>90</v>
      </c>
      <c r="K101" s="420"/>
      <c r="L101" s="381"/>
      <c r="M101" s="362"/>
      <c r="N101" s="382"/>
      <c r="O101" s="304"/>
    </row>
    <row r="102" spans="1:15" s="237" customFormat="1" ht="21.75" customHeight="1">
      <c r="A102" s="304"/>
      <c r="B102" s="305"/>
      <c r="C102" s="348"/>
      <c r="D102" s="663"/>
      <c r="E102" s="653" t="s">
        <v>91</v>
      </c>
      <c r="F102" s="654"/>
      <c r="G102" s="655"/>
      <c r="H102" s="555" t="s">
        <v>92</v>
      </c>
      <c r="I102" s="555" t="s">
        <v>92</v>
      </c>
      <c r="J102" s="555" t="s">
        <v>92</v>
      </c>
      <c r="K102" s="420"/>
      <c r="L102" s="381"/>
      <c r="M102" s="362"/>
      <c r="N102" s="382"/>
      <c r="O102" s="304"/>
    </row>
    <row r="103" spans="1:15" s="237" customFormat="1" ht="21.75" customHeight="1">
      <c r="A103" s="304"/>
      <c r="B103" s="305"/>
      <c r="C103" s="348"/>
      <c r="D103" s="303"/>
      <c r="E103" s="420"/>
      <c r="F103" s="420"/>
      <c r="G103" s="420"/>
      <c r="H103" s="420"/>
      <c r="I103" s="420"/>
      <c r="J103" s="420"/>
      <c r="K103" s="420"/>
      <c r="L103" s="381"/>
      <c r="M103" s="362"/>
      <c r="N103" s="382"/>
      <c r="O103" s="304"/>
    </row>
    <row r="104" spans="1:15" s="237" customFormat="1" ht="31.5">
      <c r="A104" s="304"/>
      <c r="B104" s="306">
        <v>5</v>
      </c>
      <c r="C104" s="533"/>
      <c r="D104" s="528" t="s">
        <v>101</v>
      </c>
      <c r="E104" s="534"/>
      <c r="F104" s="534"/>
      <c r="G104" s="535"/>
      <c r="H104" s="624" t="s">
        <v>102</v>
      </c>
      <c r="I104" s="624" t="s">
        <v>103</v>
      </c>
      <c r="J104" s="420"/>
      <c r="K104" s="420"/>
      <c r="L104" s="381"/>
      <c r="M104" s="364"/>
      <c r="N104" s="382"/>
      <c r="O104" s="304"/>
    </row>
    <row r="105" spans="1:15" s="237" customFormat="1" ht="15.75" customHeight="1">
      <c r="A105" s="304"/>
      <c r="B105" s="305"/>
      <c r="C105" s="356"/>
      <c r="D105" s="666" t="s">
        <v>60</v>
      </c>
      <c r="E105" s="653" t="s">
        <v>104</v>
      </c>
      <c r="F105" s="654"/>
      <c r="G105" s="655"/>
      <c r="H105" s="618"/>
      <c r="I105" s="618"/>
      <c r="J105" s="420"/>
      <c r="K105" s="420"/>
      <c r="L105" s="381"/>
      <c r="M105" s="362"/>
      <c r="N105" s="382"/>
      <c r="O105" s="304"/>
    </row>
    <row r="106" spans="1:15" s="237" customFormat="1" ht="18" customHeight="1">
      <c r="A106" s="304"/>
      <c r="B106" s="305"/>
      <c r="C106" s="533"/>
      <c r="D106" s="662"/>
      <c r="E106" s="653" t="s">
        <v>105</v>
      </c>
      <c r="F106" s="654"/>
      <c r="G106" s="655"/>
      <c r="H106" s="618"/>
      <c r="I106" s="618"/>
      <c r="J106" s="420"/>
      <c r="K106" s="420"/>
      <c r="L106" s="389"/>
      <c r="M106" s="362"/>
      <c r="N106" s="382"/>
      <c r="O106" s="304"/>
    </row>
    <row r="107" spans="1:15" s="237" customFormat="1" ht="15.75">
      <c r="A107" s="304"/>
      <c r="B107" s="305"/>
      <c r="C107" s="348"/>
      <c r="D107" s="662"/>
      <c r="E107" s="653" t="s">
        <v>106</v>
      </c>
      <c r="F107" s="654"/>
      <c r="G107" s="655"/>
      <c r="H107" s="618"/>
      <c r="I107" s="618"/>
      <c r="J107" s="420"/>
      <c r="K107" s="420"/>
      <c r="L107" s="381"/>
      <c r="M107" s="362"/>
      <c r="N107" s="382"/>
      <c r="O107" s="304"/>
    </row>
    <row r="108" spans="1:15" s="237" customFormat="1" ht="18" customHeight="1">
      <c r="A108" s="304"/>
      <c r="B108" s="305"/>
      <c r="C108" s="533"/>
      <c r="D108" s="663"/>
      <c r="E108" s="653" t="s">
        <v>107</v>
      </c>
      <c r="F108" s="654"/>
      <c r="G108" s="655"/>
      <c r="H108" s="618"/>
      <c r="I108" s="618"/>
      <c r="J108" s="420"/>
      <c r="K108" s="420"/>
      <c r="L108" s="381"/>
      <c r="M108" s="362"/>
      <c r="N108" s="382"/>
      <c r="O108" s="304"/>
    </row>
    <row r="109" spans="1:15" s="237" customFormat="1" ht="15.75">
      <c r="A109" s="304"/>
      <c r="B109" s="305"/>
      <c r="C109" s="348"/>
      <c r="D109" s="303"/>
      <c r="E109" s="420"/>
      <c r="F109" s="420"/>
      <c r="G109" s="420"/>
      <c r="H109" s="420"/>
      <c r="I109" s="420"/>
      <c r="J109" s="420"/>
      <c r="K109" s="420"/>
      <c r="L109" s="381"/>
      <c r="M109" s="362"/>
      <c r="N109" s="382"/>
      <c r="O109" s="304"/>
    </row>
    <row r="110" spans="1:15" s="237" customFormat="1" ht="31.5">
      <c r="A110" s="304"/>
      <c r="B110" s="306">
        <v>6</v>
      </c>
      <c r="C110" s="536"/>
      <c r="D110" s="519" t="s">
        <v>108</v>
      </c>
      <c r="E110" s="623" t="s">
        <v>109</v>
      </c>
      <c r="F110" s="623" t="s">
        <v>110</v>
      </c>
      <c r="G110" s="623" t="s">
        <v>111</v>
      </c>
      <c r="H110" s="526" t="s">
        <v>112</v>
      </c>
      <c r="I110" s="624" t="s">
        <v>113</v>
      </c>
      <c r="J110" s="624" t="s">
        <v>114</v>
      </c>
      <c r="K110" s="420"/>
      <c r="L110" s="381"/>
      <c r="M110" s="362"/>
      <c r="N110" s="382"/>
      <c r="O110" s="304"/>
    </row>
    <row r="111" spans="1:15" s="237" customFormat="1" ht="15.75" customHeight="1">
      <c r="A111" s="304"/>
      <c r="B111" s="305"/>
      <c r="C111" s="348"/>
      <c r="D111" s="666" t="s">
        <v>60</v>
      </c>
      <c r="E111" s="537" t="s">
        <v>115</v>
      </c>
      <c r="F111" s="618"/>
      <c r="G111" s="618"/>
      <c r="H111" s="620"/>
      <c r="I111" s="618"/>
      <c r="J111" s="618"/>
      <c r="K111" s="420"/>
      <c r="L111" s="381"/>
      <c r="M111" s="362"/>
      <c r="N111" s="382"/>
      <c r="O111" s="304"/>
    </row>
    <row r="112" spans="1:15" s="237" customFormat="1" ht="18" customHeight="1">
      <c r="A112" s="304"/>
      <c r="B112" s="305"/>
      <c r="C112" s="533"/>
      <c r="D112" s="662"/>
      <c r="E112" s="537" t="s">
        <v>116</v>
      </c>
      <c r="F112" s="618"/>
      <c r="G112" s="618"/>
      <c r="H112" s="620"/>
      <c r="I112" s="618"/>
      <c r="J112" s="618"/>
      <c r="K112" s="420"/>
      <c r="L112" s="381"/>
      <c r="M112" s="362"/>
      <c r="N112" s="382"/>
      <c r="O112" s="304"/>
    </row>
    <row r="113" spans="1:15" s="237" customFormat="1" ht="15.75">
      <c r="A113" s="304"/>
      <c r="B113" s="305"/>
      <c r="C113" s="348"/>
      <c r="D113" s="662"/>
      <c r="E113" s="537" t="s">
        <v>117</v>
      </c>
      <c r="F113" s="618"/>
      <c r="G113" s="618"/>
      <c r="H113" s="620"/>
      <c r="I113" s="618"/>
      <c r="J113" s="618"/>
      <c r="K113" s="420"/>
      <c r="L113" s="381"/>
      <c r="M113" s="362"/>
      <c r="N113" s="382"/>
      <c r="O113" s="304"/>
    </row>
    <row r="114" spans="1:15" s="237" customFormat="1" ht="18" customHeight="1">
      <c r="A114" s="304"/>
      <c r="B114" s="307"/>
      <c r="C114" s="346"/>
      <c r="D114" s="662"/>
      <c r="E114" s="537" t="s">
        <v>118</v>
      </c>
      <c r="F114" s="618"/>
      <c r="G114" s="618"/>
      <c r="H114" s="620"/>
      <c r="I114" s="618"/>
      <c r="J114" s="618"/>
      <c r="K114" s="420"/>
      <c r="L114" s="390"/>
      <c r="M114" s="362"/>
      <c r="N114" s="382"/>
      <c r="O114" s="304"/>
    </row>
    <row r="115" spans="1:15" s="237" customFormat="1" ht="15.75">
      <c r="A115" s="304"/>
      <c r="B115" s="307"/>
      <c r="C115" s="356"/>
      <c r="D115" s="662"/>
      <c r="E115" s="537" t="s">
        <v>119</v>
      </c>
      <c r="F115" s="618"/>
      <c r="G115" s="618"/>
      <c r="H115" s="620"/>
      <c r="I115" s="618"/>
      <c r="J115" s="618"/>
      <c r="K115" s="420"/>
      <c r="L115" s="381"/>
      <c r="M115" s="362"/>
      <c r="N115" s="382"/>
      <c r="O115" s="304"/>
    </row>
    <row r="116" spans="1:15" s="237" customFormat="1" ht="18" customHeight="1">
      <c r="A116" s="304"/>
      <c r="B116" s="307"/>
      <c r="C116" s="346"/>
      <c r="D116" s="662"/>
      <c r="E116" s="537" t="s">
        <v>120</v>
      </c>
      <c r="F116" s="618"/>
      <c r="G116" s="618"/>
      <c r="H116" s="620"/>
      <c r="I116" s="618"/>
      <c r="J116" s="618"/>
      <c r="K116" s="420"/>
      <c r="L116" s="381"/>
      <c r="M116" s="362"/>
      <c r="N116" s="382"/>
      <c r="O116" s="304"/>
    </row>
    <row r="117" spans="1:15" s="237" customFormat="1" ht="15.75">
      <c r="A117" s="304"/>
      <c r="B117" s="307"/>
      <c r="C117" s="309"/>
      <c r="D117" s="662"/>
      <c r="E117" s="537" t="s">
        <v>121</v>
      </c>
      <c r="F117" s="618"/>
      <c r="G117" s="618"/>
      <c r="H117" s="620"/>
      <c r="I117" s="618"/>
      <c r="J117" s="618"/>
      <c r="K117" s="420"/>
      <c r="L117" s="381"/>
      <c r="M117" s="362"/>
      <c r="N117" s="382"/>
      <c r="O117" s="304"/>
    </row>
    <row r="118" spans="1:15" s="237" customFormat="1" ht="18" customHeight="1">
      <c r="A118" s="304"/>
      <c r="B118" s="310"/>
      <c r="C118" s="346"/>
      <c r="D118" s="662"/>
      <c r="E118" s="537" t="s">
        <v>122</v>
      </c>
      <c r="F118" s="618"/>
      <c r="G118" s="618"/>
      <c r="H118" s="620"/>
      <c r="I118" s="618"/>
      <c r="J118" s="618"/>
      <c r="K118" s="420"/>
      <c r="L118" s="381"/>
      <c r="M118" s="362"/>
      <c r="N118" s="382"/>
      <c r="O118" s="304"/>
    </row>
    <row r="119" spans="1:15" s="237" customFormat="1" ht="15.75">
      <c r="A119" s="304"/>
      <c r="B119" s="305"/>
      <c r="C119" s="348"/>
      <c r="D119" s="662"/>
      <c r="E119" s="537" t="s">
        <v>123</v>
      </c>
      <c r="F119" s="618"/>
      <c r="G119" s="618"/>
      <c r="H119" s="620"/>
      <c r="I119" s="618"/>
      <c r="J119" s="618"/>
      <c r="K119" s="420"/>
      <c r="L119" s="381"/>
      <c r="M119" s="362"/>
      <c r="N119" s="382"/>
      <c r="O119" s="304"/>
    </row>
    <row r="120" spans="1:15" s="237" customFormat="1" ht="15.75" thickBot="1">
      <c r="A120" s="304"/>
      <c r="B120" s="310"/>
      <c r="C120" s="323"/>
      <c r="D120" s="662"/>
      <c r="E120" s="537" t="s">
        <v>124</v>
      </c>
      <c r="F120" s="618"/>
      <c r="G120" s="618"/>
      <c r="H120" s="620"/>
      <c r="I120" s="618"/>
      <c r="J120" s="618"/>
      <c r="K120" s="420"/>
      <c r="L120" s="381"/>
      <c r="M120" s="362"/>
      <c r="N120" s="382"/>
      <c r="O120" s="304"/>
    </row>
    <row r="121" spans="1:15" s="304" customFormat="1" ht="16.5" thickBot="1">
      <c r="B121" s="358"/>
      <c r="C121" s="323"/>
      <c r="D121" s="663"/>
      <c r="E121" s="537" t="s">
        <v>125</v>
      </c>
      <c r="F121" s="618"/>
      <c r="G121" s="618"/>
      <c r="H121" s="620"/>
      <c r="I121" s="618"/>
      <c r="J121" s="618"/>
      <c r="K121" s="420"/>
      <c r="L121" s="395" t="s">
        <v>126</v>
      </c>
      <c r="M121" s="396"/>
      <c r="N121" s="397" cm="1">
        <f t="array" ref="N121">SUMPRODUCT(1/COUNTIF(M125:M132,M125:M132))-N135</f>
        <v>0</v>
      </c>
    </row>
    <row r="122" spans="1:15" s="237" customFormat="1" ht="24.75" customHeight="1">
      <c r="A122" s="304"/>
      <c r="B122" s="310"/>
      <c r="C122" s="323"/>
      <c r="D122" s="303"/>
      <c r="E122" s="420"/>
      <c r="F122" s="420"/>
      <c r="G122" s="420"/>
      <c r="H122" s="538"/>
      <c r="I122" s="420"/>
      <c r="J122" s="420"/>
      <c r="K122" s="420"/>
      <c r="L122" s="627" t="s">
        <v>127</v>
      </c>
      <c r="M122" s="627"/>
      <c r="N122" s="398">
        <f>COUNTIF(F125:F133,"*")</f>
        <v>0</v>
      </c>
      <c r="O122" s="304"/>
    </row>
    <row r="123" spans="1:15" s="237" customFormat="1" ht="24.75" customHeight="1">
      <c r="A123" s="304"/>
      <c r="B123" s="310"/>
      <c r="C123" s="323"/>
      <c r="D123" s="707" t="s">
        <v>128</v>
      </c>
      <c r="E123" s="539"/>
      <c r="F123" s="711" t="s">
        <v>113</v>
      </c>
      <c r="G123" s="711"/>
      <c r="H123" s="711"/>
      <c r="I123" s="664" t="s">
        <v>114</v>
      </c>
      <c r="J123" s="665"/>
      <c r="K123" s="420"/>
      <c r="L123" s="381"/>
      <c r="M123" s="362"/>
      <c r="N123" s="382"/>
      <c r="O123" s="304"/>
    </row>
    <row r="124" spans="1:15" s="237" customFormat="1" ht="32.25" customHeight="1">
      <c r="A124" s="304"/>
      <c r="B124" s="372">
        <v>7</v>
      </c>
      <c r="C124" s="323"/>
      <c r="D124" s="708"/>
      <c r="E124" s="540"/>
      <c r="F124" s="709" t="s">
        <v>129</v>
      </c>
      <c r="G124" s="709"/>
      <c r="H124" s="623" t="s">
        <v>130</v>
      </c>
      <c r="I124" s="623" t="s">
        <v>129</v>
      </c>
      <c r="J124" s="628" t="s">
        <v>130</v>
      </c>
      <c r="K124" s="420"/>
      <c r="L124" s="519" t="s">
        <v>131</v>
      </c>
      <c r="M124" s="360"/>
      <c r="N124" s="382"/>
      <c r="O124" s="304"/>
    </row>
    <row r="125" spans="1:15" s="237" customFormat="1" ht="21" customHeight="1">
      <c r="A125" s="304"/>
      <c r="B125" s="310"/>
      <c r="C125" s="323"/>
      <c r="D125" s="666" t="s">
        <v>60</v>
      </c>
      <c r="E125" s="541" t="s">
        <v>132</v>
      </c>
      <c r="F125" s="710"/>
      <c r="G125" s="710"/>
      <c r="H125" s="555" t="s">
        <v>133</v>
      </c>
      <c r="I125" s="555"/>
      <c r="J125" s="555" t="s">
        <v>133</v>
      </c>
      <c r="K125" s="420"/>
      <c r="L125" s="521" t="str">
        <f t="shared" ref="L125:L132" si="4">IF(I125="","",IF(ISERROR(VLOOKUP(I125,$F$125:$F$133,1,FALSE)),"New",""))</f>
        <v/>
      </c>
      <c r="M125" s="521" t="str">
        <f t="shared" ref="M125:M132" si="5">IF(L125="New",I125,"")</f>
        <v/>
      </c>
      <c r="N125" s="382"/>
      <c r="O125" s="304"/>
    </row>
    <row r="126" spans="1:15" s="237" customFormat="1" ht="21" customHeight="1">
      <c r="A126" s="304"/>
      <c r="B126" s="310"/>
      <c r="C126" s="323"/>
      <c r="D126" s="662"/>
      <c r="E126" s="541" t="s">
        <v>134</v>
      </c>
      <c r="F126" s="710"/>
      <c r="G126" s="710"/>
      <c r="H126" s="555" t="s">
        <v>133</v>
      </c>
      <c r="I126" s="555"/>
      <c r="J126" s="555" t="s">
        <v>133</v>
      </c>
      <c r="K126" s="420"/>
      <c r="L126" s="521" t="str">
        <f t="shared" si="4"/>
        <v/>
      </c>
      <c r="M126" s="521" t="str">
        <f t="shared" si="5"/>
        <v/>
      </c>
      <c r="N126" s="382"/>
      <c r="O126" s="304"/>
    </row>
    <row r="127" spans="1:15" s="237" customFormat="1" ht="21" customHeight="1">
      <c r="A127" s="304"/>
      <c r="B127" s="310"/>
      <c r="C127" s="323"/>
      <c r="D127" s="662"/>
      <c r="E127" s="541" t="s">
        <v>135</v>
      </c>
      <c r="F127" s="710"/>
      <c r="G127" s="710"/>
      <c r="H127" s="555" t="s">
        <v>133</v>
      </c>
      <c r="I127" s="555"/>
      <c r="J127" s="555" t="s">
        <v>133</v>
      </c>
      <c r="K127" s="420"/>
      <c r="L127" s="521" t="str">
        <f t="shared" si="4"/>
        <v/>
      </c>
      <c r="M127" s="521" t="str">
        <f t="shared" si="5"/>
        <v/>
      </c>
      <c r="N127" s="382"/>
      <c r="O127" s="304"/>
    </row>
    <row r="128" spans="1:15" s="237" customFormat="1" ht="21" customHeight="1">
      <c r="A128" s="304"/>
      <c r="B128" s="310"/>
      <c r="C128" s="323"/>
      <c r="D128" s="662"/>
      <c r="E128" s="541" t="s">
        <v>136</v>
      </c>
      <c r="F128" s="710"/>
      <c r="G128" s="710"/>
      <c r="H128" s="555" t="s">
        <v>133</v>
      </c>
      <c r="I128" s="555"/>
      <c r="J128" s="555" t="s">
        <v>133</v>
      </c>
      <c r="K128" s="420"/>
      <c r="L128" s="521" t="str">
        <f t="shared" si="4"/>
        <v/>
      </c>
      <c r="M128" s="521" t="str">
        <f t="shared" si="5"/>
        <v/>
      </c>
      <c r="N128" s="382"/>
      <c r="O128" s="304"/>
    </row>
    <row r="129" spans="1:15" s="237" customFormat="1" ht="21" customHeight="1">
      <c r="A129" s="304"/>
      <c r="B129" s="310"/>
      <c r="C129" s="323"/>
      <c r="D129" s="662"/>
      <c r="E129" s="541" t="s">
        <v>137</v>
      </c>
      <c r="F129" s="710"/>
      <c r="G129" s="710"/>
      <c r="H129" s="555" t="s">
        <v>133</v>
      </c>
      <c r="I129" s="555"/>
      <c r="J129" s="555" t="s">
        <v>133</v>
      </c>
      <c r="K129" s="420"/>
      <c r="L129" s="521" t="str">
        <f t="shared" si="4"/>
        <v/>
      </c>
      <c r="M129" s="521" t="str">
        <f t="shared" si="5"/>
        <v/>
      </c>
      <c r="N129" s="382"/>
      <c r="O129" s="304"/>
    </row>
    <row r="130" spans="1:15" s="237" customFormat="1" ht="21" customHeight="1">
      <c r="A130" s="304"/>
      <c r="B130" s="310"/>
      <c r="C130" s="323"/>
      <c r="D130" s="662"/>
      <c r="E130" s="541" t="s">
        <v>138</v>
      </c>
      <c r="F130" s="710"/>
      <c r="G130" s="710"/>
      <c r="H130" s="555" t="s">
        <v>133</v>
      </c>
      <c r="I130" s="555"/>
      <c r="J130" s="555" t="s">
        <v>133</v>
      </c>
      <c r="K130" s="420"/>
      <c r="L130" s="521" t="str">
        <f t="shared" si="4"/>
        <v/>
      </c>
      <c r="M130" s="521" t="str">
        <f t="shared" si="5"/>
        <v/>
      </c>
      <c r="N130" s="382"/>
      <c r="O130" s="304"/>
    </row>
    <row r="131" spans="1:15" s="237" customFormat="1" ht="21" customHeight="1">
      <c r="A131" s="304"/>
      <c r="B131" s="310"/>
      <c r="C131" s="323"/>
      <c r="D131" s="662"/>
      <c r="E131" s="541" t="s">
        <v>139</v>
      </c>
      <c r="F131" s="710"/>
      <c r="G131" s="710"/>
      <c r="H131" s="555" t="s">
        <v>133</v>
      </c>
      <c r="I131" s="555"/>
      <c r="J131" s="555" t="s">
        <v>133</v>
      </c>
      <c r="K131" s="420"/>
      <c r="L131" s="521" t="str">
        <f t="shared" si="4"/>
        <v/>
      </c>
      <c r="M131" s="521" t="str">
        <f t="shared" si="5"/>
        <v/>
      </c>
      <c r="N131" s="382"/>
      <c r="O131" s="304"/>
    </row>
    <row r="132" spans="1:15" s="237" customFormat="1" ht="21" customHeight="1">
      <c r="A132" s="304"/>
      <c r="B132" s="310"/>
      <c r="C132" s="323"/>
      <c r="D132" s="662"/>
      <c r="E132" s="541" t="s">
        <v>140</v>
      </c>
      <c r="F132" s="710"/>
      <c r="G132" s="710"/>
      <c r="H132" s="555" t="s">
        <v>133</v>
      </c>
      <c r="I132" s="555"/>
      <c r="J132" s="555" t="s">
        <v>133</v>
      </c>
      <c r="K132" s="420"/>
      <c r="L132" s="521" t="str">
        <f t="shared" si="4"/>
        <v/>
      </c>
      <c r="M132" s="521" t="str">
        <f t="shared" si="5"/>
        <v/>
      </c>
      <c r="N132" s="382"/>
      <c r="O132" s="304"/>
    </row>
    <row r="133" spans="1:15" s="237" customFormat="1" ht="21" customHeight="1">
      <c r="A133" s="304"/>
      <c r="B133" s="310"/>
      <c r="C133" s="323"/>
      <c r="D133" s="663"/>
      <c r="E133" s="541" t="s">
        <v>141</v>
      </c>
      <c r="F133" s="710"/>
      <c r="G133" s="710"/>
      <c r="H133" s="555" t="s">
        <v>133</v>
      </c>
      <c r="I133" s="555"/>
      <c r="J133" s="555" t="s">
        <v>133</v>
      </c>
      <c r="K133" s="420"/>
      <c r="L133" s="524"/>
      <c r="M133" s="363"/>
      <c r="N133" s="382"/>
      <c r="O133" s="304"/>
    </row>
    <row r="134" spans="1:15" s="237" customFormat="1" ht="21" customHeight="1">
      <c r="A134" s="304"/>
      <c r="B134" s="310"/>
      <c r="C134" s="323"/>
      <c r="D134" s="542"/>
      <c r="E134" s="420"/>
      <c r="F134" s="420"/>
      <c r="G134" s="420"/>
      <c r="H134" s="543"/>
      <c r="I134" s="420"/>
      <c r="J134" s="420"/>
      <c r="K134" s="420"/>
      <c r="L134" s="524"/>
      <c r="M134" s="377" t="s">
        <v>46</v>
      </c>
      <c r="N134" s="385">
        <f>COUNTBLANK(M125:M132)</f>
        <v>8</v>
      </c>
      <c r="O134" s="304"/>
    </row>
    <row r="135" spans="1:15" s="237" customFormat="1" ht="35.25" customHeight="1">
      <c r="A135" s="304"/>
      <c r="B135" s="372">
        <v>8</v>
      </c>
      <c r="C135" s="323"/>
      <c r="D135" s="518" t="s">
        <v>142</v>
      </c>
      <c r="E135" s="644" t="s">
        <v>143</v>
      </c>
      <c r="F135" s="645"/>
      <c r="G135" s="646"/>
      <c r="H135" s="644" t="s">
        <v>144</v>
      </c>
      <c r="I135" s="645"/>
      <c r="J135" s="646"/>
      <c r="K135" s="420"/>
      <c r="L135" s="524"/>
      <c r="M135" s="377" t="s">
        <v>46</v>
      </c>
      <c r="N135" s="385">
        <f>IF(N134&gt;0,1,0)</f>
        <v>1</v>
      </c>
      <c r="O135" s="304"/>
    </row>
    <row r="136" spans="1:15" s="237" customFormat="1" ht="39.75" customHeight="1">
      <c r="A136" s="304"/>
      <c r="B136" s="310"/>
      <c r="C136" s="323"/>
      <c r="D136" s="376" t="s">
        <v>60</v>
      </c>
      <c r="E136" s="641"/>
      <c r="F136" s="642"/>
      <c r="G136" s="643"/>
      <c r="H136" s="641"/>
      <c r="I136" s="642"/>
      <c r="J136" s="643"/>
      <c r="K136" s="420"/>
      <c r="L136" s="524"/>
      <c r="M136" s="363"/>
      <c r="N136" s="382"/>
      <c r="O136" s="304"/>
    </row>
    <row r="137" spans="1:15" s="237" customFormat="1" ht="21" customHeight="1">
      <c r="A137" s="304"/>
      <c r="B137" s="310"/>
      <c r="C137" s="323"/>
      <c r="D137" s="542"/>
      <c r="E137" s="420"/>
      <c r="F137" s="420"/>
      <c r="G137" s="420"/>
      <c r="H137" s="420"/>
      <c r="I137" s="420"/>
      <c r="J137" s="420"/>
      <c r="K137" s="420"/>
      <c r="L137" s="524"/>
      <c r="M137" s="363"/>
      <c r="N137" s="382"/>
      <c r="O137" s="304"/>
    </row>
    <row r="138" spans="1:15" s="237" customFormat="1" ht="21" customHeight="1">
      <c r="A138" s="304"/>
      <c r="B138" s="372">
        <v>9</v>
      </c>
      <c r="C138" s="323"/>
      <c r="D138" s="528" t="s">
        <v>145</v>
      </c>
      <c r="E138" s="664" t="s">
        <v>146</v>
      </c>
      <c r="F138" s="665"/>
      <c r="G138" s="624" t="s">
        <v>147</v>
      </c>
      <c r="H138" s="526" t="s">
        <v>148</v>
      </c>
      <c r="I138" s="420"/>
      <c r="J138" s="420"/>
      <c r="K138" s="420"/>
      <c r="L138" s="524"/>
      <c r="M138" s="363"/>
      <c r="N138" s="382"/>
      <c r="O138" s="304"/>
    </row>
    <row r="139" spans="1:15" s="237" customFormat="1" ht="33" customHeight="1">
      <c r="A139" s="304"/>
      <c r="B139" s="310"/>
      <c r="C139" s="323"/>
      <c r="D139" s="544" t="s">
        <v>60</v>
      </c>
      <c r="E139" s="705"/>
      <c r="F139" s="706"/>
      <c r="G139" s="618"/>
      <c r="H139" s="545">
        <f>G139-E139</f>
        <v>0</v>
      </c>
      <c r="I139" s="420"/>
      <c r="J139" s="420"/>
      <c r="K139" s="420"/>
      <c r="L139" s="524"/>
      <c r="M139" s="363"/>
      <c r="N139" s="382"/>
      <c r="O139" s="304"/>
    </row>
    <row r="140" spans="1:15" s="237" customFormat="1" ht="21" customHeight="1">
      <c r="A140" s="304"/>
      <c r="B140" s="310"/>
      <c r="C140" s="323"/>
      <c r="D140" s="542"/>
      <c r="E140" s="420"/>
      <c r="F140" s="420"/>
      <c r="G140" s="420"/>
      <c r="H140" s="420"/>
      <c r="I140" s="420"/>
      <c r="J140" s="420"/>
      <c r="K140" s="420"/>
      <c r="L140" s="524"/>
      <c r="M140" s="363"/>
      <c r="N140" s="382"/>
      <c r="O140" s="304"/>
    </row>
    <row r="141" spans="1:15" ht="41.25" customHeight="1">
      <c r="A141" s="287"/>
      <c r="B141" s="324"/>
      <c r="C141" s="684" t="s">
        <v>149</v>
      </c>
      <c r="D141" s="684"/>
      <c r="E141" s="684"/>
      <c r="F141" s="684"/>
      <c r="G141" s="684"/>
      <c r="H141" s="684"/>
      <c r="I141" s="684"/>
      <c r="J141" s="684"/>
      <c r="K141" s="420"/>
      <c r="L141" s="391"/>
      <c r="M141" s="363"/>
      <c r="N141" s="379"/>
      <c r="O141" s="287"/>
    </row>
    <row r="142" spans="1:15" ht="13.5" customHeight="1">
      <c r="A142" s="287"/>
      <c r="B142" s="324"/>
      <c r="C142" s="629"/>
      <c r="D142" s="629"/>
      <c r="E142" s="425"/>
      <c r="F142" s="425"/>
      <c r="G142" s="494"/>
      <c r="H142" s="425"/>
      <c r="I142" s="367"/>
      <c r="J142" s="404"/>
      <c r="K142" s="420"/>
      <c r="L142" s="391"/>
      <c r="M142" s="363"/>
      <c r="N142" s="379"/>
      <c r="O142" s="287"/>
    </row>
    <row r="143" spans="1:15" ht="18" customHeight="1">
      <c r="A143" s="287"/>
      <c r="B143" s="324"/>
      <c r="C143" s="680" t="s">
        <v>150</v>
      </c>
      <c r="D143" s="680"/>
      <c r="E143" s="680"/>
      <c r="F143" s="680"/>
      <c r="G143" s="680"/>
      <c r="H143" s="426"/>
      <c r="I143" s="426"/>
      <c r="J143" s="427"/>
      <c r="K143" s="420"/>
      <c r="L143" s="391"/>
      <c r="M143" s="361"/>
      <c r="N143" s="379"/>
      <c r="O143" s="287"/>
    </row>
    <row r="144" spans="1:15" ht="18.75" customHeight="1">
      <c r="A144" s="287"/>
      <c r="B144" s="324"/>
      <c r="C144" s="694" t="s">
        <v>151</v>
      </c>
      <c r="D144" s="694"/>
      <c r="E144" s="694"/>
      <c r="F144" s="694"/>
      <c r="G144" s="694"/>
      <c r="H144" s="694"/>
      <c r="I144" s="694"/>
      <c r="J144" s="694"/>
      <c r="K144" s="420"/>
      <c r="L144" s="391"/>
      <c r="M144" s="361"/>
      <c r="N144" s="379"/>
      <c r="O144" s="287"/>
    </row>
    <row r="145" spans="1:15" ht="18" customHeight="1">
      <c r="A145" s="287"/>
      <c r="B145" s="324"/>
      <c r="C145" s="679" t="s">
        <v>152</v>
      </c>
      <c r="D145" s="679"/>
      <c r="E145" s="679"/>
      <c r="F145" s="679"/>
      <c r="G145" s="679"/>
      <c r="H145" s="679"/>
      <c r="I145" s="679"/>
      <c r="J145" s="679"/>
      <c r="K145" s="420"/>
      <c r="L145" s="391"/>
      <c r="M145" s="361"/>
      <c r="N145" s="379"/>
      <c r="O145" s="287"/>
    </row>
    <row r="146" spans="1:15" ht="18" customHeight="1">
      <c r="A146" s="287"/>
      <c r="B146" s="324"/>
      <c r="C146" s="679"/>
      <c r="D146" s="679"/>
      <c r="E146" s="679"/>
      <c r="F146" s="679"/>
      <c r="G146" s="679"/>
      <c r="H146" s="679"/>
      <c r="I146" s="679"/>
      <c r="J146" s="679"/>
      <c r="K146" s="420"/>
      <c r="L146" s="391"/>
      <c r="M146" s="361"/>
      <c r="N146" s="379"/>
      <c r="O146" s="287"/>
    </row>
    <row r="147" spans="1:15" ht="18" customHeight="1">
      <c r="A147" s="287"/>
      <c r="B147" s="324"/>
      <c r="C147" s="679"/>
      <c r="D147" s="679"/>
      <c r="E147" s="679"/>
      <c r="F147" s="679"/>
      <c r="G147" s="679"/>
      <c r="H147" s="679"/>
      <c r="I147" s="679"/>
      <c r="J147" s="679"/>
      <c r="K147" s="420"/>
      <c r="L147" s="391"/>
      <c r="M147" s="361"/>
    </row>
    <row r="148" spans="1:15" ht="18" customHeight="1">
      <c r="A148" s="287"/>
      <c r="B148" s="324"/>
      <c r="C148" s="679" t="s">
        <v>153</v>
      </c>
      <c r="D148" s="679"/>
      <c r="E148" s="679"/>
      <c r="F148" s="679"/>
      <c r="G148" s="679"/>
      <c r="H148" s="679"/>
      <c r="I148" s="679"/>
      <c r="J148" s="679"/>
      <c r="K148" s="420"/>
      <c r="L148" s="391"/>
      <c r="M148" s="361"/>
    </row>
    <row r="149" spans="1:15" ht="18" customHeight="1">
      <c r="A149" s="287"/>
      <c r="B149" s="324"/>
      <c r="C149" s="679"/>
      <c r="D149" s="679"/>
      <c r="E149" s="679"/>
      <c r="F149" s="679"/>
      <c r="G149" s="679"/>
      <c r="H149" s="679"/>
      <c r="I149" s="679"/>
      <c r="J149" s="679"/>
      <c r="K149" s="420"/>
      <c r="L149" s="391"/>
      <c r="M149" s="361"/>
    </row>
    <row r="150" spans="1:15" ht="27.75" customHeight="1">
      <c r="A150" s="287"/>
      <c r="B150" s="324"/>
      <c r="C150" s="695" t="s">
        <v>154</v>
      </c>
      <c r="D150" s="695"/>
      <c r="E150" s="695"/>
      <c r="F150" s="695"/>
      <c r="G150" s="695"/>
      <c r="H150" s="695"/>
      <c r="I150" s="695"/>
      <c r="J150" s="695"/>
      <c r="K150" s="420"/>
      <c r="L150" s="391"/>
      <c r="M150" s="361"/>
    </row>
    <row r="151" spans="1:15" ht="18" customHeight="1">
      <c r="A151" s="287"/>
      <c r="B151" s="324"/>
      <c r="C151" s="670" t="s">
        <v>155</v>
      </c>
      <c r="D151" s="670"/>
      <c r="E151" s="670"/>
      <c r="F151" s="670"/>
      <c r="G151" s="670"/>
      <c r="H151" s="670"/>
      <c r="I151" s="670"/>
      <c r="J151" s="670"/>
      <c r="K151" s="420"/>
      <c r="L151" s="391"/>
      <c r="M151" s="361"/>
    </row>
    <row r="152" spans="1:15" ht="18" customHeight="1">
      <c r="A152" s="287"/>
      <c r="B152" s="324"/>
      <c r="C152" s="670"/>
      <c r="D152" s="670"/>
      <c r="E152" s="670"/>
      <c r="F152" s="670"/>
      <c r="G152" s="670"/>
      <c r="H152" s="670"/>
      <c r="I152" s="670"/>
      <c r="J152" s="670"/>
      <c r="K152" s="420"/>
      <c r="L152" s="391"/>
      <c r="M152" s="361"/>
    </row>
    <row r="153" spans="1:15" ht="18" customHeight="1">
      <c r="A153" s="287"/>
      <c r="B153" s="324"/>
      <c r="C153" s="670" t="s">
        <v>156</v>
      </c>
      <c r="D153" s="670"/>
      <c r="E153" s="670"/>
      <c r="F153" s="670"/>
      <c r="G153" s="670"/>
      <c r="H153" s="670"/>
      <c r="I153" s="670"/>
      <c r="J153" s="670"/>
      <c r="K153" s="420"/>
      <c r="L153" s="391"/>
      <c r="M153" s="361"/>
    </row>
    <row r="154" spans="1:15" ht="18" customHeight="1">
      <c r="A154" s="287"/>
      <c r="B154" s="324"/>
      <c r="C154" s="670"/>
      <c r="D154" s="670"/>
      <c r="E154" s="670"/>
      <c r="F154" s="670"/>
      <c r="G154" s="670"/>
      <c r="H154" s="670"/>
      <c r="I154" s="670"/>
      <c r="J154" s="670"/>
      <c r="K154" s="420"/>
      <c r="L154" s="391"/>
      <c r="M154" s="361"/>
    </row>
    <row r="155" spans="1:15" ht="18" customHeight="1">
      <c r="A155" s="287"/>
      <c r="B155" s="324"/>
      <c r="C155" s="679" t="s">
        <v>157</v>
      </c>
      <c r="D155" s="679"/>
      <c r="E155" s="679"/>
      <c r="F155" s="679"/>
      <c r="G155" s="679"/>
      <c r="H155" s="679"/>
      <c r="I155" s="679"/>
      <c r="J155" s="679"/>
      <c r="K155" s="420"/>
      <c r="L155" s="391"/>
      <c r="M155" s="361"/>
    </row>
    <row r="156" spans="1:15" ht="18" customHeight="1">
      <c r="A156" s="287"/>
      <c r="B156" s="324"/>
      <c r="C156" s="679"/>
      <c r="D156" s="679"/>
      <c r="E156" s="679"/>
      <c r="F156" s="679"/>
      <c r="G156" s="679"/>
      <c r="H156" s="679"/>
      <c r="I156" s="679"/>
      <c r="J156" s="679"/>
      <c r="K156" s="420"/>
      <c r="L156" s="391"/>
      <c r="M156" s="361"/>
    </row>
    <row r="157" spans="1:15" ht="18" customHeight="1">
      <c r="A157" s="287"/>
      <c r="B157" s="324"/>
      <c r="C157" s="679" t="s">
        <v>158</v>
      </c>
      <c r="D157" s="679"/>
      <c r="E157" s="679"/>
      <c r="F157" s="679"/>
      <c r="G157" s="679"/>
      <c r="H157" s="679"/>
      <c r="I157" s="679"/>
      <c r="J157" s="679"/>
      <c r="K157" s="420"/>
      <c r="L157" s="391"/>
      <c r="M157" s="361"/>
    </row>
    <row r="158" spans="1:15" ht="18" customHeight="1">
      <c r="A158" s="287"/>
      <c r="B158" s="324"/>
      <c r="C158" s="679"/>
      <c r="D158" s="679"/>
      <c r="E158" s="679"/>
      <c r="F158" s="679"/>
      <c r="G158" s="679"/>
      <c r="H158" s="679"/>
      <c r="I158" s="679"/>
      <c r="J158" s="679"/>
      <c r="K158" s="420"/>
      <c r="L158" s="391"/>
      <c r="M158" s="361"/>
    </row>
    <row r="159" spans="1:15" ht="18" customHeight="1">
      <c r="A159" s="287"/>
      <c r="B159" s="324"/>
      <c r="C159" s="679"/>
      <c r="D159" s="679"/>
      <c r="E159" s="679"/>
      <c r="F159" s="679"/>
      <c r="G159" s="679"/>
      <c r="H159" s="679"/>
      <c r="I159" s="679"/>
      <c r="J159" s="679"/>
      <c r="K159" s="420"/>
      <c r="L159" s="391"/>
      <c r="M159" s="361"/>
    </row>
    <row r="160" spans="1:15" ht="7.5" hidden="1" customHeight="1">
      <c r="A160" s="287"/>
      <c r="B160" s="324"/>
      <c r="C160" s="630"/>
      <c r="D160" s="630"/>
      <c r="E160" s="428"/>
      <c r="F160" s="428"/>
      <c r="G160" s="420"/>
      <c r="H160" s="428"/>
      <c r="I160" s="428"/>
      <c r="J160" s="420"/>
      <c r="K160" s="420"/>
      <c r="L160" s="391"/>
      <c r="M160" s="361"/>
    </row>
    <row r="161" spans="1:15" ht="17.25" customHeight="1">
      <c r="A161" s="287"/>
      <c r="B161" s="324"/>
      <c r="C161" s="680" t="s">
        <v>159</v>
      </c>
      <c r="D161" s="680"/>
      <c r="E161" s="680"/>
      <c r="F161" s="680"/>
      <c r="G161" s="680"/>
      <c r="H161" s="428"/>
      <c r="I161" s="428"/>
      <c r="J161" s="420"/>
      <c r="K161" s="420"/>
      <c r="L161" s="391"/>
      <c r="M161" s="361"/>
    </row>
    <row r="162" spans="1:15" ht="6" hidden="1" customHeight="1">
      <c r="A162" s="287"/>
      <c r="B162" s="324"/>
      <c r="C162" s="629"/>
      <c r="D162" s="629"/>
      <c r="E162" s="425"/>
      <c r="F162" s="425"/>
      <c r="G162" s="494"/>
      <c r="H162" s="428"/>
      <c r="I162" s="428"/>
      <c r="J162" s="420"/>
      <c r="K162" s="420"/>
      <c r="L162" s="391"/>
      <c r="M162" s="361"/>
    </row>
    <row r="163" spans="1:15" ht="18" customHeight="1">
      <c r="A163" s="287"/>
      <c r="B163" s="324"/>
      <c r="C163" s="679" t="s">
        <v>160</v>
      </c>
      <c r="D163" s="679"/>
      <c r="E163" s="679"/>
      <c r="F163" s="679"/>
      <c r="G163" s="679"/>
      <c r="H163" s="679"/>
      <c r="I163" s="679"/>
      <c r="J163" s="679"/>
      <c r="K163" s="428"/>
      <c r="L163" s="391"/>
      <c r="M163" s="361"/>
      <c r="N163" s="379"/>
      <c r="O163" s="287"/>
    </row>
    <row r="164" spans="1:15" ht="18.75" customHeight="1">
      <c r="A164" s="287"/>
      <c r="B164" s="324"/>
      <c r="C164" s="679"/>
      <c r="D164" s="679"/>
      <c r="E164" s="679"/>
      <c r="F164" s="679"/>
      <c r="G164" s="679"/>
      <c r="H164" s="679"/>
      <c r="I164" s="679"/>
      <c r="J164" s="679"/>
      <c r="K164" s="428"/>
      <c r="L164" s="391"/>
      <c r="M164" s="361"/>
      <c r="N164" s="379"/>
      <c r="O164" s="287"/>
    </row>
    <row r="165" spans="1:15" ht="12.75" customHeight="1">
      <c r="A165" s="287"/>
      <c r="B165" s="324"/>
      <c r="C165" s="679"/>
      <c r="D165" s="679"/>
      <c r="E165" s="679"/>
      <c r="F165" s="679"/>
      <c r="G165" s="679"/>
      <c r="H165" s="679"/>
      <c r="I165" s="679"/>
      <c r="J165" s="679"/>
      <c r="K165" s="428"/>
      <c r="L165" s="391"/>
      <c r="M165" s="361"/>
      <c r="N165" s="379"/>
      <c r="O165" s="287"/>
    </row>
    <row r="166" spans="1:15" ht="5.25" hidden="1" customHeight="1">
      <c r="A166" s="287"/>
      <c r="B166" s="324"/>
      <c r="C166" s="630"/>
      <c r="D166" s="630"/>
      <c r="E166" s="428"/>
      <c r="F166" s="428"/>
      <c r="G166" s="420"/>
      <c r="H166" s="428"/>
      <c r="I166" s="428"/>
      <c r="J166" s="420"/>
      <c r="K166" s="420"/>
      <c r="L166" s="391"/>
      <c r="M166" s="361"/>
      <c r="N166" s="379"/>
      <c r="O166" s="287"/>
    </row>
    <row r="167" spans="1:15" s="1" customFormat="1" ht="1.5" hidden="1" customHeight="1">
      <c r="A167" s="287"/>
      <c r="B167" s="324"/>
      <c r="C167" s="630"/>
      <c r="D167" s="630"/>
      <c r="E167" s="428"/>
      <c r="F167" s="428"/>
      <c r="G167" s="420"/>
      <c r="H167" s="428"/>
      <c r="I167" s="428"/>
      <c r="J167" s="420"/>
      <c r="K167" s="420"/>
      <c r="L167" s="391"/>
      <c r="M167" s="361"/>
      <c r="N167" s="379"/>
      <c r="O167" s="287"/>
    </row>
    <row r="168" spans="1:15" ht="2.25" hidden="1" customHeight="1">
      <c r="A168" s="287"/>
      <c r="B168" s="324"/>
      <c r="C168" s="630"/>
      <c r="D168" s="630"/>
      <c r="E168" s="428"/>
      <c r="F168" s="428"/>
      <c r="G168" s="420"/>
      <c r="H168" s="428"/>
      <c r="I168" s="428"/>
      <c r="J168" s="420"/>
      <c r="K168" s="420"/>
      <c r="L168" s="391"/>
      <c r="M168" s="361"/>
      <c r="N168" s="379"/>
      <c r="O168" s="287"/>
    </row>
    <row r="169" spans="1:15" ht="1.5" hidden="1" customHeight="1">
      <c r="A169" s="287"/>
      <c r="B169" s="324"/>
      <c r="C169" s="630"/>
      <c r="D169" s="630"/>
      <c r="E169" s="428"/>
      <c r="F169" s="428"/>
      <c r="G169" s="420"/>
      <c r="H169" s="428"/>
      <c r="I169" s="428"/>
      <c r="J169" s="420"/>
      <c r="K169" s="420"/>
      <c r="L169" s="391"/>
      <c r="M169" s="361"/>
      <c r="N169" s="379"/>
      <c r="O169" s="287"/>
    </row>
    <row r="170" spans="1:15" ht="18" customHeight="1">
      <c r="A170" s="287"/>
      <c r="B170" s="324"/>
      <c r="C170" s="679" t="s">
        <v>161</v>
      </c>
      <c r="D170" s="679"/>
      <c r="E170" s="679"/>
      <c r="F170" s="679"/>
      <c r="G170" s="679"/>
      <c r="H170" s="679"/>
      <c r="I170" s="679"/>
      <c r="J170" s="679"/>
      <c r="K170" s="428"/>
      <c r="L170" s="391"/>
      <c r="M170" s="361"/>
      <c r="N170" s="379"/>
      <c r="O170" s="287"/>
    </row>
    <row r="171" spans="1:15" ht="18" customHeight="1">
      <c r="A171" s="287"/>
      <c r="B171" s="324"/>
      <c r="C171" s="679"/>
      <c r="D171" s="679"/>
      <c r="E171" s="679"/>
      <c r="F171" s="679"/>
      <c r="G171" s="679"/>
      <c r="H171" s="679"/>
      <c r="I171" s="679"/>
      <c r="J171" s="679"/>
      <c r="K171" s="428"/>
      <c r="L171" s="391"/>
      <c r="M171" s="361"/>
      <c r="N171" s="379"/>
      <c r="O171" s="287"/>
    </row>
    <row r="172" spans="1:15" ht="24.75" customHeight="1">
      <c r="A172" s="287"/>
      <c r="B172" s="324"/>
      <c r="C172" s="679"/>
      <c r="D172" s="679"/>
      <c r="E172" s="679"/>
      <c r="F172" s="679"/>
      <c r="G172" s="679"/>
      <c r="H172" s="679"/>
      <c r="I172" s="679"/>
      <c r="J172" s="679"/>
      <c r="K172" s="428"/>
      <c r="L172" s="391"/>
      <c r="M172" s="361"/>
      <c r="N172" s="379"/>
      <c r="O172" s="287"/>
    </row>
    <row r="173" spans="1:15" ht="3.75" hidden="1" customHeight="1">
      <c r="A173" s="287"/>
      <c r="B173" s="324"/>
      <c r="C173" s="630"/>
      <c r="D173" s="630"/>
      <c r="E173" s="428"/>
      <c r="F173" s="428"/>
      <c r="G173" s="420"/>
      <c r="H173" s="428"/>
      <c r="I173" s="428"/>
      <c r="J173" s="420"/>
      <c r="K173" s="420"/>
      <c r="L173" s="391"/>
      <c r="M173" s="361"/>
      <c r="N173" s="379"/>
      <c r="O173" s="287"/>
    </row>
    <row r="174" spans="1:15" ht="18" customHeight="1">
      <c r="A174" s="287"/>
      <c r="B174" s="324"/>
      <c r="C174" s="680" t="s">
        <v>162</v>
      </c>
      <c r="D174" s="680"/>
      <c r="E174" s="680"/>
      <c r="F174" s="680"/>
      <c r="G174" s="680"/>
      <c r="H174" s="680"/>
      <c r="I174" s="680"/>
      <c r="J174" s="680"/>
      <c r="K174" s="425"/>
      <c r="L174" s="391"/>
      <c r="M174" s="361"/>
      <c r="N174" s="379"/>
      <c r="O174" s="287"/>
    </row>
    <row r="175" spans="1:15" ht="18" customHeight="1">
      <c r="A175" s="287"/>
      <c r="B175" s="324"/>
      <c r="C175" s="679" t="s">
        <v>163</v>
      </c>
      <c r="D175" s="679"/>
      <c r="E175" s="679"/>
      <c r="F175" s="679"/>
      <c r="G175" s="679"/>
      <c r="H175" s="679"/>
      <c r="I175" s="679"/>
      <c r="J175" s="679"/>
      <c r="K175" s="428"/>
      <c r="L175" s="391"/>
      <c r="M175" s="361"/>
      <c r="N175" s="379"/>
      <c r="O175" s="287"/>
    </row>
    <row r="176" spans="1:15" ht="18" customHeight="1">
      <c r="A176" s="287"/>
      <c r="B176" s="324"/>
      <c r="C176" s="679"/>
      <c r="D176" s="679"/>
      <c r="E176" s="679"/>
      <c r="F176" s="679"/>
      <c r="G176" s="679"/>
      <c r="H176" s="679"/>
      <c r="I176" s="679"/>
      <c r="J176" s="679"/>
      <c r="K176" s="428"/>
      <c r="L176" s="391"/>
      <c r="M176" s="361"/>
      <c r="N176" s="379"/>
      <c r="O176" s="287"/>
    </row>
    <row r="177" spans="1:15" ht="18" customHeight="1">
      <c r="A177" s="287"/>
      <c r="B177" s="324"/>
      <c r="C177" s="679"/>
      <c r="D177" s="679"/>
      <c r="E177" s="679"/>
      <c r="F177" s="679"/>
      <c r="G177" s="679"/>
      <c r="H177" s="679"/>
      <c r="I177" s="679"/>
      <c r="J177" s="679"/>
      <c r="K177" s="428"/>
      <c r="L177" s="391"/>
      <c r="M177" s="361"/>
      <c r="N177" s="379"/>
      <c r="O177" s="287"/>
    </row>
    <row r="178" spans="1:15" ht="18" customHeight="1">
      <c r="A178" s="287"/>
      <c r="B178" s="324"/>
      <c r="C178" s="679" t="s">
        <v>164</v>
      </c>
      <c r="D178" s="679"/>
      <c r="E178" s="679"/>
      <c r="F178" s="679"/>
      <c r="G178" s="679"/>
      <c r="H178" s="679"/>
      <c r="I178" s="679"/>
      <c r="J178" s="679"/>
      <c r="K178" s="428"/>
      <c r="L178" s="391"/>
      <c r="M178" s="361"/>
      <c r="N178" s="379"/>
      <c r="O178" s="287"/>
    </row>
    <row r="179" spans="1:15" ht="18" customHeight="1">
      <c r="A179" s="287"/>
      <c r="B179" s="324"/>
      <c r="C179" s="679"/>
      <c r="D179" s="679"/>
      <c r="E179" s="679"/>
      <c r="F179" s="679"/>
      <c r="G179" s="679"/>
      <c r="H179" s="679"/>
      <c r="I179" s="679"/>
      <c r="J179" s="679"/>
      <c r="K179" s="428"/>
      <c r="L179" s="391"/>
      <c r="M179" s="361"/>
    </row>
    <row r="180" spans="1:15" ht="18" customHeight="1">
      <c r="A180" s="287"/>
      <c r="B180" s="324"/>
      <c r="C180" s="679"/>
      <c r="D180" s="679"/>
      <c r="E180" s="679"/>
      <c r="F180" s="679"/>
      <c r="G180" s="679"/>
      <c r="H180" s="679"/>
      <c r="I180" s="679"/>
      <c r="J180" s="679"/>
      <c r="K180" s="428"/>
      <c r="L180" s="391"/>
      <c r="M180" s="361"/>
    </row>
    <row r="181" spans="1:15" ht="18" customHeight="1">
      <c r="A181" s="287"/>
      <c r="B181" s="324"/>
      <c r="C181" s="679" t="s">
        <v>165</v>
      </c>
      <c r="D181" s="679"/>
      <c r="E181" s="679"/>
      <c r="F181" s="679"/>
      <c r="G181" s="679"/>
      <c r="H181" s="679"/>
      <c r="I181" s="679"/>
      <c r="J181" s="679"/>
      <c r="K181" s="428"/>
      <c r="L181" s="391"/>
      <c r="M181" s="361"/>
    </row>
    <row r="182" spans="1:15" ht="18" customHeight="1">
      <c r="A182" s="287"/>
      <c r="B182" s="324"/>
      <c r="C182" s="679"/>
      <c r="D182" s="679"/>
      <c r="E182" s="679"/>
      <c r="F182" s="679"/>
      <c r="G182" s="679"/>
      <c r="H182" s="679"/>
      <c r="I182" s="679"/>
      <c r="J182" s="679"/>
      <c r="K182" s="428"/>
      <c r="L182" s="391"/>
      <c r="M182" s="361"/>
    </row>
    <row r="183" spans="1:15" ht="18.75" customHeight="1">
      <c r="A183" s="287"/>
      <c r="B183" s="324"/>
      <c r="C183" s="679"/>
      <c r="D183" s="679"/>
      <c r="E183" s="679"/>
      <c r="F183" s="679"/>
      <c r="G183" s="679"/>
      <c r="H183" s="679"/>
      <c r="I183" s="679"/>
      <c r="J183" s="679"/>
      <c r="K183" s="428"/>
      <c r="L183" s="391"/>
      <c r="M183" s="361"/>
    </row>
    <row r="184" spans="1:15" ht="18" customHeight="1">
      <c r="A184" s="287"/>
      <c r="B184" s="324"/>
      <c r="C184" s="679" t="s">
        <v>166</v>
      </c>
      <c r="D184" s="679"/>
      <c r="E184" s="679"/>
      <c r="F184" s="679"/>
      <c r="G184" s="679"/>
      <c r="H184" s="679"/>
      <c r="I184" s="679"/>
      <c r="J184" s="679"/>
      <c r="K184" s="428"/>
      <c r="L184" s="391"/>
      <c r="M184" s="361"/>
    </row>
    <row r="185" spans="1:15" ht="18" customHeight="1">
      <c r="A185" s="287"/>
      <c r="B185" s="324"/>
      <c r="C185" s="679"/>
      <c r="D185" s="679"/>
      <c r="E185" s="679"/>
      <c r="F185" s="679"/>
      <c r="G185" s="679"/>
      <c r="H185" s="679"/>
      <c r="I185" s="679"/>
      <c r="J185" s="679"/>
      <c r="K185" s="428"/>
      <c r="L185" s="391"/>
      <c r="M185" s="361"/>
    </row>
    <row r="186" spans="1:15" ht="26.25" customHeight="1">
      <c r="A186" s="287"/>
      <c r="B186" s="324"/>
      <c r="C186" s="679"/>
      <c r="D186" s="679"/>
      <c r="E186" s="679"/>
      <c r="F186" s="679"/>
      <c r="G186" s="679"/>
      <c r="H186" s="679"/>
      <c r="I186" s="679"/>
      <c r="J186" s="679"/>
      <c r="K186" s="428"/>
      <c r="L186" s="391"/>
      <c r="M186" s="361"/>
    </row>
    <row r="187" spans="1:15" ht="18" customHeight="1">
      <c r="A187" s="287"/>
      <c r="B187" s="324"/>
      <c r="C187" s="679" t="s">
        <v>167</v>
      </c>
      <c r="D187" s="679"/>
      <c r="E187" s="679"/>
      <c r="F187" s="679"/>
      <c r="G187" s="679"/>
      <c r="H187" s="679"/>
      <c r="I187" s="679"/>
      <c r="J187" s="679"/>
      <c r="K187" s="428"/>
      <c r="L187" s="391"/>
      <c r="M187" s="361"/>
    </row>
    <row r="188" spans="1:15" ht="29.25" customHeight="1">
      <c r="A188" s="287"/>
      <c r="B188" s="324"/>
      <c r="C188" s="679"/>
      <c r="D188" s="679"/>
      <c r="E188" s="679"/>
      <c r="F188" s="679"/>
      <c r="G188" s="679"/>
      <c r="H188" s="679"/>
      <c r="I188" s="679"/>
      <c r="J188" s="679"/>
      <c r="K188" s="428"/>
      <c r="L188" s="391"/>
      <c r="M188" s="361"/>
    </row>
    <row r="189" spans="1:15" ht="18" customHeight="1">
      <c r="A189" s="287"/>
      <c r="B189" s="324"/>
      <c r="C189" s="679" t="s">
        <v>168</v>
      </c>
      <c r="D189" s="679"/>
      <c r="E189" s="679"/>
      <c r="F189" s="679"/>
      <c r="G189" s="679"/>
      <c r="H189" s="679"/>
      <c r="I189" s="679"/>
      <c r="J189" s="679"/>
      <c r="K189" s="428"/>
      <c r="L189" s="391"/>
      <c r="M189" s="361"/>
    </row>
    <row r="190" spans="1:15" ht="27" customHeight="1">
      <c r="A190" s="287"/>
      <c r="B190" s="324"/>
      <c r="C190" s="679"/>
      <c r="D190" s="679"/>
      <c r="E190" s="679"/>
      <c r="F190" s="679"/>
      <c r="G190" s="679"/>
      <c r="H190" s="679"/>
      <c r="I190" s="679"/>
      <c r="J190" s="679"/>
      <c r="K190" s="428"/>
      <c r="L190" s="391"/>
      <c r="M190" s="361"/>
    </row>
    <row r="191" spans="1:15" ht="18" customHeight="1">
      <c r="A191" s="287"/>
      <c r="B191" s="324"/>
      <c r="C191" s="670" t="s">
        <v>169</v>
      </c>
      <c r="D191" s="670"/>
      <c r="E191" s="670"/>
      <c r="F191" s="670"/>
      <c r="G191" s="670"/>
      <c r="H191" s="670"/>
      <c r="I191" s="670"/>
      <c r="J191" s="670"/>
      <c r="K191" s="420"/>
      <c r="L191" s="391"/>
      <c r="M191" s="361"/>
    </row>
    <row r="192" spans="1:15" ht="18" customHeight="1">
      <c r="A192" s="287"/>
      <c r="B192" s="324"/>
      <c r="C192" s="670"/>
      <c r="D192" s="670"/>
      <c r="E192" s="670"/>
      <c r="F192" s="670"/>
      <c r="G192" s="670"/>
      <c r="H192" s="670"/>
      <c r="I192" s="670"/>
      <c r="J192" s="670"/>
      <c r="K192" s="420"/>
      <c r="L192" s="391"/>
      <c r="M192" s="361"/>
    </row>
    <row r="193" spans="1:15" ht="26.25" customHeight="1">
      <c r="A193" s="287"/>
      <c r="B193" s="324"/>
      <c r="C193" s="670"/>
      <c r="D193" s="670"/>
      <c r="E193" s="670"/>
      <c r="F193" s="670"/>
      <c r="G193" s="670"/>
      <c r="H193" s="670"/>
      <c r="I193" s="670"/>
      <c r="J193" s="670"/>
      <c r="K193" s="420"/>
      <c r="L193" s="391"/>
      <c r="M193" s="361"/>
    </row>
    <row r="194" spans="1:15" ht="26.25" customHeight="1">
      <c r="A194" s="287"/>
      <c r="B194" s="324"/>
      <c r="C194" s="670"/>
      <c r="D194" s="670"/>
      <c r="E194" s="670"/>
      <c r="F194" s="670"/>
      <c r="G194" s="670"/>
      <c r="H194" s="670"/>
      <c r="I194" s="670"/>
      <c r="J194" s="670"/>
      <c r="K194" s="420"/>
      <c r="L194" s="391"/>
      <c r="M194" s="361"/>
    </row>
    <row r="195" spans="1:15" ht="32.25" customHeight="1">
      <c r="A195" s="287"/>
      <c r="B195" s="324"/>
      <c r="C195" s="670"/>
      <c r="D195" s="670"/>
      <c r="E195" s="670"/>
      <c r="F195" s="670"/>
      <c r="G195" s="670"/>
      <c r="H195" s="670"/>
      <c r="I195" s="670"/>
      <c r="J195" s="670"/>
      <c r="K195" s="420"/>
      <c r="L195" s="391"/>
      <c r="M195" s="361"/>
      <c r="N195" s="379"/>
      <c r="O195" s="287"/>
    </row>
    <row r="196" spans="1:15" ht="18.75" customHeight="1">
      <c r="A196" s="287"/>
      <c r="B196" s="324"/>
      <c r="C196" s="679" t="s">
        <v>170</v>
      </c>
      <c r="D196" s="679"/>
      <c r="E196" s="679"/>
      <c r="F196" s="679"/>
      <c r="G196" s="679"/>
      <c r="H196" s="679"/>
      <c r="I196" s="679"/>
      <c r="J196" s="679"/>
      <c r="K196" s="428"/>
      <c r="L196" s="391"/>
      <c r="M196" s="361"/>
      <c r="N196" s="379"/>
      <c r="O196" s="287"/>
    </row>
    <row r="197" spans="1:15" ht="1.5" hidden="1" customHeight="1">
      <c r="A197" s="287"/>
      <c r="B197" s="324"/>
      <c r="C197" s="630"/>
      <c r="D197" s="630"/>
      <c r="E197" s="428"/>
      <c r="F197" s="428"/>
      <c r="G197" s="420"/>
      <c r="H197" s="428"/>
      <c r="I197" s="428"/>
      <c r="J197" s="420"/>
      <c r="K197" s="420"/>
      <c r="L197" s="391"/>
      <c r="M197" s="361"/>
      <c r="N197" s="379"/>
      <c r="O197" s="287"/>
    </row>
    <row r="198" spans="1:15" ht="18" customHeight="1">
      <c r="A198" s="287"/>
      <c r="B198" s="685"/>
      <c r="C198" s="686"/>
      <c r="D198" s="686"/>
      <c r="E198" s="686"/>
      <c r="F198" s="686"/>
      <c r="G198" s="686"/>
      <c r="H198" s="686"/>
      <c r="I198" s="686"/>
      <c r="J198" s="687"/>
      <c r="K198" s="420"/>
      <c r="L198" s="391"/>
      <c r="M198" s="361"/>
      <c r="N198" s="379"/>
      <c r="O198" s="287"/>
    </row>
    <row r="199" spans="1:15" ht="12.75" hidden="1" customHeight="1">
      <c r="A199" s="287"/>
      <c r="B199" s="688"/>
      <c r="C199" s="689"/>
      <c r="D199" s="689"/>
      <c r="E199" s="689"/>
      <c r="F199" s="689"/>
      <c r="G199" s="689"/>
      <c r="H199" s="689"/>
      <c r="I199" s="689"/>
      <c r="J199" s="690"/>
      <c r="K199" s="494"/>
      <c r="L199" s="392"/>
      <c r="M199" s="365"/>
      <c r="N199" s="393"/>
      <c r="O199" s="325"/>
    </row>
    <row r="200" spans="1:15" ht="7.5" hidden="1" customHeight="1">
      <c r="A200" s="287"/>
      <c r="B200" s="688"/>
      <c r="C200" s="689"/>
      <c r="D200" s="689"/>
      <c r="E200" s="689"/>
      <c r="F200" s="689"/>
      <c r="G200" s="689"/>
      <c r="H200" s="689"/>
      <c r="I200" s="689"/>
      <c r="J200" s="690"/>
      <c r="K200" s="494"/>
      <c r="L200" s="392"/>
      <c r="M200" s="365"/>
      <c r="N200" s="393"/>
      <c r="O200" s="325"/>
    </row>
    <row r="201" spans="1:15" ht="18" hidden="1" customHeight="1">
      <c r="A201" s="287"/>
      <c r="B201" s="688"/>
      <c r="C201" s="689"/>
      <c r="D201" s="689"/>
      <c r="E201" s="689"/>
      <c r="F201" s="689"/>
      <c r="G201" s="689"/>
      <c r="H201" s="689"/>
      <c r="I201" s="689"/>
      <c r="J201" s="690"/>
      <c r="K201" s="404"/>
      <c r="L201" s="391"/>
      <c r="M201" s="361"/>
      <c r="N201" s="379"/>
      <c r="O201" s="287"/>
    </row>
    <row r="202" spans="1:15" ht="18" customHeight="1">
      <c r="A202" s="287"/>
      <c r="B202" s="691"/>
      <c r="C202" s="692"/>
      <c r="D202" s="692"/>
      <c r="E202" s="692"/>
      <c r="F202" s="692"/>
      <c r="G202" s="692"/>
      <c r="H202" s="692"/>
      <c r="I202" s="692"/>
      <c r="J202" s="693"/>
      <c r="K202" s="404"/>
      <c r="L202" s="394"/>
      <c r="M202" s="361"/>
      <c r="N202" s="379"/>
      <c r="O202" s="287"/>
    </row>
    <row r="203" spans="1:15">
      <c r="A203" s="287"/>
      <c r="B203" s="287"/>
      <c r="C203" s="287"/>
      <c r="D203" s="287"/>
      <c r="E203" s="367"/>
      <c r="F203" s="367"/>
      <c r="G203" s="404"/>
      <c r="H203" s="367"/>
      <c r="I203" s="367"/>
      <c r="J203" s="404"/>
      <c r="K203" s="404"/>
      <c r="L203" s="391"/>
      <c r="M203" s="361"/>
      <c r="N203" s="379"/>
      <c r="O203" s="287"/>
    </row>
    <row r="204" spans="1:15">
      <c r="A204" s="1"/>
      <c r="B204" s="287"/>
      <c r="C204" s="287"/>
      <c r="D204" s="287"/>
      <c r="E204" s="367"/>
      <c r="F204" s="367"/>
      <c r="G204" s="404"/>
      <c r="H204" s="367"/>
      <c r="I204" s="367"/>
      <c r="J204" s="404"/>
      <c r="K204" s="404"/>
      <c r="L204" s="391"/>
      <c r="M204" s="361"/>
      <c r="N204" s="379"/>
      <c r="O204" s="287"/>
    </row>
    <row r="205" spans="1:15">
      <c r="A205" s="1"/>
      <c r="B205" s="287"/>
      <c r="C205" s="287"/>
      <c r="D205" s="287"/>
      <c r="E205" s="367"/>
      <c r="F205" s="367"/>
      <c r="G205" s="404"/>
      <c r="H205" s="367"/>
      <c r="I205" s="367"/>
      <c r="J205" s="404"/>
      <c r="K205" s="404"/>
      <c r="L205" s="391"/>
      <c r="M205" s="361"/>
      <c r="N205" s="379"/>
      <c r="O205" s="287"/>
    </row>
    <row r="206" spans="1:15" ht="38.25" hidden="1" customHeight="1">
      <c r="A206" s="1"/>
      <c r="B206" t="s">
        <v>171</v>
      </c>
      <c r="C206" s="287"/>
      <c r="D206" s="287"/>
      <c r="E206" s="367" t="s">
        <v>172</v>
      </c>
      <c r="F206" s="548" t="s">
        <v>173</v>
      </c>
      <c r="G206" s="549" t="s">
        <v>90</v>
      </c>
      <c r="H206" s="367"/>
      <c r="I206" s="367"/>
      <c r="J206" s="549" t="s">
        <v>174</v>
      </c>
      <c r="L206" s="391"/>
      <c r="M206" s="361"/>
      <c r="N206" s="379"/>
      <c r="O206" s="287"/>
    </row>
    <row r="207" spans="1:15" ht="12.75" hidden="1" customHeight="1">
      <c r="A207" s="1"/>
      <c r="B207" t="s">
        <v>175</v>
      </c>
      <c r="C207" s="287"/>
      <c r="D207" s="287"/>
      <c r="E207" s="367" t="s">
        <v>176</v>
      </c>
      <c r="F207" s="548" t="s">
        <v>177</v>
      </c>
      <c r="G207" s="549" t="s">
        <v>178</v>
      </c>
      <c r="H207" s="367"/>
      <c r="I207" s="367"/>
      <c r="J207" s="429" t="s">
        <v>179</v>
      </c>
      <c r="K207" s="430"/>
      <c r="L207" s="391"/>
      <c r="M207" s="361"/>
      <c r="N207" s="379"/>
      <c r="O207" s="287"/>
    </row>
    <row r="208" spans="1:15" ht="12.75" hidden="1" customHeight="1">
      <c r="A208" s="1"/>
      <c r="B208" t="s">
        <v>35</v>
      </c>
      <c r="D208" s="287"/>
      <c r="E208" s="367"/>
      <c r="F208" s="548" t="s">
        <v>180</v>
      </c>
      <c r="G208" s="549" t="s">
        <v>181</v>
      </c>
      <c r="H208" s="367"/>
      <c r="I208" s="367"/>
      <c r="J208" s="429" t="s">
        <v>182</v>
      </c>
      <c r="K208" s="430"/>
      <c r="L208" s="391"/>
      <c r="M208" s="361"/>
      <c r="N208" s="379"/>
      <c r="O208" s="287"/>
    </row>
    <row r="209" spans="1:15" ht="12.75" hidden="1" customHeight="1">
      <c r="B209" t="s">
        <v>36</v>
      </c>
      <c r="F209" s="548" t="s">
        <v>183</v>
      </c>
      <c r="G209" s="549" t="s">
        <v>184</v>
      </c>
      <c r="J209" s="549" t="s">
        <v>185</v>
      </c>
    </row>
    <row r="210" spans="1:15" ht="12.75" hidden="1" customHeight="1">
      <c r="B210" t="s">
        <v>39</v>
      </c>
      <c r="F210" s="548" t="s">
        <v>186</v>
      </c>
    </row>
    <row r="211" spans="1:15" ht="12.75" hidden="1" customHeight="1">
      <c r="B211" t="s">
        <v>40</v>
      </c>
      <c r="F211" s="548" t="s">
        <v>187</v>
      </c>
    </row>
    <row r="212" spans="1:15" ht="25.5" hidden="1" customHeight="1">
      <c r="B212" t="s">
        <v>37</v>
      </c>
      <c r="C212" s="1"/>
      <c r="F212" s="548" t="s">
        <v>188</v>
      </c>
    </row>
    <row r="213" spans="1:15" ht="11.25" hidden="1" customHeight="1">
      <c r="A213" s="287"/>
      <c r="B213" t="s">
        <v>189</v>
      </c>
      <c r="C213" s="1"/>
      <c r="D213" s="1"/>
      <c r="E213" s="404"/>
      <c r="F213" s="548" t="s">
        <v>190</v>
      </c>
      <c r="G213" s="404"/>
      <c r="H213" s="404"/>
      <c r="I213" s="404"/>
      <c r="J213" s="404"/>
      <c r="K213" s="404"/>
      <c r="L213" s="391"/>
      <c r="M213" s="361"/>
      <c r="N213" s="379"/>
      <c r="O213" s="287"/>
    </row>
    <row r="214" spans="1:15" ht="15.75" hidden="1" customHeight="1">
      <c r="A214" s="287"/>
      <c r="D214" s="1"/>
      <c r="E214" s="404"/>
      <c r="F214" s="548" t="s">
        <v>191</v>
      </c>
      <c r="G214" s="404"/>
      <c r="H214" s="404"/>
      <c r="I214" s="404"/>
      <c r="J214" s="404"/>
      <c r="K214" s="404"/>
      <c r="L214" s="391"/>
      <c r="M214" s="361"/>
      <c r="N214" s="379"/>
      <c r="O214" s="287"/>
    </row>
    <row r="215" spans="1:15" ht="12.75" hidden="1" customHeight="1">
      <c r="F215" s="548" t="s">
        <v>192</v>
      </c>
    </row>
    <row r="216" spans="1:15" ht="12.75" hidden="1" customHeight="1">
      <c r="F216" s="548" t="s">
        <v>193</v>
      </c>
    </row>
    <row r="217" spans="1:15" ht="15" customHeight="1">
      <c r="A217" s="287"/>
      <c r="B217" s="1"/>
      <c r="C217" s="1"/>
      <c r="D217" s="1"/>
      <c r="E217" s="404"/>
      <c r="F217" s="404"/>
      <c r="G217" s="404"/>
      <c r="H217" s="404"/>
      <c r="I217" s="404"/>
      <c r="J217" s="404"/>
      <c r="K217" s="404"/>
      <c r="L217" s="391"/>
      <c r="M217" s="361"/>
      <c r="N217" s="379"/>
      <c r="O217" s="287"/>
    </row>
    <row r="218" spans="1:15" ht="9.75" customHeight="1">
      <c r="B218" s="1"/>
      <c r="C218" s="1"/>
      <c r="D218" s="1"/>
      <c r="E218" s="404"/>
      <c r="F218" s="404"/>
      <c r="G218" s="404"/>
      <c r="H218" s="404"/>
      <c r="I218" s="404"/>
      <c r="J218" s="404"/>
      <c r="K218" s="404"/>
      <c r="L218" s="391"/>
      <c r="M218" s="361"/>
      <c r="N218" s="379"/>
      <c r="O218" s="287"/>
    </row>
    <row r="219" spans="1:15" ht="81.75" customHeight="1">
      <c r="A219" s="287"/>
      <c r="B219" s="1"/>
      <c r="C219" s="1"/>
      <c r="D219" s="1"/>
      <c r="E219" s="404"/>
      <c r="F219" s="404"/>
      <c r="G219" s="404"/>
      <c r="H219" s="404"/>
      <c r="I219" s="404"/>
      <c r="J219" s="404"/>
      <c r="K219" s="404"/>
      <c r="L219" s="391"/>
      <c r="M219" s="361"/>
      <c r="N219" s="379"/>
      <c r="O219" s="287"/>
    </row>
    <row r="220" spans="1:15" ht="9.75" customHeight="1">
      <c r="A220" s="287"/>
      <c r="B220" s="1"/>
      <c r="C220" s="1"/>
      <c r="D220" s="1"/>
      <c r="E220" s="404"/>
      <c r="F220" s="404"/>
      <c r="G220" s="404"/>
      <c r="H220" s="404"/>
      <c r="I220" s="404"/>
      <c r="J220" s="404"/>
      <c r="K220" s="404"/>
      <c r="L220" s="391"/>
      <c r="M220" s="361"/>
      <c r="N220" s="379"/>
      <c r="O220" s="287"/>
    </row>
    <row r="221" spans="1:15">
      <c r="A221" s="287"/>
      <c r="B221" s="1"/>
      <c r="C221" s="1"/>
      <c r="D221" s="1"/>
      <c r="E221" s="404"/>
      <c r="F221" s="404"/>
      <c r="G221" s="404"/>
      <c r="H221" s="404"/>
      <c r="I221" s="404"/>
      <c r="J221" s="404"/>
      <c r="K221" s="404"/>
      <c r="L221" s="391"/>
      <c r="M221" s="361"/>
      <c r="N221" s="379"/>
      <c r="O221" s="287"/>
    </row>
    <row r="222" spans="1:15">
      <c r="A222" s="287"/>
      <c r="B222" s="1"/>
      <c r="C222" s="1"/>
      <c r="D222" s="1"/>
      <c r="E222" s="404"/>
      <c r="F222" s="404"/>
      <c r="G222" s="404"/>
      <c r="H222" s="404"/>
      <c r="I222" s="404"/>
      <c r="J222" s="404"/>
      <c r="K222" s="404"/>
      <c r="L222" s="391"/>
      <c r="M222" s="361"/>
      <c r="N222" s="379"/>
      <c r="O222" s="287"/>
    </row>
    <row r="223" spans="1:15">
      <c r="A223" s="287"/>
      <c r="B223" s="1"/>
      <c r="C223" s="1"/>
      <c r="D223" s="1"/>
      <c r="E223" s="404"/>
      <c r="F223" s="404"/>
      <c r="G223" s="404"/>
      <c r="H223" s="404"/>
      <c r="I223" s="404"/>
      <c r="J223" s="404"/>
      <c r="K223" s="404"/>
      <c r="L223" s="391"/>
      <c r="M223" s="361"/>
      <c r="N223" s="379"/>
      <c r="O223" s="287"/>
    </row>
    <row r="224" spans="1:15">
      <c r="A224" s="287"/>
      <c r="B224" s="1"/>
      <c r="C224" s="1"/>
      <c r="D224" s="1"/>
      <c r="E224" s="404"/>
      <c r="F224" s="404"/>
      <c r="G224" s="404"/>
      <c r="H224" s="404"/>
      <c r="I224" s="404"/>
      <c r="J224" s="404"/>
      <c r="K224" s="404"/>
      <c r="L224" s="391"/>
      <c r="M224" s="361"/>
      <c r="N224" s="379"/>
      <c r="O224" s="287"/>
    </row>
    <row r="225" spans="1:15">
      <c r="A225" s="287"/>
      <c r="B225" s="1"/>
      <c r="C225" s="1"/>
      <c r="D225" s="1"/>
      <c r="E225" s="404"/>
      <c r="F225" s="404"/>
      <c r="G225" s="404"/>
      <c r="H225" s="404"/>
      <c r="I225" s="404"/>
      <c r="J225" s="404"/>
      <c r="K225" s="404"/>
      <c r="L225" s="391"/>
      <c r="M225" s="361"/>
      <c r="N225" s="379"/>
      <c r="O225" s="287"/>
    </row>
    <row r="226" spans="1:15">
      <c r="A226" s="287"/>
      <c r="B226" s="1"/>
      <c r="C226" s="1"/>
      <c r="D226" s="1"/>
      <c r="E226" s="404"/>
      <c r="F226" s="404"/>
      <c r="G226" s="404"/>
      <c r="H226" s="404"/>
      <c r="I226" s="404"/>
      <c r="J226" s="404"/>
      <c r="K226" s="404"/>
      <c r="L226" s="391"/>
      <c r="M226" s="361"/>
      <c r="N226" s="379"/>
      <c r="O226" s="287"/>
    </row>
    <row r="227" spans="1:15">
      <c r="A227" s="287"/>
      <c r="B227" s="1"/>
      <c r="C227" s="1"/>
      <c r="D227" s="1"/>
      <c r="E227" s="404"/>
      <c r="F227" s="404"/>
      <c r="G227" s="404"/>
      <c r="H227" s="404"/>
      <c r="I227" s="404"/>
      <c r="J227" s="404"/>
      <c r="K227" s="404"/>
      <c r="L227" s="391"/>
      <c r="M227" s="361"/>
      <c r="N227" s="379"/>
      <c r="O227" s="287"/>
    </row>
    <row r="228" spans="1:15">
      <c r="A228" s="287"/>
      <c r="B228" s="1"/>
      <c r="C228" s="1"/>
      <c r="D228" s="1"/>
      <c r="E228" s="404"/>
      <c r="F228" s="404"/>
      <c r="G228" s="404"/>
      <c r="H228" s="404"/>
      <c r="I228" s="404"/>
      <c r="J228" s="404"/>
      <c r="K228" s="404"/>
      <c r="L228" s="391"/>
      <c r="M228" s="361"/>
      <c r="N228" s="379"/>
      <c r="O228" s="287"/>
    </row>
    <row r="229" spans="1:15" ht="18" customHeight="1">
      <c r="A229" s="1"/>
      <c r="B229" s="1"/>
      <c r="C229" s="1"/>
      <c r="D229" s="1"/>
      <c r="E229" s="404"/>
      <c r="F229" s="404"/>
      <c r="G229" s="404"/>
      <c r="H229" s="404"/>
      <c r="I229" s="404"/>
      <c r="J229" s="404"/>
      <c r="K229" s="404"/>
      <c r="L229" s="391"/>
      <c r="M229" s="361"/>
      <c r="N229" s="379"/>
      <c r="O229" s="287"/>
    </row>
    <row r="230" spans="1:15" ht="18" customHeight="1">
      <c r="A230" s="1"/>
      <c r="B230" s="1"/>
      <c r="C230" s="1"/>
      <c r="D230" s="1"/>
      <c r="E230" s="404"/>
      <c r="F230" s="404"/>
      <c r="G230" s="404"/>
      <c r="H230" s="404"/>
      <c r="I230" s="404"/>
      <c r="J230" s="404"/>
      <c r="K230" s="404"/>
      <c r="L230" s="391"/>
      <c r="M230" s="361"/>
      <c r="N230" s="379"/>
      <c r="O230" s="287"/>
    </row>
    <row r="231" spans="1:15" ht="18" customHeight="1">
      <c r="A231" s="1"/>
      <c r="B231" s="1"/>
      <c r="C231" s="1"/>
      <c r="D231" s="1"/>
      <c r="E231" s="404"/>
      <c r="F231" s="404"/>
      <c r="G231" s="404"/>
      <c r="H231" s="404"/>
      <c r="I231" s="404"/>
      <c r="J231" s="404"/>
      <c r="K231" s="404"/>
      <c r="L231" s="391"/>
      <c r="M231" s="361"/>
      <c r="N231" s="379"/>
      <c r="O231" s="287"/>
    </row>
    <row r="232" spans="1:15" ht="18" customHeight="1">
      <c r="A232" s="1"/>
      <c r="B232" s="1"/>
      <c r="C232" s="1"/>
      <c r="D232" s="1"/>
      <c r="E232" s="404"/>
      <c r="F232" s="404"/>
      <c r="G232" s="404"/>
      <c r="H232" s="404"/>
      <c r="I232" s="404"/>
      <c r="J232" s="404"/>
      <c r="K232" s="404"/>
      <c r="L232" s="391"/>
      <c r="M232" s="361"/>
      <c r="N232" s="379"/>
      <c r="O232" s="287"/>
    </row>
    <row r="233" spans="1:15" ht="18" customHeight="1">
      <c r="A233" s="1"/>
      <c r="B233" s="1"/>
      <c r="C233" s="1"/>
      <c r="D233" s="1"/>
      <c r="E233" s="404"/>
      <c r="F233" s="404"/>
      <c r="G233" s="404"/>
      <c r="H233" s="404"/>
      <c r="I233" s="404"/>
      <c r="J233" s="404"/>
      <c r="K233" s="404"/>
      <c r="L233" s="391"/>
      <c r="M233" s="361"/>
      <c r="N233" s="379"/>
      <c r="O233" s="287"/>
    </row>
    <row r="234" spans="1:15" ht="10.5" customHeight="1">
      <c r="A234" s="1"/>
      <c r="B234" s="1"/>
      <c r="C234" s="1"/>
      <c r="D234" s="1"/>
      <c r="E234" s="404"/>
      <c r="F234" s="404"/>
      <c r="G234" s="404"/>
      <c r="H234" s="404"/>
      <c r="I234" s="404"/>
      <c r="J234" s="404"/>
      <c r="K234" s="404"/>
      <c r="L234" s="391"/>
      <c r="M234" s="361"/>
      <c r="N234" s="379"/>
      <c r="O234" s="287"/>
    </row>
    <row r="235" spans="1:15" ht="18" hidden="1" customHeight="1">
      <c r="A235" s="1"/>
      <c r="B235" s="1"/>
      <c r="C235" s="1"/>
      <c r="D235" s="1"/>
      <c r="E235" s="404"/>
      <c r="F235" s="404"/>
      <c r="G235" s="404"/>
      <c r="H235" s="404"/>
      <c r="I235" s="404"/>
      <c r="J235" s="404"/>
      <c r="K235" s="404"/>
      <c r="L235" s="391"/>
      <c r="M235" s="361"/>
      <c r="N235" s="379"/>
      <c r="O235" s="287"/>
    </row>
    <row r="236" spans="1:15" ht="12.75" hidden="1" customHeight="1">
      <c r="A236" s="1"/>
      <c r="B236" s="1"/>
      <c r="C236" s="1"/>
      <c r="D236" s="1"/>
      <c r="E236" s="404" t="s">
        <v>194</v>
      </c>
      <c r="F236" s="404"/>
      <c r="G236" s="404"/>
      <c r="H236" s="404"/>
      <c r="I236" s="404"/>
      <c r="J236" s="404"/>
      <c r="K236" s="404"/>
      <c r="L236" s="391"/>
      <c r="M236" s="361"/>
      <c r="N236" s="379"/>
      <c r="O236" s="287"/>
    </row>
    <row r="237" spans="1:15" ht="38.25" hidden="1" customHeight="1">
      <c r="A237" s="1"/>
      <c r="B237" s="1"/>
      <c r="C237" s="1"/>
      <c r="D237" s="1"/>
      <c r="E237" s="432" t="s">
        <v>195</v>
      </c>
      <c r="F237" s="432"/>
      <c r="G237" s="404"/>
      <c r="H237" s="420" t="s">
        <v>196</v>
      </c>
      <c r="I237" s="404"/>
      <c r="J237" s="404"/>
      <c r="K237" s="404"/>
      <c r="L237" s="391"/>
      <c r="M237" s="361" t="s">
        <v>197</v>
      </c>
      <c r="N237" s="379"/>
      <c r="O237" s="287"/>
    </row>
    <row r="238" spans="1:15" ht="26.25" hidden="1" customHeight="1">
      <c r="A238" s="1"/>
      <c r="B238" s="1"/>
      <c r="C238" s="1"/>
      <c r="D238" s="1"/>
      <c r="E238" s="552" t="s">
        <v>198</v>
      </c>
      <c r="F238" s="432"/>
      <c r="G238" s="404"/>
      <c r="H238" s="420" t="s">
        <v>199</v>
      </c>
      <c r="I238" s="404"/>
      <c r="J238" s="404"/>
      <c r="K238" s="404"/>
      <c r="L238" s="391"/>
      <c r="M238" s="361" t="s">
        <v>200</v>
      </c>
      <c r="N238" s="379"/>
      <c r="O238" s="287"/>
    </row>
    <row r="239" spans="1:15" ht="15.75" hidden="1" customHeight="1">
      <c r="A239" s="1"/>
      <c r="B239" s="1"/>
      <c r="C239" s="1"/>
      <c r="D239" s="1"/>
      <c r="E239" s="552" t="s">
        <v>201</v>
      </c>
      <c r="F239" s="432"/>
      <c r="G239" s="404"/>
      <c r="H239" s="420" t="s">
        <v>202</v>
      </c>
      <c r="I239" s="404"/>
      <c r="J239" s="404"/>
      <c r="K239" s="404"/>
      <c r="L239" s="391"/>
      <c r="M239" s="361" t="s">
        <v>203</v>
      </c>
      <c r="N239" s="379"/>
      <c r="O239" s="287"/>
    </row>
    <row r="240" spans="1:15" ht="15.75" hidden="1" customHeight="1">
      <c r="A240" s="1"/>
      <c r="B240" s="1"/>
      <c r="C240" s="1"/>
      <c r="D240" s="1"/>
      <c r="E240" s="552" t="s">
        <v>204</v>
      </c>
      <c r="F240" s="432"/>
      <c r="G240" s="404"/>
      <c r="H240" s="420" t="s">
        <v>205</v>
      </c>
      <c r="I240" s="404"/>
      <c r="J240" s="404"/>
      <c r="K240" s="404"/>
      <c r="L240" s="391"/>
      <c r="M240" s="361" t="s">
        <v>206</v>
      </c>
      <c r="N240" s="379"/>
      <c r="O240" s="287"/>
    </row>
    <row r="241" spans="1:15" ht="26.25" hidden="1" customHeight="1">
      <c r="A241" s="1"/>
      <c r="B241" s="1"/>
      <c r="C241" s="1"/>
      <c r="D241" s="1"/>
      <c r="E241" s="552" t="s">
        <v>207</v>
      </c>
      <c r="F241" s="432"/>
      <c r="G241" s="404"/>
      <c r="H241" s="420" t="s">
        <v>208</v>
      </c>
      <c r="I241" s="404"/>
      <c r="J241" s="404"/>
      <c r="K241" s="404"/>
      <c r="L241" s="391"/>
      <c r="M241" s="361" t="s">
        <v>209</v>
      </c>
      <c r="N241" s="379"/>
      <c r="O241" s="287"/>
    </row>
    <row r="242" spans="1:15" ht="26.25" hidden="1" customHeight="1">
      <c r="A242" s="1"/>
      <c r="B242" s="1"/>
      <c r="C242" s="1"/>
      <c r="D242" s="1"/>
      <c r="E242" s="552" t="s">
        <v>210</v>
      </c>
      <c r="F242" s="432"/>
      <c r="G242" s="404"/>
      <c r="H242" s="420" t="s">
        <v>211</v>
      </c>
      <c r="I242" s="404"/>
      <c r="J242" s="404"/>
      <c r="K242" s="404"/>
      <c r="L242" s="391"/>
      <c r="M242" s="361"/>
      <c r="N242" s="379"/>
      <c r="O242" s="287"/>
    </row>
    <row r="243" spans="1:15" ht="15.75" hidden="1" customHeight="1" thickBot="1">
      <c r="A243" s="1"/>
      <c r="B243" s="1"/>
      <c r="C243" s="1"/>
      <c r="D243" s="1"/>
      <c r="E243" s="552" t="s">
        <v>212</v>
      </c>
      <c r="F243" s="432"/>
      <c r="G243" s="404"/>
      <c r="H243" s="420" t="s">
        <v>213</v>
      </c>
      <c r="I243" s="404"/>
      <c r="J243" s="404"/>
      <c r="K243" s="404"/>
      <c r="L243" s="391"/>
    </row>
    <row r="244" spans="1:15" ht="15" hidden="1" customHeight="1">
      <c r="A244" s="1"/>
      <c r="B244" s="1"/>
      <c r="C244" s="1"/>
      <c r="D244" s="1"/>
      <c r="E244" s="431" t="s">
        <v>214</v>
      </c>
      <c r="F244" s="432"/>
      <c r="G244" s="404"/>
      <c r="H244" s="420" t="s">
        <v>215</v>
      </c>
      <c r="I244" s="404"/>
      <c r="J244" s="404"/>
      <c r="K244" s="404"/>
      <c r="L244" s="391"/>
    </row>
    <row r="245" spans="1:15" ht="13.5" hidden="1" customHeight="1" thickBot="1">
      <c r="A245" s="1"/>
      <c r="B245" s="1"/>
      <c r="C245" s="1"/>
      <c r="D245" s="1"/>
      <c r="E245" s="552" t="s">
        <v>216</v>
      </c>
      <c r="F245" s="432"/>
      <c r="G245" s="404"/>
      <c r="H245" s="404"/>
      <c r="I245" s="404"/>
      <c r="J245" s="404"/>
      <c r="K245" s="404"/>
      <c r="L245" s="391"/>
    </row>
    <row r="246" spans="1:15" ht="26.25" hidden="1" customHeight="1" thickBot="1">
      <c r="A246" s="1"/>
      <c r="B246" s="1"/>
      <c r="C246" s="1"/>
      <c r="D246" s="1"/>
      <c r="E246" s="552" t="s">
        <v>217</v>
      </c>
      <c r="F246" s="432"/>
      <c r="G246" s="404"/>
      <c r="H246" s="404"/>
      <c r="I246" s="404"/>
      <c r="J246" s="404"/>
      <c r="K246" s="404"/>
      <c r="L246" s="391"/>
    </row>
    <row r="247" spans="1:15" ht="13.5" hidden="1" customHeight="1" thickBot="1">
      <c r="A247" s="1"/>
      <c r="B247" s="1"/>
      <c r="C247" s="1"/>
      <c r="D247" s="1"/>
      <c r="E247" s="552" t="s">
        <v>218</v>
      </c>
      <c r="F247" s="432"/>
      <c r="G247" s="404"/>
      <c r="H247" s="404" t="s">
        <v>3</v>
      </c>
      <c r="I247" s="404"/>
      <c r="J247" s="404"/>
      <c r="K247" s="404"/>
      <c r="L247" s="391"/>
    </row>
    <row r="248" spans="1:15" ht="20.25" hidden="1" customHeight="1">
      <c r="A248" s="1"/>
      <c r="B248" s="1"/>
      <c r="C248" s="1"/>
      <c r="D248" s="1"/>
      <c r="E248" s="552" t="s">
        <v>219</v>
      </c>
      <c r="F248" s="432"/>
      <c r="G248" s="404"/>
      <c r="H248" s="420" t="s">
        <v>220</v>
      </c>
      <c r="I248" s="404"/>
      <c r="J248" s="404"/>
      <c r="K248" s="404"/>
      <c r="L248" s="391"/>
    </row>
    <row r="249" spans="1:15" ht="15.75" hidden="1" customHeight="1" thickBot="1">
      <c r="A249" s="1"/>
      <c r="B249" s="1"/>
      <c r="C249" s="1"/>
      <c r="D249" s="1"/>
      <c r="E249" s="552" t="s">
        <v>221</v>
      </c>
      <c r="F249" s="432"/>
      <c r="G249" s="404"/>
      <c r="H249" s="420" t="s">
        <v>222</v>
      </c>
      <c r="I249" s="404"/>
      <c r="J249" s="404"/>
      <c r="K249" s="404"/>
      <c r="L249" s="391"/>
    </row>
    <row r="250" spans="1:15" ht="15.75" hidden="1" customHeight="1" thickBot="1">
      <c r="A250" s="1"/>
      <c r="B250" s="1"/>
      <c r="C250" s="1"/>
      <c r="D250" s="1"/>
      <c r="E250" s="552" t="s">
        <v>223</v>
      </c>
      <c r="F250" s="432"/>
      <c r="G250" s="404"/>
      <c r="H250" s="420" t="s">
        <v>224</v>
      </c>
      <c r="I250" s="404"/>
      <c r="J250" s="404"/>
      <c r="K250" s="404"/>
      <c r="L250" s="391"/>
    </row>
    <row r="251" spans="1:15" ht="26.25" hidden="1" customHeight="1" thickBot="1">
      <c r="A251" s="1"/>
      <c r="B251" s="1"/>
      <c r="C251" s="1"/>
      <c r="D251" s="1"/>
      <c r="E251" s="552" t="s">
        <v>225</v>
      </c>
      <c r="F251" s="432"/>
      <c r="G251" s="404"/>
      <c r="H251" s="404"/>
      <c r="I251" s="404"/>
      <c r="J251" s="404"/>
      <c r="K251" s="404"/>
      <c r="L251" s="391"/>
    </row>
    <row r="252" spans="1:15" ht="26.25" hidden="1" customHeight="1" thickBot="1">
      <c r="A252" s="1"/>
      <c r="B252" s="1"/>
      <c r="C252" s="1"/>
      <c r="D252" s="1"/>
      <c r="E252" s="552" t="s">
        <v>226</v>
      </c>
      <c r="F252" s="432"/>
      <c r="G252" s="404"/>
      <c r="H252" s="404"/>
      <c r="I252" s="404"/>
      <c r="J252" s="404"/>
      <c r="K252" s="404"/>
      <c r="L252" s="391"/>
    </row>
    <row r="253" spans="1:15" ht="13.5" hidden="1" customHeight="1" thickBot="1">
      <c r="A253" s="1"/>
      <c r="B253" s="1"/>
      <c r="C253" s="1"/>
      <c r="D253" s="1"/>
      <c r="E253" s="552" t="s">
        <v>227</v>
      </c>
      <c r="F253" s="432"/>
      <c r="G253" s="404"/>
      <c r="H253" s="404"/>
      <c r="I253" s="404"/>
      <c r="J253" s="404"/>
      <c r="K253" s="404"/>
      <c r="L253" s="391"/>
    </row>
    <row r="254" spans="1:15" ht="26.25" hidden="1" customHeight="1" thickBot="1">
      <c r="A254" s="1"/>
      <c r="B254" s="1"/>
      <c r="C254" s="1"/>
      <c r="D254" s="1"/>
      <c r="E254" s="552" t="s">
        <v>228</v>
      </c>
      <c r="F254" s="432"/>
      <c r="G254" s="404"/>
      <c r="H254" s="420" t="s">
        <v>229</v>
      </c>
      <c r="I254" s="404"/>
      <c r="J254" s="404"/>
      <c r="K254" s="404"/>
      <c r="L254" s="391"/>
    </row>
    <row r="255" spans="1:15" ht="26.25" hidden="1" customHeight="1" thickBot="1">
      <c r="A255" s="1"/>
      <c r="B255" s="1"/>
      <c r="C255" s="1"/>
      <c r="D255" s="1"/>
      <c r="E255" s="552" t="s">
        <v>230</v>
      </c>
      <c r="F255" s="432"/>
      <c r="G255" s="404"/>
      <c r="H255" s="420" t="s">
        <v>231</v>
      </c>
      <c r="I255" s="404"/>
      <c r="J255" s="404"/>
      <c r="K255" s="404"/>
      <c r="L255" s="391"/>
    </row>
    <row r="256" spans="1:15" ht="39" hidden="1" customHeight="1" thickBot="1">
      <c r="A256" s="1"/>
      <c r="B256" s="1"/>
      <c r="C256" s="1"/>
      <c r="D256" s="1"/>
      <c r="E256" s="552" t="s">
        <v>232</v>
      </c>
      <c r="F256" s="432"/>
      <c r="G256" s="404"/>
      <c r="H256" s="420" t="s">
        <v>224</v>
      </c>
      <c r="I256" s="404"/>
      <c r="J256" s="404"/>
      <c r="K256" s="404"/>
      <c r="L256" s="391"/>
    </row>
    <row r="257" spans="1:12" ht="13.5" hidden="1" customHeight="1" thickBot="1">
      <c r="A257" s="1"/>
      <c r="B257" s="1"/>
      <c r="C257" s="1"/>
      <c r="D257" s="1"/>
      <c r="E257" s="552" t="s">
        <v>233</v>
      </c>
      <c r="F257" s="432"/>
      <c r="G257" s="404"/>
      <c r="H257" s="404"/>
      <c r="I257" s="404"/>
      <c r="J257" s="404"/>
      <c r="K257" s="404"/>
      <c r="L257" s="391"/>
    </row>
    <row r="258" spans="1:12" ht="26.25" hidden="1" customHeight="1" thickBot="1">
      <c r="A258" s="1"/>
      <c r="B258" s="1"/>
      <c r="C258" s="1"/>
      <c r="D258" s="1"/>
      <c r="E258" s="552" t="s">
        <v>234</v>
      </c>
      <c r="F258" s="432"/>
      <c r="G258" s="404"/>
      <c r="H258" s="404"/>
      <c r="I258" s="404"/>
      <c r="J258" s="404"/>
      <c r="K258" s="404"/>
      <c r="L258" s="391"/>
    </row>
    <row r="259" spans="1:12" ht="26.25" hidden="1" customHeight="1" thickBot="1">
      <c r="A259" s="1"/>
      <c r="B259" s="1"/>
      <c r="C259" s="1"/>
      <c r="D259" s="1"/>
      <c r="E259" s="552" t="s">
        <v>235</v>
      </c>
      <c r="F259" s="432"/>
      <c r="G259" s="404"/>
      <c r="H259" s="404"/>
      <c r="I259" s="404"/>
      <c r="J259" s="404"/>
      <c r="K259" s="404"/>
      <c r="L259" s="391"/>
    </row>
    <row r="260" spans="1:12" ht="26.25" hidden="1" customHeight="1" thickBot="1">
      <c r="A260" s="1"/>
      <c r="B260" s="1"/>
      <c r="C260" s="1"/>
      <c r="D260" s="1"/>
      <c r="E260" s="552" t="s">
        <v>236</v>
      </c>
      <c r="F260" s="432"/>
      <c r="G260" s="404"/>
      <c r="H260" s="404"/>
      <c r="I260" s="404"/>
      <c r="J260" s="404"/>
      <c r="K260" s="404"/>
      <c r="L260" s="391"/>
    </row>
    <row r="261" spans="1:12" ht="26.25" hidden="1" customHeight="1" thickBot="1">
      <c r="A261" s="1"/>
      <c r="B261" s="1"/>
      <c r="C261" s="1"/>
      <c r="D261" s="1"/>
      <c r="E261" s="552" t="s">
        <v>237</v>
      </c>
      <c r="F261" s="432"/>
      <c r="G261" s="404"/>
      <c r="H261" s="420" t="s">
        <v>238</v>
      </c>
      <c r="I261" s="404"/>
      <c r="J261" s="404"/>
      <c r="K261" s="404"/>
      <c r="L261" s="391"/>
    </row>
    <row r="262" spans="1:12" ht="15.75" hidden="1" customHeight="1" thickBot="1">
      <c r="A262" s="1"/>
      <c r="B262" s="1"/>
      <c r="C262" s="1"/>
      <c r="D262" s="1"/>
      <c r="E262" s="552" t="s">
        <v>239</v>
      </c>
      <c r="F262" s="432"/>
      <c r="G262" s="404"/>
      <c r="H262" s="420" t="s">
        <v>240</v>
      </c>
      <c r="I262" s="404"/>
      <c r="J262" s="404"/>
      <c r="K262" s="404"/>
      <c r="L262" s="391"/>
    </row>
    <row r="263" spans="1:12" ht="15.75" hidden="1" customHeight="1" thickBot="1">
      <c r="A263" s="1"/>
      <c r="B263" s="1"/>
      <c r="C263" s="1"/>
      <c r="D263" s="1"/>
      <c r="E263" s="552" t="s">
        <v>241</v>
      </c>
      <c r="F263" s="432"/>
      <c r="G263" s="404"/>
      <c r="H263" s="420" t="s">
        <v>242</v>
      </c>
      <c r="I263" s="404"/>
      <c r="J263" s="404"/>
      <c r="K263" s="404"/>
      <c r="L263" s="391"/>
    </row>
    <row r="264" spans="1:12" ht="26.25" hidden="1" customHeight="1" thickBot="1">
      <c r="A264" s="1"/>
      <c r="B264" s="1"/>
      <c r="C264" s="1"/>
      <c r="D264" s="1"/>
      <c r="E264" s="552" t="s">
        <v>243</v>
      </c>
      <c r="F264" s="432"/>
      <c r="G264" s="404"/>
      <c r="H264" s="420" t="s">
        <v>244</v>
      </c>
      <c r="I264" s="404"/>
      <c r="J264" s="404"/>
      <c r="K264" s="404"/>
      <c r="L264" s="391"/>
    </row>
    <row r="265" spans="1:12" ht="24" hidden="1" customHeight="1">
      <c r="A265" s="1"/>
      <c r="B265" s="1"/>
      <c r="C265" s="1"/>
      <c r="D265" s="1"/>
      <c r="E265" s="552" t="s">
        <v>245</v>
      </c>
      <c r="F265" s="432"/>
      <c r="G265" s="404"/>
      <c r="H265" s="420" t="s">
        <v>246</v>
      </c>
      <c r="I265" s="404"/>
      <c r="J265" s="404"/>
      <c r="K265" s="404"/>
      <c r="L265" s="391"/>
    </row>
    <row r="266" spans="1:12" ht="26.25" hidden="1" customHeight="1" thickBot="1">
      <c r="A266" s="1"/>
      <c r="B266" s="1"/>
      <c r="C266" s="1"/>
      <c r="D266" s="1"/>
      <c r="E266" s="552" t="s">
        <v>247</v>
      </c>
      <c r="F266" s="432"/>
      <c r="G266" s="404"/>
      <c r="H266" s="404"/>
      <c r="I266" s="404"/>
      <c r="J266" s="404"/>
      <c r="K266" s="404"/>
      <c r="L266" s="391"/>
    </row>
    <row r="267" spans="1:12" ht="13.5" hidden="1" customHeight="1" thickBot="1">
      <c r="A267" s="1"/>
      <c r="B267" s="1"/>
      <c r="C267" s="1"/>
      <c r="D267" s="1"/>
      <c r="E267" s="552" t="s">
        <v>248</v>
      </c>
      <c r="F267" s="432"/>
      <c r="G267" s="404"/>
      <c r="H267" s="404" t="s">
        <v>3</v>
      </c>
      <c r="I267" s="404"/>
      <c r="J267" s="404"/>
      <c r="K267" s="404"/>
      <c r="L267" s="391"/>
    </row>
    <row r="268" spans="1:12" ht="39" hidden="1" customHeight="1" thickBot="1">
      <c r="A268" s="1"/>
      <c r="B268" s="1"/>
      <c r="C268" s="1"/>
      <c r="D268" s="1"/>
      <c r="E268" s="552" t="s">
        <v>249</v>
      </c>
      <c r="F268" s="432"/>
      <c r="G268" s="404"/>
      <c r="H268" s="404" t="s">
        <v>3</v>
      </c>
      <c r="I268" s="404"/>
      <c r="J268" s="404"/>
      <c r="K268" s="404"/>
      <c r="L268" s="391"/>
    </row>
    <row r="269" spans="1:12" ht="39" hidden="1" customHeight="1" thickBot="1">
      <c r="A269" s="1"/>
      <c r="B269" s="1"/>
      <c r="C269" s="1"/>
      <c r="D269" s="1"/>
      <c r="E269" s="552" t="s">
        <v>250</v>
      </c>
      <c r="F269" s="432"/>
      <c r="G269" s="404"/>
      <c r="H269" s="404" t="s">
        <v>3</v>
      </c>
      <c r="I269" s="404"/>
      <c r="J269" s="404"/>
      <c r="K269" s="404"/>
      <c r="L269" s="391"/>
    </row>
    <row r="270" spans="1:12" ht="26.25" hidden="1" customHeight="1" thickBot="1">
      <c r="A270" s="1"/>
      <c r="B270" s="1"/>
      <c r="C270" s="1"/>
      <c r="D270" s="1"/>
      <c r="E270" s="552" t="s">
        <v>251</v>
      </c>
      <c r="F270" s="432"/>
      <c r="G270" s="404"/>
      <c r="H270" s="404"/>
      <c r="I270" s="404"/>
      <c r="J270" s="404"/>
      <c r="K270" s="404"/>
      <c r="L270" s="391"/>
    </row>
    <row r="271" spans="1:12" ht="39" hidden="1" customHeight="1">
      <c r="A271" s="1"/>
      <c r="B271" s="1"/>
      <c r="C271" s="1"/>
      <c r="D271" s="1"/>
      <c r="E271" s="552" t="s">
        <v>252</v>
      </c>
      <c r="F271" s="432"/>
      <c r="G271" s="404"/>
      <c r="H271" s="404"/>
      <c r="I271" s="404"/>
      <c r="J271" s="404"/>
      <c r="K271" s="404"/>
      <c r="L271" s="391"/>
    </row>
    <row r="272" spans="1:12" ht="26.25" hidden="1" customHeight="1" thickBot="1">
      <c r="A272" s="1"/>
      <c r="B272" s="1"/>
      <c r="C272" s="1"/>
      <c r="D272" s="1"/>
      <c r="E272" s="552" t="s">
        <v>253</v>
      </c>
      <c r="F272" s="432"/>
      <c r="G272" s="404"/>
      <c r="H272" s="404"/>
      <c r="I272" s="404"/>
      <c r="J272" s="404"/>
      <c r="K272" s="404"/>
      <c r="L272" s="391"/>
    </row>
    <row r="273" spans="1:12" ht="26.25" hidden="1" customHeight="1" thickBot="1">
      <c r="A273" s="1"/>
      <c r="B273" s="1"/>
      <c r="C273" s="1"/>
      <c r="D273" s="1"/>
      <c r="E273" s="552" t="s">
        <v>254</v>
      </c>
      <c r="F273" s="432"/>
      <c r="G273" s="404"/>
      <c r="H273" s="367"/>
      <c r="I273" s="404"/>
      <c r="J273" s="404"/>
      <c r="K273" s="404"/>
      <c r="L273" s="391"/>
    </row>
    <row r="274" spans="1:12" ht="26.25" hidden="1" customHeight="1" thickBot="1">
      <c r="A274" s="1"/>
      <c r="B274" s="1"/>
      <c r="C274" s="1"/>
      <c r="D274" s="1"/>
      <c r="E274" s="552" t="s">
        <v>255</v>
      </c>
      <c r="F274" s="432"/>
      <c r="G274" s="404"/>
      <c r="H274" s="367"/>
      <c r="I274" s="404"/>
      <c r="J274" s="404"/>
      <c r="K274" s="404"/>
      <c r="L274" s="391"/>
    </row>
    <row r="275" spans="1:12" ht="26.25" hidden="1" customHeight="1" thickBot="1">
      <c r="A275" s="1"/>
      <c r="B275" s="1"/>
      <c r="C275" s="1"/>
      <c r="D275" s="1"/>
      <c r="E275" s="552" t="s">
        <v>256</v>
      </c>
      <c r="F275" s="432"/>
      <c r="G275" s="404"/>
      <c r="H275" s="367"/>
      <c r="I275" s="404"/>
      <c r="J275" s="404"/>
      <c r="K275" s="404"/>
      <c r="L275" s="391"/>
    </row>
    <row r="276" spans="1:12" ht="3.75" hidden="1" customHeight="1">
      <c r="A276" s="1"/>
      <c r="B276" s="1"/>
      <c r="C276" s="1"/>
      <c r="D276" s="1"/>
      <c r="E276" s="552" t="s">
        <v>257</v>
      </c>
      <c r="F276" s="432"/>
      <c r="G276" s="404"/>
      <c r="H276" s="367"/>
      <c r="I276" s="404"/>
      <c r="J276" s="404"/>
      <c r="K276" s="404"/>
      <c r="L276" s="391"/>
    </row>
    <row r="277" spans="1:12" ht="26.25" hidden="1" customHeight="1" thickBot="1">
      <c r="A277" s="1"/>
      <c r="B277" s="1"/>
      <c r="C277" s="1"/>
      <c r="D277" s="1"/>
      <c r="E277" s="552" t="s">
        <v>258</v>
      </c>
      <c r="F277" s="432"/>
      <c r="G277" s="404"/>
      <c r="H277" s="367"/>
      <c r="I277" s="404"/>
      <c r="J277" s="404"/>
      <c r="K277" s="404"/>
      <c r="L277" s="391"/>
    </row>
    <row r="278" spans="1:12" ht="13.5" hidden="1" customHeight="1" thickBot="1">
      <c r="A278" s="1"/>
      <c r="B278" s="1"/>
      <c r="C278" s="1"/>
      <c r="D278" s="1"/>
      <c r="E278" s="552" t="s">
        <v>259</v>
      </c>
      <c r="F278" s="432"/>
      <c r="G278" s="404"/>
      <c r="H278" s="404"/>
      <c r="I278" s="404"/>
      <c r="J278" s="404"/>
      <c r="K278" s="404"/>
      <c r="L278" s="391"/>
    </row>
    <row r="279" spans="1:12" ht="39" hidden="1" customHeight="1" thickBot="1">
      <c r="A279" s="1"/>
      <c r="B279" s="1"/>
      <c r="C279" s="1"/>
      <c r="D279" s="1"/>
      <c r="E279" s="552" t="s">
        <v>260</v>
      </c>
      <c r="F279" s="432"/>
      <c r="G279" s="404"/>
      <c r="H279" s="404"/>
      <c r="I279" s="404"/>
      <c r="J279" s="404"/>
      <c r="K279" s="404"/>
      <c r="L279" s="391"/>
    </row>
    <row r="280" spans="1:12" ht="26.25" hidden="1" customHeight="1" thickBot="1">
      <c r="A280" s="1"/>
      <c r="B280" s="1"/>
      <c r="C280" s="1"/>
      <c r="D280" s="1"/>
      <c r="E280" s="552" t="s">
        <v>261</v>
      </c>
      <c r="F280" s="432"/>
      <c r="G280" s="404"/>
      <c r="H280" s="404"/>
      <c r="I280" s="404"/>
      <c r="J280" s="404"/>
      <c r="K280" s="404"/>
      <c r="L280" s="391"/>
    </row>
    <row r="281" spans="1:12" ht="26.25" hidden="1" customHeight="1" thickBot="1">
      <c r="A281" s="1"/>
      <c r="B281" s="1"/>
      <c r="C281" s="1"/>
      <c r="D281" s="1"/>
      <c r="E281" s="552" t="s">
        <v>262</v>
      </c>
      <c r="F281" s="432"/>
      <c r="G281" s="404"/>
      <c r="H281" s="404"/>
      <c r="I281" s="404"/>
      <c r="J281" s="404"/>
      <c r="K281" s="404"/>
      <c r="L281" s="391"/>
    </row>
    <row r="282" spans="1:12" ht="13.5" hidden="1" customHeight="1" thickBot="1">
      <c r="A282" s="1"/>
      <c r="B282" s="1"/>
      <c r="C282" s="1"/>
      <c r="D282" s="1"/>
      <c r="E282" s="552" t="s">
        <v>263</v>
      </c>
      <c r="F282" s="432"/>
      <c r="G282" s="404"/>
      <c r="H282" s="404"/>
      <c r="I282" s="404"/>
      <c r="J282" s="404"/>
      <c r="K282" s="404"/>
      <c r="L282" s="391"/>
    </row>
    <row r="283" spans="1:12" ht="13.5" hidden="1" customHeight="1" thickBot="1">
      <c r="A283" s="1"/>
      <c r="B283" s="1"/>
      <c r="C283" s="1"/>
      <c r="D283" s="1"/>
      <c r="E283" s="552" t="s">
        <v>264</v>
      </c>
      <c r="F283" s="432"/>
      <c r="G283" s="404"/>
      <c r="H283" s="404"/>
      <c r="I283" s="404"/>
      <c r="J283" s="404"/>
      <c r="K283" s="404"/>
      <c r="L283" s="391"/>
    </row>
    <row r="284" spans="1:12" ht="26.25" hidden="1" customHeight="1" thickBot="1">
      <c r="A284" s="1"/>
      <c r="B284" s="1"/>
      <c r="C284" s="1"/>
      <c r="D284" s="1"/>
      <c r="E284" s="552" t="s">
        <v>265</v>
      </c>
      <c r="F284" s="432"/>
      <c r="G284" s="404"/>
      <c r="H284" s="404"/>
      <c r="I284" s="404"/>
      <c r="J284" s="404"/>
      <c r="K284" s="404"/>
      <c r="L284" s="391"/>
    </row>
    <row r="285" spans="1:12" ht="26.25" hidden="1" customHeight="1" thickBot="1">
      <c r="A285" s="1"/>
      <c r="B285" s="1"/>
      <c r="C285" s="1"/>
      <c r="D285" s="1"/>
      <c r="E285" s="552" t="s">
        <v>266</v>
      </c>
      <c r="F285" s="432"/>
      <c r="G285" s="404"/>
      <c r="H285" s="404"/>
      <c r="I285" s="404"/>
      <c r="J285" s="404"/>
      <c r="K285" s="404"/>
      <c r="L285" s="391"/>
    </row>
    <row r="286" spans="1:12" ht="26.25" hidden="1" customHeight="1" thickBot="1">
      <c r="A286" s="1"/>
      <c r="B286" s="1"/>
      <c r="C286" s="1"/>
      <c r="D286" s="1"/>
      <c r="E286" s="552" t="s">
        <v>267</v>
      </c>
      <c r="F286" s="432"/>
      <c r="G286" s="404"/>
      <c r="H286" s="404"/>
      <c r="I286" s="404"/>
      <c r="J286" s="404"/>
      <c r="K286" s="404"/>
      <c r="L286" s="391"/>
    </row>
    <row r="287" spans="1:12" ht="26.25" hidden="1" customHeight="1" thickBot="1">
      <c r="A287" s="1"/>
      <c r="B287" s="1"/>
      <c r="C287" s="1"/>
      <c r="D287" s="1"/>
      <c r="E287" s="552" t="s">
        <v>268</v>
      </c>
      <c r="F287" s="432"/>
      <c r="G287" s="404"/>
      <c r="H287" s="404"/>
      <c r="I287" s="404"/>
      <c r="J287" s="404"/>
      <c r="K287" s="404"/>
      <c r="L287" s="391"/>
    </row>
    <row r="288" spans="1:12" ht="26.25" hidden="1" customHeight="1" thickBot="1">
      <c r="A288" s="1"/>
      <c r="B288" s="1"/>
      <c r="C288" s="1"/>
      <c r="D288" s="1"/>
      <c r="E288" s="552" t="s">
        <v>269</v>
      </c>
      <c r="F288" s="432"/>
      <c r="G288" s="404"/>
      <c r="H288" s="404"/>
      <c r="I288" s="404"/>
      <c r="J288" s="404"/>
      <c r="K288" s="404"/>
      <c r="L288" s="391"/>
    </row>
    <row r="289" spans="1:12" ht="13.5" hidden="1" customHeight="1" thickBot="1">
      <c r="A289" s="1"/>
      <c r="B289" s="1"/>
      <c r="C289" s="1"/>
      <c r="D289" s="1"/>
      <c r="E289" s="552" t="s">
        <v>270</v>
      </c>
      <c r="F289" s="432"/>
      <c r="G289" s="404"/>
      <c r="H289" s="404"/>
      <c r="I289" s="404"/>
      <c r="J289" s="404"/>
      <c r="K289" s="404"/>
      <c r="L289" s="391"/>
    </row>
    <row r="290" spans="1:12" ht="26.25" hidden="1" customHeight="1" thickBot="1">
      <c r="A290" s="1"/>
      <c r="B290" s="1"/>
      <c r="C290" s="1"/>
      <c r="D290" s="1"/>
      <c r="E290" s="552" t="s">
        <v>271</v>
      </c>
      <c r="F290" s="404"/>
      <c r="G290" s="404"/>
      <c r="H290" s="404"/>
      <c r="I290" s="404"/>
      <c r="J290" s="404"/>
      <c r="K290" s="404"/>
      <c r="L290" s="391"/>
    </row>
    <row r="291" spans="1:12" ht="12.75" hidden="1" customHeight="1">
      <c r="A291" s="1"/>
      <c r="B291" s="1"/>
      <c r="C291" s="1"/>
      <c r="D291" s="1"/>
      <c r="E291" s="404"/>
      <c r="F291" s="404"/>
      <c r="G291" s="404"/>
      <c r="H291" s="404"/>
      <c r="I291" s="404"/>
      <c r="J291" s="404"/>
      <c r="K291" s="404"/>
      <c r="L291" s="391"/>
    </row>
    <row r="292" spans="1:12" ht="12.75" hidden="1" customHeight="1">
      <c r="A292" s="1"/>
      <c r="B292" s="1"/>
      <c r="C292" s="1"/>
      <c r="D292" s="1"/>
      <c r="E292" s="404"/>
      <c r="F292" s="404"/>
      <c r="G292" s="404"/>
      <c r="H292" s="404"/>
      <c r="I292" s="404"/>
      <c r="J292" s="404"/>
      <c r="K292" s="404"/>
      <c r="L292" s="391"/>
    </row>
    <row r="293" spans="1:12" ht="12.75" hidden="1" customHeight="1">
      <c r="A293" s="1"/>
      <c r="B293" s="1"/>
      <c r="C293" s="1"/>
      <c r="D293" s="1"/>
      <c r="E293" s="404"/>
      <c r="F293" s="404"/>
      <c r="G293" s="404"/>
      <c r="H293" s="404"/>
      <c r="I293" s="404"/>
      <c r="J293" s="404"/>
      <c r="K293" s="404"/>
      <c r="L293" s="391"/>
    </row>
    <row r="294" spans="1:12" ht="12.75" hidden="1" customHeight="1">
      <c r="A294" s="287"/>
      <c r="B294" s="1"/>
      <c r="C294" s="1"/>
      <c r="D294" s="1"/>
      <c r="E294" s="404"/>
      <c r="F294" s="404"/>
      <c r="G294" s="404"/>
      <c r="H294" s="404"/>
      <c r="I294" s="404"/>
      <c r="J294" s="404"/>
      <c r="K294" s="404"/>
      <c r="L294" s="391"/>
    </row>
    <row r="295" spans="1:12" ht="12.75" hidden="1" customHeight="1">
      <c r="A295" s="287"/>
      <c r="B295" s="1"/>
      <c r="C295" s="1"/>
      <c r="D295" s="1"/>
      <c r="E295" s="404"/>
      <c r="F295" s="404"/>
      <c r="G295" s="404"/>
      <c r="H295" s="404"/>
      <c r="I295" s="404"/>
      <c r="J295" s="404"/>
      <c r="K295" s="404"/>
      <c r="L295" s="391"/>
    </row>
    <row r="296" spans="1:12" ht="12.75" hidden="1" customHeight="1">
      <c r="A296" s="287"/>
      <c r="B296" s="1"/>
      <c r="C296" s="1"/>
      <c r="D296" s="1"/>
      <c r="E296" s="404"/>
      <c r="F296" s="404"/>
      <c r="G296" s="404"/>
      <c r="H296" s="404"/>
      <c r="I296" s="404"/>
      <c r="J296" s="404"/>
      <c r="K296" s="404"/>
      <c r="L296" s="391"/>
    </row>
    <row r="297" spans="1:12" ht="12.75" hidden="1" customHeight="1">
      <c r="A297" s="287"/>
      <c r="B297" s="1"/>
      <c r="C297" s="1"/>
      <c r="D297" s="1"/>
      <c r="E297" s="404"/>
      <c r="F297" s="404"/>
      <c r="G297" s="404"/>
      <c r="H297" s="404"/>
      <c r="I297" s="404"/>
      <c r="J297" s="404"/>
      <c r="K297" s="404"/>
      <c r="L297" s="391"/>
    </row>
    <row r="298" spans="1:12" ht="12.75" hidden="1" customHeight="1">
      <c r="A298" s="287"/>
      <c r="B298" s="1"/>
      <c r="C298" s="1"/>
      <c r="D298" s="1"/>
      <c r="E298" s="404"/>
      <c r="F298" s="404"/>
      <c r="G298" s="404"/>
      <c r="H298" s="404"/>
      <c r="I298" s="404"/>
      <c r="J298" s="404"/>
      <c r="K298" s="404"/>
      <c r="L298" s="391"/>
    </row>
    <row r="299" spans="1:12" ht="12.75" hidden="1" customHeight="1">
      <c r="A299" s="287"/>
      <c r="B299" s="1"/>
      <c r="C299" s="1"/>
      <c r="D299" s="1"/>
      <c r="E299" s="404"/>
      <c r="F299" s="404"/>
      <c r="G299" s="404"/>
      <c r="H299" s="404"/>
      <c r="I299" s="404"/>
      <c r="J299" s="404"/>
      <c r="K299" s="404"/>
      <c r="L299" s="391"/>
    </row>
    <row r="300" spans="1:12" ht="12.75" hidden="1" customHeight="1">
      <c r="A300" s="287"/>
      <c r="B300" s="1"/>
      <c r="C300" s="1"/>
      <c r="D300" s="1"/>
      <c r="E300" s="404"/>
      <c r="F300" s="404"/>
      <c r="G300" s="404"/>
      <c r="H300" s="404"/>
      <c r="I300" s="404"/>
      <c r="J300" s="404"/>
      <c r="K300" s="404"/>
      <c r="L300" s="391"/>
    </row>
    <row r="301" spans="1:12" ht="3" hidden="1" customHeight="1">
      <c r="A301" s="287"/>
      <c r="B301" s="1"/>
      <c r="C301" s="1"/>
      <c r="D301" s="1"/>
      <c r="E301" s="404"/>
      <c r="F301" s="404"/>
      <c r="G301" s="404"/>
      <c r="H301" s="404"/>
      <c r="I301" s="404"/>
      <c r="J301" s="404"/>
      <c r="K301" s="404"/>
      <c r="L301" s="391"/>
    </row>
    <row r="302" spans="1:12">
      <c r="A302" s="287"/>
      <c r="B302" s="1"/>
      <c r="C302" s="1"/>
      <c r="D302" s="1"/>
      <c r="E302" s="404"/>
      <c r="F302" s="404"/>
      <c r="G302" s="404"/>
      <c r="H302" s="404"/>
      <c r="I302" s="404"/>
      <c r="J302" s="404"/>
      <c r="K302" s="404"/>
      <c r="L302" s="391"/>
    </row>
    <row r="303" spans="1:12">
      <c r="A303" s="287"/>
      <c r="B303" s="1"/>
      <c r="C303" s="1"/>
      <c r="D303" s="1"/>
      <c r="E303" s="404"/>
      <c r="F303" s="404"/>
      <c r="G303" s="404"/>
      <c r="H303" s="404"/>
      <c r="I303" s="404"/>
      <c r="J303" s="404"/>
      <c r="K303" s="404"/>
      <c r="L303" s="391"/>
    </row>
    <row r="304" spans="1:12">
      <c r="A304" s="287"/>
      <c r="B304" s="1"/>
      <c r="C304" s="1"/>
      <c r="D304" s="1"/>
      <c r="E304" s="404"/>
      <c r="F304" s="404"/>
      <c r="G304" s="404"/>
      <c r="H304" s="404"/>
      <c r="I304" s="404"/>
      <c r="J304" s="404"/>
      <c r="K304" s="404"/>
      <c r="L304" s="391"/>
    </row>
    <row r="305" spans="1:12">
      <c r="A305" s="287"/>
      <c r="B305" s="1"/>
      <c r="C305" s="1"/>
      <c r="D305" s="1"/>
      <c r="E305" s="404"/>
      <c r="F305" s="404"/>
      <c r="G305" s="404"/>
      <c r="H305" s="404"/>
      <c r="I305" s="404"/>
      <c r="J305" s="404"/>
      <c r="K305" s="404"/>
      <c r="L305" s="391"/>
    </row>
    <row r="306" spans="1:12">
      <c r="A306" s="287"/>
      <c r="B306" s="1"/>
      <c r="C306" s="1"/>
      <c r="D306" s="1"/>
      <c r="E306" s="404"/>
      <c r="F306" s="404"/>
      <c r="G306" s="404"/>
      <c r="H306" s="404"/>
      <c r="I306" s="404"/>
      <c r="J306" s="404"/>
      <c r="K306" s="404"/>
      <c r="L306" s="391"/>
    </row>
    <row r="307" spans="1:12">
      <c r="E307" s="404"/>
    </row>
    <row r="308" spans="1:12">
      <c r="E308" s="404"/>
    </row>
    <row r="309" spans="1:12">
      <c r="E309" s="404"/>
    </row>
    <row r="310" spans="1:12">
      <c r="E310" s="404"/>
    </row>
    <row r="311" spans="1:12">
      <c r="E311" s="404"/>
    </row>
    <row r="312" spans="1:12">
      <c r="E312" s="404"/>
    </row>
    <row r="313" spans="1:12">
      <c r="E313" s="404"/>
    </row>
    <row r="314" spans="1:12">
      <c r="E314" s="404"/>
    </row>
    <row r="315" spans="1:12" ht="12" customHeight="1">
      <c r="E315" s="404"/>
    </row>
    <row r="316" spans="1:12">
      <c r="E316" s="404"/>
    </row>
    <row r="317" spans="1:12">
      <c r="E317" s="404"/>
    </row>
    <row r="318" spans="1:12">
      <c r="E318" s="404"/>
    </row>
    <row r="319" spans="1:12">
      <c r="E319" s="404"/>
    </row>
    <row r="320" spans="1:12">
      <c r="E320" s="404"/>
    </row>
    <row r="321" spans="5:11">
      <c r="E321" s="404"/>
    </row>
    <row r="322" spans="5:11">
      <c r="E322" s="404"/>
    </row>
    <row r="323" spans="5:11">
      <c r="E323" s="404"/>
      <c r="F323" s="404"/>
      <c r="G323" s="404"/>
      <c r="H323" s="404"/>
      <c r="I323" s="404"/>
      <c r="J323" s="404"/>
      <c r="K323" s="404"/>
    </row>
    <row r="324" spans="5:11">
      <c r="E324" s="404"/>
      <c r="F324" s="404"/>
      <c r="G324" s="404"/>
      <c r="H324" s="404"/>
      <c r="I324" s="404"/>
      <c r="J324" s="404"/>
      <c r="K324" s="404"/>
    </row>
    <row r="325" spans="5:11">
      <c r="E325" s="404"/>
      <c r="F325" s="404"/>
      <c r="G325" s="404"/>
      <c r="H325" s="404"/>
      <c r="I325" s="404"/>
      <c r="J325" s="404"/>
      <c r="K325" s="404"/>
    </row>
    <row r="326" spans="5:11">
      <c r="E326" s="404"/>
      <c r="F326" s="404"/>
      <c r="G326" s="404"/>
      <c r="H326" s="404"/>
      <c r="I326" s="404"/>
      <c r="J326" s="404"/>
      <c r="K326" s="404"/>
    </row>
    <row r="327" spans="5:11">
      <c r="E327" s="404"/>
      <c r="F327" s="404"/>
      <c r="G327" s="404"/>
      <c r="H327" s="404"/>
      <c r="I327" s="404"/>
      <c r="J327" s="404"/>
      <c r="K327" s="404"/>
    </row>
    <row r="328" spans="5:11">
      <c r="E328" s="404"/>
      <c r="F328" s="404"/>
      <c r="G328" s="404"/>
      <c r="H328" s="404"/>
      <c r="I328" s="404"/>
      <c r="J328" s="404"/>
      <c r="K328" s="404"/>
    </row>
    <row r="329" spans="5:11" ht="47.25" customHeight="1">
      <c r="E329" s="404"/>
      <c r="F329" s="404"/>
      <c r="G329" s="404"/>
      <c r="H329" s="404"/>
      <c r="I329" s="404"/>
      <c r="J329" s="404"/>
      <c r="K329" s="404"/>
    </row>
    <row r="330" spans="5:11" ht="50.25" hidden="1" customHeight="1">
      <c r="E330" s="404"/>
      <c r="F330" s="404"/>
      <c r="G330" s="404"/>
      <c r="H330" s="404"/>
      <c r="I330" s="404"/>
      <c r="J330" s="404"/>
      <c r="K330" s="404"/>
    </row>
    <row r="331" spans="5:11" ht="12" hidden="1" customHeight="1">
      <c r="E331" s="404"/>
      <c r="F331" s="404"/>
      <c r="G331" s="404"/>
      <c r="H331" s="404"/>
      <c r="I331" s="404"/>
      <c r="J331" s="404"/>
      <c r="K331" s="404"/>
    </row>
    <row r="332" spans="5:11" ht="18.75" hidden="1" customHeight="1">
      <c r="E332" s="404"/>
      <c r="F332" s="404"/>
      <c r="G332" s="404"/>
      <c r="H332" s="404"/>
      <c r="I332" s="404"/>
      <c r="J332" s="404"/>
      <c r="K332" s="404"/>
    </row>
    <row r="333" spans="5:11" ht="14.25" hidden="1" customHeight="1">
      <c r="E333" s="404"/>
      <c r="F333" s="404"/>
      <c r="G333" s="404"/>
      <c r="H333" s="404"/>
      <c r="I333" s="404"/>
      <c r="J333" s="404"/>
      <c r="K333" s="404"/>
    </row>
    <row r="334" spans="5:11" ht="15.75" hidden="1" customHeight="1">
      <c r="E334" s="404"/>
      <c r="F334" s="404"/>
      <c r="G334" s="404"/>
      <c r="H334" s="404"/>
      <c r="I334" s="404"/>
      <c r="J334" s="404"/>
      <c r="K334" s="404"/>
    </row>
    <row r="335" spans="5:11" ht="17.25" hidden="1" customHeight="1">
      <c r="E335" s="404"/>
      <c r="F335" s="404"/>
      <c r="G335" s="404"/>
      <c r="H335" s="404"/>
      <c r="I335" s="404"/>
      <c r="J335" s="404"/>
      <c r="K335" s="404"/>
    </row>
    <row r="336" spans="5:11" ht="12" hidden="1" customHeight="1">
      <c r="E336" s="404"/>
      <c r="F336" s="404"/>
      <c r="G336" s="404"/>
      <c r="H336" s="404"/>
      <c r="I336" s="404"/>
      <c r="J336" s="404"/>
      <c r="K336" s="404"/>
    </row>
    <row r="337" spans="5:11" ht="13.5" hidden="1" customHeight="1">
      <c r="E337" s="404"/>
      <c r="F337" s="404"/>
      <c r="G337" s="404"/>
      <c r="H337" s="404"/>
      <c r="I337" s="404"/>
      <c r="J337" s="404"/>
      <c r="K337" s="404"/>
    </row>
    <row r="338" spans="5:11" ht="11.25" hidden="1" customHeight="1">
      <c r="E338" s="404"/>
      <c r="F338" s="404"/>
      <c r="G338" s="404"/>
      <c r="H338" s="404"/>
      <c r="I338" s="404"/>
      <c r="J338" s="404"/>
      <c r="K338" s="404"/>
    </row>
    <row r="339" spans="5:11" ht="8.25" hidden="1" customHeight="1"/>
    <row r="340" spans="5:11" ht="13.5" hidden="1" customHeight="1"/>
    <row r="341" spans="5:11" ht="10.5" hidden="1" customHeight="1"/>
    <row r="342" spans="5:11" ht="10.5" hidden="1" customHeight="1"/>
    <row r="343" spans="5:11" ht="9.75" customHeight="1"/>
    <row r="344" spans="5:11" ht="12" customHeight="1"/>
    <row r="345" spans="5:11" ht="15" customHeight="1"/>
    <row r="355" spans="1:15">
      <c r="A355" s="287"/>
      <c r="B355" s="1"/>
      <c r="C355" s="1"/>
      <c r="D355" s="1"/>
      <c r="E355" s="404"/>
      <c r="F355" s="404"/>
      <c r="G355" s="404"/>
      <c r="H355" s="404"/>
      <c r="I355" s="404"/>
      <c r="J355" s="404"/>
      <c r="K355" s="404"/>
      <c r="L355" s="391"/>
      <c r="M355" s="361"/>
      <c r="N355" s="379"/>
      <c r="O355" s="287"/>
    </row>
    <row r="356" spans="1:15">
      <c r="A356" s="287"/>
      <c r="B356" s="1"/>
      <c r="C356" s="1"/>
      <c r="D356" s="1"/>
      <c r="E356" s="404"/>
      <c r="F356" s="404"/>
      <c r="G356" s="404"/>
      <c r="H356" s="404"/>
      <c r="I356" s="404"/>
      <c r="J356" s="404"/>
      <c r="K356" s="404"/>
      <c r="L356" s="391"/>
      <c r="M356" s="361"/>
      <c r="N356" s="379"/>
      <c r="O356" s="287"/>
    </row>
    <row r="357" spans="1:15">
      <c r="A357" s="287"/>
      <c r="B357" s="1"/>
      <c r="C357" s="1"/>
      <c r="D357" s="1"/>
      <c r="E357" s="404"/>
      <c r="F357" s="404"/>
      <c r="G357" s="404"/>
      <c r="H357" s="404"/>
      <c r="I357" s="404"/>
      <c r="J357" s="404"/>
      <c r="K357" s="404"/>
      <c r="L357" s="391"/>
      <c r="M357" s="361"/>
      <c r="N357" s="379"/>
      <c r="O357" s="287"/>
    </row>
    <row r="358" spans="1:15">
      <c r="A358" s="287"/>
      <c r="B358" s="1"/>
      <c r="C358" s="1"/>
      <c r="D358" s="1"/>
      <c r="E358" s="404"/>
      <c r="F358" s="404"/>
      <c r="G358" s="404"/>
      <c r="H358" s="404"/>
      <c r="I358" s="404"/>
      <c r="J358" s="404"/>
      <c r="K358" s="404"/>
      <c r="L358" s="391"/>
      <c r="M358" s="361"/>
      <c r="N358" s="379"/>
      <c r="O358" s="287"/>
    </row>
    <row r="359" spans="1:15">
      <c r="A359" s="287"/>
      <c r="B359" s="1"/>
      <c r="C359" s="1"/>
      <c r="D359" s="1"/>
      <c r="E359" s="404"/>
      <c r="F359" s="404"/>
      <c r="G359" s="404"/>
      <c r="H359" s="404"/>
      <c r="I359" s="404"/>
      <c r="J359" s="404"/>
      <c r="K359" s="404"/>
      <c r="L359" s="391"/>
      <c r="M359" s="361"/>
      <c r="N359" s="379"/>
      <c r="O359" s="287"/>
    </row>
    <row r="360" spans="1:15">
      <c r="A360" s="287"/>
      <c r="B360" s="1"/>
      <c r="C360" s="1"/>
      <c r="D360" s="1"/>
      <c r="E360" s="404"/>
      <c r="F360" s="404"/>
      <c r="G360" s="404"/>
      <c r="H360" s="404"/>
      <c r="I360" s="404"/>
      <c r="J360" s="404"/>
      <c r="K360" s="404"/>
      <c r="L360" s="391"/>
      <c r="M360" s="361"/>
      <c r="N360" s="379"/>
      <c r="O360" s="287"/>
    </row>
    <row r="361" spans="1:15">
      <c r="A361" s="287"/>
      <c r="B361" s="1"/>
      <c r="C361" s="1"/>
      <c r="D361" s="1"/>
      <c r="E361" s="404"/>
      <c r="F361" s="404"/>
      <c r="G361" s="404"/>
      <c r="H361" s="404"/>
      <c r="I361" s="404"/>
      <c r="J361" s="404"/>
      <c r="K361" s="404"/>
      <c r="L361" s="391"/>
      <c r="M361" s="361"/>
      <c r="N361" s="379"/>
      <c r="O361" s="287"/>
    </row>
    <row r="362" spans="1:15">
      <c r="A362" s="287"/>
      <c r="B362" s="1"/>
      <c r="C362" s="1"/>
      <c r="D362" s="1"/>
      <c r="E362" s="404"/>
      <c r="F362" s="404"/>
      <c r="G362" s="404"/>
      <c r="H362" s="404"/>
      <c r="I362" s="404"/>
      <c r="J362" s="404"/>
      <c r="K362" s="404"/>
      <c r="L362" s="391"/>
      <c r="M362" s="361"/>
      <c r="N362" s="379"/>
      <c r="O362" s="287"/>
    </row>
    <row r="363" spans="1:15">
      <c r="A363" s="287"/>
      <c r="B363" s="1"/>
      <c r="C363" s="1"/>
      <c r="D363" s="1"/>
      <c r="E363" s="404"/>
      <c r="F363" s="404"/>
      <c r="G363" s="404"/>
      <c r="H363" s="404"/>
      <c r="I363" s="404"/>
      <c r="J363" s="404"/>
      <c r="K363" s="404"/>
      <c r="L363" s="391"/>
      <c r="M363" s="361"/>
      <c r="N363" s="379"/>
      <c r="O363" s="287"/>
    </row>
    <row r="364" spans="1:15">
      <c r="A364" s="287"/>
      <c r="B364" s="1"/>
      <c r="C364" s="1"/>
      <c r="D364" s="1"/>
      <c r="E364" s="404"/>
      <c r="F364" s="404"/>
      <c r="G364" s="404"/>
      <c r="H364" s="404"/>
      <c r="I364" s="404"/>
      <c r="J364" s="404"/>
      <c r="K364" s="404"/>
      <c r="L364" s="391"/>
      <c r="M364" s="361"/>
      <c r="N364" s="379"/>
      <c r="O364" s="287"/>
    </row>
    <row r="365" spans="1:15">
      <c r="A365" s="287"/>
      <c r="B365" s="1"/>
      <c r="C365" s="1"/>
      <c r="D365" s="1"/>
      <c r="E365" s="404"/>
      <c r="F365" s="404"/>
      <c r="G365" s="404"/>
      <c r="H365" s="404"/>
      <c r="I365" s="404"/>
      <c r="J365" s="404"/>
      <c r="K365" s="404"/>
      <c r="L365" s="391"/>
      <c r="M365" s="361"/>
      <c r="N365" s="379"/>
      <c r="O365" s="287"/>
    </row>
    <row r="366" spans="1:15">
      <c r="A366" s="287"/>
      <c r="B366" s="1"/>
      <c r="C366" s="1"/>
      <c r="D366" s="1"/>
      <c r="E366" s="404"/>
      <c r="F366" s="404"/>
      <c r="G366" s="404"/>
      <c r="H366" s="404"/>
      <c r="I366" s="404"/>
      <c r="J366" s="404"/>
      <c r="K366" s="404"/>
      <c r="L366" s="391"/>
      <c r="M366" s="361"/>
      <c r="N366" s="379"/>
      <c r="O366" s="287"/>
    </row>
  </sheetData>
  <sheetProtection password="D21E" sheet="1" formatRows="0" selectLockedCells="1"/>
  <mergeCells count="117">
    <mergeCell ref="L1:N4"/>
    <mergeCell ref="E139:F139"/>
    <mergeCell ref="D123:D124"/>
    <mergeCell ref="F124:G124"/>
    <mergeCell ref="F125:G125"/>
    <mergeCell ref="F126:G126"/>
    <mergeCell ref="F127:G127"/>
    <mergeCell ref="F128:G128"/>
    <mergeCell ref="F129:G129"/>
    <mergeCell ref="F130:G130"/>
    <mergeCell ref="F131:G131"/>
    <mergeCell ref="F132:G132"/>
    <mergeCell ref="F133:G133"/>
    <mergeCell ref="F123:H123"/>
    <mergeCell ref="E136:G136"/>
    <mergeCell ref="E135:G135"/>
    <mergeCell ref="E138:F138"/>
    <mergeCell ref="D60:D66"/>
    <mergeCell ref="D71:D77"/>
    <mergeCell ref="E80:G80"/>
    <mergeCell ref="E87:G87"/>
    <mergeCell ref="D89:D94"/>
    <mergeCell ref="L54:M54"/>
    <mergeCell ref="L55:M55"/>
    <mergeCell ref="B198:J202"/>
    <mergeCell ref="E66:G66"/>
    <mergeCell ref="E82:G82"/>
    <mergeCell ref="E70:G70"/>
    <mergeCell ref="E69:G69"/>
    <mergeCell ref="E73:G73"/>
    <mergeCell ref="E74:G74"/>
    <mergeCell ref="E75:G75"/>
    <mergeCell ref="E76:G76"/>
    <mergeCell ref="E77:G77"/>
    <mergeCell ref="C161:G161"/>
    <mergeCell ref="C143:G143"/>
    <mergeCell ref="C144:J144"/>
    <mergeCell ref="C145:J147"/>
    <mergeCell ref="C148:J149"/>
    <mergeCell ref="C150:J150"/>
    <mergeCell ref="C196:J196"/>
    <mergeCell ref="C191:J195"/>
    <mergeCell ref="C189:J190"/>
    <mergeCell ref="C187:J188"/>
    <mergeCell ref="C151:J152"/>
    <mergeCell ref="C170:J172"/>
    <mergeCell ref="C163:J165"/>
    <mergeCell ref="C157:J159"/>
    <mergeCell ref="C155:J156"/>
    <mergeCell ref="C153:J154"/>
    <mergeCell ref="C184:J186"/>
    <mergeCell ref="C181:J183"/>
    <mergeCell ref="C178:J180"/>
    <mergeCell ref="C175:J177"/>
    <mergeCell ref="C174:J174"/>
    <mergeCell ref="C26:J26"/>
    <mergeCell ref="C18:J18"/>
    <mergeCell ref="E22:G22"/>
    <mergeCell ref="E23:G23"/>
    <mergeCell ref="E24:G24"/>
    <mergeCell ref="C141:J141"/>
    <mergeCell ref="E81:G81"/>
    <mergeCell ref="D105:D108"/>
    <mergeCell ref="E105:G105"/>
    <mergeCell ref="E106:G106"/>
    <mergeCell ref="E107:G107"/>
    <mergeCell ref="E89:G89"/>
    <mergeCell ref="E90:G90"/>
    <mergeCell ref="E91:G91"/>
    <mergeCell ref="E92:G92"/>
    <mergeCell ref="E94:G94"/>
    <mergeCell ref="E83:G83"/>
    <mergeCell ref="C15:J15"/>
    <mergeCell ref="C16:J16"/>
    <mergeCell ref="C17:J17"/>
    <mergeCell ref="C5:J5"/>
    <mergeCell ref="C7:J7"/>
    <mergeCell ref="C9:J9"/>
    <mergeCell ref="C14:J14"/>
    <mergeCell ref="B12:K12"/>
    <mergeCell ref="D20:K20"/>
    <mergeCell ref="D98:D102"/>
    <mergeCell ref="E93:G93"/>
    <mergeCell ref="I123:J123"/>
    <mergeCell ref="D111:D121"/>
    <mergeCell ref="D125:D133"/>
    <mergeCell ref="E102:G102"/>
    <mergeCell ref="D96:G96"/>
    <mergeCell ref="E97:G97"/>
    <mergeCell ref="E98:G98"/>
    <mergeCell ref="E99:G99"/>
    <mergeCell ref="E100:G100"/>
    <mergeCell ref="E101:G101"/>
    <mergeCell ref="H136:J136"/>
    <mergeCell ref="H135:J135"/>
    <mergeCell ref="G34:H34"/>
    <mergeCell ref="G35:H35"/>
    <mergeCell ref="C28:H28"/>
    <mergeCell ref="E71:G71"/>
    <mergeCell ref="E72:G72"/>
    <mergeCell ref="G30:H30"/>
    <mergeCell ref="G31:H31"/>
    <mergeCell ref="G32:H32"/>
    <mergeCell ref="G33:H33"/>
    <mergeCell ref="E88:G88"/>
    <mergeCell ref="E108:G108"/>
    <mergeCell ref="E84:G84"/>
    <mergeCell ref="E85:G85"/>
    <mergeCell ref="D81:D85"/>
    <mergeCell ref="E58:G58"/>
    <mergeCell ref="E59:G59"/>
    <mergeCell ref="E60:G60"/>
    <mergeCell ref="E61:G61"/>
    <mergeCell ref="E62:G62"/>
    <mergeCell ref="E63:G63"/>
    <mergeCell ref="E64:G64"/>
    <mergeCell ref="E65:G65"/>
  </mergeCells>
  <phoneticPr fontId="69" type="noConversion"/>
  <conditionalFormatting sqref="H88:J93 H95:J102">
    <cfRule type="containsText" dxfId="33" priority="5" operator="containsText" text="Select">
      <formula>NOT(ISERROR(SEARCH("Select",H88)))</formula>
    </cfRule>
  </conditionalFormatting>
  <conditionalFormatting sqref="H125:J133">
    <cfRule type="containsText" dxfId="32" priority="4" operator="containsText" text="Select">
      <formula>NOT(ISERROR(SEARCH("Select",H125)))</formula>
    </cfRule>
  </conditionalFormatting>
  <conditionalFormatting sqref="E136">
    <cfRule type="containsText" dxfId="31" priority="3" operator="containsText" text="Select">
      <formula>NOT(ISERROR(SEARCH("Select",E136)))</formula>
    </cfRule>
  </conditionalFormatting>
  <conditionalFormatting sqref="H136">
    <cfRule type="containsText" dxfId="30" priority="2" operator="containsText" text="Select">
      <formula>NOT(ISERROR(SEARCH("Select",H136)))</formula>
    </cfRule>
  </conditionalFormatting>
  <conditionalFormatting sqref="H97:J97">
    <cfRule type="containsText" dxfId="29" priority="1" operator="containsText" text="may not be in place at FA">
      <formula>NOT(ISERROR(SEARCH("may not be in place at FA",H97)))</formula>
    </cfRule>
  </conditionalFormatting>
  <dataValidations count="10">
    <dataValidation type="list" allowBlank="1" showInputMessage="1" showErrorMessage="1" sqref="H94:J94 I111:J121 E31:E44 E46:E51 E53:E54" xr:uid="{74CFAC72-D1B4-48E2-B8F4-E01F3ED7E876}">
      <formula1>"Yes,No"</formula1>
    </dataValidation>
    <dataValidation type="list" allowBlank="1" showInputMessage="1" showErrorMessage="1" sqref="H111:H121" xr:uid="{2F77740F-D364-42BE-B5A5-79E8C36113A6}">
      <formula1>$E$206:$E$207</formula1>
    </dataValidation>
    <dataValidation type="list" allowBlank="1" showInputMessage="1" showErrorMessage="1" sqref="H100:J100 H91:J91" xr:uid="{5081C331-41F5-4122-BC9E-E64A0F643D2E}">
      <formula1>$F$206:$F$216</formula1>
    </dataValidation>
    <dataValidation type="list" allowBlank="1" showInputMessage="1" showErrorMessage="1" sqref="H101:J101 H92:J92" xr:uid="{3D27A5FE-656B-406C-B6CD-6E4EA42CB84F}">
      <formula1>$G$206:$G$209</formula1>
    </dataValidation>
    <dataValidation type="list" allowBlank="1" showInputMessage="1" showErrorMessage="1" sqref="H102:J102 H93:J93" xr:uid="{A1E1D40B-A391-4F41-8E0D-FB9B0A1FD973}">
      <formula1>$J$206:$J$209</formula1>
    </dataValidation>
    <dataValidation type="list" allowBlank="1" showInputMessage="1" showErrorMessage="1" sqref="J137:J140 J134" xr:uid="{286D7D9A-41F0-41E1-9CE9-F4DAB00DC54A}">
      <formula1>"Selling Water, Collaborative Working"</formula1>
    </dataValidation>
    <dataValidation type="list" allowBlank="1" showInputMessage="1" showErrorMessage="1" sqref="J59:J66 J70:J77" xr:uid="{8B5EB123-D05F-4E55-B9AE-5AA7A5F7A2E8}">
      <formula1>"Mains Electric,Fossil Fuels,Renewables"</formula1>
    </dataValidation>
    <dataValidation type="list" allowBlank="1" showInputMessage="1" showErrorMessage="1" sqref="H125:H133 J125:J133" xr:uid="{1B2568D0-4D7F-41A0-B98C-68282B56E609}">
      <formula1>"Please Select,Selling Water, Collaborative Working"</formula1>
    </dataValidation>
    <dataValidation type="list" allowBlank="1" showInputMessage="1" showErrorMessage="1" sqref="E136" xr:uid="{3AC5AD31-59A4-4D7F-BF7B-60E4C1639283}">
      <formula1>"Please Select,Yes,No,Don't Know"</formula1>
    </dataValidation>
    <dataValidation type="list" allowBlank="1" showInputMessage="1" showErrorMessage="1" sqref="I70:I77 I59:I66" xr:uid="{20B0C95A-D570-4205-8BEF-BFECDE6F872B}">
      <formula1>$B$206:$B$213</formula1>
    </dataValidation>
  </dataValidations>
  <hyperlinks>
    <hyperlink ref="J207" location="Kielder_supported" display="Supported by the Kielder Reservoir Transfer Scheme" xr:uid="{9B7B4096-CA6C-47CB-B11A-64ED7A7CDBA5}"/>
    <hyperlink ref="J208" location="Other_supported" display="All other supported sources" xr:uid="{CB245823-C49B-4E91-9457-28B19359FC47}"/>
  </hyperlinks>
  <printOptions horizontalCentered="1" headings="1"/>
  <pageMargins left="0" right="0" top="0" bottom="0" header="0" footer="0"/>
  <pageSetup paperSize="9" scale="65" fitToHeight="7" orientation="portrait" r:id="rId1"/>
  <headerFooter scaleWithDoc="0">
    <oddFooter>&amp;LCP Form 016 V2.3&amp;C&amp;11Page &amp;P</oddFooter>
  </headerFooter>
  <rowBreaks count="2" manualBreakCount="2">
    <brk id="120" min="1" max="16" man="1"/>
    <brk id="172" max="16383"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82EB742-4347-4387-B358-8AABA113701F}">
          <x14:formula1>
            <xm:f>'Crop List (Hide)'!$A$2:$A$48</xm:f>
          </x14:formula1>
          <xm:sqref>E59:G66 E70:G77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AV57"/>
  <sheetViews>
    <sheetView showGridLines="0" zoomScaleNormal="100" workbookViewId="0">
      <pane xSplit="1" ySplit="5" topLeftCell="P6" activePane="bottomRight" state="frozen"/>
      <selection pane="bottomRight" activeCell="A30" sqref="A30"/>
      <selection pane="bottomLeft" activeCell="C13" sqref="C13:C14"/>
      <selection pane="topRight" activeCell="C13" sqref="C13:C14"/>
    </sheetView>
  </sheetViews>
  <sheetFormatPr defaultColWidth="9.140625" defaultRowHeight="12.75"/>
  <cols>
    <col min="1" max="1" width="30.28515625" style="1" customWidth="1"/>
    <col min="2" max="17" width="11.85546875" style="1" customWidth="1"/>
    <col min="18" max="37" width="11.85546875" style="1" hidden="1" customWidth="1"/>
    <col min="38" max="38" width="1.5703125" style="1" customWidth="1"/>
    <col min="39" max="42" width="12.28515625" style="1" customWidth="1"/>
    <col min="43" max="47" width="12.28515625" style="1" hidden="1" customWidth="1"/>
    <col min="48" max="48" width="12.28515625" style="1" customWidth="1"/>
    <col min="49" max="16384" width="9.140625" style="1"/>
  </cols>
  <sheetData>
    <row r="1" spans="1:48" ht="6" customHeight="1" thickBot="1"/>
    <row r="2" spans="1:48" ht="14.25" customHeight="1">
      <c r="A2" s="152" t="s">
        <v>272</v>
      </c>
      <c r="B2" s="127" t="s">
        <v>273</v>
      </c>
      <c r="C2" s="128"/>
      <c r="D2" s="128"/>
      <c r="E2" s="129"/>
      <c r="F2" s="110" t="s">
        <v>274</v>
      </c>
      <c r="G2" s="111"/>
      <c r="H2" s="111"/>
      <c r="I2" s="112"/>
      <c r="J2" s="127" t="s">
        <v>275</v>
      </c>
      <c r="K2" s="128"/>
      <c r="L2" s="128"/>
      <c r="M2" s="129"/>
      <c r="N2" s="110" t="s">
        <v>276</v>
      </c>
      <c r="O2" s="111"/>
      <c r="P2" s="111"/>
      <c r="Q2" s="112"/>
      <c r="R2" s="127" t="s">
        <v>277</v>
      </c>
      <c r="S2" s="128"/>
      <c r="T2" s="128"/>
      <c r="U2" s="129"/>
      <c r="V2" s="110" t="s">
        <v>278</v>
      </c>
      <c r="W2" s="111"/>
      <c r="X2" s="111"/>
      <c r="Y2" s="112"/>
      <c r="Z2" s="127" t="s">
        <v>279</v>
      </c>
      <c r="AA2" s="128"/>
      <c r="AB2" s="128"/>
      <c r="AC2" s="129"/>
      <c r="AD2" s="110" t="s">
        <v>280</v>
      </c>
      <c r="AE2" s="111"/>
      <c r="AF2" s="111"/>
      <c r="AG2" s="112"/>
      <c r="AH2" s="127" t="s">
        <v>281</v>
      </c>
      <c r="AI2" s="128"/>
      <c r="AJ2" s="128"/>
      <c r="AK2" s="129"/>
      <c r="AM2" s="142" t="s">
        <v>282</v>
      </c>
      <c r="AN2" s="143"/>
      <c r="AO2" s="143"/>
      <c r="AP2" s="143"/>
      <c r="AQ2" s="143"/>
      <c r="AR2" s="143"/>
      <c r="AS2" s="143"/>
      <c r="AT2" s="143"/>
      <c r="AU2" s="143"/>
      <c r="AV2" s="144"/>
    </row>
    <row r="3" spans="1:48" ht="13.5" customHeight="1">
      <c r="A3" s="330" t="s">
        <v>283</v>
      </c>
      <c r="B3" s="130">
        <v>44287</v>
      </c>
      <c r="C3" s="10">
        <v>44378</v>
      </c>
      <c r="D3" s="10">
        <v>44470</v>
      </c>
      <c r="E3" s="131">
        <v>44562</v>
      </c>
      <c r="F3" s="113">
        <v>44652</v>
      </c>
      <c r="G3" s="11">
        <v>44743</v>
      </c>
      <c r="H3" s="11">
        <v>44835</v>
      </c>
      <c r="I3" s="114">
        <v>44927</v>
      </c>
      <c r="J3" s="130">
        <v>45017</v>
      </c>
      <c r="K3" s="10">
        <v>45108</v>
      </c>
      <c r="L3" s="10">
        <v>45200</v>
      </c>
      <c r="M3" s="131">
        <v>45292</v>
      </c>
      <c r="N3" s="113">
        <v>45383</v>
      </c>
      <c r="O3" s="11">
        <v>45474</v>
      </c>
      <c r="P3" s="11">
        <v>45536</v>
      </c>
      <c r="Q3" s="114">
        <v>45658</v>
      </c>
      <c r="R3" s="130">
        <v>45748</v>
      </c>
      <c r="S3" s="10">
        <v>45839</v>
      </c>
      <c r="T3" s="10">
        <v>45931</v>
      </c>
      <c r="U3" s="131">
        <v>46023</v>
      </c>
      <c r="V3" s="113">
        <v>46113</v>
      </c>
      <c r="W3" s="11">
        <v>46204</v>
      </c>
      <c r="X3" s="11">
        <v>46296</v>
      </c>
      <c r="Y3" s="114">
        <v>46388</v>
      </c>
      <c r="Z3" s="130">
        <v>46478</v>
      </c>
      <c r="AA3" s="10">
        <v>46569</v>
      </c>
      <c r="AB3" s="10">
        <v>46631</v>
      </c>
      <c r="AC3" s="131">
        <v>46753</v>
      </c>
      <c r="AD3" s="113">
        <v>46844</v>
      </c>
      <c r="AE3" s="11">
        <v>46935</v>
      </c>
      <c r="AF3" s="11">
        <v>47027</v>
      </c>
      <c r="AG3" s="114">
        <v>47119</v>
      </c>
      <c r="AH3" s="130">
        <v>47209</v>
      </c>
      <c r="AI3" s="10">
        <v>47300</v>
      </c>
      <c r="AJ3" s="10">
        <v>47392</v>
      </c>
      <c r="AK3" s="131">
        <v>47484</v>
      </c>
      <c r="AM3" s="145">
        <f>B3</f>
        <v>44287</v>
      </c>
      <c r="AN3" s="11">
        <f>F3</f>
        <v>44652</v>
      </c>
      <c r="AO3" s="10">
        <f>J3</f>
        <v>45017</v>
      </c>
      <c r="AP3" s="11">
        <f>N3</f>
        <v>45383</v>
      </c>
      <c r="AQ3" s="10">
        <f>R3</f>
        <v>45748</v>
      </c>
      <c r="AR3" s="11">
        <f>V3</f>
        <v>46113</v>
      </c>
      <c r="AS3" s="10">
        <f>Z3</f>
        <v>46478</v>
      </c>
      <c r="AT3" s="11">
        <f>AD3</f>
        <v>46844</v>
      </c>
      <c r="AU3" s="10">
        <f>AH3</f>
        <v>47209</v>
      </c>
      <c r="AV3" s="114" t="s">
        <v>284</v>
      </c>
    </row>
    <row r="4" spans="1:48">
      <c r="A4" s="331" t="s">
        <v>285</v>
      </c>
      <c r="B4" s="130">
        <f t="shared" ref="B4:AJ4" si="0">+C3-1</f>
        <v>44377</v>
      </c>
      <c r="C4" s="10">
        <f t="shared" si="0"/>
        <v>44469</v>
      </c>
      <c r="D4" s="10">
        <f t="shared" si="0"/>
        <v>44561</v>
      </c>
      <c r="E4" s="131">
        <f t="shared" si="0"/>
        <v>44651</v>
      </c>
      <c r="F4" s="113">
        <f t="shared" si="0"/>
        <v>44742</v>
      </c>
      <c r="G4" s="11">
        <f t="shared" si="0"/>
        <v>44834</v>
      </c>
      <c r="H4" s="11">
        <f t="shared" si="0"/>
        <v>44926</v>
      </c>
      <c r="I4" s="114">
        <f t="shared" si="0"/>
        <v>45016</v>
      </c>
      <c r="J4" s="130">
        <f t="shared" si="0"/>
        <v>45107</v>
      </c>
      <c r="K4" s="10">
        <f t="shared" si="0"/>
        <v>45199</v>
      </c>
      <c r="L4" s="10">
        <f t="shared" si="0"/>
        <v>45291</v>
      </c>
      <c r="M4" s="131">
        <f t="shared" si="0"/>
        <v>45382</v>
      </c>
      <c r="N4" s="113">
        <f t="shared" si="0"/>
        <v>45473</v>
      </c>
      <c r="O4" s="11">
        <f t="shared" si="0"/>
        <v>45535</v>
      </c>
      <c r="P4" s="11">
        <f t="shared" si="0"/>
        <v>45657</v>
      </c>
      <c r="Q4" s="114">
        <f t="shared" si="0"/>
        <v>45747</v>
      </c>
      <c r="R4" s="130">
        <f t="shared" si="0"/>
        <v>45838</v>
      </c>
      <c r="S4" s="10">
        <f t="shared" si="0"/>
        <v>45930</v>
      </c>
      <c r="T4" s="10">
        <f t="shared" si="0"/>
        <v>46022</v>
      </c>
      <c r="U4" s="131">
        <f t="shared" si="0"/>
        <v>46112</v>
      </c>
      <c r="V4" s="113">
        <f t="shared" si="0"/>
        <v>46203</v>
      </c>
      <c r="W4" s="11">
        <f t="shared" si="0"/>
        <v>46295</v>
      </c>
      <c r="X4" s="11">
        <f t="shared" si="0"/>
        <v>46387</v>
      </c>
      <c r="Y4" s="114">
        <f t="shared" si="0"/>
        <v>46477</v>
      </c>
      <c r="Z4" s="130">
        <f t="shared" si="0"/>
        <v>46568</v>
      </c>
      <c r="AA4" s="10">
        <f t="shared" si="0"/>
        <v>46630</v>
      </c>
      <c r="AB4" s="10">
        <f t="shared" si="0"/>
        <v>46752</v>
      </c>
      <c r="AC4" s="131">
        <f t="shared" si="0"/>
        <v>46843</v>
      </c>
      <c r="AD4" s="113">
        <f t="shared" si="0"/>
        <v>46934</v>
      </c>
      <c r="AE4" s="11">
        <f t="shared" si="0"/>
        <v>47026</v>
      </c>
      <c r="AF4" s="11">
        <f t="shared" si="0"/>
        <v>47118</v>
      </c>
      <c r="AG4" s="114">
        <f t="shared" si="0"/>
        <v>47208</v>
      </c>
      <c r="AH4" s="130">
        <f t="shared" si="0"/>
        <v>47299</v>
      </c>
      <c r="AI4" s="10">
        <f t="shared" si="0"/>
        <v>47391</v>
      </c>
      <c r="AJ4" s="10">
        <f t="shared" si="0"/>
        <v>47483</v>
      </c>
      <c r="AK4" s="131">
        <v>47514</v>
      </c>
      <c r="AM4" s="130">
        <f>E4</f>
        <v>44651</v>
      </c>
      <c r="AN4" s="11">
        <f>I4</f>
        <v>45016</v>
      </c>
      <c r="AO4" s="10">
        <f>M4</f>
        <v>45382</v>
      </c>
      <c r="AP4" s="11">
        <f>Q4</f>
        <v>45747</v>
      </c>
      <c r="AQ4" s="10">
        <f>U4</f>
        <v>46112</v>
      </c>
      <c r="AR4" s="11">
        <f>Y4</f>
        <v>46477</v>
      </c>
      <c r="AS4" s="10">
        <f>AC4</f>
        <v>46843</v>
      </c>
      <c r="AT4" s="11">
        <f>AG4</f>
        <v>47208</v>
      </c>
      <c r="AU4" s="10">
        <f>AK4</f>
        <v>47514</v>
      </c>
      <c r="AV4" s="114"/>
    </row>
    <row r="5" spans="1:48">
      <c r="A5" s="138" t="s">
        <v>286</v>
      </c>
      <c r="B5" s="439"/>
      <c r="C5" s="440">
        <f t="shared" ref="C5:L5" si="1">B56</f>
        <v>0</v>
      </c>
      <c r="D5" s="440">
        <f>C56</f>
        <v>0</v>
      </c>
      <c r="E5" s="441">
        <f t="shared" si="1"/>
        <v>0</v>
      </c>
      <c r="F5" s="115">
        <f t="shared" si="1"/>
        <v>0</v>
      </c>
      <c r="G5" s="106">
        <f t="shared" si="1"/>
        <v>0</v>
      </c>
      <c r="H5" s="106">
        <f t="shared" si="1"/>
        <v>0</v>
      </c>
      <c r="I5" s="116">
        <f t="shared" si="1"/>
        <v>0</v>
      </c>
      <c r="J5" s="442">
        <f t="shared" si="1"/>
        <v>0</v>
      </c>
      <c r="K5" s="440">
        <f t="shared" si="1"/>
        <v>0</v>
      </c>
      <c r="L5" s="440">
        <f t="shared" si="1"/>
        <v>0</v>
      </c>
      <c r="M5" s="441">
        <f t="shared" ref="M5:AK5" si="2">L56</f>
        <v>0</v>
      </c>
      <c r="N5" s="115">
        <f t="shared" si="2"/>
        <v>0</v>
      </c>
      <c r="O5" s="106">
        <f t="shared" si="2"/>
        <v>0</v>
      </c>
      <c r="P5" s="106">
        <f t="shared" si="2"/>
        <v>0</v>
      </c>
      <c r="Q5" s="116">
        <f t="shared" si="2"/>
        <v>0</v>
      </c>
      <c r="R5" s="442">
        <f t="shared" si="2"/>
        <v>0</v>
      </c>
      <c r="S5" s="440">
        <f t="shared" si="2"/>
        <v>0</v>
      </c>
      <c r="T5" s="440">
        <f t="shared" si="2"/>
        <v>0</v>
      </c>
      <c r="U5" s="441">
        <f t="shared" si="2"/>
        <v>0</v>
      </c>
      <c r="V5" s="115">
        <f t="shared" si="2"/>
        <v>0</v>
      </c>
      <c r="W5" s="106">
        <f t="shared" si="2"/>
        <v>0</v>
      </c>
      <c r="X5" s="106">
        <f t="shared" si="2"/>
        <v>0</v>
      </c>
      <c r="Y5" s="116">
        <f t="shared" si="2"/>
        <v>0</v>
      </c>
      <c r="Z5" s="442">
        <f t="shared" si="2"/>
        <v>0</v>
      </c>
      <c r="AA5" s="440">
        <f t="shared" si="2"/>
        <v>0</v>
      </c>
      <c r="AB5" s="440">
        <f t="shared" si="2"/>
        <v>0</v>
      </c>
      <c r="AC5" s="441">
        <f t="shared" si="2"/>
        <v>0</v>
      </c>
      <c r="AD5" s="115">
        <f t="shared" si="2"/>
        <v>0</v>
      </c>
      <c r="AE5" s="106">
        <f t="shared" si="2"/>
        <v>0</v>
      </c>
      <c r="AF5" s="106">
        <f t="shared" si="2"/>
        <v>0</v>
      </c>
      <c r="AG5" s="116">
        <f t="shared" si="2"/>
        <v>0</v>
      </c>
      <c r="AH5" s="442">
        <f>AG56</f>
        <v>0</v>
      </c>
      <c r="AI5" s="440">
        <f t="shared" si="2"/>
        <v>0</v>
      </c>
      <c r="AJ5" s="440">
        <f t="shared" si="2"/>
        <v>0</v>
      </c>
      <c r="AK5" s="441">
        <f t="shared" si="2"/>
        <v>0</v>
      </c>
      <c r="AM5" s="146">
        <f>B5</f>
        <v>0</v>
      </c>
      <c r="AN5" s="18">
        <f>F5</f>
        <v>0</v>
      </c>
      <c r="AO5" s="17">
        <f>J5</f>
        <v>0</v>
      </c>
      <c r="AP5" s="18">
        <f>N5</f>
        <v>0</v>
      </c>
      <c r="AQ5" s="17">
        <f>R5</f>
        <v>0</v>
      </c>
      <c r="AR5" s="17">
        <f>V5</f>
        <v>0</v>
      </c>
      <c r="AS5" s="17">
        <f>Z5</f>
        <v>0</v>
      </c>
      <c r="AT5" s="17">
        <f>AD5</f>
        <v>0</v>
      </c>
      <c r="AU5" s="17">
        <f>AH5</f>
        <v>0</v>
      </c>
      <c r="AV5" s="147">
        <f>AM5</f>
        <v>0</v>
      </c>
    </row>
    <row r="6" spans="1:48">
      <c r="A6" s="139" t="s">
        <v>287</v>
      </c>
      <c r="B6" s="132"/>
      <c r="C6" s="109"/>
      <c r="D6" s="109"/>
      <c r="E6" s="133"/>
      <c r="F6" s="443"/>
      <c r="G6" s="444"/>
      <c r="H6" s="444"/>
      <c r="I6" s="445"/>
      <c r="J6" s="132"/>
      <c r="K6" s="109"/>
      <c r="L6" s="109"/>
      <c r="M6" s="133"/>
      <c r="N6" s="443"/>
      <c r="O6" s="444"/>
      <c r="P6" s="444"/>
      <c r="Q6" s="445"/>
      <c r="R6" s="132"/>
      <c r="S6" s="109"/>
      <c r="T6" s="109"/>
      <c r="U6" s="133"/>
      <c r="V6" s="443"/>
      <c r="W6" s="444"/>
      <c r="X6" s="444"/>
      <c r="Y6" s="445"/>
      <c r="Z6" s="132"/>
      <c r="AA6" s="109"/>
      <c r="AB6" s="109"/>
      <c r="AC6" s="133"/>
      <c r="AD6" s="443"/>
      <c r="AE6" s="444"/>
      <c r="AF6" s="444"/>
      <c r="AG6" s="445"/>
      <c r="AH6" s="132"/>
      <c r="AI6" s="109"/>
      <c r="AJ6" s="109"/>
      <c r="AK6" s="133"/>
      <c r="AM6" s="338"/>
      <c r="AN6" s="446"/>
      <c r="AO6" s="339"/>
      <c r="AP6" s="446"/>
      <c r="AQ6" s="339"/>
      <c r="AR6" s="339"/>
      <c r="AS6" s="339"/>
      <c r="AT6" s="339"/>
      <c r="AU6" s="339"/>
      <c r="AV6" s="447"/>
    </row>
    <row r="7" spans="1:48">
      <c r="A7" s="140" t="s">
        <v>288</v>
      </c>
      <c r="B7" s="448"/>
      <c r="C7" s="449"/>
      <c r="D7" s="449"/>
      <c r="E7" s="450"/>
      <c r="F7" s="443"/>
      <c r="G7" s="444"/>
      <c r="H7" s="444"/>
      <c r="I7" s="445"/>
      <c r="J7" s="448"/>
      <c r="K7" s="449"/>
      <c r="L7" s="449"/>
      <c r="M7" s="450"/>
      <c r="N7" s="443"/>
      <c r="O7" s="444"/>
      <c r="P7" s="444"/>
      <c r="Q7" s="445"/>
      <c r="R7" s="448"/>
      <c r="S7" s="449"/>
      <c r="T7" s="449"/>
      <c r="U7" s="450"/>
      <c r="V7" s="443"/>
      <c r="W7" s="444"/>
      <c r="X7" s="444"/>
      <c r="Y7" s="445"/>
      <c r="Z7" s="448"/>
      <c r="AA7" s="449"/>
      <c r="AB7" s="449"/>
      <c r="AC7" s="450"/>
      <c r="AD7" s="443"/>
      <c r="AE7" s="444"/>
      <c r="AF7" s="444"/>
      <c r="AG7" s="445"/>
      <c r="AH7" s="448"/>
      <c r="AI7" s="449"/>
      <c r="AJ7" s="449"/>
      <c r="AK7" s="450"/>
      <c r="AM7" s="335"/>
      <c r="AN7" s="336"/>
      <c r="AO7" s="336"/>
      <c r="AP7" s="336"/>
      <c r="AQ7" s="336"/>
      <c r="AR7" s="336"/>
      <c r="AS7" s="336"/>
      <c r="AT7" s="336"/>
      <c r="AU7" s="336"/>
      <c r="AV7" s="337"/>
    </row>
    <row r="8" spans="1:48">
      <c r="A8" s="153"/>
      <c r="B8" s="451"/>
      <c r="C8" s="452"/>
      <c r="D8" s="9"/>
      <c r="E8" s="117"/>
      <c r="F8" s="451"/>
      <c r="G8" s="452"/>
      <c r="H8" s="9"/>
      <c r="I8" s="117"/>
      <c r="J8" s="451"/>
      <c r="K8" s="452"/>
      <c r="L8" s="9"/>
      <c r="M8" s="117"/>
      <c r="N8" s="451"/>
      <c r="O8" s="452"/>
      <c r="P8" s="9"/>
      <c r="Q8" s="117"/>
      <c r="R8" s="451"/>
      <c r="S8" s="452"/>
      <c r="T8" s="9"/>
      <c r="U8" s="117"/>
      <c r="V8" s="453"/>
      <c r="W8" s="454"/>
      <c r="X8" s="333"/>
      <c r="Y8" s="334"/>
      <c r="Z8" s="453"/>
      <c r="AA8" s="454"/>
      <c r="AB8" s="333"/>
      <c r="AC8" s="334"/>
      <c r="AD8" s="451"/>
      <c r="AE8" s="452"/>
      <c r="AF8" s="9"/>
      <c r="AG8" s="117"/>
      <c r="AH8" s="451"/>
      <c r="AI8" s="452"/>
      <c r="AJ8" s="9"/>
      <c r="AK8" s="117"/>
      <c r="AM8" s="148">
        <f>SUM(B8:E8)</f>
        <v>0</v>
      </c>
      <c r="AN8" s="108">
        <f>SUM(F8:I8)</f>
        <v>0</v>
      </c>
      <c r="AO8" s="108">
        <f>SUM(J8:M8)</f>
        <v>0</v>
      </c>
      <c r="AP8" s="108">
        <f>SUM(N8:Q8)</f>
        <v>0</v>
      </c>
      <c r="AQ8" s="108">
        <f>SUM(R8:U8)</f>
        <v>0</v>
      </c>
      <c r="AR8" s="108">
        <f>SUM(V8:Y8)</f>
        <v>0</v>
      </c>
      <c r="AS8" s="108">
        <f>SUM(Z8:AC8)</f>
        <v>0</v>
      </c>
      <c r="AT8" s="108">
        <f>SUM(AD8:AG8)</f>
        <v>0</v>
      </c>
      <c r="AU8" s="108">
        <f>SUM(AH8:AK8)</f>
        <v>0</v>
      </c>
      <c r="AV8" s="149">
        <f>SUM(AM8:AU8)</f>
        <v>0</v>
      </c>
    </row>
    <row r="9" spans="1:48">
      <c r="A9" s="153"/>
      <c r="B9" s="451"/>
      <c r="C9" s="452"/>
      <c r="D9" s="9"/>
      <c r="E9" s="117"/>
      <c r="F9" s="451"/>
      <c r="G9" s="452"/>
      <c r="H9" s="9"/>
      <c r="I9" s="117"/>
      <c r="J9" s="451"/>
      <c r="K9" s="452"/>
      <c r="L9" s="9"/>
      <c r="M9" s="117"/>
      <c r="N9" s="451"/>
      <c r="O9" s="452"/>
      <c r="P9" s="9"/>
      <c r="Q9" s="117"/>
      <c r="R9" s="451"/>
      <c r="S9" s="452"/>
      <c r="T9" s="9"/>
      <c r="U9" s="117"/>
      <c r="V9" s="453"/>
      <c r="W9" s="454"/>
      <c r="X9" s="333"/>
      <c r="Y9" s="334"/>
      <c r="Z9" s="453"/>
      <c r="AA9" s="454"/>
      <c r="AB9" s="333"/>
      <c r="AC9" s="334"/>
      <c r="AD9" s="451"/>
      <c r="AE9" s="452"/>
      <c r="AF9" s="9"/>
      <c r="AG9" s="117"/>
      <c r="AH9" s="451"/>
      <c r="AI9" s="452"/>
      <c r="AJ9" s="9"/>
      <c r="AK9" s="117"/>
      <c r="AM9" s="148">
        <f t="shared" ref="AM9:AM11" si="3">SUM(B9:E9)</f>
        <v>0</v>
      </c>
      <c r="AN9" s="108">
        <f t="shared" ref="AN9:AN11" si="4">SUM(F9:I9)</f>
        <v>0</v>
      </c>
      <c r="AO9" s="108">
        <f t="shared" ref="AO9:AO11" si="5">SUM(J9:M9)</f>
        <v>0</v>
      </c>
      <c r="AP9" s="108">
        <f t="shared" ref="AP9:AP11" si="6">SUM(N9:Q9)</f>
        <v>0</v>
      </c>
      <c r="AQ9" s="108">
        <f t="shared" ref="AQ9:AQ11" si="7">SUM(R9:U9)</f>
        <v>0</v>
      </c>
      <c r="AR9" s="108">
        <f t="shared" ref="AR9:AR11" si="8">SUM(V9:Y9)</f>
        <v>0</v>
      </c>
      <c r="AS9" s="108">
        <f t="shared" ref="AS9:AS11" si="9">SUM(Z9:AC9)</f>
        <v>0</v>
      </c>
      <c r="AT9" s="108">
        <f t="shared" ref="AT9:AT11" si="10">SUM(AD9:AG9)</f>
        <v>0</v>
      </c>
      <c r="AU9" s="108">
        <f t="shared" ref="AU9:AU11" si="11">SUM(AH9:AK9)</f>
        <v>0</v>
      </c>
      <c r="AV9" s="149">
        <f t="shared" ref="AV9:AV11" si="12">SUM(AM9:AU9)</f>
        <v>0</v>
      </c>
    </row>
    <row r="10" spans="1:48">
      <c r="A10" s="153"/>
      <c r="B10" s="451"/>
      <c r="C10" s="452"/>
      <c r="D10" s="9"/>
      <c r="E10" s="117"/>
      <c r="F10" s="451"/>
      <c r="G10" s="452"/>
      <c r="H10" s="9"/>
      <c r="I10" s="117"/>
      <c r="J10" s="451"/>
      <c r="K10" s="452"/>
      <c r="L10" s="9"/>
      <c r="M10" s="117"/>
      <c r="N10" s="451"/>
      <c r="O10" s="452"/>
      <c r="P10" s="9"/>
      <c r="Q10" s="117"/>
      <c r="R10" s="451"/>
      <c r="S10" s="452"/>
      <c r="T10" s="9"/>
      <c r="U10" s="117"/>
      <c r="V10" s="453"/>
      <c r="W10" s="454"/>
      <c r="X10" s="333"/>
      <c r="Y10" s="334"/>
      <c r="Z10" s="453"/>
      <c r="AA10" s="454"/>
      <c r="AB10" s="333"/>
      <c r="AC10" s="334"/>
      <c r="AD10" s="451"/>
      <c r="AE10" s="452"/>
      <c r="AF10" s="9"/>
      <c r="AG10" s="117"/>
      <c r="AH10" s="451"/>
      <c r="AI10" s="452"/>
      <c r="AJ10" s="9"/>
      <c r="AK10" s="117"/>
      <c r="AM10" s="148">
        <f t="shared" si="3"/>
        <v>0</v>
      </c>
      <c r="AN10" s="108">
        <f t="shared" si="4"/>
        <v>0</v>
      </c>
      <c r="AO10" s="108">
        <f t="shared" si="5"/>
        <v>0</v>
      </c>
      <c r="AP10" s="108">
        <f t="shared" si="6"/>
        <v>0</v>
      </c>
      <c r="AQ10" s="108">
        <f t="shared" si="7"/>
        <v>0</v>
      </c>
      <c r="AR10" s="108">
        <f t="shared" si="8"/>
        <v>0</v>
      </c>
      <c r="AS10" s="108">
        <f t="shared" si="9"/>
        <v>0</v>
      </c>
      <c r="AT10" s="108">
        <f t="shared" si="10"/>
        <v>0</v>
      </c>
      <c r="AU10" s="108">
        <f t="shared" si="11"/>
        <v>0</v>
      </c>
      <c r="AV10" s="149">
        <f t="shared" si="12"/>
        <v>0</v>
      </c>
    </row>
    <row r="11" spans="1:48">
      <c r="A11" s="153"/>
      <c r="B11" s="451"/>
      <c r="C11" s="452"/>
      <c r="D11" s="9"/>
      <c r="E11" s="117"/>
      <c r="F11" s="451"/>
      <c r="G11" s="452"/>
      <c r="H11" s="9"/>
      <c r="I11" s="117"/>
      <c r="J11" s="451"/>
      <c r="K11" s="452"/>
      <c r="L11" s="9"/>
      <c r="M11" s="117"/>
      <c r="N11" s="451"/>
      <c r="O11" s="452"/>
      <c r="P11" s="9"/>
      <c r="Q11" s="117"/>
      <c r="R11" s="451"/>
      <c r="S11" s="452"/>
      <c r="T11" s="9"/>
      <c r="U11" s="117"/>
      <c r="V11" s="453"/>
      <c r="W11" s="454"/>
      <c r="X11" s="333"/>
      <c r="Y11" s="334"/>
      <c r="Z11" s="453"/>
      <c r="AA11" s="454"/>
      <c r="AB11" s="333"/>
      <c r="AC11" s="334"/>
      <c r="AD11" s="451"/>
      <c r="AE11" s="452"/>
      <c r="AF11" s="9"/>
      <c r="AG11" s="117"/>
      <c r="AH11" s="451"/>
      <c r="AI11" s="452"/>
      <c r="AJ11" s="9"/>
      <c r="AK11" s="117"/>
      <c r="AM11" s="148">
        <f t="shared" si="3"/>
        <v>0</v>
      </c>
      <c r="AN11" s="108">
        <f t="shared" si="4"/>
        <v>0</v>
      </c>
      <c r="AO11" s="108">
        <f t="shared" si="5"/>
        <v>0</v>
      </c>
      <c r="AP11" s="108">
        <f t="shared" si="6"/>
        <v>0</v>
      </c>
      <c r="AQ11" s="108">
        <f t="shared" si="7"/>
        <v>0</v>
      </c>
      <c r="AR11" s="108">
        <f t="shared" si="8"/>
        <v>0</v>
      </c>
      <c r="AS11" s="108">
        <f t="shared" si="9"/>
        <v>0</v>
      </c>
      <c r="AT11" s="108">
        <f t="shared" si="10"/>
        <v>0</v>
      </c>
      <c r="AU11" s="108">
        <f t="shared" si="11"/>
        <v>0</v>
      </c>
      <c r="AV11" s="149">
        <f t="shared" si="12"/>
        <v>0</v>
      </c>
    </row>
    <row r="12" spans="1:48">
      <c r="A12" s="139" t="s">
        <v>289</v>
      </c>
      <c r="B12" s="448"/>
      <c r="C12" s="449"/>
      <c r="D12" s="449"/>
      <c r="E12" s="450"/>
      <c r="F12" s="443"/>
      <c r="G12" s="444"/>
      <c r="H12" s="444"/>
      <c r="I12" s="445"/>
      <c r="J12" s="448"/>
      <c r="K12" s="449"/>
      <c r="L12" s="449"/>
      <c r="M12" s="450"/>
      <c r="N12" s="455"/>
      <c r="O12" s="456"/>
      <c r="P12" s="456"/>
      <c r="Q12" s="457"/>
      <c r="R12" s="448"/>
      <c r="S12" s="449"/>
      <c r="T12" s="449"/>
      <c r="U12" s="450"/>
      <c r="V12" s="443"/>
      <c r="W12" s="444"/>
      <c r="X12" s="444"/>
      <c r="Y12" s="445"/>
      <c r="Z12" s="448"/>
      <c r="AA12" s="449"/>
      <c r="AB12" s="449"/>
      <c r="AC12" s="450"/>
      <c r="AD12" s="443"/>
      <c r="AE12" s="444"/>
      <c r="AF12" s="444"/>
      <c r="AG12" s="445"/>
      <c r="AH12" s="448"/>
      <c r="AI12" s="449"/>
      <c r="AJ12" s="449"/>
      <c r="AK12" s="450"/>
      <c r="AM12" s="327"/>
      <c r="AN12" s="328"/>
      <c r="AO12" s="328"/>
      <c r="AP12" s="328"/>
      <c r="AQ12" s="328"/>
      <c r="AR12" s="328"/>
      <c r="AS12" s="328"/>
      <c r="AT12" s="328"/>
      <c r="AU12" s="328"/>
      <c r="AV12" s="329"/>
    </row>
    <row r="13" spans="1:48">
      <c r="A13" s="458"/>
      <c r="B13" s="451"/>
      <c r="C13" s="452"/>
      <c r="D13" s="9"/>
      <c r="E13" s="117"/>
      <c r="F13" s="451"/>
      <c r="G13" s="452"/>
      <c r="H13" s="9"/>
      <c r="I13" s="117"/>
      <c r="J13" s="451"/>
      <c r="K13" s="452"/>
      <c r="L13" s="9"/>
      <c r="M13" s="117"/>
      <c r="N13" s="451"/>
      <c r="O13" s="452"/>
      <c r="P13" s="9"/>
      <c r="Q13" s="117"/>
      <c r="R13" s="451"/>
      <c r="S13" s="452"/>
      <c r="T13" s="9"/>
      <c r="U13" s="117"/>
      <c r="V13" s="453"/>
      <c r="W13" s="454"/>
      <c r="X13" s="333"/>
      <c r="Y13" s="334"/>
      <c r="Z13" s="453"/>
      <c r="AA13" s="454"/>
      <c r="AB13" s="333"/>
      <c r="AC13" s="334"/>
      <c r="AD13" s="451"/>
      <c r="AE13" s="452"/>
      <c r="AF13" s="9"/>
      <c r="AG13" s="117"/>
      <c r="AH13" s="451"/>
      <c r="AI13" s="452"/>
      <c r="AJ13" s="9"/>
      <c r="AK13" s="117"/>
      <c r="AM13" s="148">
        <f t="shared" ref="AM13:AM14" si="13">SUM(B13:E13)</f>
        <v>0</v>
      </c>
      <c r="AN13" s="108">
        <f t="shared" ref="AN13:AN14" si="14">SUM(F13:I13)</f>
        <v>0</v>
      </c>
      <c r="AO13" s="108">
        <f t="shared" ref="AO13:AO14" si="15">SUM(J13:M13)</f>
        <v>0</v>
      </c>
      <c r="AP13" s="108">
        <f t="shared" ref="AP13:AP14" si="16">SUM(N13:Q13)</f>
        <v>0</v>
      </c>
      <c r="AQ13" s="108">
        <f t="shared" ref="AQ13:AQ14" si="17">SUM(R13:U13)</f>
        <v>0</v>
      </c>
      <c r="AR13" s="108">
        <f t="shared" ref="AR13:AR14" si="18">SUM(V13:Y13)</f>
        <v>0</v>
      </c>
      <c r="AS13" s="108">
        <f t="shared" ref="AS13:AS14" si="19">SUM(Z13:AC13)</f>
        <v>0</v>
      </c>
      <c r="AT13" s="108">
        <f t="shared" ref="AT13:AT14" si="20">SUM(AD13:AG13)</f>
        <v>0</v>
      </c>
      <c r="AU13" s="108">
        <f t="shared" ref="AU13:AU14" si="21">SUM(AH13:AK13)</f>
        <v>0</v>
      </c>
      <c r="AV13" s="149">
        <f t="shared" ref="AV13:AV14" si="22">SUM(AM13:AU13)</f>
        <v>0</v>
      </c>
    </row>
    <row r="14" spans="1:48">
      <c r="A14" s="458"/>
      <c r="B14" s="451"/>
      <c r="C14" s="452"/>
      <c r="D14" s="9"/>
      <c r="E14" s="117"/>
      <c r="F14" s="451"/>
      <c r="G14" s="452"/>
      <c r="H14" s="9"/>
      <c r="I14" s="117"/>
      <c r="J14" s="451"/>
      <c r="K14" s="452"/>
      <c r="L14" s="9"/>
      <c r="M14" s="117"/>
      <c r="N14" s="451"/>
      <c r="O14" s="452"/>
      <c r="P14" s="9"/>
      <c r="Q14" s="117"/>
      <c r="R14" s="451"/>
      <c r="S14" s="452"/>
      <c r="T14" s="9"/>
      <c r="U14" s="117"/>
      <c r="V14" s="453"/>
      <c r="W14" s="454"/>
      <c r="X14" s="333"/>
      <c r="Y14" s="334"/>
      <c r="Z14" s="453"/>
      <c r="AA14" s="454"/>
      <c r="AB14" s="333"/>
      <c r="AC14" s="334"/>
      <c r="AD14" s="451"/>
      <c r="AE14" s="452"/>
      <c r="AF14" s="9"/>
      <c r="AG14" s="117"/>
      <c r="AH14" s="451"/>
      <c r="AI14" s="452"/>
      <c r="AJ14" s="9"/>
      <c r="AK14" s="117"/>
      <c r="AM14" s="148">
        <f t="shared" si="13"/>
        <v>0</v>
      </c>
      <c r="AN14" s="108">
        <f t="shared" si="14"/>
        <v>0</v>
      </c>
      <c r="AO14" s="108">
        <f t="shared" si="15"/>
        <v>0</v>
      </c>
      <c r="AP14" s="108">
        <f t="shared" si="16"/>
        <v>0</v>
      </c>
      <c r="AQ14" s="108">
        <f t="shared" si="17"/>
        <v>0</v>
      </c>
      <c r="AR14" s="108">
        <f t="shared" si="18"/>
        <v>0</v>
      </c>
      <c r="AS14" s="108">
        <f t="shared" si="19"/>
        <v>0</v>
      </c>
      <c r="AT14" s="108">
        <f t="shared" si="20"/>
        <v>0</v>
      </c>
      <c r="AU14" s="108">
        <f t="shared" si="21"/>
        <v>0</v>
      </c>
      <c r="AV14" s="149">
        <f t="shared" si="22"/>
        <v>0</v>
      </c>
    </row>
    <row r="15" spans="1:48">
      <c r="A15" s="154" t="s">
        <v>290</v>
      </c>
      <c r="B15" s="448"/>
      <c r="C15" s="449"/>
      <c r="D15" s="449"/>
      <c r="E15" s="450"/>
      <c r="F15" s="443"/>
      <c r="G15" s="444"/>
      <c r="H15" s="444"/>
      <c r="I15" s="445"/>
      <c r="J15" s="448"/>
      <c r="K15" s="449"/>
      <c r="L15" s="449"/>
      <c r="M15" s="450"/>
      <c r="N15" s="455"/>
      <c r="O15" s="456"/>
      <c r="P15" s="456"/>
      <c r="Q15" s="457"/>
      <c r="R15" s="448"/>
      <c r="S15" s="449"/>
      <c r="T15" s="449"/>
      <c r="U15" s="450"/>
      <c r="V15" s="443"/>
      <c r="W15" s="444"/>
      <c r="X15" s="444"/>
      <c r="Y15" s="445"/>
      <c r="Z15" s="448"/>
      <c r="AA15" s="449"/>
      <c r="AB15" s="449"/>
      <c r="AC15" s="450"/>
      <c r="AD15" s="443"/>
      <c r="AE15" s="444"/>
      <c r="AF15" s="444"/>
      <c r="AG15" s="445"/>
      <c r="AH15" s="448"/>
      <c r="AI15" s="449"/>
      <c r="AJ15" s="449"/>
      <c r="AK15" s="450"/>
      <c r="AM15" s="327"/>
      <c r="AN15" s="328"/>
      <c r="AO15" s="328"/>
      <c r="AP15" s="328"/>
      <c r="AQ15" s="328"/>
      <c r="AR15" s="328"/>
      <c r="AS15" s="328"/>
      <c r="AT15" s="328"/>
      <c r="AU15" s="328"/>
      <c r="AV15" s="329"/>
    </row>
    <row r="16" spans="1:48">
      <c r="A16" s="153"/>
      <c r="B16" s="451"/>
      <c r="C16" s="452"/>
      <c r="D16" s="9"/>
      <c r="E16" s="117"/>
      <c r="F16" s="451"/>
      <c r="G16" s="452"/>
      <c r="H16" s="9"/>
      <c r="I16" s="117"/>
      <c r="J16" s="451"/>
      <c r="K16" s="452"/>
      <c r="L16" s="9"/>
      <c r="M16" s="117"/>
      <c r="N16" s="451"/>
      <c r="O16" s="452"/>
      <c r="P16" s="9"/>
      <c r="Q16" s="117"/>
      <c r="R16" s="451"/>
      <c r="S16" s="452"/>
      <c r="T16" s="9"/>
      <c r="U16" s="117"/>
      <c r="V16" s="453"/>
      <c r="W16" s="454"/>
      <c r="X16" s="333"/>
      <c r="Y16" s="334"/>
      <c r="Z16" s="453"/>
      <c r="AA16" s="454"/>
      <c r="AB16" s="333"/>
      <c r="AC16" s="334"/>
      <c r="AD16" s="451"/>
      <c r="AE16" s="452"/>
      <c r="AF16" s="9"/>
      <c r="AG16" s="117"/>
      <c r="AH16" s="451"/>
      <c r="AI16" s="452"/>
      <c r="AJ16" s="9"/>
      <c r="AK16" s="117"/>
      <c r="AM16" s="148">
        <f t="shared" ref="AM16:AM17" si="23">SUM(B16:E16)</f>
        <v>0</v>
      </c>
      <c r="AN16" s="108">
        <f t="shared" ref="AN16:AN17" si="24">SUM(F16:I16)</f>
        <v>0</v>
      </c>
      <c r="AO16" s="108">
        <f t="shared" ref="AO16:AO17" si="25">SUM(J16:M16)</f>
        <v>0</v>
      </c>
      <c r="AP16" s="108">
        <f t="shared" ref="AP16:AP17" si="26">SUM(N16:Q16)</f>
        <v>0</v>
      </c>
      <c r="AQ16" s="108">
        <f t="shared" ref="AQ16:AQ17" si="27">SUM(R16:U16)</f>
        <v>0</v>
      </c>
      <c r="AR16" s="108">
        <f t="shared" ref="AR16:AR17" si="28">SUM(V16:Y16)</f>
        <v>0</v>
      </c>
      <c r="AS16" s="108">
        <f t="shared" ref="AS16:AS17" si="29">SUM(Z16:AC16)</f>
        <v>0</v>
      </c>
      <c r="AT16" s="108">
        <f t="shared" ref="AT16:AT17" si="30">SUM(AD16:AG16)</f>
        <v>0</v>
      </c>
      <c r="AU16" s="108">
        <f t="shared" ref="AU16:AU17" si="31">SUM(AH16:AK16)</f>
        <v>0</v>
      </c>
      <c r="AV16" s="149">
        <f t="shared" ref="AV16:AV17" si="32">SUM(AM16:AU16)</f>
        <v>0</v>
      </c>
    </row>
    <row r="17" spans="1:48">
      <c r="A17" s="153"/>
      <c r="B17" s="451"/>
      <c r="C17" s="452"/>
      <c r="D17" s="9"/>
      <c r="E17" s="117"/>
      <c r="F17" s="451"/>
      <c r="G17" s="452"/>
      <c r="H17" s="9"/>
      <c r="I17" s="117"/>
      <c r="J17" s="451"/>
      <c r="K17" s="452"/>
      <c r="L17" s="9"/>
      <c r="M17" s="117"/>
      <c r="N17" s="451"/>
      <c r="O17" s="452"/>
      <c r="P17" s="9"/>
      <c r="Q17" s="117"/>
      <c r="R17" s="451"/>
      <c r="S17" s="452"/>
      <c r="T17" s="9"/>
      <c r="U17" s="117"/>
      <c r="V17" s="453"/>
      <c r="W17" s="454"/>
      <c r="X17" s="333"/>
      <c r="Y17" s="334"/>
      <c r="Z17" s="453"/>
      <c r="AA17" s="454"/>
      <c r="AB17" s="333"/>
      <c r="AC17" s="334"/>
      <c r="AD17" s="451"/>
      <c r="AE17" s="452"/>
      <c r="AF17" s="9"/>
      <c r="AG17" s="117"/>
      <c r="AH17" s="451"/>
      <c r="AI17" s="452"/>
      <c r="AJ17" s="9"/>
      <c r="AK17" s="117"/>
      <c r="AM17" s="148">
        <f t="shared" si="23"/>
        <v>0</v>
      </c>
      <c r="AN17" s="108">
        <f t="shared" si="24"/>
        <v>0</v>
      </c>
      <c r="AO17" s="108">
        <f t="shared" si="25"/>
        <v>0</v>
      </c>
      <c r="AP17" s="108">
        <f t="shared" si="26"/>
        <v>0</v>
      </c>
      <c r="AQ17" s="108">
        <f t="shared" si="27"/>
        <v>0</v>
      </c>
      <c r="AR17" s="108">
        <f t="shared" si="28"/>
        <v>0</v>
      </c>
      <c r="AS17" s="108">
        <f t="shared" si="29"/>
        <v>0</v>
      </c>
      <c r="AT17" s="108">
        <f t="shared" si="30"/>
        <v>0</v>
      </c>
      <c r="AU17" s="108">
        <f t="shared" si="31"/>
        <v>0</v>
      </c>
      <c r="AV17" s="149">
        <f t="shared" si="32"/>
        <v>0</v>
      </c>
    </row>
    <row r="18" spans="1:48">
      <c r="A18" s="139" t="s">
        <v>291</v>
      </c>
      <c r="B18" s="459"/>
      <c r="C18" s="460"/>
      <c r="D18" s="460"/>
      <c r="E18" s="461"/>
      <c r="F18" s="443"/>
      <c r="G18" s="444"/>
      <c r="H18" s="444"/>
      <c r="I18" s="445"/>
      <c r="J18" s="459"/>
      <c r="K18" s="460"/>
      <c r="L18" s="460"/>
      <c r="M18" s="461"/>
      <c r="N18" s="455"/>
      <c r="O18" s="456"/>
      <c r="P18" s="456"/>
      <c r="Q18" s="457"/>
      <c r="R18" s="459"/>
      <c r="S18" s="460"/>
      <c r="T18" s="460"/>
      <c r="U18" s="461"/>
      <c r="V18" s="443"/>
      <c r="W18" s="444"/>
      <c r="X18" s="444"/>
      <c r="Y18" s="445"/>
      <c r="Z18" s="459"/>
      <c r="AA18" s="460"/>
      <c r="AB18" s="460"/>
      <c r="AC18" s="461"/>
      <c r="AD18" s="443"/>
      <c r="AE18" s="444"/>
      <c r="AF18" s="444"/>
      <c r="AG18" s="445"/>
      <c r="AH18" s="459"/>
      <c r="AI18" s="460"/>
      <c r="AJ18" s="460"/>
      <c r="AK18" s="461"/>
      <c r="AM18" s="327"/>
      <c r="AN18" s="328"/>
      <c r="AO18" s="328"/>
      <c r="AP18" s="328"/>
      <c r="AQ18" s="328"/>
      <c r="AR18" s="328"/>
      <c r="AS18" s="328"/>
      <c r="AT18" s="328"/>
      <c r="AU18" s="328"/>
      <c r="AV18" s="329"/>
    </row>
    <row r="19" spans="1:48">
      <c r="A19" s="153"/>
      <c r="B19" s="451"/>
      <c r="C19" s="452"/>
      <c r="D19" s="9"/>
      <c r="E19" s="117"/>
      <c r="F19" s="451"/>
      <c r="G19" s="452"/>
      <c r="H19" s="9"/>
      <c r="I19" s="117"/>
      <c r="J19" s="451"/>
      <c r="K19" s="452"/>
      <c r="L19" s="9"/>
      <c r="M19" s="117"/>
      <c r="N19" s="451"/>
      <c r="O19" s="452"/>
      <c r="P19" s="9"/>
      <c r="Q19" s="117"/>
      <c r="R19" s="451"/>
      <c r="S19" s="452"/>
      <c r="T19" s="9"/>
      <c r="U19" s="117"/>
      <c r="V19" s="453"/>
      <c r="W19" s="454"/>
      <c r="X19" s="333"/>
      <c r="Y19" s="334"/>
      <c r="Z19" s="453"/>
      <c r="AA19" s="454"/>
      <c r="AB19" s="333"/>
      <c r="AC19" s="334"/>
      <c r="AD19" s="451"/>
      <c r="AE19" s="452"/>
      <c r="AF19" s="9"/>
      <c r="AG19" s="117"/>
      <c r="AH19" s="451"/>
      <c r="AI19" s="452"/>
      <c r="AJ19" s="9"/>
      <c r="AK19" s="117"/>
      <c r="AM19" s="148">
        <f t="shared" ref="AM19:AM20" si="33">SUM(B19:E19)</f>
        <v>0</v>
      </c>
      <c r="AN19" s="108">
        <f t="shared" ref="AN19:AN20" si="34">SUM(F19:I19)</f>
        <v>0</v>
      </c>
      <c r="AO19" s="108">
        <f t="shared" ref="AO19:AO20" si="35">SUM(J19:M19)</f>
        <v>0</v>
      </c>
      <c r="AP19" s="108">
        <f t="shared" ref="AP19:AP20" si="36">SUM(N19:Q19)</f>
        <v>0</v>
      </c>
      <c r="AQ19" s="108">
        <f t="shared" ref="AQ19:AQ20" si="37">SUM(R19:U19)</f>
        <v>0</v>
      </c>
      <c r="AR19" s="108">
        <f t="shared" ref="AR19:AR20" si="38">SUM(V19:Y19)</f>
        <v>0</v>
      </c>
      <c r="AS19" s="108">
        <f t="shared" ref="AS19:AS20" si="39">SUM(Z19:AC19)</f>
        <v>0</v>
      </c>
      <c r="AT19" s="108">
        <f t="shared" ref="AT19:AT20" si="40">SUM(AD19:AG19)</f>
        <v>0</v>
      </c>
      <c r="AU19" s="108">
        <f t="shared" ref="AU19:AU20" si="41">SUM(AH19:AK19)</f>
        <v>0</v>
      </c>
      <c r="AV19" s="149">
        <f t="shared" ref="AV19:AV20" si="42">SUM(AM19:AU19)</f>
        <v>0</v>
      </c>
    </row>
    <row r="20" spans="1:48">
      <c r="A20" s="153"/>
      <c r="B20" s="451"/>
      <c r="C20" s="452"/>
      <c r="D20" s="9"/>
      <c r="E20" s="117"/>
      <c r="F20" s="451"/>
      <c r="G20" s="452"/>
      <c r="H20" s="9"/>
      <c r="I20" s="117"/>
      <c r="J20" s="451"/>
      <c r="K20" s="452"/>
      <c r="L20" s="9"/>
      <c r="M20" s="117"/>
      <c r="N20" s="451"/>
      <c r="O20" s="452"/>
      <c r="P20" s="9"/>
      <c r="Q20" s="117"/>
      <c r="R20" s="451"/>
      <c r="S20" s="452"/>
      <c r="T20" s="9"/>
      <c r="U20" s="117"/>
      <c r="V20" s="453"/>
      <c r="W20" s="454"/>
      <c r="X20" s="333"/>
      <c r="Y20" s="334"/>
      <c r="Z20" s="453"/>
      <c r="AA20" s="454"/>
      <c r="AB20" s="333"/>
      <c r="AC20" s="334"/>
      <c r="AD20" s="451"/>
      <c r="AE20" s="452"/>
      <c r="AF20" s="9"/>
      <c r="AG20" s="117"/>
      <c r="AH20" s="451"/>
      <c r="AI20" s="452"/>
      <c r="AJ20" s="9"/>
      <c r="AK20" s="117"/>
      <c r="AM20" s="148">
        <f t="shared" si="33"/>
        <v>0</v>
      </c>
      <c r="AN20" s="108">
        <f t="shared" si="34"/>
        <v>0</v>
      </c>
      <c r="AO20" s="108">
        <f t="shared" si="35"/>
        <v>0</v>
      </c>
      <c r="AP20" s="108">
        <f t="shared" si="36"/>
        <v>0</v>
      </c>
      <c r="AQ20" s="108">
        <f t="shared" si="37"/>
        <v>0</v>
      </c>
      <c r="AR20" s="108">
        <f t="shared" si="38"/>
        <v>0</v>
      </c>
      <c r="AS20" s="108">
        <f t="shared" si="39"/>
        <v>0</v>
      </c>
      <c r="AT20" s="108">
        <f t="shared" si="40"/>
        <v>0</v>
      </c>
      <c r="AU20" s="108">
        <f t="shared" si="41"/>
        <v>0</v>
      </c>
      <c r="AV20" s="149">
        <f t="shared" si="42"/>
        <v>0</v>
      </c>
    </row>
    <row r="21" spans="1:48">
      <c r="A21" s="139" t="s">
        <v>292</v>
      </c>
      <c r="B21" s="134">
        <f t="shared" ref="B21:AK21" si="43">SUM(B8:B20)</f>
        <v>0</v>
      </c>
      <c r="C21" s="14">
        <f t="shared" si="43"/>
        <v>0</v>
      </c>
      <c r="D21" s="14">
        <f t="shared" si="43"/>
        <v>0</v>
      </c>
      <c r="E21" s="135">
        <f t="shared" si="43"/>
        <v>0</v>
      </c>
      <c r="F21" s="118">
        <f t="shared" si="43"/>
        <v>0</v>
      </c>
      <c r="G21" s="15">
        <f t="shared" si="43"/>
        <v>0</v>
      </c>
      <c r="H21" s="15">
        <f t="shared" si="43"/>
        <v>0</v>
      </c>
      <c r="I21" s="119">
        <f t="shared" si="43"/>
        <v>0</v>
      </c>
      <c r="J21" s="134">
        <f t="shared" si="43"/>
        <v>0</v>
      </c>
      <c r="K21" s="14">
        <f t="shared" si="43"/>
        <v>0</v>
      </c>
      <c r="L21" s="14">
        <f t="shared" si="43"/>
        <v>0</v>
      </c>
      <c r="M21" s="135">
        <f t="shared" si="43"/>
        <v>0</v>
      </c>
      <c r="N21" s="118">
        <f t="shared" si="43"/>
        <v>0</v>
      </c>
      <c r="O21" s="15">
        <f t="shared" si="43"/>
        <v>0</v>
      </c>
      <c r="P21" s="15">
        <f t="shared" si="43"/>
        <v>0</v>
      </c>
      <c r="Q21" s="119">
        <f t="shared" si="43"/>
        <v>0</v>
      </c>
      <c r="R21" s="134">
        <f t="shared" si="43"/>
        <v>0</v>
      </c>
      <c r="S21" s="14">
        <f t="shared" si="43"/>
        <v>0</v>
      </c>
      <c r="T21" s="14">
        <f t="shared" si="43"/>
        <v>0</v>
      </c>
      <c r="U21" s="135">
        <f t="shared" si="43"/>
        <v>0</v>
      </c>
      <c r="V21" s="118">
        <f t="shared" si="43"/>
        <v>0</v>
      </c>
      <c r="W21" s="15">
        <f t="shared" si="43"/>
        <v>0</v>
      </c>
      <c r="X21" s="15">
        <f t="shared" si="43"/>
        <v>0</v>
      </c>
      <c r="Y21" s="119">
        <f t="shared" si="43"/>
        <v>0</v>
      </c>
      <c r="Z21" s="134">
        <f t="shared" si="43"/>
        <v>0</v>
      </c>
      <c r="AA21" s="14">
        <f t="shared" si="43"/>
        <v>0</v>
      </c>
      <c r="AB21" s="14">
        <f t="shared" si="43"/>
        <v>0</v>
      </c>
      <c r="AC21" s="135">
        <f t="shared" si="43"/>
        <v>0</v>
      </c>
      <c r="AD21" s="118">
        <f t="shared" si="43"/>
        <v>0</v>
      </c>
      <c r="AE21" s="15">
        <f t="shared" si="43"/>
        <v>0</v>
      </c>
      <c r="AF21" s="15">
        <f t="shared" si="43"/>
        <v>0</v>
      </c>
      <c r="AG21" s="119">
        <f t="shared" si="43"/>
        <v>0</v>
      </c>
      <c r="AH21" s="134">
        <f t="shared" si="43"/>
        <v>0</v>
      </c>
      <c r="AI21" s="14">
        <f t="shared" si="43"/>
        <v>0</v>
      </c>
      <c r="AJ21" s="14">
        <f t="shared" si="43"/>
        <v>0</v>
      </c>
      <c r="AK21" s="135">
        <f t="shared" si="43"/>
        <v>0</v>
      </c>
      <c r="AM21" s="150">
        <f t="shared" ref="AM21:AV21" si="44">SUM(AM8:AM20)</f>
        <v>0</v>
      </c>
      <c r="AN21" s="107">
        <f t="shared" si="44"/>
        <v>0</v>
      </c>
      <c r="AO21" s="107">
        <f t="shared" si="44"/>
        <v>0</v>
      </c>
      <c r="AP21" s="107">
        <f t="shared" si="44"/>
        <v>0</v>
      </c>
      <c r="AQ21" s="107">
        <f t="shared" si="44"/>
        <v>0</v>
      </c>
      <c r="AR21" s="107">
        <f t="shared" si="44"/>
        <v>0</v>
      </c>
      <c r="AS21" s="107">
        <f t="shared" si="44"/>
        <v>0</v>
      </c>
      <c r="AT21" s="107">
        <f t="shared" si="44"/>
        <v>0</v>
      </c>
      <c r="AU21" s="107">
        <f t="shared" si="44"/>
        <v>0</v>
      </c>
      <c r="AV21" s="151">
        <f t="shared" si="44"/>
        <v>0</v>
      </c>
    </row>
    <row r="22" spans="1:48">
      <c r="A22" s="140" t="s">
        <v>293</v>
      </c>
      <c r="B22" s="136"/>
      <c r="C22" s="12"/>
      <c r="D22" s="12"/>
      <c r="E22" s="137"/>
      <c r="F22" s="120"/>
      <c r="G22" s="16"/>
      <c r="H22" s="16"/>
      <c r="I22" s="121"/>
      <c r="J22" s="136"/>
      <c r="K22" s="12"/>
      <c r="L22" s="12"/>
      <c r="M22" s="137"/>
      <c r="N22" s="120"/>
      <c r="O22" s="16"/>
      <c r="P22" s="16"/>
      <c r="Q22" s="121"/>
      <c r="R22" s="136"/>
      <c r="S22" s="12"/>
      <c r="T22" s="12"/>
      <c r="U22" s="137"/>
      <c r="V22" s="120"/>
      <c r="W22" s="16"/>
      <c r="X22" s="16"/>
      <c r="Y22" s="121"/>
      <c r="Z22" s="136"/>
      <c r="AA22" s="12"/>
      <c r="AB22" s="12"/>
      <c r="AC22" s="137"/>
      <c r="AD22" s="120"/>
      <c r="AE22" s="16"/>
      <c r="AF22" s="16"/>
      <c r="AG22" s="121"/>
      <c r="AH22" s="136"/>
      <c r="AI22" s="12"/>
      <c r="AJ22" s="12"/>
      <c r="AK22" s="137"/>
      <c r="AM22" s="327"/>
      <c r="AN22" s="328"/>
      <c r="AO22" s="328"/>
      <c r="AP22" s="328"/>
      <c r="AQ22" s="328"/>
      <c r="AR22" s="328"/>
      <c r="AS22" s="328"/>
      <c r="AT22" s="328"/>
      <c r="AU22" s="328"/>
      <c r="AV22" s="329"/>
    </row>
    <row r="23" spans="1:48">
      <c r="A23" s="138" t="s">
        <v>294</v>
      </c>
      <c r="B23" s="448"/>
      <c r="C23" s="449"/>
      <c r="D23" s="449"/>
      <c r="E23" s="450"/>
      <c r="F23" s="443"/>
      <c r="G23" s="444"/>
      <c r="H23" s="444"/>
      <c r="I23" s="445"/>
      <c r="J23" s="448"/>
      <c r="K23" s="449"/>
      <c r="L23" s="449"/>
      <c r="M23" s="450"/>
      <c r="N23" s="443"/>
      <c r="O23" s="444"/>
      <c r="P23" s="444"/>
      <c r="Q23" s="445"/>
      <c r="R23" s="448"/>
      <c r="S23" s="449"/>
      <c r="T23" s="449"/>
      <c r="U23" s="450"/>
      <c r="V23" s="443"/>
      <c r="W23" s="444"/>
      <c r="X23" s="444"/>
      <c r="Y23" s="445"/>
      <c r="Z23" s="448"/>
      <c r="AA23" s="449"/>
      <c r="AB23" s="449"/>
      <c r="AC23" s="450"/>
      <c r="AD23" s="443"/>
      <c r="AE23" s="444"/>
      <c r="AF23" s="444"/>
      <c r="AG23" s="445"/>
      <c r="AH23" s="448"/>
      <c r="AI23" s="449"/>
      <c r="AJ23" s="449"/>
      <c r="AK23" s="450"/>
      <c r="AM23" s="462"/>
      <c r="AN23" s="463"/>
      <c r="AO23" s="463"/>
      <c r="AP23" s="463"/>
      <c r="AQ23" s="463"/>
      <c r="AR23" s="463"/>
      <c r="AS23" s="463"/>
      <c r="AT23" s="463"/>
      <c r="AU23" s="463"/>
      <c r="AV23" s="464"/>
    </row>
    <row r="24" spans="1:48">
      <c r="A24" s="458"/>
      <c r="B24" s="451"/>
      <c r="C24" s="452"/>
      <c r="D24" s="9"/>
      <c r="E24" s="117"/>
      <c r="F24" s="451"/>
      <c r="G24" s="452"/>
      <c r="H24" s="9"/>
      <c r="I24" s="117"/>
      <c r="J24" s="451"/>
      <c r="K24" s="452"/>
      <c r="L24" s="9"/>
      <c r="M24" s="117"/>
      <c r="N24" s="451"/>
      <c r="O24" s="452"/>
      <c r="P24" s="9"/>
      <c r="Q24" s="117"/>
      <c r="R24" s="451"/>
      <c r="S24" s="452"/>
      <c r="T24" s="9"/>
      <c r="U24" s="117"/>
      <c r="V24" s="453"/>
      <c r="W24" s="454"/>
      <c r="X24" s="333"/>
      <c r="Y24" s="334"/>
      <c r="Z24" s="453"/>
      <c r="AA24" s="454"/>
      <c r="AB24" s="333"/>
      <c r="AC24" s="334"/>
      <c r="AD24" s="451"/>
      <c r="AE24" s="452"/>
      <c r="AF24" s="9"/>
      <c r="AG24" s="117"/>
      <c r="AH24" s="451"/>
      <c r="AI24" s="452"/>
      <c r="AJ24" s="9"/>
      <c r="AK24" s="117"/>
      <c r="AM24" s="148">
        <f t="shared" ref="AM24:AM29" si="45">SUM(B24:E24)</f>
        <v>0</v>
      </c>
      <c r="AN24" s="108">
        <f t="shared" ref="AN24:AN29" si="46">SUM(F24:I24)</f>
        <v>0</v>
      </c>
      <c r="AO24" s="108">
        <f t="shared" ref="AO24:AO29" si="47">SUM(J24:M24)</f>
        <v>0</v>
      </c>
      <c r="AP24" s="108">
        <f t="shared" ref="AP24:AP29" si="48">SUM(N24:Q24)</f>
        <v>0</v>
      </c>
      <c r="AQ24" s="108">
        <f t="shared" ref="AQ24:AQ29" si="49">SUM(R24:U24)</f>
        <v>0</v>
      </c>
      <c r="AR24" s="108">
        <f t="shared" ref="AR24:AR29" si="50">SUM(V24:Y24)</f>
        <v>0</v>
      </c>
      <c r="AS24" s="108">
        <f t="shared" ref="AS24:AS29" si="51">SUM(Z24:AC24)</f>
        <v>0</v>
      </c>
      <c r="AT24" s="108">
        <f t="shared" ref="AT24:AT29" si="52">SUM(AD24:AG24)</f>
        <v>0</v>
      </c>
      <c r="AU24" s="108">
        <f t="shared" ref="AU24:AU29" si="53">SUM(AH24:AK24)</f>
        <v>0</v>
      </c>
      <c r="AV24" s="149">
        <f t="shared" ref="AV24:AV29" si="54">SUM(AM24:AU24)</f>
        <v>0</v>
      </c>
    </row>
    <row r="25" spans="1:48">
      <c r="A25" s="458"/>
      <c r="B25" s="451"/>
      <c r="C25" s="452"/>
      <c r="D25" s="9"/>
      <c r="E25" s="117"/>
      <c r="F25" s="451"/>
      <c r="G25" s="452"/>
      <c r="H25" s="9"/>
      <c r="I25" s="117"/>
      <c r="J25" s="451"/>
      <c r="K25" s="452"/>
      <c r="L25" s="9"/>
      <c r="M25" s="117"/>
      <c r="N25" s="451"/>
      <c r="O25" s="452"/>
      <c r="P25" s="9"/>
      <c r="Q25" s="117"/>
      <c r="R25" s="451"/>
      <c r="S25" s="452"/>
      <c r="T25" s="9"/>
      <c r="U25" s="117"/>
      <c r="V25" s="453"/>
      <c r="W25" s="454"/>
      <c r="X25" s="333"/>
      <c r="Y25" s="334"/>
      <c r="Z25" s="453"/>
      <c r="AA25" s="454"/>
      <c r="AB25" s="333"/>
      <c r="AC25" s="334"/>
      <c r="AD25" s="451"/>
      <c r="AE25" s="452"/>
      <c r="AF25" s="9"/>
      <c r="AG25" s="117"/>
      <c r="AH25" s="451"/>
      <c r="AI25" s="452"/>
      <c r="AJ25" s="9"/>
      <c r="AK25" s="117"/>
      <c r="AM25" s="148">
        <f t="shared" si="45"/>
        <v>0</v>
      </c>
      <c r="AN25" s="108">
        <f t="shared" si="46"/>
        <v>0</v>
      </c>
      <c r="AO25" s="108">
        <f t="shared" si="47"/>
        <v>0</v>
      </c>
      <c r="AP25" s="108">
        <f t="shared" si="48"/>
        <v>0</v>
      </c>
      <c r="AQ25" s="108">
        <f t="shared" si="49"/>
        <v>0</v>
      </c>
      <c r="AR25" s="108">
        <f t="shared" si="50"/>
        <v>0</v>
      </c>
      <c r="AS25" s="108">
        <f t="shared" si="51"/>
        <v>0</v>
      </c>
      <c r="AT25" s="108">
        <f t="shared" si="52"/>
        <v>0</v>
      </c>
      <c r="AU25" s="108">
        <f t="shared" si="53"/>
        <v>0</v>
      </c>
      <c r="AV25" s="149">
        <f t="shared" si="54"/>
        <v>0</v>
      </c>
    </row>
    <row r="26" spans="1:48">
      <c r="A26" s="458"/>
      <c r="B26" s="451"/>
      <c r="C26" s="452"/>
      <c r="D26" s="9"/>
      <c r="E26" s="117"/>
      <c r="F26" s="451"/>
      <c r="G26" s="452"/>
      <c r="H26" s="9"/>
      <c r="I26" s="117"/>
      <c r="J26" s="451"/>
      <c r="K26" s="452"/>
      <c r="L26" s="9"/>
      <c r="M26" s="117"/>
      <c r="N26" s="451"/>
      <c r="O26" s="452"/>
      <c r="P26" s="9"/>
      <c r="Q26" s="117"/>
      <c r="R26" s="451"/>
      <c r="S26" s="452"/>
      <c r="T26" s="9"/>
      <c r="U26" s="117"/>
      <c r="V26" s="453"/>
      <c r="W26" s="454"/>
      <c r="X26" s="333"/>
      <c r="Y26" s="334"/>
      <c r="Z26" s="453"/>
      <c r="AA26" s="454"/>
      <c r="AB26" s="333"/>
      <c r="AC26" s="334"/>
      <c r="AD26" s="451"/>
      <c r="AE26" s="452"/>
      <c r="AF26" s="9"/>
      <c r="AG26" s="117"/>
      <c r="AH26" s="451"/>
      <c r="AI26" s="452"/>
      <c r="AJ26" s="9"/>
      <c r="AK26" s="117"/>
      <c r="AM26" s="148">
        <f t="shared" si="45"/>
        <v>0</v>
      </c>
      <c r="AN26" s="108">
        <f t="shared" si="46"/>
        <v>0</v>
      </c>
      <c r="AO26" s="108">
        <f t="shared" si="47"/>
        <v>0</v>
      </c>
      <c r="AP26" s="108">
        <f t="shared" si="48"/>
        <v>0</v>
      </c>
      <c r="AQ26" s="108">
        <f t="shared" si="49"/>
        <v>0</v>
      </c>
      <c r="AR26" s="108">
        <f t="shared" si="50"/>
        <v>0</v>
      </c>
      <c r="AS26" s="108">
        <f t="shared" si="51"/>
        <v>0</v>
      </c>
      <c r="AT26" s="108">
        <f t="shared" si="52"/>
        <v>0</v>
      </c>
      <c r="AU26" s="108">
        <f t="shared" si="53"/>
        <v>0</v>
      </c>
      <c r="AV26" s="149">
        <f t="shared" si="54"/>
        <v>0</v>
      </c>
    </row>
    <row r="27" spans="1:48">
      <c r="A27" s="458"/>
      <c r="B27" s="451"/>
      <c r="C27" s="452"/>
      <c r="D27" s="9"/>
      <c r="E27" s="117"/>
      <c r="F27" s="451"/>
      <c r="G27" s="452"/>
      <c r="H27" s="9"/>
      <c r="I27" s="117"/>
      <c r="J27" s="451"/>
      <c r="K27" s="452"/>
      <c r="L27" s="9"/>
      <c r="M27" s="117"/>
      <c r="N27" s="451"/>
      <c r="O27" s="452"/>
      <c r="P27" s="9"/>
      <c r="Q27" s="117"/>
      <c r="R27" s="451"/>
      <c r="S27" s="452"/>
      <c r="T27" s="9"/>
      <c r="U27" s="117"/>
      <c r="V27" s="453"/>
      <c r="W27" s="454"/>
      <c r="X27" s="333"/>
      <c r="Y27" s="334"/>
      <c r="Z27" s="453"/>
      <c r="AA27" s="454"/>
      <c r="AB27" s="333"/>
      <c r="AC27" s="334"/>
      <c r="AD27" s="451"/>
      <c r="AE27" s="452"/>
      <c r="AF27" s="9"/>
      <c r="AG27" s="117"/>
      <c r="AH27" s="451"/>
      <c r="AI27" s="452"/>
      <c r="AJ27" s="9"/>
      <c r="AK27" s="117"/>
      <c r="AM27" s="148">
        <f t="shared" si="45"/>
        <v>0</v>
      </c>
      <c r="AN27" s="108">
        <f t="shared" si="46"/>
        <v>0</v>
      </c>
      <c r="AO27" s="108">
        <f t="shared" si="47"/>
        <v>0</v>
      </c>
      <c r="AP27" s="108">
        <f t="shared" si="48"/>
        <v>0</v>
      </c>
      <c r="AQ27" s="108">
        <f t="shared" si="49"/>
        <v>0</v>
      </c>
      <c r="AR27" s="108">
        <f t="shared" si="50"/>
        <v>0</v>
      </c>
      <c r="AS27" s="108">
        <f t="shared" si="51"/>
        <v>0</v>
      </c>
      <c r="AT27" s="108">
        <f t="shared" si="52"/>
        <v>0</v>
      </c>
      <c r="AU27" s="108">
        <f t="shared" si="53"/>
        <v>0</v>
      </c>
      <c r="AV27" s="149">
        <f t="shared" si="54"/>
        <v>0</v>
      </c>
    </row>
    <row r="28" spans="1:48">
      <c r="A28" s="458"/>
      <c r="B28" s="451"/>
      <c r="C28" s="452"/>
      <c r="D28" s="9"/>
      <c r="E28" s="117"/>
      <c r="F28" s="451"/>
      <c r="G28" s="452"/>
      <c r="H28" s="9"/>
      <c r="I28" s="117"/>
      <c r="J28" s="451"/>
      <c r="K28" s="452"/>
      <c r="L28" s="9"/>
      <c r="M28" s="117"/>
      <c r="N28" s="451"/>
      <c r="O28" s="452"/>
      <c r="P28" s="9"/>
      <c r="Q28" s="117"/>
      <c r="R28" s="451"/>
      <c r="S28" s="452"/>
      <c r="T28" s="9"/>
      <c r="U28" s="117"/>
      <c r="V28" s="453"/>
      <c r="W28" s="454"/>
      <c r="X28" s="333"/>
      <c r="Y28" s="334"/>
      <c r="Z28" s="453"/>
      <c r="AA28" s="454"/>
      <c r="AB28" s="333"/>
      <c r="AC28" s="334"/>
      <c r="AD28" s="451"/>
      <c r="AE28" s="452"/>
      <c r="AF28" s="9"/>
      <c r="AG28" s="117"/>
      <c r="AH28" s="451"/>
      <c r="AI28" s="452"/>
      <c r="AJ28" s="9"/>
      <c r="AK28" s="117"/>
      <c r="AM28" s="148">
        <f t="shared" si="45"/>
        <v>0</v>
      </c>
      <c r="AN28" s="108">
        <f t="shared" si="46"/>
        <v>0</v>
      </c>
      <c r="AO28" s="108">
        <f t="shared" si="47"/>
        <v>0</v>
      </c>
      <c r="AP28" s="108">
        <f t="shared" si="48"/>
        <v>0</v>
      </c>
      <c r="AQ28" s="108">
        <f t="shared" si="49"/>
        <v>0</v>
      </c>
      <c r="AR28" s="108">
        <f t="shared" si="50"/>
        <v>0</v>
      </c>
      <c r="AS28" s="108">
        <f t="shared" si="51"/>
        <v>0</v>
      </c>
      <c r="AT28" s="108">
        <f t="shared" si="52"/>
        <v>0</v>
      </c>
      <c r="AU28" s="108">
        <f t="shared" si="53"/>
        <v>0</v>
      </c>
      <c r="AV28" s="149">
        <f t="shared" si="54"/>
        <v>0</v>
      </c>
    </row>
    <row r="29" spans="1:48">
      <c r="A29" s="458"/>
      <c r="B29" s="451"/>
      <c r="C29" s="452"/>
      <c r="D29" s="9"/>
      <c r="E29" s="117"/>
      <c r="F29" s="451"/>
      <c r="G29" s="452"/>
      <c r="H29" s="9"/>
      <c r="I29" s="117"/>
      <c r="J29" s="451"/>
      <c r="K29" s="452"/>
      <c r="L29" s="9"/>
      <c r="M29" s="117"/>
      <c r="N29" s="451"/>
      <c r="O29" s="452"/>
      <c r="P29" s="9"/>
      <c r="Q29" s="117"/>
      <c r="R29" s="451"/>
      <c r="S29" s="452"/>
      <c r="T29" s="9"/>
      <c r="U29" s="117"/>
      <c r="V29" s="453"/>
      <c r="W29" s="454"/>
      <c r="X29" s="333"/>
      <c r="Y29" s="334"/>
      <c r="Z29" s="453"/>
      <c r="AA29" s="454"/>
      <c r="AB29" s="333"/>
      <c r="AC29" s="334"/>
      <c r="AD29" s="451"/>
      <c r="AE29" s="452"/>
      <c r="AF29" s="9"/>
      <c r="AG29" s="117"/>
      <c r="AH29" s="451"/>
      <c r="AI29" s="452"/>
      <c r="AJ29" s="9"/>
      <c r="AK29" s="117"/>
      <c r="AM29" s="148">
        <f t="shared" si="45"/>
        <v>0</v>
      </c>
      <c r="AN29" s="108">
        <f t="shared" si="46"/>
        <v>0</v>
      </c>
      <c r="AO29" s="108">
        <f t="shared" si="47"/>
        <v>0</v>
      </c>
      <c r="AP29" s="108">
        <f t="shared" si="48"/>
        <v>0</v>
      </c>
      <c r="AQ29" s="108">
        <f t="shared" si="49"/>
        <v>0</v>
      </c>
      <c r="AR29" s="108">
        <f t="shared" si="50"/>
        <v>0</v>
      </c>
      <c r="AS29" s="108">
        <f t="shared" si="51"/>
        <v>0</v>
      </c>
      <c r="AT29" s="108">
        <f t="shared" si="52"/>
        <v>0</v>
      </c>
      <c r="AU29" s="108">
        <f t="shared" si="53"/>
        <v>0</v>
      </c>
      <c r="AV29" s="149">
        <f t="shared" si="54"/>
        <v>0</v>
      </c>
    </row>
    <row r="30" spans="1:48">
      <c r="A30" s="140" t="s">
        <v>295</v>
      </c>
      <c r="B30" s="448"/>
      <c r="C30" s="449"/>
      <c r="D30" s="449"/>
      <c r="E30" s="450"/>
      <c r="F30" s="443"/>
      <c r="G30" s="444"/>
      <c r="H30" s="444"/>
      <c r="I30" s="445"/>
      <c r="J30" s="448"/>
      <c r="K30" s="449"/>
      <c r="L30" s="449"/>
      <c r="M30" s="450"/>
      <c r="N30" s="443"/>
      <c r="O30" s="444"/>
      <c r="P30" s="444"/>
      <c r="Q30" s="445"/>
      <c r="R30" s="448"/>
      <c r="S30" s="449"/>
      <c r="T30" s="449"/>
      <c r="U30" s="450"/>
      <c r="V30" s="443"/>
      <c r="W30" s="444"/>
      <c r="X30" s="444"/>
      <c r="Y30" s="445"/>
      <c r="Z30" s="448"/>
      <c r="AA30" s="449"/>
      <c r="AB30" s="449"/>
      <c r="AC30" s="450"/>
      <c r="AD30" s="443"/>
      <c r="AE30" s="444"/>
      <c r="AF30" s="444"/>
      <c r="AG30" s="445"/>
      <c r="AH30" s="448"/>
      <c r="AI30" s="449"/>
      <c r="AJ30" s="449"/>
      <c r="AK30" s="450"/>
      <c r="AM30" s="327"/>
      <c r="AN30" s="328"/>
      <c r="AO30" s="328"/>
      <c r="AP30" s="328"/>
      <c r="AQ30" s="328"/>
      <c r="AR30" s="328"/>
      <c r="AS30" s="328"/>
      <c r="AT30" s="328"/>
      <c r="AU30" s="328"/>
      <c r="AV30" s="329"/>
    </row>
    <row r="31" spans="1:48">
      <c r="A31" s="332"/>
      <c r="B31" s="451"/>
      <c r="C31" s="452"/>
      <c r="D31" s="9"/>
      <c r="E31" s="117"/>
      <c r="F31" s="451"/>
      <c r="G31" s="452"/>
      <c r="H31" s="9"/>
      <c r="I31" s="117"/>
      <c r="J31" s="451"/>
      <c r="K31" s="452"/>
      <c r="L31" s="9"/>
      <c r="M31" s="117"/>
      <c r="N31" s="451"/>
      <c r="O31" s="452"/>
      <c r="P31" s="9"/>
      <c r="Q31" s="117"/>
      <c r="R31" s="451"/>
      <c r="S31" s="452"/>
      <c r="T31" s="9"/>
      <c r="U31" s="117"/>
      <c r="V31" s="453"/>
      <c r="W31" s="454"/>
      <c r="X31" s="333"/>
      <c r="Y31" s="334"/>
      <c r="Z31" s="453"/>
      <c r="AA31" s="454"/>
      <c r="AB31" s="333"/>
      <c r="AC31" s="334"/>
      <c r="AD31" s="451"/>
      <c r="AE31" s="452"/>
      <c r="AF31" s="9"/>
      <c r="AG31" s="117"/>
      <c r="AH31" s="451"/>
      <c r="AI31" s="452"/>
      <c r="AJ31" s="9"/>
      <c r="AK31" s="117"/>
      <c r="AM31" s="148">
        <f t="shared" ref="AM31:AM38" si="55">SUM(B31:E31)</f>
        <v>0</v>
      </c>
      <c r="AN31" s="108">
        <f t="shared" ref="AN31:AN38" si="56">SUM(F31:I31)</f>
        <v>0</v>
      </c>
      <c r="AO31" s="108">
        <f t="shared" ref="AO31:AO38" si="57">SUM(J31:M31)</f>
        <v>0</v>
      </c>
      <c r="AP31" s="108">
        <f t="shared" ref="AP31:AP38" si="58">SUM(N31:Q31)</f>
        <v>0</v>
      </c>
      <c r="AQ31" s="108">
        <f t="shared" ref="AQ31:AQ38" si="59">SUM(R31:U31)</f>
        <v>0</v>
      </c>
      <c r="AR31" s="108">
        <f t="shared" ref="AR31:AR38" si="60">SUM(V31:Y31)</f>
        <v>0</v>
      </c>
      <c r="AS31" s="108">
        <f t="shared" ref="AS31:AS38" si="61">SUM(Z31:AC31)</f>
        <v>0</v>
      </c>
      <c r="AT31" s="108">
        <f t="shared" ref="AT31:AT38" si="62">SUM(AD31:AG31)</f>
        <v>0</v>
      </c>
      <c r="AU31" s="108">
        <f t="shared" ref="AU31:AU38" si="63">SUM(AH31:AK31)</f>
        <v>0</v>
      </c>
      <c r="AV31" s="149">
        <f t="shared" ref="AV31:AV38" si="64">SUM(AM31:AU31)</f>
        <v>0</v>
      </c>
    </row>
    <row r="32" spans="1:48">
      <c r="A32" s="332"/>
      <c r="B32" s="451"/>
      <c r="C32" s="452"/>
      <c r="D32" s="9"/>
      <c r="E32" s="117"/>
      <c r="F32" s="451"/>
      <c r="G32" s="452"/>
      <c r="H32" s="9"/>
      <c r="I32" s="117"/>
      <c r="J32" s="451"/>
      <c r="K32" s="452"/>
      <c r="L32" s="9"/>
      <c r="M32" s="117"/>
      <c r="N32" s="451"/>
      <c r="O32" s="452"/>
      <c r="P32" s="9"/>
      <c r="Q32" s="117"/>
      <c r="R32" s="451"/>
      <c r="S32" s="452"/>
      <c r="T32" s="9"/>
      <c r="U32" s="117"/>
      <c r="V32" s="453"/>
      <c r="W32" s="454"/>
      <c r="X32" s="333"/>
      <c r="Y32" s="334"/>
      <c r="Z32" s="453"/>
      <c r="AA32" s="454"/>
      <c r="AB32" s="333"/>
      <c r="AC32" s="334"/>
      <c r="AD32" s="451"/>
      <c r="AE32" s="452"/>
      <c r="AF32" s="9"/>
      <c r="AG32" s="117"/>
      <c r="AH32" s="451"/>
      <c r="AI32" s="452"/>
      <c r="AJ32" s="9"/>
      <c r="AK32" s="117"/>
      <c r="AM32" s="148">
        <f t="shared" si="55"/>
        <v>0</v>
      </c>
      <c r="AN32" s="108">
        <f t="shared" si="56"/>
        <v>0</v>
      </c>
      <c r="AO32" s="108">
        <f t="shared" si="57"/>
        <v>0</v>
      </c>
      <c r="AP32" s="108">
        <f t="shared" si="58"/>
        <v>0</v>
      </c>
      <c r="AQ32" s="108">
        <f t="shared" si="59"/>
        <v>0</v>
      </c>
      <c r="AR32" s="108">
        <f t="shared" si="60"/>
        <v>0</v>
      </c>
      <c r="AS32" s="108">
        <f t="shared" si="61"/>
        <v>0</v>
      </c>
      <c r="AT32" s="108">
        <f t="shared" si="62"/>
        <v>0</v>
      </c>
      <c r="AU32" s="108">
        <f t="shared" si="63"/>
        <v>0</v>
      </c>
      <c r="AV32" s="149">
        <f t="shared" si="64"/>
        <v>0</v>
      </c>
    </row>
    <row r="33" spans="1:48">
      <c r="A33" s="332"/>
      <c r="B33" s="451"/>
      <c r="C33" s="452"/>
      <c r="D33" s="9"/>
      <c r="E33" s="117"/>
      <c r="F33" s="451"/>
      <c r="G33" s="452"/>
      <c r="H33" s="9"/>
      <c r="I33" s="117"/>
      <c r="J33" s="451"/>
      <c r="K33" s="452"/>
      <c r="L33" s="9"/>
      <c r="M33" s="117"/>
      <c r="N33" s="451"/>
      <c r="O33" s="452"/>
      <c r="P33" s="9"/>
      <c r="Q33" s="117"/>
      <c r="R33" s="451"/>
      <c r="S33" s="452"/>
      <c r="T33" s="9"/>
      <c r="U33" s="117"/>
      <c r="V33" s="453"/>
      <c r="W33" s="454"/>
      <c r="X33" s="333"/>
      <c r="Y33" s="334"/>
      <c r="Z33" s="453"/>
      <c r="AA33" s="454"/>
      <c r="AB33" s="333"/>
      <c r="AC33" s="334"/>
      <c r="AD33" s="451"/>
      <c r="AE33" s="452"/>
      <c r="AF33" s="9"/>
      <c r="AG33" s="117"/>
      <c r="AH33" s="451"/>
      <c r="AI33" s="452"/>
      <c r="AJ33" s="9"/>
      <c r="AK33" s="117"/>
      <c r="AM33" s="148">
        <f t="shared" si="55"/>
        <v>0</v>
      </c>
      <c r="AN33" s="108">
        <f t="shared" si="56"/>
        <v>0</v>
      </c>
      <c r="AO33" s="108">
        <f t="shared" si="57"/>
        <v>0</v>
      </c>
      <c r="AP33" s="108">
        <f t="shared" si="58"/>
        <v>0</v>
      </c>
      <c r="AQ33" s="108">
        <f t="shared" si="59"/>
        <v>0</v>
      </c>
      <c r="AR33" s="108">
        <f t="shared" si="60"/>
        <v>0</v>
      </c>
      <c r="AS33" s="108">
        <f t="shared" si="61"/>
        <v>0</v>
      </c>
      <c r="AT33" s="108">
        <f t="shared" si="62"/>
        <v>0</v>
      </c>
      <c r="AU33" s="108">
        <f t="shared" si="63"/>
        <v>0</v>
      </c>
      <c r="AV33" s="149">
        <f t="shared" si="64"/>
        <v>0</v>
      </c>
    </row>
    <row r="34" spans="1:48">
      <c r="A34" s="332"/>
      <c r="B34" s="451"/>
      <c r="C34" s="452"/>
      <c r="D34" s="9"/>
      <c r="E34" s="117"/>
      <c r="F34" s="451"/>
      <c r="G34" s="452"/>
      <c r="H34" s="9"/>
      <c r="I34" s="117"/>
      <c r="J34" s="451"/>
      <c r="K34" s="452"/>
      <c r="L34" s="9"/>
      <c r="M34" s="117"/>
      <c r="N34" s="451"/>
      <c r="O34" s="452"/>
      <c r="P34" s="9"/>
      <c r="Q34" s="117"/>
      <c r="R34" s="451"/>
      <c r="S34" s="452"/>
      <c r="T34" s="9"/>
      <c r="U34" s="117"/>
      <c r="V34" s="453"/>
      <c r="W34" s="454"/>
      <c r="X34" s="333"/>
      <c r="Y34" s="334"/>
      <c r="Z34" s="453"/>
      <c r="AA34" s="454"/>
      <c r="AB34" s="333"/>
      <c r="AC34" s="334"/>
      <c r="AD34" s="451"/>
      <c r="AE34" s="452"/>
      <c r="AF34" s="9"/>
      <c r="AG34" s="117"/>
      <c r="AH34" s="451"/>
      <c r="AI34" s="452"/>
      <c r="AJ34" s="9"/>
      <c r="AK34" s="117"/>
      <c r="AM34" s="148">
        <f t="shared" si="55"/>
        <v>0</v>
      </c>
      <c r="AN34" s="108">
        <f t="shared" si="56"/>
        <v>0</v>
      </c>
      <c r="AO34" s="108">
        <f t="shared" si="57"/>
        <v>0</v>
      </c>
      <c r="AP34" s="108">
        <f t="shared" si="58"/>
        <v>0</v>
      </c>
      <c r="AQ34" s="108">
        <f t="shared" si="59"/>
        <v>0</v>
      </c>
      <c r="AR34" s="108">
        <f t="shared" si="60"/>
        <v>0</v>
      </c>
      <c r="AS34" s="108">
        <f t="shared" si="61"/>
        <v>0</v>
      </c>
      <c r="AT34" s="108">
        <f t="shared" si="62"/>
        <v>0</v>
      </c>
      <c r="AU34" s="108">
        <f t="shared" si="63"/>
        <v>0</v>
      </c>
      <c r="AV34" s="149">
        <f t="shared" si="64"/>
        <v>0</v>
      </c>
    </row>
    <row r="35" spans="1:48">
      <c r="A35" s="332"/>
      <c r="B35" s="451"/>
      <c r="C35" s="452"/>
      <c r="D35" s="9"/>
      <c r="E35" s="117"/>
      <c r="F35" s="451"/>
      <c r="G35" s="452"/>
      <c r="H35" s="9"/>
      <c r="I35" s="117"/>
      <c r="J35" s="451"/>
      <c r="K35" s="452"/>
      <c r="L35" s="9"/>
      <c r="M35" s="117"/>
      <c r="N35" s="451"/>
      <c r="O35" s="452"/>
      <c r="P35" s="9"/>
      <c r="Q35" s="117"/>
      <c r="R35" s="451"/>
      <c r="S35" s="452"/>
      <c r="T35" s="9"/>
      <c r="U35" s="117"/>
      <c r="V35" s="453"/>
      <c r="W35" s="454"/>
      <c r="X35" s="333"/>
      <c r="Y35" s="334"/>
      <c r="Z35" s="453"/>
      <c r="AA35" s="454"/>
      <c r="AB35" s="333"/>
      <c r="AC35" s="334"/>
      <c r="AD35" s="451"/>
      <c r="AE35" s="452"/>
      <c r="AF35" s="9"/>
      <c r="AG35" s="117"/>
      <c r="AH35" s="451"/>
      <c r="AI35" s="452"/>
      <c r="AJ35" s="9"/>
      <c r="AK35" s="117"/>
      <c r="AM35" s="148">
        <f t="shared" si="55"/>
        <v>0</v>
      </c>
      <c r="AN35" s="108">
        <f t="shared" si="56"/>
        <v>0</v>
      </c>
      <c r="AO35" s="108">
        <f t="shared" si="57"/>
        <v>0</v>
      </c>
      <c r="AP35" s="108">
        <f t="shared" si="58"/>
        <v>0</v>
      </c>
      <c r="AQ35" s="108">
        <f t="shared" si="59"/>
        <v>0</v>
      </c>
      <c r="AR35" s="108">
        <f t="shared" si="60"/>
        <v>0</v>
      </c>
      <c r="AS35" s="108">
        <f t="shared" si="61"/>
        <v>0</v>
      </c>
      <c r="AT35" s="108">
        <f t="shared" si="62"/>
        <v>0</v>
      </c>
      <c r="AU35" s="108">
        <f t="shared" si="63"/>
        <v>0</v>
      </c>
      <c r="AV35" s="149">
        <f t="shared" si="64"/>
        <v>0</v>
      </c>
    </row>
    <row r="36" spans="1:48">
      <c r="A36" s="332"/>
      <c r="B36" s="451"/>
      <c r="C36" s="452"/>
      <c r="D36" s="9"/>
      <c r="E36" s="117"/>
      <c r="F36" s="451"/>
      <c r="G36" s="452"/>
      <c r="H36" s="9"/>
      <c r="I36" s="117"/>
      <c r="J36" s="451"/>
      <c r="K36" s="452"/>
      <c r="L36" s="9"/>
      <c r="M36" s="117"/>
      <c r="N36" s="451"/>
      <c r="O36" s="452"/>
      <c r="P36" s="9"/>
      <c r="Q36" s="117"/>
      <c r="R36" s="451"/>
      <c r="S36" s="452"/>
      <c r="T36" s="9"/>
      <c r="U36" s="117"/>
      <c r="V36" s="453"/>
      <c r="W36" s="454"/>
      <c r="X36" s="333"/>
      <c r="Y36" s="334"/>
      <c r="Z36" s="453"/>
      <c r="AA36" s="454"/>
      <c r="AB36" s="333"/>
      <c r="AC36" s="334"/>
      <c r="AD36" s="451"/>
      <c r="AE36" s="452"/>
      <c r="AF36" s="9"/>
      <c r="AG36" s="117"/>
      <c r="AH36" s="451"/>
      <c r="AI36" s="452"/>
      <c r="AJ36" s="9"/>
      <c r="AK36" s="117"/>
      <c r="AM36" s="148">
        <f t="shared" si="55"/>
        <v>0</v>
      </c>
      <c r="AN36" s="108">
        <f t="shared" si="56"/>
        <v>0</v>
      </c>
      <c r="AO36" s="108">
        <f t="shared" si="57"/>
        <v>0</v>
      </c>
      <c r="AP36" s="108">
        <f t="shared" si="58"/>
        <v>0</v>
      </c>
      <c r="AQ36" s="108">
        <f t="shared" si="59"/>
        <v>0</v>
      </c>
      <c r="AR36" s="108">
        <f t="shared" si="60"/>
        <v>0</v>
      </c>
      <c r="AS36" s="108">
        <f t="shared" si="61"/>
        <v>0</v>
      </c>
      <c r="AT36" s="108">
        <f t="shared" si="62"/>
        <v>0</v>
      </c>
      <c r="AU36" s="108">
        <f t="shared" si="63"/>
        <v>0</v>
      </c>
      <c r="AV36" s="149">
        <f t="shared" si="64"/>
        <v>0</v>
      </c>
    </row>
    <row r="37" spans="1:48">
      <c r="A37" s="332"/>
      <c r="B37" s="451"/>
      <c r="C37" s="452"/>
      <c r="D37" s="9"/>
      <c r="E37" s="117"/>
      <c r="F37" s="451"/>
      <c r="G37" s="452"/>
      <c r="H37" s="9"/>
      <c r="I37" s="117"/>
      <c r="J37" s="451"/>
      <c r="K37" s="452"/>
      <c r="L37" s="9"/>
      <c r="M37" s="117"/>
      <c r="N37" s="451"/>
      <c r="O37" s="452"/>
      <c r="P37" s="9"/>
      <c r="Q37" s="117"/>
      <c r="R37" s="451"/>
      <c r="S37" s="452"/>
      <c r="T37" s="9"/>
      <c r="U37" s="117"/>
      <c r="V37" s="453"/>
      <c r="W37" s="454"/>
      <c r="X37" s="333"/>
      <c r="Y37" s="334"/>
      <c r="Z37" s="453"/>
      <c r="AA37" s="454"/>
      <c r="AB37" s="333"/>
      <c r="AC37" s="334"/>
      <c r="AD37" s="451"/>
      <c r="AE37" s="452"/>
      <c r="AF37" s="9"/>
      <c r="AG37" s="117"/>
      <c r="AH37" s="451"/>
      <c r="AI37" s="452"/>
      <c r="AJ37" s="9"/>
      <c r="AK37" s="117"/>
      <c r="AM37" s="148">
        <f t="shared" si="55"/>
        <v>0</v>
      </c>
      <c r="AN37" s="108">
        <f t="shared" si="56"/>
        <v>0</v>
      </c>
      <c r="AO37" s="108">
        <f t="shared" si="57"/>
        <v>0</v>
      </c>
      <c r="AP37" s="108">
        <f t="shared" si="58"/>
        <v>0</v>
      </c>
      <c r="AQ37" s="108">
        <f t="shared" si="59"/>
        <v>0</v>
      </c>
      <c r="AR37" s="108">
        <f t="shared" si="60"/>
        <v>0</v>
      </c>
      <c r="AS37" s="108">
        <f t="shared" si="61"/>
        <v>0</v>
      </c>
      <c r="AT37" s="108">
        <f t="shared" si="62"/>
        <v>0</v>
      </c>
      <c r="AU37" s="108">
        <f t="shared" si="63"/>
        <v>0</v>
      </c>
      <c r="AV37" s="149">
        <f t="shared" si="64"/>
        <v>0</v>
      </c>
    </row>
    <row r="38" spans="1:48">
      <c r="A38" s="332"/>
      <c r="B38" s="451"/>
      <c r="C38" s="452"/>
      <c r="D38" s="9"/>
      <c r="E38" s="117"/>
      <c r="F38" s="451"/>
      <c r="G38" s="452"/>
      <c r="H38" s="9"/>
      <c r="I38" s="117"/>
      <c r="J38" s="451"/>
      <c r="K38" s="452"/>
      <c r="L38" s="9"/>
      <c r="M38" s="117"/>
      <c r="N38" s="451"/>
      <c r="O38" s="452"/>
      <c r="P38" s="9"/>
      <c r="Q38" s="117"/>
      <c r="R38" s="451"/>
      <c r="S38" s="452"/>
      <c r="T38" s="9"/>
      <c r="U38" s="117"/>
      <c r="V38" s="453"/>
      <c r="W38" s="454"/>
      <c r="X38" s="333"/>
      <c r="Y38" s="334"/>
      <c r="Z38" s="453"/>
      <c r="AA38" s="454"/>
      <c r="AB38" s="333"/>
      <c r="AC38" s="334"/>
      <c r="AD38" s="451"/>
      <c r="AE38" s="452"/>
      <c r="AF38" s="9"/>
      <c r="AG38" s="117"/>
      <c r="AH38" s="451"/>
      <c r="AI38" s="452"/>
      <c r="AJ38" s="9"/>
      <c r="AK38" s="117"/>
      <c r="AM38" s="148">
        <f t="shared" si="55"/>
        <v>0</v>
      </c>
      <c r="AN38" s="108">
        <f t="shared" si="56"/>
        <v>0</v>
      </c>
      <c r="AO38" s="108">
        <f t="shared" si="57"/>
        <v>0</v>
      </c>
      <c r="AP38" s="108">
        <f t="shared" si="58"/>
        <v>0</v>
      </c>
      <c r="AQ38" s="108">
        <f t="shared" si="59"/>
        <v>0</v>
      </c>
      <c r="AR38" s="108">
        <f t="shared" si="60"/>
        <v>0</v>
      </c>
      <c r="AS38" s="108">
        <f t="shared" si="61"/>
        <v>0</v>
      </c>
      <c r="AT38" s="108">
        <f t="shared" si="62"/>
        <v>0</v>
      </c>
      <c r="AU38" s="108">
        <f t="shared" si="63"/>
        <v>0</v>
      </c>
      <c r="AV38" s="149">
        <f t="shared" si="64"/>
        <v>0</v>
      </c>
    </row>
    <row r="39" spans="1:48">
      <c r="A39" s="138" t="s">
        <v>296</v>
      </c>
      <c r="B39" s="448"/>
      <c r="C39" s="449"/>
      <c r="D39" s="449"/>
      <c r="E39" s="450"/>
      <c r="F39" s="443"/>
      <c r="G39" s="444"/>
      <c r="H39" s="444"/>
      <c r="I39" s="445"/>
      <c r="J39" s="448"/>
      <c r="K39" s="449"/>
      <c r="L39" s="449"/>
      <c r="M39" s="450"/>
      <c r="N39" s="443"/>
      <c r="O39" s="444"/>
      <c r="P39" s="444"/>
      <c r="Q39" s="445"/>
      <c r="R39" s="448"/>
      <c r="S39" s="449"/>
      <c r="T39" s="449"/>
      <c r="U39" s="450"/>
      <c r="V39" s="443"/>
      <c r="W39" s="444"/>
      <c r="X39" s="444"/>
      <c r="Y39" s="445"/>
      <c r="Z39" s="448"/>
      <c r="AA39" s="449"/>
      <c r="AB39" s="449"/>
      <c r="AC39" s="450"/>
      <c r="AD39" s="443"/>
      <c r="AE39" s="444"/>
      <c r="AF39" s="444"/>
      <c r="AG39" s="445"/>
      <c r="AH39" s="448"/>
      <c r="AI39" s="449"/>
      <c r="AJ39" s="449"/>
      <c r="AK39" s="450"/>
      <c r="AM39" s="327"/>
      <c r="AN39" s="328"/>
      <c r="AO39" s="328"/>
      <c r="AP39" s="328"/>
      <c r="AQ39" s="328"/>
      <c r="AR39" s="328"/>
      <c r="AS39" s="328"/>
      <c r="AT39" s="328"/>
      <c r="AU39" s="328"/>
      <c r="AV39" s="329"/>
    </row>
    <row r="40" spans="1:48" ht="13.5" customHeight="1">
      <c r="A40" s="332"/>
      <c r="B40" s="451"/>
      <c r="C40" s="452"/>
      <c r="D40" s="9"/>
      <c r="E40" s="117"/>
      <c r="F40" s="451"/>
      <c r="G40" s="452"/>
      <c r="H40" s="9"/>
      <c r="I40" s="117"/>
      <c r="J40" s="451"/>
      <c r="K40" s="452"/>
      <c r="L40" s="9"/>
      <c r="M40" s="117"/>
      <c r="N40" s="451"/>
      <c r="O40" s="452"/>
      <c r="P40" s="9"/>
      <c r="Q40" s="117"/>
      <c r="R40" s="451"/>
      <c r="S40" s="452"/>
      <c r="T40" s="9"/>
      <c r="U40" s="117"/>
      <c r="V40" s="453"/>
      <c r="W40" s="454"/>
      <c r="X40" s="333"/>
      <c r="Y40" s="334"/>
      <c r="Z40" s="453"/>
      <c r="AA40" s="454"/>
      <c r="AB40" s="333"/>
      <c r="AC40" s="334"/>
      <c r="AD40" s="451"/>
      <c r="AE40" s="452"/>
      <c r="AF40" s="9"/>
      <c r="AG40" s="117"/>
      <c r="AH40" s="451"/>
      <c r="AI40" s="452"/>
      <c r="AJ40" s="9"/>
      <c r="AK40" s="117"/>
      <c r="AM40" s="148">
        <f t="shared" ref="AM40:AM54" si="65">SUM(B40:E40)</f>
        <v>0</v>
      </c>
      <c r="AN40" s="108">
        <f t="shared" ref="AN40:AN54" si="66">SUM(F40:I40)</f>
        <v>0</v>
      </c>
      <c r="AO40" s="108">
        <f t="shared" ref="AO40:AO54" si="67">SUM(J40:M40)</f>
        <v>0</v>
      </c>
      <c r="AP40" s="108">
        <f t="shared" ref="AP40:AP54" si="68">SUM(N40:Q40)</f>
        <v>0</v>
      </c>
      <c r="AQ40" s="108">
        <f t="shared" ref="AQ40:AQ54" si="69">SUM(R40:U40)</f>
        <v>0</v>
      </c>
      <c r="AR40" s="108">
        <f t="shared" ref="AR40:AR54" si="70">SUM(V40:Y40)</f>
        <v>0</v>
      </c>
      <c r="AS40" s="108">
        <f t="shared" ref="AS40:AS54" si="71">SUM(Z40:AC40)</f>
        <v>0</v>
      </c>
      <c r="AT40" s="108">
        <f t="shared" ref="AT40:AT54" si="72">SUM(AD40:AG40)</f>
        <v>0</v>
      </c>
      <c r="AU40" s="108">
        <f t="shared" ref="AU40:AU54" si="73">SUM(AH40:AK40)</f>
        <v>0</v>
      </c>
      <c r="AV40" s="149">
        <f t="shared" ref="AV40:AV54" si="74">SUM(AM40:AU40)</f>
        <v>0</v>
      </c>
    </row>
    <row r="41" spans="1:48" ht="13.5" customHeight="1">
      <c r="A41" s="332"/>
      <c r="B41" s="451"/>
      <c r="C41" s="452"/>
      <c r="D41" s="9"/>
      <c r="E41" s="117"/>
      <c r="F41" s="451"/>
      <c r="G41" s="452"/>
      <c r="H41" s="9"/>
      <c r="I41" s="117"/>
      <c r="J41" s="451"/>
      <c r="K41" s="452"/>
      <c r="L41" s="9"/>
      <c r="M41" s="117"/>
      <c r="N41" s="451"/>
      <c r="O41" s="452"/>
      <c r="P41" s="9"/>
      <c r="Q41" s="117"/>
      <c r="R41" s="451"/>
      <c r="S41" s="452"/>
      <c r="T41" s="9"/>
      <c r="U41" s="117"/>
      <c r="V41" s="453"/>
      <c r="W41" s="454"/>
      <c r="X41" s="333"/>
      <c r="Y41" s="334"/>
      <c r="Z41" s="453"/>
      <c r="AA41" s="454"/>
      <c r="AB41" s="333"/>
      <c r="AC41" s="334"/>
      <c r="AD41" s="451"/>
      <c r="AE41" s="452"/>
      <c r="AF41" s="9"/>
      <c r="AG41" s="117"/>
      <c r="AH41" s="451"/>
      <c r="AI41" s="452"/>
      <c r="AJ41" s="9"/>
      <c r="AK41" s="117"/>
      <c r="AM41" s="148">
        <f t="shared" si="65"/>
        <v>0</v>
      </c>
      <c r="AN41" s="108">
        <f t="shared" si="66"/>
        <v>0</v>
      </c>
      <c r="AO41" s="108">
        <f t="shared" si="67"/>
        <v>0</v>
      </c>
      <c r="AP41" s="108">
        <f t="shared" si="68"/>
        <v>0</v>
      </c>
      <c r="AQ41" s="108">
        <f t="shared" si="69"/>
        <v>0</v>
      </c>
      <c r="AR41" s="108">
        <f t="shared" si="70"/>
        <v>0</v>
      </c>
      <c r="AS41" s="108">
        <f t="shared" si="71"/>
        <v>0</v>
      </c>
      <c r="AT41" s="108">
        <f t="shared" si="72"/>
        <v>0</v>
      </c>
      <c r="AU41" s="108">
        <f t="shared" si="73"/>
        <v>0</v>
      </c>
      <c r="AV41" s="149">
        <f t="shared" si="74"/>
        <v>0</v>
      </c>
    </row>
    <row r="42" spans="1:48" ht="13.5" customHeight="1">
      <c r="A42" s="332"/>
      <c r="B42" s="451"/>
      <c r="C42" s="452"/>
      <c r="D42" s="9"/>
      <c r="E42" s="117"/>
      <c r="F42" s="451"/>
      <c r="G42" s="452"/>
      <c r="H42" s="9"/>
      <c r="I42" s="117"/>
      <c r="J42" s="451"/>
      <c r="K42" s="452"/>
      <c r="L42" s="9"/>
      <c r="M42" s="117"/>
      <c r="N42" s="451"/>
      <c r="O42" s="452"/>
      <c r="P42" s="9"/>
      <c r="Q42" s="117"/>
      <c r="R42" s="451"/>
      <c r="S42" s="452"/>
      <c r="T42" s="9"/>
      <c r="U42" s="117"/>
      <c r="V42" s="453"/>
      <c r="W42" s="454"/>
      <c r="X42" s="333"/>
      <c r="Y42" s="334"/>
      <c r="Z42" s="453"/>
      <c r="AA42" s="454"/>
      <c r="AB42" s="333"/>
      <c r="AC42" s="334"/>
      <c r="AD42" s="451"/>
      <c r="AE42" s="452"/>
      <c r="AF42" s="9"/>
      <c r="AG42" s="117"/>
      <c r="AH42" s="451"/>
      <c r="AI42" s="452"/>
      <c r="AJ42" s="9"/>
      <c r="AK42" s="117"/>
      <c r="AM42" s="148">
        <f t="shared" si="65"/>
        <v>0</v>
      </c>
      <c r="AN42" s="108">
        <f t="shared" si="66"/>
        <v>0</v>
      </c>
      <c r="AO42" s="108">
        <f t="shared" si="67"/>
        <v>0</v>
      </c>
      <c r="AP42" s="108">
        <f t="shared" si="68"/>
        <v>0</v>
      </c>
      <c r="AQ42" s="108">
        <f t="shared" si="69"/>
        <v>0</v>
      </c>
      <c r="AR42" s="108">
        <f t="shared" si="70"/>
        <v>0</v>
      </c>
      <c r="AS42" s="108">
        <f t="shared" si="71"/>
        <v>0</v>
      </c>
      <c r="AT42" s="108">
        <f t="shared" si="72"/>
        <v>0</v>
      </c>
      <c r="AU42" s="108">
        <f t="shared" si="73"/>
        <v>0</v>
      </c>
      <c r="AV42" s="149">
        <f t="shared" si="74"/>
        <v>0</v>
      </c>
    </row>
    <row r="43" spans="1:48" ht="13.5" customHeight="1">
      <c r="A43" s="332"/>
      <c r="B43" s="451"/>
      <c r="C43" s="452"/>
      <c r="D43" s="9"/>
      <c r="E43" s="117"/>
      <c r="F43" s="451"/>
      <c r="G43" s="452"/>
      <c r="H43" s="9"/>
      <c r="I43" s="117"/>
      <c r="J43" s="451"/>
      <c r="K43" s="452"/>
      <c r="L43" s="9"/>
      <c r="M43" s="117"/>
      <c r="N43" s="451"/>
      <c r="O43" s="452"/>
      <c r="P43" s="9"/>
      <c r="Q43" s="117"/>
      <c r="R43" s="451"/>
      <c r="S43" s="452"/>
      <c r="T43" s="9"/>
      <c r="U43" s="117"/>
      <c r="V43" s="453"/>
      <c r="W43" s="454"/>
      <c r="X43" s="333"/>
      <c r="Y43" s="334"/>
      <c r="Z43" s="453"/>
      <c r="AA43" s="454"/>
      <c r="AB43" s="333"/>
      <c r="AC43" s="334"/>
      <c r="AD43" s="451"/>
      <c r="AE43" s="452"/>
      <c r="AF43" s="9"/>
      <c r="AG43" s="117"/>
      <c r="AH43" s="451"/>
      <c r="AI43" s="452"/>
      <c r="AJ43" s="9"/>
      <c r="AK43" s="117"/>
      <c r="AM43" s="148">
        <f t="shared" si="65"/>
        <v>0</v>
      </c>
      <c r="AN43" s="108">
        <f t="shared" si="66"/>
        <v>0</v>
      </c>
      <c r="AO43" s="108">
        <f t="shared" si="67"/>
        <v>0</v>
      </c>
      <c r="AP43" s="108">
        <f t="shared" si="68"/>
        <v>0</v>
      </c>
      <c r="AQ43" s="108">
        <f t="shared" si="69"/>
        <v>0</v>
      </c>
      <c r="AR43" s="108">
        <f t="shared" si="70"/>
        <v>0</v>
      </c>
      <c r="AS43" s="108">
        <f t="shared" si="71"/>
        <v>0</v>
      </c>
      <c r="AT43" s="108">
        <f t="shared" si="72"/>
        <v>0</v>
      </c>
      <c r="AU43" s="108">
        <f t="shared" si="73"/>
        <v>0</v>
      </c>
      <c r="AV43" s="149">
        <f t="shared" si="74"/>
        <v>0</v>
      </c>
    </row>
    <row r="44" spans="1:48">
      <c r="A44" s="332"/>
      <c r="B44" s="451"/>
      <c r="C44" s="452"/>
      <c r="D44" s="9"/>
      <c r="E44" s="117"/>
      <c r="F44" s="451"/>
      <c r="G44" s="452"/>
      <c r="H44" s="9"/>
      <c r="I44" s="117"/>
      <c r="J44" s="451"/>
      <c r="K44" s="452"/>
      <c r="L44" s="9"/>
      <c r="M44" s="117"/>
      <c r="N44" s="451"/>
      <c r="O44" s="452"/>
      <c r="P44" s="9"/>
      <c r="Q44" s="117"/>
      <c r="R44" s="451"/>
      <c r="S44" s="452"/>
      <c r="T44" s="9"/>
      <c r="U44" s="117"/>
      <c r="V44" s="453"/>
      <c r="W44" s="454"/>
      <c r="X44" s="333"/>
      <c r="Y44" s="334"/>
      <c r="Z44" s="453"/>
      <c r="AA44" s="454"/>
      <c r="AB44" s="333"/>
      <c r="AC44" s="334"/>
      <c r="AD44" s="451"/>
      <c r="AE44" s="452"/>
      <c r="AF44" s="9"/>
      <c r="AG44" s="117"/>
      <c r="AH44" s="451"/>
      <c r="AI44" s="452"/>
      <c r="AJ44" s="9"/>
      <c r="AK44" s="117"/>
      <c r="AM44" s="148">
        <f t="shared" si="65"/>
        <v>0</v>
      </c>
      <c r="AN44" s="108">
        <f t="shared" si="66"/>
        <v>0</v>
      </c>
      <c r="AO44" s="108">
        <f t="shared" si="67"/>
        <v>0</v>
      </c>
      <c r="AP44" s="108">
        <f t="shared" si="68"/>
        <v>0</v>
      </c>
      <c r="AQ44" s="108">
        <f t="shared" si="69"/>
        <v>0</v>
      </c>
      <c r="AR44" s="108">
        <f t="shared" si="70"/>
        <v>0</v>
      </c>
      <c r="AS44" s="108">
        <f t="shared" si="71"/>
        <v>0</v>
      </c>
      <c r="AT44" s="108">
        <f t="shared" si="72"/>
        <v>0</v>
      </c>
      <c r="AU44" s="108">
        <f t="shared" si="73"/>
        <v>0</v>
      </c>
      <c r="AV44" s="149">
        <f t="shared" si="74"/>
        <v>0</v>
      </c>
    </row>
    <row r="45" spans="1:48">
      <c r="A45" s="332"/>
      <c r="B45" s="451"/>
      <c r="C45" s="452"/>
      <c r="D45" s="9"/>
      <c r="E45" s="117"/>
      <c r="F45" s="451"/>
      <c r="G45" s="452"/>
      <c r="H45" s="9"/>
      <c r="I45" s="117"/>
      <c r="J45" s="451"/>
      <c r="K45" s="452"/>
      <c r="L45" s="9"/>
      <c r="M45" s="117"/>
      <c r="N45" s="451"/>
      <c r="O45" s="452"/>
      <c r="P45" s="9"/>
      <c r="Q45" s="117"/>
      <c r="R45" s="451"/>
      <c r="S45" s="452"/>
      <c r="T45" s="9"/>
      <c r="U45" s="117"/>
      <c r="V45" s="453"/>
      <c r="W45" s="454"/>
      <c r="X45" s="333"/>
      <c r="Y45" s="334"/>
      <c r="Z45" s="453"/>
      <c r="AA45" s="454"/>
      <c r="AB45" s="333"/>
      <c r="AC45" s="334"/>
      <c r="AD45" s="451"/>
      <c r="AE45" s="452"/>
      <c r="AF45" s="9"/>
      <c r="AG45" s="117"/>
      <c r="AH45" s="451"/>
      <c r="AI45" s="452"/>
      <c r="AJ45" s="9"/>
      <c r="AK45" s="117"/>
      <c r="AM45" s="148">
        <f t="shared" si="65"/>
        <v>0</v>
      </c>
      <c r="AN45" s="108">
        <f t="shared" si="66"/>
        <v>0</v>
      </c>
      <c r="AO45" s="108">
        <f t="shared" si="67"/>
        <v>0</v>
      </c>
      <c r="AP45" s="108">
        <f t="shared" si="68"/>
        <v>0</v>
      </c>
      <c r="AQ45" s="108">
        <f t="shared" si="69"/>
        <v>0</v>
      </c>
      <c r="AR45" s="108">
        <f t="shared" si="70"/>
        <v>0</v>
      </c>
      <c r="AS45" s="108">
        <f t="shared" si="71"/>
        <v>0</v>
      </c>
      <c r="AT45" s="108">
        <f t="shared" si="72"/>
        <v>0</v>
      </c>
      <c r="AU45" s="108">
        <f t="shared" si="73"/>
        <v>0</v>
      </c>
      <c r="AV45" s="149">
        <f t="shared" si="74"/>
        <v>0</v>
      </c>
    </row>
    <row r="46" spans="1:48">
      <c r="A46" s="332"/>
      <c r="B46" s="451"/>
      <c r="C46" s="452"/>
      <c r="D46" s="9"/>
      <c r="E46" s="117"/>
      <c r="F46" s="451"/>
      <c r="G46" s="452"/>
      <c r="H46" s="9"/>
      <c r="I46" s="117"/>
      <c r="J46" s="451"/>
      <c r="K46" s="452"/>
      <c r="L46" s="9"/>
      <c r="M46" s="117"/>
      <c r="N46" s="451"/>
      <c r="O46" s="452"/>
      <c r="P46" s="9"/>
      <c r="Q46" s="117"/>
      <c r="R46" s="451"/>
      <c r="S46" s="452"/>
      <c r="T46" s="9"/>
      <c r="U46" s="117"/>
      <c r="V46" s="453"/>
      <c r="W46" s="454"/>
      <c r="X46" s="333"/>
      <c r="Y46" s="334"/>
      <c r="Z46" s="453"/>
      <c r="AA46" s="454"/>
      <c r="AB46" s="333"/>
      <c r="AC46" s="334"/>
      <c r="AD46" s="451"/>
      <c r="AE46" s="452"/>
      <c r="AF46" s="9"/>
      <c r="AG46" s="117"/>
      <c r="AH46" s="451"/>
      <c r="AI46" s="452"/>
      <c r="AJ46" s="9"/>
      <c r="AK46" s="117"/>
      <c r="AM46" s="148">
        <f t="shared" si="65"/>
        <v>0</v>
      </c>
      <c r="AN46" s="108">
        <f t="shared" si="66"/>
        <v>0</v>
      </c>
      <c r="AO46" s="108">
        <f t="shared" si="67"/>
        <v>0</v>
      </c>
      <c r="AP46" s="108">
        <f t="shared" si="68"/>
        <v>0</v>
      </c>
      <c r="AQ46" s="108">
        <f t="shared" si="69"/>
        <v>0</v>
      </c>
      <c r="AR46" s="108">
        <f t="shared" si="70"/>
        <v>0</v>
      </c>
      <c r="AS46" s="108">
        <f t="shared" si="71"/>
        <v>0</v>
      </c>
      <c r="AT46" s="108">
        <f t="shared" si="72"/>
        <v>0</v>
      </c>
      <c r="AU46" s="108">
        <f t="shared" si="73"/>
        <v>0</v>
      </c>
      <c r="AV46" s="149">
        <f t="shared" si="74"/>
        <v>0</v>
      </c>
    </row>
    <row r="47" spans="1:48">
      <c r="A47" s="332"/>
      <c r="B47" s="451"/>
      <c r="C47" s="452"/>
      <c r="D47" s="9"/>
      <c r="E47" s="117"/>
      <c r="F47" s="451"/>
      <c r="G47" s="452"/>
      <c r="H47" s="9"/>
      <c r="I47" s="117"/>
      <c r="J47" s="451"/>
      <c r="K47" s="452"/>
      <c r="L47" s="9"/>
      <c r="M47" s="117"/>
      <c r="N47" s="451"/>
      <c r="O47" s="452"/>
      <c r="P47" s="9"/>
      <c r="Q47" s="117"/>
      <c r="R47" s="451"/>
      <c r="S47" s="452"/>
      <c r="T47" s="9"/>
      <c r="U47" s="117"/>
      <c r="V47" s="453"/>
      <c r="W47" s="454"/>
      <c r="X47" s="333"/>
      <c r="Y47" s="334"/>
      <c r="Z47" s="453"/>
      <c r="AA47" s="454"/>
      <c r="AB47" s="333"/>
      <c r="AC47" s="334"/>
      <c r="AD47" s="451"/>
      <c r="AE47" s="452"/>
      <c r="AF47" s="9"/>
      <c r="AG47" s="117"/>
      <c r="AH47" s="451"/>
      <c r="AI47" s="452"/>
      <c r="AJ47" s="9"/>
      <c r="AK47" s="117"/>
      <c r="AM47" s="148">
        <f t="shared" si="65"/>
        <v>0</v>
      </c>
      <c r="AN47" s="108">
        <f t="shared" si="66"/>
        <v>0</v>
      </c>
      <c r="AO47" s="108">
        <f t="shared" si="67"/>
        <v>0</v>
      </c>
      <c r="AP47" s="108">
        <f t="shared" si="68"/>
        <v>0</v>
      </c>
      <c r="AQ47" s="108">
        <f t="shared" si="69"/>
        <v>0</v>
      </c>
      <c r="AR47" s="108">
        <f t="shared" si="70"/>
        <v>0</v>
      </c>
      <c r="AS47" s="108">
        <f t="shared" si="71"/>
        <v>0</v>
      </c>
      <c r="AT47" s="108">
        <f t="shared" si="72"/>
        <v>0</v>
      </c>
      <c r="AU47" s="108">
        <f t="shared" si="73"/>
        <v>0</v>
      </c>
      <c r="AV47" s="149">
        <f t="shared" si="74"/>
        <v>0</v>
      </c>
    </row>
    <row r="48" spans="1:48">
      <c r="A48" s="332"/>
      <c r="B48" s="451"/>
      <c r="C48" s="452"/>
      <c r="D48" s="9"/>
      <c r="E48" s="117"/>
      <c r="F48" s="451"/>
      <c r="G48" s="452"/>
      <c r="H48" s="9"/>
      <c r="I48" s="117"/>
      <c r="J48" s="451"/>
      <c r="K48" s="452"/>
      <c r="L48" s="9"/>
      <c r="M48" s="117"/>
      <c r="N48" s="451"/>
      <c r="O48" s="452"/>
      <c r="P48" s="9"/>
      <c r="Q48" s="117"/>
      <c r="R48" s="451"/>
      <c r="S48" s="452"/>
      <c r="T48" s="9"/>
      <c r="U48" s="117"/>
      <c r="V48" s="453"/>
      <c r="W48" s="454"/>
      <c r="X48" s="333"/>
      <c r="Y48" s="334"/>
      <c r="Z48" s="453"/>
      <c r="AA48" s="454"/>
      <c r="AB48" s="333"/>
      <c r="AC48" s="334"/>
      <c r="AD48" s="451"/>
      <c r="AE48" s="452"/>
      <c r="AF48" s="9"/>
      <c r="AG48" s="117"/>
      <c r="AH48" s="451"/>
      <c r="AI48" s="452"/>
      <c r="AJ48" s="9"/>
      <c r="AK48" s="117"/>
      <c r="AM48" s="148">
        <f t="shared" si="65"/>
        <v>0</v>
      </c>
      <c r="AN48" s="108">
        <f t="shared" si="66"/>
        <v>0</v>
      </c>
      <c r="AO48" s="108">
        <f t="shared" si="67"/>
        <v>0</v>
      </c>
      <c r="AP48" s="108">
        <f t="shared" si="68"/>
        <v>0</v>
      </c>
      <c r="AQ48" s="108">
        <f t="shared" si="69"/>
        <v>0</v>
      </c>
      <c r="AR48" s="108">
        <f t="shared" si="70"/>
        <v>0</v>
      </c>
      <c r="AS48" s="108">
        <f t="shared" si="71"/>
        <v>0</v>
      </c>
      <c r="AT48" s="108">
        <f t="shared" si="72"/>
        <v>0</v>
      </c>
      <c r="AU48" s="108">
        <f t="shared" si="73"/>
        <v>0</v>
      </c>
      <c r="AV48" s="149">
        <f t="shared" si="74"/>
        <v>0</v>
      </c>
    </row>
    <row r="49" spans="1:48">
      <c r="A49" s="332"/>
      <c r="B49" s="451"/>
      <c r="C49" s="452"/>
      <c r="D49" s="9"/>
      <c r="E49" s="117"/>
      <c r="F49" s="451"/>
      <c r="G49" s="452"/>
      <c r="H49" s="9"/>
      <c r="I49" s="117"/>
      <c r="J49" s="451"/>
      <c r="K49" s="452"/>
      <c r="L49" s="9"/>
      <c r="M49" s="117"/>
      <c r="N49" s="451"/>
      <c r="O49" s="452"/>
      <c r="P49" s="9"/>
      <c r="Q49" s="117"/>
      <c r="R49" s="451"/>
      <c r="S49" s="452"/>
      <c r="T49" s="9"/>
      <c r="U49" s="117"/>
      <c r="V49" s="453"/>
      <c r="W49" s="454"/>
      <c r="X49" s="333"/>
      <c r="Y49" s="334"/>
      <c r="Z49" s="453"/>
      <c r="AA49" s="454"/>
      <c r="AB49" s="333"/>
      <c r="AC49" s="334"/>
      <c r="AD49" s="451"/>
      <c r="AE49" s="452"/>
      <c r="AF49" s="9"/>
      <c r="AG49" s="117"/>
      <c r="AH49" s="451"/>
      <c r="AI49" s="452"/>
      <c r="AJ49" s="9"/>
      <c r="AK49" s="117"/>
      <c r="AM49" s="148">
        <f t="shared" si="65"/>
        <v>0</v>
      </c>
      <c r="AN49" s="108">
        <f t="shared" si="66"/>
        <v>0</v>
      </c>
      <c r="AO49" s="108">
        <f t="shared" si="67"/>
        <v>0</v>
      </c>
      <c r="AP49" s="108">
        <f t="shared" si="68"/>
        <v>0</v>
      </c>
      <c r="AQ49" s="108">
        <f t="shared" si="69"/>
        <v>0</v>
      </c>
      <c r="AR49" s="108">
        <f t="shared" si="70"/>
        <v>0</v>
      </c>
      <c r="AS49" s="108">
        <f t="shared" si="71"/>
        <v>0</v>
      </c>
      <c r="AT49" s="108">
        <f t="shared" si="72"/>
        <v>0</v>
      </c>
      <c r="AU49" s="108">
        <f t="shared" si="73"/>
        <v>0</v>
      </c>
      <c r="AV49" s="149">
        <f t="shared" si="74"/>
        <v>0</v>
      </c>
    </row>
    <row r="50" spans="1:48">
      <c r="A50" s="332"/>
      <c r="B50" s="451"/>
      <c r="C50" s="452"/>
      <c r="D50" s="9"/>
      <c r="E50" s="117"/>
      <c r="F50" s="451"/>
      <c r="G50" s="452"/>
      <c r="H50" s="9"/>
      <c r="I50" s="117"/>
      <c r="J50" s="451"/>
      <c r="K50" s="452"/>
      <c r="L50" s="9"/>
      <c r="M50" s="117"/>
      <c r="N50" s="451"/>
      <c r="O50" s="452"/>
      <c r="P50" s="9"/>
      <c r="Q50" s="117"/>
      <c r="R50" s="451"/>
      <c r="S50" s="452"/>
      <c r="T50" s="9"/>
      <c r="U50" s="117"/>
      <c r="V50" s="453"/>
      <c r="W50" s="454"/>
      <c r="X50" s="333"/>
      <c r="Y50" s="334"/>
      <c r="Z50" s="453"/>
      <c r="AA50" s="454"/>
      <c r="AB50" s="333"/>
      <c r="AC50" s="334"/>
      <c r="AD50" s="451"/>
      <c r="AE50" s="452"/>
      <c r="AF50" s="9"/>
      <c r="AG50" s="117"/>
      <c r="AH50" s="451"/>
      <c r="AI50" s="452"/>
      <c r="AJ50" s="9"/>
      <c r="AK50" s="117"/>
      <c r="AM50" s="148">
        <f t="shared" si="65"/>
        <v>0</v>
      </c>
      <c r="AN50" s="108">
        <f t="shared" si="66"/>
        <v>0</v>
      </c>
      <c r="AO50" s="108">
        <f t="shared" si="67"/>
        <v>0</v>
      </c>
      <c r="AP50" s="108">
        <f t="shared" si="68"/>
        <v>0</v>
      </c>
      <c r="AQ50" s="108">
        <f t="shared" si="69"/>
        <v>0</v>
      </c>
      <c r="AR50" s="108">
        <f t="shared" si="70"/>
        <v>0</v>
      </c>
      <c r="AS50" s="108">
        <f t="shared" si="71"/>
        <v>0</v>
      </c>
      <c r="AT50" s="108">
        <f t="shared" si="72"/>
        <v>0</v>
      </c>
      <c r="AU50" s="108">
        <f t="shared" si="73"/>
        <v>0</v>
      </c>
      <c r="AV50" s="149">
        <f t="shared" si="74"/>
        <v>0</v>
      </c>
    </row>
    <row r="51" spans="1:48">
      <c r="A51" s="332"/>
      <c r="B51" s="451"/>
      <c r="C51" s="452"/>
      <c r="D51" s="9"/>
      <c r="E51" s="117"/>
      <c r="F51" s="451"/>
      <c r="G51" s="452"/>
      <c r="H51" s="9"/>
      <c r="I51" s="117"/>
      <c r="J51" s="451"/>
      <c r="K51" s="452"/>
      <c r="L51" s="9"/>
      <c r="M51" s="117"/>
      <c r="N51" s="451"/>
      <c r="O51" s="452"/>
      <c r="P51" s="9"/>
      <c r="Q51" s="117"/>
      <c r="R51" s="451"/>
      <c r="S51" s="452"/>
      <c r="T51" s="9"/>
      <c r="U51" s="117"/>
      <c r="V51" s="453"/>
      <c r="W51" s="454"/>
      <c r="X51" s="333"/>
      <c r="Y51" s="334"/>
      <c r="Z51" s="453"/>
      <c r="AA51" s="454"/>
      <c r="AB51" s="333"/>
      <c r="AC51" s="334"/>
      <c r="AD51" s="451"/>
      <c r="AE51" s="452"/>
      <c r="AF51" s="9"/>
      <c r="AG51" s="117"/>
      <c r="AH51" s="451"/>
      <c r="AI51" s="452"/>
      <c r="AJ51" s="9"/>
      <c r="AK51" s="117"/>
      <c r="AM51" s="148">
        <f t="shared" si="65"/>
        <v>0</v>
      </c>
      <c r="AN51" s="108">
        <f t="shared" si="66"/>
        <v>0</v>
      </c>
      <c r="AO51" s="108">
        <f t="shared" si="67"/>
        <v>0</v>
      </c>
      <c r="AP51" s="108">
        <f t="shared" si="68"/>
        <v>0</v>
      </c>
      <c r="AQ51" s="108">
        <f t="shared" si="69"/>
        <v>0</v>
      </c>
      <c r="AR51" s="108">
        <f t="shared" si="70"/>
        <v>0</v>
      </c>
      <c r="AS51" s="108">
        <f t="shared" si="71"/>
        <v>0</v>
      </c>
      <c r="AT51" s="108">
        <f t="shared" si="72"/>
        <v>0</v>
      </c>
      <c r="AU51" s="108">
        <f t="shared" si="73"/>
        <v>0</v>
      </c>
      <c r="AV51" s="149">
        <f t="shared" si="74"/>
        <v>0</v>
      </c>
    </row>
    <row r="52" spans="1:48">
      <c r="A52" s="332"/>
      <c r="B52" s="451"/>
      <c r="C52" s="452"/>
      <c r="D52" s="9"/>
      <c r="E52" s="117"/>
      <c r="F52" s="451"/>
      <c r="G52" s="452"/>
      <c r="H52" s="9"/>
      <c r="I52" s="117"/>
      <c r="J52" s="451"/>
      <c r="K52" s="452"/>
      <c r="L52" s="9"/>
      <c r="M52" s="117"/>
      <c r="N52" s="451"/>
      <c r="O52" s="452"/>
      <c r="P52" s="9"/>
      <c r="Q52" s="117"/>
      <c r="R52" s="451"/>
      <c r="S52" s="452"/>
      <c r="T52" s="9"/>
      <c r="U52" s="117"/>
      <c r="V52" s="453"/>
      <c r="W52" s="454"/>
      <c r="X52" s="333"/>
      <c r="Y52" s="334"/>
      <c r="Z52" s="453"/>
      <c r="AA52" s="454"/>
      <c r="AB52" s="333"/>
      <c r="AC52" s="334"/>
      <c r="AD52" s="451"/>
      <c r="AE52" s="452"/>
      <c r="AF52" s="9"/>
      <c r="AG52" s="117"/>
      <c r="AH52" s="451"/>
      <c r="AI52" s="452"/>
      <c r="AJ52" s="9"/>
      <c r="AK52" s="117"/>
      <c r="AM52" s="148">
        <f t="shared" si="65"/>
        <v>0</v>
      </c>
      <c r="AN52" s="108">
        <f t="shared" si="66"/>
        <v>0</v>
      </c>
      <c r="AO52" s="108">
        <f t="shared" si="67"/>
        <v>0</v>
      </c>
      <c r="AP52" s="108">
        <f t="shared" si="68"/>
        <v>0</v>
      </c>
      <c r="AQ52" s="108">
        <f t="shared" si="69"/>
        <v>0</v>
      </c>
      <c r="AR52" s="108">
        <f t="shared" si="70"/>
        <v>0</v>
      </c>
      <c r="AS52" s="108">
        <f t="shared" si="71"/>
        <v>0</v>
      </c>
      <c r="AT52" s="108">
        <f t="shared" si="72"/>
        <v>0</v>
      </c>
      <c r="AU52" s="108">
        <f t="shared" si="73"/>
        <v>0</v>
      </c>
      <c r="AV52" s="149">
        <f t="shared" si="74"/>
        <v>0</v>
      </c>
    </row>
    <row r="53" spans="1:48">
      <c r="A53" s="332"/>
      <c r="B53" s="451"/>
      <c r="C53" s="452"/>
      <c r="D53" s="9"/>
      <c r="E53" s="117"/>
      <c r="F53" s="451"/>
      <c r="G53" s="452"/>
      <c r="H53" s="9"/>
      <c r="I53" s="117"/>
      <c r="J53" s="451"/>
      <c r="K53" s="452"/>
      <c r="L53" s="9"/>
      <c r="M53" s="117"/>
      <c r="N53" s="451"/>
      <c r="O53" s="452"/>
      <c r="P53" s="9"/>
      <c r="Q53" s="117"/>
      <c r="R53" s="451"/>
      <c r="S53" s="452"/>
      <c r="T53" s="9"/>
      <c r="U53" s="117"/>
      <c r="V53" s="453"/>
      <c r="W53" s="454"/>
      <c r="X53" s="333"/>
      <c r="Y53" s="334"/>
      <c r="Z53" s="453"/>
      <c r="AA53" s="454"/>
      <c r="AB53" s="333"/>
      <c r="AC53" s="334"/>
      <c r="AD53" s="451"/>
      <c r="AE53" s="452"/>
      <c r="AF53" s="9"/>
      <c r="AG53" s="117"/>
      <c r="AH53" s="451"/>
      <c r="AI53" s="452"/>
      <c r="AJ53" s="9"/>
      <c r="AK53" s="117"/>
      <c r="AM53" s="148">
        <f t="shared" si="65"/>
        <v>0</v>
      </c>
      <c r="AN53" s="108">
        <f t="shared" si="66"/>
        <v>0</v>
      </c>
      <c r="AO53" s="108">
        <f t="shared" si="67"/>
        <v>0</v>
      </c>
      <c r="AP53" s="108">
        <f t="shared" si="68"/>
        <v>0</v>
      </c>
      <c r="AQ53" s="108">
        <f t="shared" si="69"/>
        <v>0</v>
      </c>
      <c r="AR53" s="108">
        <f t="shared" si="70"/>
        <v>0</v>
      </c>
      <c r="AS53" s="108">
        <f t="shared" si="71"/>
        <v>0</v>
      </c>
      <c r="AT53" s="108">
        <f t="shared" si="72"/>
        <v>0</v>
      </c>
      <c r="AU53" s="108">
        <f t="shared" si="73"/>
        <v>0</v>
      </c>
      <c r="AV53" s="149">
        <f t="shared" si="74"/>
        <v>0</v>
      </c>
    </row>
    <row r="54" spans="1:48">
      <c r="A54" s="465"/>
      <c r="B54" s="451"/>
      <c r="C54" s="452"/>
      <c r="D54" s="9"/>
      <c r="E54" s="117"/>
      <c r="F54" s="451"/>
      <c r="G54" s="452"/>
      <c r="H54" s="9"/>
      <c r="I54" s="117"/>
      <c r="J54" s="451"/>
      <c r="K54" s="452"/>
      <c r="L54" s="9"/>
      <c r="M54" s="117"/>
      <c r="N54" s="451"/>
      <c r="O54" s="452"/>
      <c r="P54" s="9"/>
      <c r="Q54" s="117"/>
      <c r="R54" s="451"/>
      <c r="S54" s="452"/>
      <c r="T54" s="9"/>
      <c r="U54" s="117"/>
      <c r="V54" s="453"/>
      <c r="W54" s="454"/>
      <c r="X54" s="333"/>
      <c r="Y54" s="334"/>
      <c r="Z54" s="453"/>
      <c r="AA54" s="454"/>
      <c r="AB54" s="333"/>
      <c r="AC54" s="334"/>
      <c r="AD54" s="451"/>
      <c r="AE54" s="452"/>
      <c r="AF54" s="9"/>
      <c r="AG54" s="117"/>
      <c r="AH54" s="451"/>
      <c r="AI54" s="452"/>
      <c r="AJ54" s="9"/>
      <c r="AK54" s="117"/>
      <c r="AM54" s="148">
        <f t="shared" si="65"/>
        <v>0</v>
      </c>
      <c r="AN54" s="108">
        <f t="shared" si="66"/>
        <v>0</v>
      </c>
      <c r="AO54" s="108">
        <f t="shared" si="67"/>
        <v>0</v>
      </c>
      <c r="AP54" s="108">
        <f t="shared" si="68"/>
        <v>0</v>
      </c>
      <c r="AQ54" s="108">
        <f t="shared" si="69"/>
        <v>0</v>
      </c>
      <c r="AR54" s="108">
        <f t="shared" si="70"/>
        <v>0</v>
      </c>
      <c r="AS54" s="108">
        <f t="shared" si="71"/>
        <v>0</v>
      </c>
      <c r="AT54" s="108">
        <f t="shared" si="72"/>
        <v>0</v>
      </c>
      <c r="AU54" s="108">
        <f t="shared" si="73"/>
        <v>0</v>
      </c>
      <c r="AV54" s="149">
        <f t="shared" si="74"/>
        <v>0</v>
      </c>
    </row>
    <row r="55" spans="1:48">
      <c r="A55" s="139" t="s">
        <v>297</v>
      </c>
      <c r="B55" s="134">
        <f>SUM(B24:B54)</f>
        <v>0</v>
      </c>
      <c r="C55" s="14">
        <f t="shared" ref="C55:AK55" si="75">SUM(C24:C54)</f>
        <v>0</v>
      </c>
      <c r="D55" s="14">
        <f t="shared" si="75"/>
        <v>0</v>
      </c>
      <c r="E55" s="135">
        <f t="shared" si="75"/>
        <v>0</v>
      </c>
      <c r="F55" s="122">
        <f t="shared" si="75"/>
        <v>0</v>
      </c>
      <c r="G55" s="13">
        <f t="shared" si="75"/>
        <v>0</v>
      </c>
      <c r="H55" s="13">
        <f t="shared" si="75"/>
        <v>0</v>
      </c>
      <c r="I55" s="123">
        <f t="shared" si="75"/>
        <v>0</v>
      </c>
      <c r="J55" s="134">
        <f t="shared" si="75"/>
        <v>0</v>
      </c>
      <c r="K55" s="14">
        <f t="shared" si="75"/>
        <v>0</v>
      </c>
      <c r="L55" s="14">
        <f t="shared" si="75"/>
        <v>0</v>
      </c>
      <c r="M55" s="135">
        <f t="shared" si="75"/>
        <v>0</v>
      </c>
      <c r="N55" s="122">
        <f t="shared" si="75"/>
        <v>0</v>
      </c>
      <c r="O55" s="13">
        <f t="shared" si="75"/>
        <v>0</v>
      </c>
      <c r="P55" s="13">
        <f t="shared" si="75"/>
        <v>0</v>
      </c>
      <c r="Q55" s="123">
        <f t="shared" si="75"/>
        <v>0</v>
      </c>
      <c r="R55" s="134">
        <f t="shared" si="75"/>
        <v>0</v>
      </c>
      <c r="S55" s="14">
        <f t="shared" si="75"/>
        <v>0</v>
      </c>
      <c r="T55" s="14">
        <f t="shared" si="75"/>
        <v>0</v>
      </c>
      <c r="U55" s="135">
        <f t="shared" si="75"/>
        <v>0</v>
      </c>
      <c r="V55" s="122">
        <f t="shared" si="75"/>
        <v>0</v>
      </c>
      <c r="W55" s="13">
        <f t="shared" si="75"/>
        <v>0</v>
      </c>
      <c r="X55" s="13">
        <f t="shared" si="75"/>
        <v>0</v>
      </c>
      <c r="Y55" s="123">
        <f t="shared" si="75"/>
        <v>0</v>
      </c>
      <c r="Z55" s="134">
        <f t="shared" si="75"/>
        <v>0</v>
      </c>
      <c r="AA55" s="14">
        <f t="shared" si="75"/>
        <v>0</v>
      </c>
      <c r="AB55" s="14">
        <f t="shared" si="75"/>
        <v>0</v>
      </c>
      <c r="AC55" s="135">
        <f t="shared" si="75"/>
        <v>0</v>
      </c>
      <c r="AD55" s="122">
        <f t="shared" si="75"/>
        <v>0</v>
      </c>
      <c r="AE55" s="13">
        <f t="shared" si="75"/>
        <v>0</v>
      </c>
      <c r="AF55" s="13">
        <f t="shared" si="75"/>
        <v>0</v>
      </c>
      <c r="AG55" s="123">
        <f t="shared" si="75"/>
        <v>0</v>
      </c>
      <c r="AH55" s="134">
        <f t="shared" si="75"/>
        <v>0</v>
      </c>
      <c r="AI55" s="14">
        <f t="shared" si="75"/>
        <v>0</v>
      </c>
      <c r="AJ55" s="14">
        <f t="shared" si="75"/>
        <v>0</v>
      </c>
      <c r="AK55" s="135">
        <f t="shared" si="75"/>
        <v>0</v>
      </c>
      <c r="AM55" s="466">
        <f t="shared" ref="AM55" si="76">SUM(B55:E55)</f>
        <v>0</v>
      </c>
      <c r="AN55" s="467">
        <f t="shared" ref="AN55" si="77">SUM(F55:I55)</f>
        <v>0</v>
      </c>
      <c r="AO55" s="467">
        <f t="shared" ref="AO55" si="78">SUM(J55:M55)</f>
        <v>0</v>
      </c>
      <c r="AP55" s="467">
        <f t="shared" ref="AP55" si="79">SUM(N55:Q55)</f>
        <v>0</v>
      </c>
      <c r="AQ55" s="467">
        <f t="shared" ref="AQ55" si="80">SUM(R55:U55)</f>
        <v>0</v>
      </c>
      <c r="AR55" s="467">
        <f t="shared" ref="AR55" si="81">SUM(V55:Y55)</f>
        <v>0</v>
      </c>
      <c r="AS55" s="467">
        <f t="shared" ref="AS55" si="82">SUM(Z55:AC55)</f>
        <v>0</v>
      </c>
      <c r="AT55" s="467">
        <f t="shared" ref="AT55" si="83">SUM(AD55:AG55)</f>
        <v>0</v>
      </c>
      <c r="AU55" s="467">
        <f t="shared" ref="AU55" si="84">SUM(AH55:AK55)</f>
        <v>0</v>
      </c>
      <c r="AV55" s="468">
        <f t="shared" ref="AV55" si="85">SUM(AM55:AU55)</f>
        <v>0</v>
      </c>
    </row>
    <row r="56" spans="1:48" ht="13.5" thickBot="1">
      <c r="A56" s="141" t="s">
        <v>298</v>
      </c>
      <c r="B56" s="124">
        <f t="shared" ref="B56:AK56" si="86">SUM(B5+B21-B55)</f>
        <v>0</v>
      </c>
      <c r="C56" s="125">
        <f t="shared" si="86"/>
        <v>0</v>
      </c>
      <c r="D56" s="125">
        <f t="shared" si="86"/>
        <v>0</v>
      </c>
      <c r="E56" s="126">
        <f t="shared" si="86"/>
        <v>0</v>
      </c>
      <c r="F56" s="124">
        <f t="shared" si="86"/>
        <v>0</v>
      </c>
      <c r="G56" s="125">
        <f t="shared" si="86"/>
        <v>0</v>
      </c>
      <c r="H56" s="125">
        <f t="shared" si="86"/>
        <v>0</v>
      </c>
      <c r="I56" s="126">
        <f t="shared" si="86"/>
        <v>0</v>
      </c>
      <c r="J56" s="124">
        <f t="shared" si="86"/>
        <v>0</v>
      </c>
      <c r="K56" s="125">
        <f t="shared" si="86"/>
        <v>0</v>
      </c>
      <c r="L56" s="125">
        <f t="shared" si="86"/>
        <v>0</v>
      </c>
      <c r="M56" s="126">
        <f t="shared" si="86"/>
        <v>0</v>
      </c>
      <c r="N56" s="124">
        <f t="shared" si="86"/>
        <v>0</v>
      </c>
      <c r="O56" s="125">
        <f t="shared" si="86"/>
        <v>0</v>
      </c>
      <c r="P56" s="125">
        <f t="shared" si="86"/>
        <v>0</v>
      </c>
      <c r="Q56" s="126">
        <f t="shared" si="86"/>
        <v>0</v>
      </c>
      <c r="R56" s="124">
        <f t="shared" si="86"/>
        <v>0</v>
      </c>
      <c r="S56" s="125">
        <f t="shared" si="86"/>
        <v>0</v>
      </c>
      <c r="T56" s="125">
        <f t="shared" si="86"/>
        <v>0</v>
      </c>
      <c r="U56" s="126">
        <f t="shared" si="86"/>
        <v>0</v>
      </c>
      <c r="V56" s="124">
        <f t="shared" si="86"/>
        <v>0</v>
      </c>
      <c r="W56" s="125">
        <f t="shared" si="86"/>
        <v>0</v>
      </c>
      <c r="X56" s="125">
        <f t="shared" si="86"/>
        <v>0</v>
      </c>
      <c r="Y56" s="126">
        <f t="shared" si="86"/>
        <v>0</v>
      </c>
      <c r="Z56" s="124">
        <f t="shared" si="86"/>
        <v>0</v>
      </c>
      <c r="AA56" s="125">
        <f t="shared" si="86"/>
        <v>0</v>
      </c>
      <c r="AB56" s="125">
        <f t="shared" si="86"/>
        <v>0</v>
      </c>
      <c r="AC56" s="126">
        <f t="shared" si="86"/>
        <v>0</v>
      </c>
      <c r="AD56" s="124">
        <f t="shared" si="86"/>
        <v>0</v>
      </c>
      <c r="AE56" s="125">
        <f t="shared" si="86"/>
        <v>0</v>
      </c>
      <c r="AF56" s="125">
        <f t="shared" si="86"/>
        <v>0</v>
      </c>
      <c r="AG56" s="126">
        <f t="shared" si="86"/>
        <v>0</v>
      </c>
      <c r="AH56" s="124">
        <f t="shared" si="86"/>
        <v>0</v>
      </c>
      <c r="AI56" s="125">
        <f t="shared" si="86"/>
        <v>0</v>
      </c>
      <c r="AJ56" s="125">
        <f t="shared" si="86"/>
        <v>0</v>
      </c>
      <c r="AK56" s="126">
        <f t="shared" si="86"/>
        <v>0</v>
      </c>
      <c r="AM56" s="469">
        <f>E56</f>
        <v>0</v>
      </c>
      <c r="AN56" s="470">
        <f>I56</f>
        <v>0</v>
      </c>
      <c r="AO56" s="470">
        <f>M56</f>
        <v>0</v>
      </c>
      <c r="AP56" s="470">
        <f>Q56</f>
        <v>0</v>
      </c>
      <c r="AQ56" s="470">
        <f>U56</f>
        <v>0</v>
      </c>
      <c r="AR56" s="470">
        <f>Y56</f>
        <v>0</v>
      </c>
      <c r="AS56" s="470">
        <f>AC56</f>
        <v>0</v>
      </c>
      <c r="AT56" s="470">
        <f>AG56</f>
        <v>0</v>
      </c>
      <c r="AU56" s="470">
        <f>AK56</f>
        <v>0</v>
      </c>
      <c r="AV56" s="471">
        <f>AU56</f>
        <v>0</v>
      </c>
    </row>
    <row r="57" spans="1:48">
      <c r="A57" s="207"/>
      <c r="B57" s="207"/>
      <c r="C57" s="207"/>
      <c r="D57" s="207"/>
      <c r="E57" s="207"/>
      <c r="F57" s="207"/>
      <c r="G57" s="207"/>
      <c r="H57" s="207"/>
      <c r="I57" s="207"/>
      <c r="J57" s="207"/>
      <c r="K57" s="207"/>
      <c r="L57" s="207"/>
      <c r="M57" s="207"/>
      <c r="N57" s="207"/>
      <c r="O57" s="207"/>
      <c r="P57" s="207"/>
      <c r="Q57" s="207"/>
      <c r="R57" s="207"/>
      <c r="S57" s="207"/>
      <c r="T57" s="207"/>
      <c r="U57" s="207"/>
      <c r="V57" s="207"/>
      <c r="W57" s="207"/>
      <c r="X57" s="207"/>
      <c r="Y57" s="207"/>
      <c r="Z57" s="207"/>
      <c r="AA57" s="207"/>
      <c r="AB57" s="207"/>
      <c r="AC57" s="207"/>
      <c r="AD57" s="207"/>
      <c r="AE57" s="207"/>
      <c r="AF57" s="207"/>
      <c r="AG57" s="207"/>
      <c r="AH57" s="207"/>
      <c r="AI57" s="207"/>
      <c r="AJ57" s="207"/>
      <c r="AK57" s="207"/>
    </row>
  </sheetData>
  <customSheetViews>
    <customSheetView guid="{F0B5DAD3-F88D-49C0-843A-DF9DD510E709}" showGridLines="0" hiddenColumns="1">
      <pane xSplit="1" ySplit="5" topLeftCell="B6" activePane="bottomRight" state="frozen"/>
      <selection pane="bottomRight" activeCell="G29" sqref="G29"/>
      <rowBreaks count="1" manualBreakCount="1">
        <brk id="21" max="16383" man="1"/>
      </rowBreaks>
      <colBreaks count="1" manualBreakCount="1">
        <brk id="38" max="1048575" man="1"/>
      </colBreaks>
      <pageMargins left="0" right="0" top="0" bottom="0" header="0" footer="0"/>
      <pageSetup paperSize="9" orientation="landscape" r:id="rId1"/>
      <headerFooter>
        <oddFooter>&amp;LGP Form 019 V1.0&amp;C&amp;P/&amp;N&amp;R&amp;A</oddFooter>
      </headerFooter>
    </customSheetView>
  </customSheetViews>
  <pageMargins left="0.23622047244094491" right="0.23622047244094491" top="0.74803149606299213" bottom="0.74803149606299213" header="0.31496062992125984" footer="0.31496062992125984"/>
  <pageSetup paperSize="9" orientation="landscape" r:id="rId2"/>
  <headerFooter>
    <oddFooter>&amp;LCP Appendix V2.3&amp;C&amp;P/&amp;N&amp;R&amp;A</oddFooter>
  </headerFooter>
  <rowBreaks count="1" manualBreakCount="1">
    <brk id="21" max="16383" man="1"/>
  </rowBreaks>
  <colBreaks count="2" manualBreakCount="2">
    <brk id="9" max="1048575" man="1"/>
    <brk id="3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0887-D560-4D36-BF0B-01BCCAE16F60}">
  <sheetPr>
    <tabColor rgb="FFFFFF00"/>
  </sheetPr>
  <dimension ref="A1:C98"/>
  <sheetViews>
    <sheetView workbookViewId="0">
      <selection activeCell="O16" sqref="O16"/>
    </sheetView>
  </sheetViews>
  <sheetFormatPr defaultColWidth="9.140625" defaultRowHeight="27.75" customHeight="1"/>
  <cols>
    <col min="1" max="1" width="3.28515625" style="556" customWidth="1"/>
    <col min="2" max="2" width="84.5703125" style="570" customWidth="1"/>
    <col min="3" max="3" width="27.7109375" style="571" customWidth="1"/>
    <col min="4" max="16384" width="9.140625" style="559"/>
  </cols>
  <sheetData>
    <row r="1" spans="1:3" ht="27.75" customHeight="1">
      <c r="B1" s="557" t="s">
        <v>299</v>
      </c>
      <c r="C1" s="558"/>
    </row>
    <row r="2" spans="1:3" ht="78.75" customHeight="1">
      <c r="B2" s="718" t="s">
        <v>300</v>
      </c>
      <c r="C2" s="719"/>
    </row>
    <row r="3" spans="1:3" ht="27.75" customHeight="1">
      <c r="B3" s="560" t="s">
        <v>301</v>
      </c>
      <c r="C3" s="561" t="s">
        <v>302</v>
      </c>
    </row>
    <row r="4" spans="1:3" ht="27.75" customHeight="1">
      <c r="A4" s="556" t="s">
        <v>303</v>
      </c>
      <c r="B4" s="562" t="s">
        <v>304</v>
      </c>
      <c r="C4" s="563">
        <f>SUM(C5:C7)</f>
        <v>0</v>
      </c>
    </row>
    <row r="5" spans="1:3" ht="27.75" customHeight="1">
      <c r="B5" s="564" t="s">
        <v>305</v>
      </c>
      <c r="C5" s="373"/>
    </row>
    <row r="6" spans="1:3" ht="27.75" customHeight="1">
      <c r="B6" s="564" t="s">
        <v>306</v>
      </c>
      <c r="C6" s="373"/>
    </row>
    <row r="7" spans="1:3" ht="27.75" customHeight="1">
      <c r="B7" s="564" t="s">
        <v>307</v>
      </c>
      <c r="C7" s="373"/>
    </row>
    <row r="8" spans="1:3" ht="27.75" customHeight="1">
      <c r="A8" s="556" t="s">
        <v>308</v>
      </c>
      <c r="B8" s="565" t="s">
        <v>309</v>
      </c>
      <c r="C8" s="566">
        <f>SUM(C9:C10)</f>
        <v>0</v>
      </c>
    </row>
    <row r="9" spans="1:3" ht="27.75" customHeight="1">
      <c r="B9" s="564" t="s">
        <v>310</v>
      </c>
      <c r="C9" s="373"/>
    </row>
    <row r="10" spans="1:3" ht="27.75" customHeight="1">
      <c r="B10" s="564" t="s">
        <v>311</v>
      </c>
      <c r="C10" s="373"/>
    </row>
    <row r="11" spans="1:3" ht="27.75" customHeight="1">
      <c r="A11" s="556" t="s">
        <v>312</v>
      </c>
      <c r="B11" s="565" t="s">
        <v>313</v>
      </c>
      <c r="C11" s="566">
        <f>SUM(C12:C16)</f>
        <v>0</v>
      </c>
    </row>
    <row r="12" spans="1:3" ht="27.75" customHeight="1">
      <c r="B12" s="564" t="s">
        <v>314</v>
      </c>
      <c r="C12" s="373"/>
    </row>
    <row r="13" spans="1:3" ht="27.75" customHeight="1">
      <c r="B13" s="564" t="s">
        <v>315</v>
      </c>
      <c r="C13" s="373"/>
    </row>
    <row r="14" spans="1:3" ht="27.75" customHeight="1">
      <c r="B14" s="564" t="s">
        <v>316</v>
      </c>
      <c r="C14" s="373"/>
    </row>
    <row r="15" spans="1:3" ht="27.75" customHeight="1">
      <c r="B15" s="564" t="s">
        <v>317</v>
      </c>
      <c r="C15" s="373"/>
    </row>
    <row r="16" spans="1:3" ht="27.75" customHeight="1">
      <c r="B16" s="564" t="s">
        <v>318</v>
      </c>
      <c r="C16" s="373"/>
    </row>
    <row r="17" spans="1:3" ht="27.75" customHeight="1">
      <c r="A17" s="556" t="s">
        <v>319</v>
      </c>
      <c r="B17" s="565" t="s">
        <v>320</v>
      </c>
      <c r="C17" s="566">
        <f>SUM(C18:C18)</f>
        <v>0</v>
      </c>
    </row>
    <row r="18" spans="1:3" ht="27.75" customHeight="1">
      <c r="B18" s="564" t="s">
        <v>321</v>
      </c>
      <c r="C18" s="373"/>
    </row>
    <row r="19" spans="1:3" ht="27.75" customHeight="1">
      <c r="A19" s="559"/>
      <c r="B19" s="559"/>
      <c r="C19" s="559"/>
    </row>
    <row r="20" spans="1:3" ht="27.75" customHeight="1">
      <c r="B20" s="565" t="s">
        <v>322</v>
      </c>
      <c r="C20" s="567" t="s">
        <v>302</v>
      </c>
    </row>
    <row r="21" spans="1:3" ht="27.75" customHeight="1">
      <c r="B21" s="568" t="s">
        <v>323</v>
      </c>
      <c r="C21" s="569">
        <f>C4+C8</f>
        <v>0</v>
      </c>
    </row>
    <row r="22" spans="1:3" ht="27.75" customHeight="1">
      <c r="B22" s="568" t="s">
        <v>324</v>
      </c>
      <c r="C22" s="569">
        <f>C11+C17</f>
        <v>0</v>
      </c>
    </row>
    <row r="23" spans="1:3" ht="27.75" customHeight="1">
      <c r="B23" s="568" t="s">
        <v>325</v>
      </c>
      <c r="C23" s="569">
        <f>C21-C22</f>
        <v>0</v>
      </c>
    </row>
    <row r="24" spans="1:3" ht="27.75" customHeight="1">
      <c r="B24" s="559"/>
      <c r="C24" s="556"/>
    </row>
    <row r="25" spans="1:3" ht="27.75" customHeight="1">
      <c r="B25" s="559"/>
      <c r="C25" s="556"/>
    </row>
    <row r="26" spans="1:3" ht="27.75" customHeight="1">
      <c r="B26" s="559"/>
      <c r="C26" s="556"/>
    </row>
    <row r="27" spans="1:3" ht="27.75" customHeight="1">
      <c r="B27" s="559"/>
      <c r="C27" s="556"/>
    </row>
    <row r="28" spans="1:3" ht="27.75" customHeight="1">
      <c r="B28" s="559"/>
      <c r="C28" s="556"/>
    </row>
    <row r="29" spans="1:3" ht="27.75" customHeight="1">
      <c r="B29" s="559"/>
      <c r="C29" s="556"/>
    </row>
    <row r="30" spans="1:3" ht="27.75" customHeight="1">
      <c r="B30" s="559"/>
      <c r="C30" s="556"/>
    </row>
    <row r="31" spans="1:3" ht="27.75" customHeight="1">
      <c r="B31" s="559"/>
      <c r="C31" s="556"/>
    </row>
    <row r="32" spans="1:3" ht="27.75" customHeight="1">
      <c r="B32" s="559"/>
      <c r="C32" s="556"/>
    </row>
    <row r="33" spans="2:3" ht="27.75" customHeight="1">
      <c r="B33" s="559"/>
      <c r="C33" s="556"/>
    </row>
    <row r="34" spans="2:3" ht="27.75" customHeight="1">
      <c r="B34" s="559"/>
      <c r="C34" s="556"/>
    </row>
    <row r="35" spans="2:3" ht="27.75" customHeight="1">
      <c r="B35" s="559"/>
      <c r="C35" s="556"/>
    </row>
    <row r="36" spans="2:3" ht="27.75" customHeight="1">
      <c r="B36" s="559"/>
      <c r="C36" s="556"/>
    </row>
    <row r="37" spans="2:3" ht="27.75" customHeight="1">
      <c r="B37" s="559"/>
      <c r="C37" s="556"/>
    </row>
    <row r="38" spans="2:3" ht="27.75" customHeight="1">
      <c r="B38" s="559"/>
      <c r="C38" s="556"/>
    </row>
    <row r="39" spans="2:3" ht="27.75" customHeight="1">
      <c r="B39" s="559"/>
      <c r="C39" s="556"/>
    </row>
    <row r="40" spans="2:3" ht="27.75" customHeight="1">
      <c r="B40" s="559"/>
      <c r="C40" s="556"/>
    </row>
    <row r="41" spans="2:3" ht="27.75" customHeight="1">
      <c r="B41" s="559"/>
      <c r="C41" s="556"/>
    </row>
    <row r="42" spans="2:3" ht="27.75" customHeight="1">
      <c r="B42" s="559"/>
      <c r="C42" s="556"/>
    </row>
    <row r="43" spans="2:3" ht="27.75" customHeight="1">
      <c r="B43" s="559"/>
      <c r="C43" s="556"/>
    </row>
    <row r="44" spans="2:3" ht="27.75" customHeight="1">
      <c r="B44" s="559"/>
      <c r="C44" s="556"/>
    </row>
    <row r="45" spans="2:3" ht="27.75" customHeight="1">
      <c r="B45" s="559"/>
      <c r="C45" s="556"/>
    </row>
    <row r="46" spans="2:3" ht="27.75" customHeight="1">
      <c r="B46" s="559"/>
      <c r="C46" s="556"/>
    </row>
    <row r="47" spans="2:3" ht="27.75" customHeight="1">
      <c r="B47" s="559"/>
      <c r="C47" s="556"/>
    </row>
    <row r="48" spans="2:3" ht="27.75" customHeight="1">
      <c r="B48" s="559"/>
      <c r="C48" s="556"/>
    </row>
    <row r="49" spans="2:3" ht="27.75" customHeight="1">
      <c r="B49" s="559"/>
      <c r="C49" s="556"/>
    </row>
    <row r="50" spans="2:3" ht="27.75" customHeight="1">
      <c r="B50" s="559"/>
      <c r="C50" s="556"/>
    </row>
    <row r="51" spans="2:3" ht="27.75" customHeight="1">
      <c r="B51" s="559"/>
      <c r="C51" s="556"/>
    </row>
    <row r="52" spans="2:3" ht="27.75" customHeight="1">
      <c r="B52" s="559"/>
      <c r="C52" s="556"/>
    </row>
    <row r="53" spans="2:3" ht="27.75" customHeight="1">
      <c r="B53" s="559"/>
      <c r="C53" s="556"/>
    </row>
    <row r="54" spans="2:3" ht="27.75" customHeight="1">
      <c r="B54" s="559"/>
      <c r="C54" s="556"/>
    </row>
    <row r="55" spans="2:3" ht="27.75" customHeight="1">
      <c r="B55" s="559"/>
      <c r="C55" s="556"/>
    </row>
    <row r="56" spans="2:3" ht="27.75" customHeight="1">
      <c r="B56" s="559"/>
      <c r="C56" s="556"/>
    </row>
    <row r="57" spans="2:3" ht="27.75" customHeight="1">
      <c r="B57" s="559"/>
      <c r="C57" s="556"/>
    </row>
    <row r="58" spans="2:3" ht="27.75" customHeight="1">
      <c r="B58" s="559"/>
      <c r="C58" s="556"/>
    </row>
    <row r="59" spans="2:3" ht="27.75" customHeight="1">
      <c r="B59" s="559"/>
      <c r="C59" s="556"/>
    </row>
    <row r="60" spans="2:3" ht="27.75" customHeight="1">
      <c r="B60" s="559"/>
      <c r="C60" s="556"/>
    </row>
    <row r="61" spans="2:3" ht="27.75" customHeight="1">
      <c r="B61" s="559"/>
      <c r="C61" s="556"/>
    </row>
    <row r="62" spans="2:3" ht="27.75" customHeight="1">
      <c r="B62" s="559"/>
      <c r="C62" s="556"/>
    </row>
    <row r="63" spans="2:3" ht="27.75" customHeight="1">
      <c r="B63" s="559"/>
      <c r="C63" s="556"/>
    </row>
    <row r="64" spans="2:3" ht="27.75" customHeight="1">
      <c r="B64" s="559"/>
      <c r="C64" s="556"/>
    </row>
    <row r="65" spans="2:3" ht="27.75" customHeight="1">
      <c r="B65" s="559"/>
      <c r="C65" s="556"/>
    </row>
    <row r="66" spans="2:3" ht="27.75" customHeight="1">
      <c r="B66" s="559"/>
      <c r="C66" s="556"/>
    </row>
    <row r="67" spans="2:3" ht="27.75" customHeight="1">
      <c r="B67" s="559"/>
      <c r="C67" s="556"/>
    </row>
    <row r="68" spans="2:3" ht="27.75" customHeight="1">
      <c r="B68" s="559"/>
      <c r="C68" s="556"/>
    </row>
    <row r="69" spans="2:3" ht="27.75" customHeight="1">
      <c r="B69" s="559"/>
      <c r="C69" s="556"/>
    </row>
    <row r="70" spans="2:3" ht="27.75" customHeight="1">
      <c r="B70" s="559"/>
      <c r="C70" s="556"/>
    </row>
    <row r="71" spans="2:3" ht="27.75" customHeight="1">
      <c r="B71" s="559"/>
      <c r="C71" s="556"/>
    </row>
    <row r="72" spans="2:3" ht="27.75" customHeight="1">
      <c r="B72" s="559"/>
      <c r="C72" s="556"/>
    </row>
    <row r="73" spans="2:3" ht="27.75" customHeight="1">
      <c r="B73" s="559"/>
      <c r="C73" s="556"/>
    </row>
    <row r="74" spans="2:3" ht="27.75" customHeight="1">
      <c r="B74" s="559"/>
      <c r="C74" s="556"/>
    </row>
    <row r="75" spans="2:3" ht="27.75" customHeight="1">
      <c r="B75" s="559"/>
      <c r="C75" s="556"/>
    </row>
    <row r="76" spans="2:3" ht="27.75" customHeight="1">
      <c r="B76" s="559"/>
      <c r="C76" s="556"/>
    </row>
    <row r="77" spans="2:3" ht="27.75" customHeight="1">
      <c r="B77" s="559"/>
      <c r="C77" s="556"/>
    </row>
    <row r="78" spans="2:3" ht="27.75" customHeight="1">
      <c r="B78" s="559"/>
      <c r="C78" s="556"/>
    </row>
    <row r="79" spans="2:3" ht="27.75" customHeight="1">
      <c r="B79" s="559"/>
      <c r="C79" s="556"/>
    </row>
    <row r="80" spans="2:3" ht="27.75" customHeight="1">
      <c r="B80" s="559"/>
      <c r="C80" s="556"/>
    </row>
    <row r="81" spans="2:3" ht="27.75" customHeight="1">
      <c r="B81" s="559"/>
      <c r="C81" s="556"/>
    </row>
    <row r="82" spans="2:3" ht="27.75" customHeight="1">
      <c r="B82" s="559"/>
      <c r="C82" s="556"/>
    </row>
    <row r="83" spans="2:3" ht="27.75" customHeight="1">
      <c r="B83" s="559"/>
      <c r="C83" s="556"/>
    </row>
    <row r="84" spans="2:3" ht="27.75" customHeight="1">
      <c r="B84" s="559"/>
      <c r="C84" s="556"/>
    </row>
    <row r="85" spans="2:3" ht="27.75" customHeight="1">
      <c r="B85" s="559"/>
      <c r="C85" s="556"/>
    </row>
    <row r="86" spans="2:3" ht="27.75" customHeight="1">
      <c r="B86" s="559"/>
      <c r="C86" s="556"/>
    </row>
    <row r="87" spans="2:3" ht="27.75" customHeight="1">
      <c r="B87" s="559"/>
      <c r="C87" s="556"/>
    </row>
    <row r="88" spans="2:3" ht="27.75" customHeight="1">
      <c r="B88" s="559"/>
      <c r="C88" s="556"/>
    </row>
    <row r="89" spans="2:3" ht="27.75" customHeight="1">
      <c r="B89" s="559"/>
      <c r="C89" s="556"/>
    </row>
    <row r="90" spans="2:3" ht="27.75" customHeight="1">
      <c r="B90" s="559"/>
      <c r="C90" s="556"/>
    </row>
    <row r="91" spans="2:3" ht="27.75" customHeight="1">
      <c r="B91" s="559"/>
      <c r="C91" s="556"/>
    </row>
    <row r="92" spans="2:3" ht="27.75" customHeight="1">
      <c r="B92" s="559"/>
      <c r="C92" s="556"/>
    </row>
    <row r="93" spans="2:3" ht="27.75" customHeight="1">
      <c r="B93" s="559"/>
      <c r="C93" s="556"/>
    </row>
    <row r="94" spans="2:3" ht="27.75" customHeight="1">
      <c r="B94" s="559"/>
      <c r="C94" s="556"/>
    </row>
    <row r="95" spans="2:3" ht="27.75" customHeight="1">
      <c r="B95" s="559"/>
      <c r="C95" s="556"/>
    </row>
    <row r="96" spans="2:3" ht="27.75" customHeight="1">
      <c r="B96" s="559"/>
      <c r="C96" s="556"/>
    </row>
    <row r="97" spans="2:3" ht="27.75" customHeight="1">
      <c r="B97" s="559"/>
      <c r="C97" s="556"/>
    </row>
    <row r="98" spans="2:3" ht="27.75" customHeight="1">
      <c r="B98" s="559"/>
      <c r="C98" s="556"/>
    </row>
  </sheetData>
  <sheetProtection algorithmName="SHA-512" hashValue="kbM9N7kmNItzqUTNlV7MkMqSarBJKnPJ5UZ+DOHkXW1mIpKfLlhkkiRIbrej4NipyZ3dYylafpA4HIqvRmIOoA==" saltValue="a1QX/519s1l7z310d5doKg==" spinCount="100000" sheet="1" objects="1" scenarios="1"/>
  <mergeCells count="1">
    <mergeCell ref="B2:C2"/>
  </mergeCells>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Q50"/>
  <sheetViews>
    <sheetView showGridLines="0" zoomScale="75" zoomScaleNormal="75" zoomScaleSheetLayoutView="40" zoomScalePageLayoutView="25" workbookViewId="0">
      <pane xSplit="2" ySplit="6" topLeftCell="C28" activePane="bottomRight" state="frozen"/>
      <selection pane="bottomRight" activeCell="E37" sqref="E37"/>
      <selection pane="bottomLeft" activeCell="C13" sqref="C13:C14"/>
      <selection pane="topRight" activeCell="C13" sqref="C13:C14"/>
    </sheetView>
  </sheetViews>
  <sheetFormatPr defaultColWidth="9.140625" defaultRowHeight="14.25"/>
  <cols>
    <col min="1" max="1" width="4.140625" style="508" customWidth="1"/>
    <col min="2" max="3" width="30.7109375" style="499" customWidth="1"/>
    <col min="4" max="7" width="15.140625" style="499" customWidth="1"/>
    <col min="8" max="8" width="30.7109375" style="499" customWidth="1"/>
    <col min="9" max="12" width="15.28515625" style="499" customWidth="1"/>
    <col min="13" max="13" width="30.7109375" style="499" customWidth="1"/>
    <col min="14" max="17" width="16" style="499" customWidth="1"/>
    <col min="18" max="239" width="9.140625" style="499"/>
    <col min="240" max="241" width="21.42578125" style="499" customWidth="1"/>
    <col min="242" max="242" width="20" style="499" customWidth="1"/>
    <col min="243" max="243" width="12.42578125" style="499" customWidth="1"/>
    <col min="244" max="244" width="14.28515625" style="499" customWidth="1"/>
    <col min="245" max="245" width="16.7109375" style="499" customWidth="1"/>
    <col min="246" max="247" width="14.7109375" style="499" customWidth="1"/>
    <col min="248" max="248" width="13.140625" style="499" customWidth="1"/>
    <col min="249" max="249" width="18" style="499" customWidth="1"/>
    <col min="250" max="250" width="12.85546875" style="499" customWidth="1"/>
    <col min="251" max="251" width="16.85546875" style="499" customWidth="1"/>
    <col min="252" max="252" width="17.42578125" style="499" customWidth="1"/>
    <col min="253" max="16384" width="9.140625" style="499"/>
  </cols>
  <sheetData>
    <row r="1" spans="1:17" ht="36" customHeight="1">
      <c r="A1" s="497"/>
      <c r="B1" s="495" t="s">
        <v>326</v>
      </c>
      <c r="C1" s="279"/>
      <c r="D1" s="498"/>
      <c r="E1" s="498"/>
      <c r="F1" s="498"/>
      <c r="G1" s="498"/>
      <c r="H1" s="498"/>
      <c r="I1" s="498"/>
      <c r="J1" s="498"/>
      <c r="K1" s="498"/>
      <c r="L1" s="498"/>
      <c r="M1" s="498"/>
      <c r="N1" s="498"/>
      <c r="O1" s="498"/>
      <c r="P1" s="498"/>
      <c r="Q1" s="498"/>
    </row>
    <row r="2" spans="1:17" ht="12.75" customHeight="1">
      <c r="A2" s="497"/>
      <c r="B2" s="500" t="s">
        <v>327</v>
      </c>
      <c r="C2" s="501"/>
      <c r="D2" s="501"/>
      <c r="E2" s="501"/>
      <c r="F2" s="501"/>
      <c r="G2" s="501"/>
      <c r="H2" s="501"/>
      <c r="I2" s="501"/>
      <c r="J2" s="501"/>
      <c r="K2" s="502"/>
      <c r="L2" s="503"/>
      <c r="M2" s="503"/>
      <c r="N2" s="503"/>
      <c r="O2" s="503"/>
      <c r="P2" s="498"/>
      <c r="Q2" s="498"/>
    </row>
    <row r="3" spans="1:17" ht="5.25" customHeight="1">
      <c r="A3" s="497"/>
      <c r="B3" s="504"/>
      <c r="C3" s="503"/>
      <c r="D3" s="503"/>
      <c r="E3" s="503"/>
      <c r="F3" s="503"/>
      <c r="G3" s="503"/>
      <c r="H3" s="503"/>
      <c r="I3" s="503"/>
      <c r="J3" s="503"/>
      <c r="K3" s="503"/>
      <c r="L3" s="503"/>
      <c r="M3" s="503"/>
      <c r="N3" s="503"/>
      <c r="O3" s="503"/>
      <c r="P3" s="498"/>
      <c r="Q3" s="498"/>
    </row>
    <row r="4" spans="1:17" ht="4.5" customHeight="1">
      <c r="A4" s="497"/>
      <c r="B4" s="33"/>
      <c r="C4" s="33"/>
      <c r="D4" s="498"/>
      <c r="E4" s="498"/>
      <c r="F4" s="498"/>
      <c r="G4" s="498"/>
      <c r="H4" s="498"/>
      <c r="I4" s="498"/>
      <c r="J4" s="498"/>
      <c r="K4" s="498"/>
      <c r="L4" s="498"/>
      <c r="M4" s="498"/>
      <c r="N4" s="498"/>
      <c r="O4" s="498"/>
      <c r="P4" s="498"/>
      <c r="Q4" s="498"/>
    </row>
    <row r="5" spans="1:17" ht="14.25" customHeight="1">
      <c r="A5" s="497"/>
      <c r="B5" s="505"/>
      <c r="C5" s="720" t="s">
        <v>328</v>
      </c>
      <c r="D5" s="721"/>
      <c r="E5" s="721"/>
      <c r="F5" s="721"/>
      <c r="G5" s="722"/>
      <c r="H5" s="723" t="s">
        <v>329</v>
      </c>
      <c r="I5" s="724"/>
      <c r="J5" s="724"/>
      <c r="K5" s="724"/>
      <c r="L5" s="725"/>
      <c r="M5" s="726" t="s">
        <v>330</v>
      </c>
      <c r="N5" s="726"/>
      <c r="O5" s="726"/>
      <c r="P5" s="726"/>
      <c r="Q5" s="726"/>
    </row>
    <row r="6" spans="1:17" ht="57.75" customHeight="1">
      <c r="A6" s="497"/>
      <c r="B6" s="505" t="s">
        <v>331</v>
      </c>
      <c r="C6" s="31" t="s">
        <v>332</v>
      </c>
      <c r="D6" s="31" t="s">
        <v>333</v>
      </c>
      <c r="E6" s="31" t="s">
        <v>334</v>
      </c>
      <c r="F6" s="31" t="s">
        <v>335</v>
      </c>
      <c r="G6" s="31" t="s">
        <v>336</v>
      </c>
      <c r="H6" s="24" t="s">
        <v>337</v>
      </c>
      <c r="I6" s="24" t="s">
        <v>338</v>
      </c>
      <c r="J6" s="24" t="s">
        <v>339</v>
      </c>
      <c r="K6" s="24" t="s">
        <v>340</v>
      </c>
      <c r="L6" s="24" t="s">
        <v>341</v>
      </c>
      <c r="M6" s="32" t="s">
        <v>342</v>
      </c>
      <c r="N6" s="32" t="s">
        <v>338</v>
      </c>
      <c r="O6" s="32" t="s">
        <v>339</v>
      </c>
      <c r="P6" s="32" t="s">
        <v>340</v>
      </c>
      <c r="Q6" s="32" t="s">
        <v>341</v>
      </c>
    </row>
    <row r="7" spans="1:17" ht="17.25" customHeight="1">
      <c r="A7" s="506" t="s">
        <v>303</v>
      </c>
      <c r="B7" s="507" t="s">
        <v>343</v>
      </c>
      <c r="C7" s="572"/>
      <c r="D7" s="572"/>
      <c r="E7" s="573"/>
      <c r="F7" s="572"/>
      <c r="G7" s="572"/>
      <c r="H7" s="572"/>
      <c r="I7" s="572"/>
      <c r="J7" s="573"/>
      <c r="K7" s="572"/>
      <c r="L7" s="572"/>
      <c r="M7" s="572"/>
      <c r="N7" s="572"/>
      <c r="O7" s="573"/>
      <c r="P7" s="572"/>
      <c r="Q7" s="572"/>
    </row>
    <row r="8" spans="1:17">
      <c r="A8" s="497" t="s">
        <v>344</v>
      </c>
      <c r="B8" s="282"/>
      <c r="C8" s="283"/>
      <c r="D8" s="7"/>
      <c r="E8" s="8"/>
      <c r="F8" s="284"/>
      <c r="G8" s="284"/>
      <c r="H8" s="6"/>
      <c r="I8" s="7"/>
      <c r="J8" s="8"/>
      <c r="K8" s="284"/>
      <c r="L8" s="284"/>
      <c r="M8" s="6"/>
      <c r="N8" s="7"/>
      <c r="O8" s="8"/>
      <c r="P8" s="284"/>
      <c r="Q8" s="284"/>
    </row>
    <row r="9" spans="1:17">
      <c r="A9" s="497" t="s">
        <v>345</v>
      </c>
      <c r="B9" s="282"/>
      <c r="C9" s="283"/>
      <c r="D9" s="7"/>
      <c r="E9" s="8"/>
      <c r="F9" s="284"/>
      <c r="G9" s="284"/>
      <c r="H9" s="6"/>
      <c r="I9" s="7"/>
      <c r="J9" s="8"/>
      <c r="K9" s="284"/>
      <c r="L9" s="284"/>
      <c r="M9" s="6"/>
      <c r="N9" s="7"/>
      <c r="O9" s="8"/>
      <c r="P9" s="284"/>
      <c r="Q9" s="284"/>
    </row>
    <row r="10" spans="1:17">
      <c r="A10" s="497" t="s">
        <v>346</v>
      </c>
      <c r="B10" s="282"/>
      <c r="C10" s="283"/>
      <c r="D10" s="7"/>
      <c r="E10" s="8"/>
      <c r="F10" s="284"/>
      <c r="G10" s="284"/>
      <c r="H10" s="6"/>
      <c r="I10" s="7"/>
      <c r="J10" s="8"/>
      <c r="K10" s="284"/>
      <c r="L10" s="284"/>
      <c r="M10" s="6"/>
      <c r="N10" s="7"/>
      <c r="O10" s="8"/>
      <c r="P10" s="284"/>
      <c r="Q10" s="284"/>
    </row>
    <row r="11" spans="1:17">
      <c r="A11" s="497" t="s">
        <v>347</v>
      </c>
      <c r="B11" s="282"/>
      <c r="C11" s="283"/>
      <c r="D11" s="7"/>
      <c r="E11" s="8"/>
      <c r="F11" s="284"/>
      <c r="G11" s="284"/>
      <c r="H11" s="6"/>
      <c r="I11" s="7"/>
      <c r="J11" s="8"/>
      <c r="K11" s="284"/>
      <c r="L11" s="284"/>
      <c r="M11" s="6"/>
      <c r="N11" s="7"/>
      <c r="O11" s="8"/>
      <c r="P11" s="284"/>
      <c r="Q11" s="284"/>
    </row>
    <row r="12" spans="1:17">
      <c r="A12" s="497" t="s">
        <v>348</v>
      </c>
      <c r="B12" s="282"/>
      <c r="C12" s="283"/>
      <c r="D12" s="7"/>
      <c r="E12" s="8"/>
      <c r="F12" s="284"/>
      <c r="G12" s="284"/>
      <c r="H12" s="6"/>
      <c r="I12" s="7"/>
      <c r="J12" s="8"/>
      <c r="K12" s="284"/>
      <c r="L12" s="284"/>
      <c r="M12" s="6"/>
      <c r="N12" s="7"/>
      <c r="O12" s="8"/>
      <c r="P12" s="284"/>
      <c r="Q12" s="284"/>
    </row>
    <row r="13" spans="1:17">
      <c r="A13" s="497" t="s">
        <v>349</v>
      </c>
      <c r="B13" s="282"/>
      <c r="C13" s="283"/>
      <c r="D13" s="7"/>
      <c r="E13" s="8"/>
      <c r="F13" s="284"/>
      <c r="G13" s="284"/>
      <c r="H13" s="6"/>
      <c r="I13" s="7"/>
      <c r="J13" s="8"/>
      <c r="K13" s="284"/>
      <c r="L13" s="284"/>
      <c r="M13" s="6"/>
      <c r="N13" s="7"/>
      <c r="O13" s="8"/>
      <c r="P13" s="284"/>
      <c r="Q13" s="284"/>
    </row>
    <row r="14" spans="1:17">
      <c r="A14" s="497" t="s">
        <v>350</v>
      </c>
      <c r="B14" s="282"/>
      <c r="C14" s="283"/>
      <c r="D14" s="7"/>
      <c r="E14" s="8"/>
      <c r="F14" s="284"/>
      <c r="G14" s="284"/>
      <c r="H14" s="6"/>
      <c r="I14" s="7"/>
      <c r="J14" s="8"/>
      <c r="K14" s="284"/>
      <c r="L14" s="284"/>
      <c r="M14" s="6"/>
      <c r="N14" s="7"/>
      <c r="O14" s="8"/>
      <c r="P14" s="284"/>
      <c r="Q14" s="284"/>
    </row>
    <row r="15" spans="1:17">
      <c r="A15" s="497" t="s">
        <v>351</v>
      </c>
      <c r="B15" s="282"/>
      <c r="C15" s="283"/>
      <c r="D15" s="7"/>
      <c r="E15" s="8"/>
      <c r="F15" s="284"/>
      <c r="G15" s="284"/>
      <c r="H15" s="6"/>
      <c r="I15" s="7"/>
      <c r="J15" s="8"/>
      <c r="K15" s="284"/>
      <c r="L15" s="284"/>
      <c r="M15" s="6"/>
      <c r="N15" s="7"/>
      <c r="O15" s="8"/>
      <c r="P15" s="284"/>
      <c r="Q15" s="284"/>
    </row>
    <row r="16" spans="1:17">
      <c r="A16" s="497" t="s">
        <v>352</v>
      </c>
      <c r="B16" s="282"/>
      <c r="C16" s="283"/>
      <c r="D16" s="7"/>
      <c r="E16" s="8"/>
      <c r="F16" s="284"/>
      <c r="G16" s="284"/>
      <c r="H16" s="6"/>
      <c r="I16" s="7"/>
      <c r="J16" s="8"/>
      <c r="K16" s="284"/>
      <c r="L16" s="284"/>
      <c r="M16" s="6"/>
      <c r="N16" s="7"/>
      <c r="O16" s="8"/>
      <c r="P16" s="284"/>
      <c r="Q16" s="284"/>
    </row>
    <row r="17" spans="1:17">
      <c r="A17" s="497" t="s">
        <v>353</v>
      </c>
      <c r="B17" s="282"/>
      <c r="C17" s="283"/>
      <c r="D17" s="7"/>
      <c r="E17" s="8"/>
      <c r="F17" s="284"/>
      <c r="G17" s="284"/>
      <c r="H17" s="6"/>
      <c r="I17" s="7"/>
      <c r="J17" s="8"/>
      <c r="K17" s="284"/>
      <c r="L17" s="284"/>
      <c r="M17" s="6"/>
      <c r="N17" s="7"/>
      <c r="O17" s="8"/>
      <c r="P17" s="284"/>
      <c r="Q17" s="284"/>
    </row>
    <row r="18" spans="1:17">
      <c r="A18" s="497" t="s">
        <v>354</v>
      </c>
      <c r="B18" s="282"/>
      <c r="C18" s="283"/>
      <c r="D18" s="7"/>
      <c r="E18" s="8"/>
      <c r="F18" s="284"/>
      <c r="G18" s="284"/>
      <c r="H18" s="6"/>
      <c r="I18" s="7"/>
      <c r="J18" s="8"/>
      <c r="K18" s="284"/>
      <c r="L18" s="284"/>
      <c r="M18" s="6"/>
      <c r="N18" s="7"/>
      <c r="O18" s="8"/>
      <c r="P18" s="284"/>
      <c r="Q18" s="284"/>
    </row>
    <row r="19" spans="1:17">
      <c r="A19" s="497" t="s">
        <v>355</v>
      </c>
      <c r="B19" s="282"/>
      <c r="C19" s="283"/>
      <c r="D19" s="7"/>
      <c r="E19" s="8"/>
      <c r="F19" s="284"/>
      <c r="G19" s="284"/>
      <c r="H19" s="6"/>
      <c r="I19" s="7"/>
      <c r="J19" s="8"/>
      <c r="K19" s="284"/>
      <c r="L19" s="284"/>
      <c r="M19" s="6"/>
      <c r="N19" s="7"/>
      <c r="O19" s="8"/>
      <c r="P19" s="284"/>
      <c r="Q19" s="284"/>
    </row>
    <row r="20" spans="1:17">
      <c r="A20" s="497" t="s">
        <v>356</v>
      </c>
      <c r="B20" s="282"/>
      <c r="C20" s="283"/>
      <c r="D20" s="7"/>
      <c r="E20" s="8"/>
      <c r="F20" s="284"/>
      <c r="G20" s="284"/>
      <c r="H20" s="6"/>
      <c r="I20" s="7"/>
      <c r="J20" s="8"/>
      <c r="K20" s="284"/>
      <c r="L20" s="284"/>
      <c r="M20" s="6"/>
      <c r="N20" s="7"/>
      <c r="O20" s="8"/>
      <c r="P20" s="284"/>
      <c r="Q20" s="284"/>
    </row>
    <row r="21" spans="1:17">
      <c r="A21" s="497" t="s">
        <v>357</v>
      </c>
      <c r="B21" s="282"/>
      <c r="C21" s="283"/>
      <c r="D21" s="7"/>
      <c r="E21" s="8"/>
      <c r="F21" s="284"/>
      <c r="G21" s="284"/>
      <c r="H21" s="6"/>
      <c r="I21" s="7"/>
      <c r="J21" s="8"/>
      <c r="K21" s="284"/>
      <c r="L21" s="284"/>
      <c r="M21" s="6"/>
      <c r="N21" s="7"/>
      <c r="O21" s="8"/>
      <c r="P21" s="284"/>
      <c r="Q21" s="284"/>
    </row>
    <row r="22" spans="1:17">
      <c r="A22" s="497" t="s">
        <v>358</v>
      </c>
      <c r="B22" s="282"/>
      <c r="C22" s="283"/>
      <c r="D22" s="7"/>
      <c r="E22" s="8"/>
      <c r="F22" s="284"/>
      <c r="G22" s="284"/>
      <c r="H22" s="6"/>
      <c r="I22" s="7"/>
      <c r="J22" s="8"/>
      <c r="K22" s="284"/>
      <c r="L22" s="284"/>
      <c r="M22" s="6"/>
      <c r="N22" s="7"/>
      <c r="O22" s="8"/>
      <c r="P22" s="284"/>
      <c r="Q22" s="284"/>
    </row>
    <row r="23" spans="1:17">
      <c r="A23" s="497" t="s">
        <v>359</v>
      </c>
      <c r="B23" s="282"/>
      <c r="C23" s="283"/>
      <c r="D23" s="7"/>
      <c r="E23" s="8"/>
      <c r="F23" s="284"/>
      <c r="G23" s="284"/>
      <c r="H23" s="6"/>
      <c r="I23" s="7"/>
      <c r="J23" s="8"/>
      <c r="K23" s="284"/>
      <c r="L23" s="284"/>
      <c r="M23" s="6"/>
      <c r="N23" s="7"/>
      <c r="O23" s="8"/>
      <c r="P23" s="284"/>
      <c r="Q23" s="284"/>
    </row>
    <row r="24" spans="1:17">
      <c r="A24" s="497" t="s">
        <v>360</v>
      </c>
      <c r="B24" s="282"/>
      <c r="C24" s="283"/>
      <c r="D24" s="7"/>
      <c r="E24" s="8"/>
      <c r="F24" s="284"/>
      <c r="G24" s="284"/>
      <c r="H24" s="6"/>
      <c r="I24" s="7"/>
      <c r="J24" s="8"/>
      <c r="K24" s="284"/>
      <c r="L24" s="284"/>
      <c r="M24" s="6"/>
      <c r="N24" s="7"/>
      <c r="O24" s="8"/>
      <c r="P24" s="284"/>
      <c r="Q24" s="284"/>
    </row>
    <row r="25" spans="1:17">
      <c r="A25" s="497" t="s">
        <v>361</v>
      </c>
      <c r="B25" s="282"/>
      <c r="C25" s="283"/>
      <c r="D25" s="7"/>
      <c r="E25" s="8"/>
      <c r="F25" s="284"/>
      <c r="G25" s="284"/>
      <c r="H25" s="6"/>
      <c r="I25" s="7"/>
      <c r="J25" s="8"/>
      <c r="K25" s="284"/>
      <c r="L25" s="284"/>
      <c r="M25" s="6"/>
      <c r="N25" s="7"/>
      <c r="O25" s="8"/>
      <c r="P25" s="284"/>
      <c r="Q25" s="284"/>
    </row>
    <row r="26" spans="1:17">
      <c r="A26" s="497" t="s">
        <v>362</v>
      </c>
      <c r="B26" s="282"/>
      <c r="C26" s="283"/>
      <c r="D26" s="7"/>
      <c r="E26" s="8"/>
      <c r="F26" s="284"/>
      <c r="G26" s="284"/>
      <c r="H26" s="6"/>
      <c r="I26" s="7"/>
      <c r="J26" s="8"/>
      <c r="K26" s="284"/>
      <c r="L26" s="284"/>
      <c r="M26" s="6"/>
      <c r="N26" s="7"/>
      <c r="O26" s="8"/>
      <c r="P26" s="284"/>
      <c r="Q26" s="284"/>
    </row>
    <row r="27" spans="1:17">
      <c r="A27" s="497" t="s">
        <v>363</v>
      </c>
      <c r="B27" s="282"/>
      <c r="C27" s="283"/>
      <c r="D27" s="7"/>
      <c r="E27" s="8"/>
      <c r="F27" s="284"/>
      <c r="G27" s="284"/>
      <c r="H27" s="6"/>
      <c r="I27" s="7"/>
      <c r="J27" s="8"/>
      <c r="K27" s="284"/>
      <c r="L27" s="284"/>
      <c r="M27" s="6"/>
      <c r="N27" s="7"/>
      <c r="O27" s="8"/>
      <c r="P27" s="284"/>
      <c r="Q27" s="284"/>
    </row>
    <row r="28" spans="1:17">
      <c r="A28" s="497" t="s">
        <v>364</v>
      </c>
      <c r="B28" s="282"/>
      <c r="C28" s="283"/>
      <c r="D28" s="7"/>
      <c r="E28" s="8"/>
      <c r="F28" s="284"/>
      <c r="G28" s="284"/>
      <c r="H28" s="6"/>
      <c r="I28" s="7"/>
      <c r="J28" s="8"/>
      <c r="K28" s="284"/>
      <c r="L28" s="284"/>
      <c r="M28" s="6"/>
      <c r="N28" s="7"/>
      <c r="O28" s="8"/>
      <c r="P28" s="284"/>
      <c r="Q28" s="284"/>
    </row>
    <row r="29" spans="1:17">
      <c r="A29" s="497" t="s">
        <v>365</v>
      </c>
      <c r="B29" s="282"/>
      <c r="C29" s="283"/>
      <c r="D29" s="7"/>
      <c r="E29" s="8"/>
      <c r="F29" s="284"/>
      <c r="G29" s="284"/>
      <c r="H29" s="6"/>
      <c r="I29" s="7"/>
      <c r="J29" s="8"/>
      <c r="K29" s="284"/>
      <c r="L29" s="284"/>
      <c r="M29" s="6"/>
      <c r="N29" s="7"/>
      <c r="O29" s="8"/>
      <c r="P29" s="284"/>
      <c r="Q29" s="284"/>
    </row>
    <row r="30" spans="1:17">
      <c r="A30" s="497" t="s">
        <v>366</v>
      </c>
      <c r="B30" s="282"/>
      <c r="C30" s="283"/>
      <c r="D30" s="7"/>
      <c r="E30" s="8"/>
      <c r="F30" s="284"/>
      <c r="G30" s="284"/>
      <c r="H30" s="6"/>
      <c r="I30" s="7"/>
      <c r="J30" s="8"/>
      <c r="K30" s="284"/>
      <c r="L30" s="284"/>
      <c r="M30" s="6"/>
      <c r="N30" s="7"/>
      <c r="O30" s="8"/>
      <c r="P30" s="284"/>
      <c r="Q30" s="284"/>
    </row>
    <row r="31" spans="1:17">
      <c r="A31" s="497" t="s">
        <v>367</v>
      </c>
      <c r="B31" s="282"/>
      <c r="C31" s="283"/>
      <c r="D31" s="7"/>
      <c r="E31" s="8"/>
      <c r="F31" s="284"/>
      <c r="G31" s="284"/>
      <c r="H31" s="6"/>
      <c r="I31" s="7"/>
      <c r="J31" s="8"/>
      <c r="K31" s="284"/>
      <c r="L31" s="284"/>
      <c r="M31" s="6"/>
      <c r="N31" s="7"/>
      <c r="O31" s="8"/>
      <c r="P31" s="284"/>
      <c r="Q31" s="284"/>
    </row>
    <row r="32" spans="1:17">
      <c r="A32" s="497" t="s">
        <v>368</v>
      </c>
      <c r="B32" s="282"/>
      <c r="C32" s="283"/>
      <c r="D32" s="7"/>
      <c r="E32" s="8"/>
      <c r="F32" s="284"/>
      <c r="G32" s="284"/>
      <c r="H32" s="6"/>
      <c r="I32" s="7"/>
      <c r="J32" s="8"/>
      <c r="K32" s="284"/>
      <c r="L32" s="284"/>
      <c r="M32" s="6"/>
      <c r="N32" s="7"/>
      <c r="O32" s="8"/>
      <c r="P32" s="284"/>
      <c r="Q32" s="284"/>
    </row>
    <row r="33" spans="1:17" ht="15">
      <c r="A33" s="497"/>
      <c r="B33" s="40"/>
      <c r="C33" s="34"/>
      <c r="D33" s="35">
        <f>SUM(D8:D32)</f>
        <v>0</v>
      </c>
      <c r="E33" s="35">
        <f>SUM(E8:E32)</f>
        <v>0</v>
      </c>
      <c r="F33" s="36"/>
      <c r="G33" s="36"/>
      <c r="H33" s="22"/>
      <c r="I33" s="23">
        <f>SUM(I8:I32)</f>
        <v>0</v>
      </c>
      <c r="J33" s="23">
        <f>SUM(J8:J32)</f>
        <v>0</v>
      </c>
      <c r="K33" s="29"/>
      <c r="L33" s="29"/>
      <c r="M33" s="37"/>
      <c r="N33" s="38">
        <f>SUM(N8:N32)</f>
        <v>0</v>
      </c>
      <c r="O33" s="38">
        <f>SUM(O8:O32)</f>
        <v>0</v>
      </c>
      <c r="P33" s="39"/>
      <c r="Q33" s="39"/>
    </row>
    <row r="34" spans="1:17" ht="8.25" customHeight="1">
      <c r="A34" s="497"/>
      <c r="B34" s="498"/>
      <c r="C34" s="498"/>
      <c r="D34" s="498"/>
      <c r="E34" s="498"/>
      <c r="F34" s="498"/>
      <c r="G34" s="498"/>
      <c r="H34" s="498"/>
      <c r="I34" s="498"/>
      <c r="J34" s="498"/>
      <c r="K34" s="498"/>
      <c r="L34" s="498"/>
      <c r="M34" s="498"/>
      <c r="N34" s="498"/>
      <c r="O34" s="498"/>
      <c r="P34" s="498"/>
      <c r="Q34" s="498"/>
    </row>
    <row r="35" spans="1:17" ht="8.25" customHeight="1">
      <c r="A35" s="497"/>
      <c r="B35" s="498"/>
      <c r="C35" s="498"/>
      <c r="D35" s="498"/>
      <c r="E35" s="498"/>
      <c r="F35" s="498"/>
      <c r="G35" s="498"/>
      <c r="H35" s="498"/>
      <c r="I35" s="498"/>
      <c r="J35" s="498"/>
      <c r="K35" s="498"/>
      <c r="L35" s="498"/>
      <c r="M35" s="498"/>
      <c r="N35" s="498"/>
      <c r="O35" s="498"/>
      <c r="P35" s="498"/>
      <c r="Q35" s="498"/>
    </row>
    <row r="36" spans="1:17" ht="17.25" customHeight="1">
      <c r="A36" s="506" t="s">
        <v>308</v>
      </c>
      <c r="B36" s="507" t="s">
        <v>369</v>
      </c>
      <c r="C36" s="30"/>
      <c r="D36" s="30"/>
      <c r="E36" s="25"/>
      <c r="F36" s="30"/>
      <c r="G36" s="30"/>
      <c r="H36" s="498"/>
      <c r="I36" s="498"/>
      <c r="J36" s="498"/>
      <c r="K36" s="498"/>
      <c r="L36" s="498"/>
      <c r="M36" s="498"/>
      <c r="N36" s="498"/>
      <c r="O36" s="498"/>
      <c r="P36" s="498"/>
      <c r="Q36" s="498"/>
    </row>
    <row r="37" spans="1:17" ht="23.25">
      <c r="A37" s="497" t="s">
        <v>370</v>
      </c>
      <c r="B37" s="282"/>
      <c r="C37" s="283"/>
      <c r="D37" s="7"/>
      <c r="E37" s="761" t="s">
        <v>371</v>
      </c>
      <c r="F37" s="284"/>
      <c r="G37" s="284"/>
      <c r="H37" s="498"/>
      <c r="I37" s="498"/>
      <c r="J37" s="498"/>
      <c r="K37" s="498"/>
      <c r="L37" s="498"/>
      <c r="M37" s="498"/>
      <c r="N37" s="498"/>
      <c r="O37" s="498"/>
      <c r="P37" s="498"/>
      <c r="Q37" s="498"/>
    </row>
    <row r="38" spans="1:17">
      <c r="A38" s="497" t="s">
        <v>372</v>
      </c>
      <c r="B38" s="282"/>
      <c r="C38" s="283"/>
      <c r="D38" s="7"/>
      <c r="E38" s="8"/>
      <c r="F38" s="284"/>
      <c r="G38" s="284"/>
      <c r="H38" s="498"/>
      <c r="I38" s="498"/>
      <c r="J38" s="498"/>
      <c r="K38" s="498"/>
      <c r="L38" s="498"/>
      <c r="M38" s="498"/>
      <c r="N38" s="498"/>
      <c r="O38" s="498"/>
      <c r="P38" s="498"/>
      <c r="Q38" s="498"/>
    </row>
    <row r="39" spans="1:17">
      <c r="A39" s="497" t="s">
        <v>373</v>
      </c>
      <c r="B39" s="282"/>
      <c r="C39" s="283"/>
      <c r="D39" s="7"/>
      <c r="E39" s="8"/>
      <c r="F39" s="284"/>
      <c r="G39" s="284"/>
      <c r="H39" s="498"/>
      <c r="I39" s="498"/>
      <c r="J39" s="498"/>
      <c r="K39" s="498"/>
      <c r="L39" s="498"/>
      <c r="M39" s="498"/>
      <c r="N39" s="498"/>
      <c r="O39" s="498"/>
      <c r="P39" s="498"/>
      <c r="Q39" s="498"/>
    </row>
    <row r="40" spans="1:17">
      <c r="A40" s="497" t="s">
        <v>374</v>
      </c>
      <c r="B40" s="282"/>
      <c r="C40" s="283"/>
      <c r="D40" s="7"/>
      <c r="E40" s="8"/>
      <c r="F40" s="284"/>
      <c r="G40" s="284"/>
      <c r="H40" s="498"/>
      <c r="I40" s="498"/>
      <c r="J40" s="498"/>
      <c r="K40" s="498"/>
      <c r="L40" s="498"/>
      <c r="M40" s="498"/>
      <c r="N40" s="498"/>
      <c r="O40" s="498"/>
      <c r="P40" s="498"/>
      <c r="Q40" s="498"/>
    </row>
    <row r="41" spans="1:17">
      <c r="A41" s="497" t="s">
        <v>375</v>
      </c>
      <c r="B41" s="282"/>
      <c r="C41" s="283"/>
      <c r="D41" s="7"/>
      <c r="E41" s="8"/>
      <c r="F41" s="284"/>
      <c r="G41" s="284"/>
      <c r="H41" s="498"/>
      <c r="I41" s="498"/>
      <c r="J41" s="498"/>
      <c r="K41" s="498"/>
      <c r="L41" s="498"/>
      <c r="M41" s="498"/>
      <c r="N41" s="498"/>
      <c r="O41" s="498"/>
      <c r="P41" s="498"/>
      <c r="Q41" s="498"/>
    </row>
    <row r="42" spans="1:17">
      <c r="A42" s="497" t="s">
        <v>376</v>
      </c>
      <c r="B42" s="282"/>
      <c r="C42" s="283"/>
      <c r="D42" s="7"/>
      <c r="E42" s="8"/>
      <c r="F42" s="284"/>
      <c r="G42" s="284"/>
      <c r="H42" s="498"/>
      <c r="I42" s="498"/>
      <c r="J42" s="498"/>
      <c r="K42" s="498"/>
      <c r="L42" s="498"/>
      <c r="M42" s="498"/>
      <c r="N42" s="498"/>
      <c r="O42" s="498"/>
      <c r="P42" s="498"/>
      <c r="Q42" s="498"/>
    </row>
    <row r="43" spans="1:17">
      <c r="A43" s="497" t="s">
        <v>377</v>
      </c>
      <c r="B43" s="282"/>
      <c r="C43" s="283"/>
      <c r="D43" s="7"/>
      <c r="E43" s="8"/>
      <c r="F43" s="284"/>
      <c r="G43" s="284"/>
      <c r="H43" s="498"/>
      <c r="I43" s="498"/>
      <c r="J43" s="498"/>
      <c r="K43" s="498"/>
      <c r="L43" s="498"/>
      <c r="M43" s="498"/>
      <c r="N43" s="498"/>
      <c r="O43" s="498"/>
      <c r="P43" s="498"/>
      <c r="Q43" s="498"/>
    </row>
    <row r="44" spans="1:17">
      <c r="A44" s="497" t="s">
        <v>378</v>
      </c>
      <c r="B44" s="282"/>
      <c r="C44" s="283"/>
      <c r="D44" s="7"/>
      <c r="E44" s="8"/>
      <c r="F44" s="284"/>
      <c r="G44" s="284"/>
      <c r="H44" s="498"/>
      <c r="I44" s="498"/>
      <c r="J44" s="498"/>
      <c r="K44" s="498"/>
      <c r="L44" s="498"/>
      <c r="M44" s="498"/>
      <c r="N44" s="498"/>
      <c r="O44" s="498"/>
      <c r="P44" s="498"/>
      <c r="Q44" s="498"/>
    </row>
    <row r="45" spans="1:17">
      <c r="A45" s="497" t="s">
        <v>379</v>
      </c>
      <c r="B45" s="282"/>
      <c r="C45" s="283"/>
      <c r="D45" s="7"/>
      <c r="E45" s="8"/>
      <c r="F45" s="284"/>
      <c r="G45" s="284"/>
      <c r="H45" s="498"/>
      <c r="I45" s="498"/>
      <c r="J45" s="498"/>
      <c r="K45" s="498"/>
      <c r="L45" s="498"/>
      <c r="M45" s="498"/>
      <c r="N45" s="498"/>
      <c r="O45" s="498"/>
      <c r="P45" s="498"/>
      <c r="Q45" s="498"/>
    </row>
    <row r="46" spans="1:17">
      <c r="A46" s="497" t="s">
        <v>380</v>
      </c>
      <c r="B46" s="282"/>
      <c r="C46" s="283"/>
      <c r="D46" s="7"/>
      <c r="E46" s="8"/>
      <c r="F46" s="284"/>
      <c r="G46" s="284"/>
      <c r="H46" s="498"/>
      <c r="I46" s="498"/>
      <c r="J46" s="498"/>
      <c r="K46" s="498"/>
      <c r="L46" s="498"/>
      <c r="M46" s="498"/>
      <c r="N46" s="498"/>
      <c r="O46" s="498"/>
      <c r="P46" s="498"/>
      <c r="Q46" s="498"/>
    </row>
    <row r="47" spans="1:17" ht="15">
      <c r="A47" s="497"/>
      <c r="B47" s="21"/>
      <c r="C47" s="20"/>
      <c r="D47" s="19">
        <f>SUM(D37:D46)</f>
        <v>0</v>
      </c>
      <c r="E47" s="19">
        <f>SUM(E37:E46)</f>
        <v>0</v>
      </c>
      <c r="F47" s="28"/>
      <c r="G47" s="28"/>
      <c r="H47" s="498"/>
      <c r="I47" s="498"/>
      <c r="J47" s="498"/>
      <c r="K47" s="498"/>
      <c r="L47" s="498"/>
      <c r="M47" s="498"/>
      <c r="N47" s="498"/>
      <c r="O47" s="498"/>
      <c r="P47" s="498"/>
      <c r="Q47" s="498"/>
    </row>
    <row r="48" spans="1:17">
      <c r="A48" s="497"/>
      <c r="B48" s="498"/>
      <c r="C48" s="498"/>
      <c r="D48" s="498"/>
      <c r="E48" s="498"/>
      <c r="F48" s="498"/>
      <c r="G48" s="498"/>
      <c r="H48" s="498"/>
      <c r="I48" s="498"/>
      <c r="J48" s="498"/>
      <c r="K48" s="498"/>
      <c r="L48" s="498"/>
      <c r="M48" s="498"/>
      <c r="N48" s="498"/>
      <c r="O48" s="498"/>
      <c r="P48" s="498"/>
      <c r="Q48" s="498"/>
    </row>
    <row r="49" spans="1:17">
      <c r="A49" s="497"/>
      <c r="B49" s="498"/>
      <c r="C49" s="498"/>
      <c r="D49" s="498"/>
      <c r="E49" s="498"/>
      <c r="F49" s="498"/>
      <c r="G49" s="498"/>
      <c r="H49" s="498"/>
      <c r="I49" s="498"/>
      <c r="J49" s="498"/>
      <c r="K49" s="498"/>
      <c r="L49" s="498"/>
      <c r="M49" s="498"/>
      <c r="N49" s="498"/>
      <c r="O49" s="498"/>
      <c r="P49" s="498"/>
      <c r="Q49" s="498"/>
    </row>
    <row r="50" spans="1:17">
      <c r="A50" s="497"/>
      <c r="B50" s="498"/>
      <c r="C50" s="498"/>
      <c r="D50" s="498"/>
      <c r="E50" s="498"/>
      <c r="F50" s="498"/>
      <c r="G50" s="498"/>
      <c r="H50" s="498"/>
      <c r="I50" s="498"/>
      <c r="J50" s="498"/>
      <c r="K50" s="498"/>
      <c r="L50" s="498"/>
      <c r="M50" s="498"/>
      <c r="N50" s="498"/>
      <c r="O50" s="498"/>
      <c r="P50" s="498"/>
      <c r="Q50" s="498"/>
    </row>
  </sheetData>
  <sheetProtection algorithmName="SHA-512" hashValue="pnUy2G/lCgL8+LaK0n60KaRENmikka98hQwfNCY8D8ttH+irRC5wPLCQ5UmLLerRmpTJmb5Li7g01sLuL8HOwA==" saltValue="o18P6MZkDuOj98LTpfnOCg==" spinCount="100000" sheet="1" objects="1" scenarios="1"/>
  <customSheetViews>
    <customSheetView guid="{F0B5DAD3-F88D-49C0-843A-DF9DD510E709}" showGridLines="0">
      <pane xSplit="2" ySplit="6" topLeftCell="C16" activePane="bottomRight" state="frozen"/>
      <selection pane="bottomRight" activeCell="E37" sqref="E37"/>
      <rowBreaks count="1" manualBreakCount="1">
        <brk id="35" max="16383" man="1"/>
      </rowBreaks>
      <colBreaks count="2" manualBreakCount="2">
        <brk id="7" max="1048575" man="1"/>
        <brk id="12" max="1048575" man="1"/>
      </colBreaks>
      <pageMargins left="0" right="0" top="0" bottom="0" header="0" footer="0"/>
      <pageSetup paperSize="9" fitToWidth="0" fitToHeight="0" orientation="landscape" horizontalDpi="4294967292" r:id="rId1"/>
      <headerFooter>
        <oddHeader>&amp;L&amp;F</oddHeader>
        <oddFooter>&amp;LGP Form 019 V1.0&amp;C&amp;P</oddFooter>
      </headerFooter>
    </customSheetView>
  </customSheetViews>
  <mergeCells count="3">
    <mergeCell ref="C5:G5"/>
    <mergeCell ref="H5:L5"/>
    <mergeCell ref="M5:Q5"/>
  </mergeCells>
  <conditionalFormatting sqref="B8:E8">
    <cfRule type="containsBlanks" dxfId="28" priority="1" stopIfTrue="1">
      <formula>LEN(TRIM(B8))=0</formula>
    </cfRule>
  </conditionalFormatting>
  <pageMargins left="0.70866141732283472" right="0.70866141732283472" top="0.74803149606299213" bottom="0.74803149606299213" header="0.31496062992125984" footer="0.31496062992125984"/>
  <pageSetup paperSize="9" fitToWidth="0" fitToHeight="0" orientation="landscape" horizontalDpi="4294967292" r:id="rId2"/>
  <headerFooter>
    <oddHeader>&amp;L&amp;F</oddHeader>
    <oddFooter>&amp;LCP Appendix&amp;C&amp;P&amp;R&amp;A</oddFooter>
  </headerFooter>
  <rowBreaks count="1" manualBreakCount="1">
    <brk id="35" max="16383" man="1"/>
  </rowBreaks>
  <colBreaks count="2" manualBreakCount="2">
    <brk id="7" max="1048575" man="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IO57"/>
  <sheetViews>
    <sheetView showGridLines="0" tabSelected="1" zoomScaleNormal="100" zoomScaleSheetLayoutView="40" zoomScalePageLayoutView="25" workbookViewId="0">
      <pane xSplit="2" ySplit="8" topLeftCell="C40" activePane="bottomRight" state="frozen"/>
      <selection pane="bottomRight" activeCell="S32" sqref="S32"/>
      <selection pane="bottomLeft" activeCell="C13" sqref="C13:C14"/>
      <selection pane="topRight" activeCell="C13" sqref="C13:C14"/>
    </sheetView>
  </sheetViews>
  <sheetFormatPr defaultColWidth="16.7109375" defaultRowHeight="14.25"/>
  <cols>
    <col min="1" max="1" width="4.140625" style="499" customWidth="1"/>
    <col min="2" max="2" width="30.7109375" style="499" customWidth="1"/>
    <col min="3" max="3" width="25.5703125" style="499" customWidth="1"/>
    <col min="4" max="4" width="15.140625" style="499" customWidth="1"/>
    <col min="5" max="5" width="8.7109375" style="499" customWidth="1"/>
    <col min="6" max="6" width="14.140625" style="499" customWidth="1"/>
    <col min="7" max="7" width="1.7109375" style="499" customWidth="1"/>
    <col min="8" max="13" width="11.7109375" style="499" customWidth="1"/>
    <col min="14" max="14" width="14.42578125" style="499" customWidth="1"/>
    <col min="15" max="15" width="9.140625" style="499" customWidth="1"/>
    <col min="16" max="16" width="9.140625" style="499" hidden="1" customWidth="1"/>
    <col min="17" max="250" width="9.140625" style="499" customWidth="1"/>
    <col min="251" max="252" width="21.42578125" style="499" customWidth="1"/>
    <col min="253" max="253" width="20" style="499" customWidth="1"/>
    <col min="254" max="254" width="12.42578125" style="499" customWidth="1"/>
    <col min="255" max="255" width="14.28515625" style="499" customWidth="1"/>
    <col min="256" max="16384" width="16.7109375" style="499"/>
  </cols>
  <sheetData>
    <row r="1" spans="1:249" ht="34.5" customHeight="1">
      <c r="B1" s="574" t="s">
        <v>381</v>
      </c>
    </row>
    <row r="2" spans="1:249" ht="27.75" customHeight="1">
      <c r="B2" s="729" t="s">
        <v>382</v>
      </c>
      <c r="C2" s="730"/>
      <c r="D2" s="730"/>
      <c r="E2" s="730"/>
      <c r="F2" s="731"/>
      <c r="H2" s="729" t="s">
        <v>383</v>
      </c>
      <c r="I2" s="730"/>
      <c r="J2" s="730"/>
      <c r="K2" s="730"/>
      <c r="L2" s="730"/>
      <c r="M2" s="731"/>
    </row>
    <row r="3" spans="1:249" ht="15.75">
      <c r="B3" s="575"/>
    </row>
    <row r="4" spans="1:249" ht="15.75">
      <c r="B4" s="170"/>
      <c r="C4" s="576" t="s">
        <v>384</v>
      </c>
      <c r="D4" s="509"/>
    </row>
    <row r="5" spans="1:249" ht="6.75" customHeight="1">
      <c r="I5" s="635"/>
      <c r="J5" s="635"/>
      <c r="K5" s="635"/>
      <c r="L5" s="635"/>
      <c r="M5" s="635"/>
      <c r="N5" s="635"/>
      <c r="O5" s="635"/>
      <c r="P5" s="635"/>
      <c r="Q5" s="635"/>
      <c r="R5" s="728"/>
      <c r="S5" s="728"/>
      <c r="T5" s="728"/>
      <c r="U5" s="728"/>
      <c r="V5" s="728"/>
      <c r="W5" s="728"/>
      <c r="X5" s="728"/>
      <c r="Y5" s="728"/>
      <c r="Z5" s="728"/>
      <c r="AA5" s="728"/>
      <c r="AB5" s="728"/>
      <c r="AC5" s="728"/>
      <c r="AD5" s="728"/>
      <c r="AE5" s="728"/>
      <c r="AF5" s="728"/>
      <c r="AG5" s="728"/>
      <c r="AH5" s="728"/>
      <c r="AI5" s="728"/>
      <c r="AJ5" s="728"/>
      <c r="AK5" s="728"/>
      <c r="AL5" s="728"/>
      <c r="AM5" s="728"/>
      <c r="AN5" s="728"/>
      <c r="AO5" s="728"/>
      <c r="AP5" s="728"/>
      <c r="AQ5" s="728"/>
      <c r="AR5" s="728"/>
      <c r="AS5" s="728"/>
      <c r="AT5" s="728"/>
      <c r="AU5" s="728"/>
      <c r="AV5" s="728"/>
      <c r="AW5" s="728"/>
      <c r="AX5" s="728"/>
      <c r="AY5" s="728"/>
      <c r="AZ5" s="728"/>
      <c r="BA5" s="728"/>
      <c r="BB5" s="728"/>
      <c r="BC5" s="728"/>
      <c r="BD5" s="728"/>
      <c r="BE5" s="728"/>
      <c r="BF5" s="728"/>
      <c r="BG5" s="728"/>
      <c r="BH5" s="728"/>
      <c r="BI5" s="728"/>
      <c r="BJ5" s="728"/>
      <c r="BK5" s="728"/>
      <c r="BL5" s="728"/>
      <c r="BM5" s="728"/>
      <c r="BN5" s="728"/>
      <c r="BO5" s="728"/>
      <c r="BP5" s="728"/>
      <c r="BQ5" s="728"/>
      <c r="BR5" s="728"/>
      <c r="BS5" s="728"/>
      <c r="BT5" s="728"/>
      <c r="BU5" s="728"/>
      <c r="BV5" s="728"/>
      <c r="BW5" s="728"/>
      <c r="BX5" s="728"/>
      <c r="BY5" s="728"/>
      <c r="BZ5" s="728"/>
      <c r="CA5" s="728"/>
      <c r="CB5" s="728"/>
      <c r="CC5" s="728"/>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c r="EC5" s="728"/>
      <c r="ED5" s="728"/>
      <c r="EE5" s="728"/>
      <c r="EF5" s="728"/>
      <c r="EG5" s="728"/>
      <c r="EH5" s="728"/>
      <c r="EI5" s="728"/>
      <c r="EJ5" s="728"/>
      <c r="EK5" s="728"/>
      <c r="EL5" s="728"/>
      <c r="EM5" s="728"/>
      <c r="EN5" s="728"/>
      <c r="EO5" s="728"/>
      <c r="EP5" s="728"/>
      <c r="EQ5" s="728"/>
      <c r="ER5" s="728"/>
      <c r="ES5" s="728"/>
      <c r="ET5" s="728"/>
      <c r="EU5" s="728"/>
      <c r="EV5" s="728"/>
      <c r="EW5" s="728"/>
      <c r="EX5" s="728"/>
      <c r="EY5" s="728"/>
      <c r="EZ5" s="728"/>
      <c r="FA5" s="728"/>
      <c r="FB5" s="728"/>
      <c r="FC5" s="728"/>
      <c r="FD5" s="728"/>
      <c r="FE5" s="728"/>
      <c r="FF5" s="728"/>
      <c r="FG5" s="728"/>
      <c r="FH5" s="728"/>
      <c r="FI5" s="728"/>
      <c r="FJ5" s="728"/>
      <c r="FK5" s="728"/>
      <c r="FL5" s="728"/>
      <c r="FM5" s="728"/>
      <c r="FN5" s="728"/>
      <c r="FO5" s="728"/>
      <c r="FP5" s="728"/>
      <c r="FQ5" s="728"/>
      <c r="FR5" s="728"/>
      <c r="FS5" s="728"/>
      <c r="FT5" s="728"/>
      <c r="FU5" s="728"/>
      <c r="FV5" s="728"/>
      <c r="FW5" s="728"/>
      <c r="FX5" s="728"/>
      <c r="FY5" s="728"/>
      <c r="FZ5" s="728"/>
      <c r="GA5" s="728"/>
      <c r="GB5" s="728"/>
      <c r="GC5" s="728"/>
      <c r="GD5" s="728"/>
      <c r="GE5" s="728"/>
      <c r="GF5" s="728"/>
      <c r="GG5" s="728"/>
      <c r="GH5" s="728"/>
      <c r="GI5" s="728"/>
      <c r="GJ5" s="728"/>
      <c r="GK5" s="728"/>
      <c r="GL5" s="728"/>
      <c r="GM5" s="728"/>
      <c r="GN5" s="728"/>
      <c r="GO5" s="728"/>
      <c r="GP5" s="728"/>
      <c r="GQ5" s="728"/>
      <c r="GR5" s="728"/>
      <c r="GS5" s="728"/>
      <c r="GT5" s="728"/>
      <c r="GU5" s="728"/>
      <c r="GV5" s="728"/>
      <c r="GW5" s="728"/>
      <c r="GX5" s="728"/>
      <c r="GY5" s="728"/>
      <c r="GZ5" s="728"/>
      <c r="HA5" s="728"/>
      <c r="HB5" s="728"/>
      <c r="HC5" s="728"/>
      <c r="HD5" s="728"/>
      <c r="HE5" s="728"/>
      <c r="HF5" s="728"/>
      <c r="HG5" s="728"/>
      <c r="HH5" s="728"/>
      <c r="HI5" s="728"/>
      <c r="HJ5" s="728"/>
      <c r="HK5" s="728"/>
      <c r="HL5" s="728"/>
      <c r="HM5" s="728"/>
      <c r="HN5" s="728"/>
      <c r="HO5" s="728"/>
      <c r="HP5" s="728"/>
      <c r="HQ5" s="728"/>
      <c r="HR5" s="728"/>
      <c r="HS5" s="728"/>
      <c r="HT5" s="728"/>
      <c r="HU5" s="728"/>
      <c r="HV5" s="728"/>
      <c r="HW5" s="728"/>
      <c r="HX5" s="728"/>
      <c r="HY5" s="728"/>
      <c r="HZ5" s="728"/>
      <c r="IA5" s="728"/>
      <c r="IB5" s="728"/>
      <c r="IC5" s="728"/>
      <c r="ID5" s="728"/>
      <c r="IE5" s="728"/>
      <c r="IF5" s="728"/>
      <c r="IG5" s="728"/>
      <c r="IH5" s="728"/>
      <c r="II5" s="728"/>
      <c r="IJ5" s="728"/>
      <c r="IK5" s="728"/>
      <c r="IL5" s="728"/>
      <c r="IM5" s="728"/>
      <c r="IN5" s="728"/>
      <c r="IO5" s="728"/>
    </row>
    <row r="6" spans="1:249" ht="18" customHeight="1">
      <c r="B6" s="577" t="s">
        <v>385</v>
      </c>
      <c r="C6" s="578"/>
      <c r="D6" s="579"/>
      <c r="E6" s="160"/>
      <c r="F6" s="580"/>
      <c r="G6" s="581"/>
      <c r="H6" s="219" t="s">
        <v>386</v>
      </c>
      <c r="I6" s="220"/>
      <c r="J6" s="220"/>
      <c r="K6" s="220"/>
      <c r="L6" s="220"/>
      <c r="M6" s="221"/>
      <c r="N6" s="727" t="s">
        <v>387</v>
      </c>
    </row>
    <row r="7" spans="1:249" ht="20.25" customHeight="1">
      <c r="B7" s="582"/>
      <c r="C7" s="582" t="s">
        <v>388</v>
      </c>
      <c r="D7" s="582" t="s">
        <v>389</v>
      </c>
      <c r="E7" s="583" t="s">
        <v>289</v>
      </c>
      <c r="F7" s="582" t="s">
        <v>390</v>
      </c>
      <c r="G7" s="584"/>
      <c r="H7" s="481" t="s">
        <v>391</v>
      </c>
      <c r="I7" s="510" t="s">
        <v>392</v>
      </c>
      <c r="J7" s="481" t="s">
        <v>393</v>
      </c>
      <c r="K7" s="510" t="s">
        <v>392</v>
      </c>
      <c r="L7" s="481" t="s">
        <v>394</v>
      </c>
      <c r="M7" s="510" t="s">
        <v>392</v>
      </c>
      <c r="N7" s="762"/>
    </row>
    <row r="8" spans="1:249" ht="26.25" customHeight="1" thickBot="1">
      <c r="B8" s="585" t="s">
        <v>395</v>
      </c>
      <c r="C8" s="585" t="s">
        <v>396</v>
      </c>
      <c r="D8" s="586" t="str">
        <f>IF($D$4="y","expenditure £ (incl VAT)","expenditure £ (excl VAT)")</f>
        <v>expenditure £ (excl VAT)</v>
      </c>
      <c r="E8" s="587" t="s">
        <v>397</v>
      </c>
      <c r="F8" s="588" t="s">
        <v>398</v>
      </c>
      <c r="G8" s="584"/>
      <c r="H8" s="483" t="s">
        <v>399</v>
      </c>
      <c r="I8" s="484" t="s">
        <v>400</v>
      </c>
      <c r="J8" s="483" t="s">
        <v>399</v>
      </c>
      <c r="K8" s="484" t="s">
        <v>400</v>
      </c>
      <c r="L8" s="483" t="s">
        <v>399</v>
      </c>
      <c r="M8" s="485" t="s">
        <v>400</v>
      </c>
      <c r="N8" s="763"/>
    </row>
    <row r="9" spans="1:249">
      <c r="A9" s="499">
        <v>1</v>
      </c>
      <c r="B9" s="62" t="str">
        <f>IF(ISBLANK('B Costs &amp; suppliers'!B8),"",'B Costs &amp; suppliers'!B8)</f>
        <v/>
      </c>
      <c r="C9" s="62" t="str">
        <f>IF(ISBLANK('B Costs &amp; suppliers'!C8),"",'B Costs &amp; suppliers'!C8)</f>
        <v/>
      </c>
      <c r="D9" s="589">
        <f>IF(ISBLANK('B Costs &amp; suppliers'!E8),0,IF(D$4="Y",'B Costs &amp; suppliers'!D8,'B Costs &amp; suppliers'!E8))</f>
        <v>0</v>
      </c>
      <c r="E9" s="63"/>
      <c r="F9" s="64">
        <f>ROUND(D9*E9%,2)</f>
        <v>0</v>
      </c>
      <c r="G9" s="65"/>
      <c r="H9" s="66"/>
      <c r="I9" s="64">
        <f>ROUND(H9*$E9/100,2)</f>
        <v>0</v>
      </c>
      <c r="J9" s="66"/>
      <c r="K9" s="64">
        <f>ROUND(J9*$E9/100,2)</f>
        <v>0</v>
      </c>
      <c r="L9" s="66"/>
      <c r="M9" s="64">
        <f>ROUND(L9*$E9/100,2)</f>
        <v>0</v>
      </c>
      <c r="N9" s="590">
        <f t="shared" ref="N9:N33" si="0">IF(E9=0,0,D9-H9-J9-L9)</f>
        <v>0</v>
      </c>
      <c r="P9" s="499">
        <f>IF(AND($D$4="N",D9&lt;&gt;'B Costs &amp; suppliers'!E8),0,IF(AND($D$4="Y",D9&lt;&gt;'B Costs &amp; suppliers'!D8),0,1))</f>
        <v>1</v>
      </c>
    </row>
    <row r="10" spans="1:249">
      <c r="A10" s="499">
        <v>2</v>
      </c>
      <c r="B10" s="62" t="str">
        <f>IF(ISBLANK('B Costs &amp; suppliers'!B9),"",'B Costs &amp; suppliers'!B9)</f>
        <v/>
      </c>
      <c r="C10" s="62" t="str">
        <f>IF(ISBLANK('B Costs &amp; suppliers'!C9),"",'B Costs &amp; suppliers'!C9)</f>
        <v/>
      </c>
      <c r="D10" s="589">
        <f>IF(ISBLANK('B Costs &amp; suppliers'!E9),0,IF(D$4="Y",'B Costs &amp; suppliers'!D9,'B Costs &amp; suppliers'!E9))</f>
        <v>0</v>
      </c>
      <c r="E10" s="63"/>
      <c r="F10" s="64">
        <f t="shared" ref="F10:F33" si="1">ROUND(D10*E10%,2)</f>
        <v>0</v>
      </c>
      <c r="G10" s="65"/>
      <c r="H10" s="67"/>
      <c r="I10" s="64">
        <f t="shared" ref="I10:I33" si="2">ROUND(H10*$E10/100,2)</f>
        <v>0</v>
      </c>
      <c r="J10" s="67"/>
      <c r="K10" s="64">
        <f t="shared" ref="K10:M33" si="3">ROUND(J10*$E10/100,2)</f>
        <v>0</v>
      </c>
      <c r="L10" s="67"/>
      <c r="M10" s="64">
        <f t="shared" si="3"/>
        <v>0</v>
      </c>
      <c r="N10" s="590">
        <f t="shared" si="0"/>
        <v>0</v>
      </c>
      <c r="P10" s="499">
        <f>IF(AND($D$4="N",D10&lt;&gt;'B Costs &amp; suppliers'!E9),0,IF(AND($D$4="Y",D10&lt;&gt;'B Costs &amp; suppliers'!D9),0,1))</f>
        <v>1</v>
      </c>
    </row>
    <row r="11" spans="1:249">
      <c r="A11" s="499">
        <v>3</v>
      </c>
      <c r="B11" s="62" t="str">
        <f>IF(ISBLANK('B Costs &amp; suppliers'!B10),"",'B Costs &amp; suppliers'!B10)</f>
        <v/>
      </c>
      <c r="C11" s="62" t="str">
        <f>IF(ISBLANK('B Costs &amp; suppliers'!C10),"",'B Costs &amp; suppliers'!C10)</f>
        <v/>
      </c>
      <c r="D11" s="589">
        <f>IF(ISBLANK('B Costs &amp; suppliers'!E10),0,IF(D$4="Y",'B Costs &amp; suppliers'!D10,'B Costs &amp; suppliers'!E10))</f>
        <v>0</v>
      </c>
      <c r="E11" s="63"/>
      <c r="F11" s="64">
        <f t="shared" si="1"/>
        <v>0</v>
      </c>
      <c r="G11" s="65"/>
      <c r="H11" s="67"/>
      <c r="I11" s="64">
        <f t="shared" si="2"/>
        <v>0</v>
      </c>
      <c r="J11" s="67"/>
      <c r="K11" s="64">
        <f t="shared" si="3"/>
        <v>0</v>
      </c>
      <c r="L11" s="67"/>
      <c r="M11" s="64">
        <f t="shared" si="3"/>
        <v>0</v>
      </c>
      <c r="N11" s="590">
        <f t="shared" si="0"/>
        <v>0</v>
      </c>
      <c r="P11" s="499">
        <f>IF(AND($D$4="N",D11&lt;&gt;'B Costs &amp; suppliers'!E10),0,IF(AND($D$4="Y",D11&lt;&gt;'B Costs &amp; suppliers'!D10),0,1))</f>
        <v>1</v>
      </c>
    </row>
    <row r="12" spans="1:249">
      <c r="A12" s="499">
        <v>4</v>
      </c>
      <c r="B12" s="62" t="str">
        <f>IF(ISBLANK('B Costs &amp; suppliers'!B11),"",'B Costs &amp; suppliers'!B11)</f>
        <v/>
      </c>
      <c r="C12" s="62" t="str">
        <f>IF(ISBLANK('B Costs &amp; suppliers'!C11),"",'B Costs &amp; suppliers'!C11)</f>
        <v/>
      </c>
      <c r="D12" s="589">
        <f>IF(ISBLANK('B Costs &amp; suppliers'!E11),0,IF(D$4="Y",'B Costs &amp; suppliers'!D11,'B Costs &amp; suppliers'!E11))</f>
        <v>0</v>
      </c>
      <c r="E12" s="63"/>
      <c r="F12" s="64">
        <f t="shared" si="1"/>
        <v>0</v>
      </c>
      <c r="G12" s="65"/>
      <c r="H12" s="67"/>
      <c r="I12" s="64">
        <f t="shared" si="2"/>
        <v>0</v>
      </c>
      <c r="J12" s="67"/>
      <c r="K12" s="64">
        <f t="shared" si="3"/>
        <v>0</v>
      </c>
      <c r="L12" s="67"/>
      <c r="M12" s="64">
        <f t="shared" si="3"/>
        <v>0</v>
      </c>
      <c r="N12" s="590">
        <f t="shared" si="0"/>
        <v>0</v>
      </c>
      <c r="P12" s="499">
        <f>IF(AND($D$4="N",D12&lt;&gt;'B Costs &amp; suppliers'!E11),0,IF(AND($D$4="Y",D12&lt;&gt;'B Costs &amp; suppliers'!D11),0,1))</f>
        <v>1</v>
      </c>
    </row>
    <row r="13" spans="1:249">
      <c r="A13" s="499">
        <v>5</v>
      </c>
      <c r="B13" s="62" t="str">
        <f>IF(ISBLANK('B Costs &amp; suppliers'!B12),"",'B Costs &amp; suppliers'!B12)</f>
        <v/>
      </c>
      <c r="C13" s="62" t="str">
        <f>IF(ISBLANK('B Costs &amp; suppliers'!C12),"",'B Costs &amp; suppliers'!C12)</f>
        <v/>
      </c>
      <c r="D13" s="589">
        <f>IF(ISBLANK('B Costs &amp; suppliers'!E12),0,IF(D$4="Y",'B Costs &amp; suppliers'!D12,'B Costs &amp; suppliers'!E12))</f>
        <v>0</v>
      </c>
      <c r="E13" s="63"/>
      <c r="F13" s="64">
        <f t="shared" si="1"/>
        <v>0</v>
      </c>
      <c r="G13" s="65"/>
      <c r="H13" s="67"/>
      <c r="I13" s="64">
        <f t="shared" si="2"/>
        <v>0</v>
      </c>
      <c r="J13" s="67"/>
      <c r="K13" s="64">
        <f t="shared" si="3"/>
        <v>0</v>
      </c>
      <c r="L13" s="67"/>
      <c r="M13" s="64">
        <f t="shared" si="3"/>
        <v>0</v>
      </c>
      <c r="N13" s="590">
        <f t="shared" si="0"/>
        <v>0</v>
      </c>
      <c r="P13" s="499">
        <f>IF(AND($D$4="N",D13&lt;&gt;'B Costs &amp; suppliers'!E12),0,IF(AND($D$4="Y",D13&lt;&gt;'B Costs &amp; suppliers'!D12),0,1))</f>
        <v>1</v>
      </c>
    </row>
    <row r="14" spans="1:249">
      <c r="A14" s="499">
        <v>6</v>
      </c>
      <c r="B14" s="62" t="str">
        <f>IF(ISBLANK('B Costs &amp; suppliers'!B13),"",'B Costs &amp; suppliers'!B13)</f>
        <v/>
      </c>
      <c r="C14" s="62" t="str">
        <f>IF(ISBLANK('B Costs &amp; suppliers'!C13),"",'B Costs &amp; suppliers'!C13)</f>
        <v/>
      </c>
      <c r="D14" s="589">
        <f>IF(ISBLANK('B Costs &amp; suppliers'!E13),0,IF(D$4="Y",'B Costs &amp; suppliers'!D13,'B Costs &amp; suppliers'!E13))</f>
        <v>0</v>
      </c>
      <c r="E14" s="63"/>
      <c r="F14" s="64">
        <f t="shared" si="1"/>
        <v>0</v>
      </c>
      <c r="G14" s="65"/>
      <c r="H14" s="67"/>
      <c r="I14" s="64">
        <f t="shared" si="2"/>
        <v>0</v>
      </c>
      <c r="J14" s="67"/>
      <c r="K14" s="64">
        <f t="shared" si="3"/>
        <v>0</v>
      </c>
      <c r="L14" s="67"/>
      <c r="M14" s="64">
        <f t="shared" si="3"/>
        <v>0</v>
      </c>
      <c r="N14" s="590">
        <f t="shared" si="0"/>
        <v>0</v>
      </c>
      <c r="P14" s="499">
        <f>IF(AND($D$4="N",D14&lt;&gt;'B Costs &amp; suppliers'!E13),0,IF(AND($D$4="Y",D14&lt;&gt;'B Costs &amp; suppliers'!D13),0,1))</f>
        <v>1</v>
      </c>
    </row>
    <row r="15" spans="1:249">
      <c r="A15" s="499">
        <v>7</v>
      </c>
      <c r="B15" s="62" t="str">
        <f>IF(ISBLANK('B Costs &amp; suppliers'!B14),"",'B Costs &amp; suppliers'!B14)</f>
        <v/>
      </c>
      <c r="C15" s="62" t="str">
        <f>IF(ISBLANK('B Costs &amp; suppliers'!C14),"",'B Costs &amp; suppliers'!C14)</f>
        <v/>
      </c>
      <c r="D15" s="589">
        <f>IF(ISBLANK('B Costs &amp; suppliers'!E14),0,IF(D$4="Y",'B Costs &amp; suppliers'!D14,'B Costs &amp; suppliers'!E14))</f>
        <v>0</v>
      </c>
      <c r="E15" s="63"/>
      <c r="F15" s="64">
        <f t="shared" si="1"/>
        <v>0</v>
      </c>
      <c r="G15" s="65"/>
      <c r="H15" s="67"/>
      <c r="I15" s="64">
        <f t="shared" si="2"/>
        <v>0</v>
      </c>
      <c r="J15" s="67"/>
      <c r="K15" s="64">
        <f t="shared" si="3"/>
        <v>0</v>
      </c>
      <c r="L15" s="67"/>
      <c r="M15" s="64">
        <f t="shared" si="3"/>
        <v>0</v>
      </c>
      <c r="N15" s="590">
        <f t="shared" si="0"/>
        <v>0</v>
      </c>
      <c r="P15" s="499">
        <f>IF(AND($D$4="N",D15&lt;&gt;'B Costs &amp; suppliers'!E14),0,IF(AND($D$4="Y",D15&lt;&gt;'B Costs &amp; suppliers'!D14),0,1))</f>
        <v>1</v>
      </c>
    </row>
    <row r="16" spans="1:249">
      <c r="A16" s="499">
        <v>8</v>
      </c>
      <c r="B16" s="62" t="str">
        <f>IF(ISBLANK('B Costs &amp; suppliers'!B15),"",'B Costs &amp; suppliers'!B15)</f>
        <v/>
      </c>
      <c r="C16" s="62" t="str">
        <f>IF(ISBLANK('B Costs &amp; suppliers'!C15),"",'B Costs &amp; suppliers'!C15)</f>
        <v/>
      </c>
      <c r="D16" s="589">
        <f>IF(ISBLANK('B Costs &amp; suppliers'!E15),0,IF(D$4="Y",'B Costs &amp; suppliers'!D15,'B Costs &amp; suppliers'!E15))</f>
        <v>0</v>
      </c>
      <c r="E16" s="63"/>
      <c r="F16" s="64">
        <f t="shared" si="1"/>
        <v>0</v>
      </c>
      <c r="G16" s="65"/>
      <c r="H16" s="67"/>
      <c r="I16" s="64">
        <f t="shared" si="2"/>
        <v>0</v>
      </c>
      <c r="J16" s="67"/>
      <c r="K16" s="64">
        <f t="shared" si="3"/>
        <v>0</v>
      </c>
      <c r="L16" s="67"/>
      <c r="M16" s="64">
        <f t="shared" si="3"/>
        <v>0</v>
      </c>
      <c r="N16" s="590">
        <f t="shared" si="0"/>
        <v>0</v>
      </c>
      <c r="P16" s="499">
        <f>IF(AND($D$4="N",D16&lt;&gt;'B Costs &amp; suppliers'!E15),0,IF(AND($D$4="Y",D16&lt;&gt;'B Costs &amp; suppliers'!D15),0,1))</f>
        <v>1</v>
      </c>
    </row>
    <row r="17" spans="1:16">
      <c r="A17" s="499">
        <v>9</v>
      </c>
      <c r="B17" s="62" t="str">
        <f>IF(ISBLANK('B Costs &amp; suppliers'!B16),"",'B Costs &amp; suppliers'!B16)</f>
        <v/>
      </c>
      <c r="C17" s="62" t="str">
        <f>IF(ISBLANK('B Costs &amp; suppliers'!C16),"",'B Costs &amp; suppliers'!C16)</f>
        <v/>
      </c>
      <c r="D17" s="589">
        <f>IF(ISBLANK('B Costs &amp; suppliers'!E16),0,IF(D$4="Y",'B Costs &amp; suppliers'!D16,'B Costs &amp; suppliers'!E16))</f>
        <v>0</v>
      </c>
      <c r="E17" s="63"/>
      <c r="F17" s="64">
        <f t="shared" si="1"/>
        <v>0</v>
      </c>
      <c r="G17" s="65"/>
      <c r="H17" s="67"/>
      <c r="I17" s="64">
        <f t="shared" si="2"/>
        <v>0</v>
      </c>
      <c r="J17" s="67"/>
      <c r="K17" s="64">
        <f t="shared" si="3"/>
        <v>0</v>
      </c>
      <c r="L17" s="67"/>
      <c r="M17" s="64">
        <f t="shared" si="3"/>
        <v>0</v>
      </c>
      <c r="N17" s="590">
        <f t="shared" si="0"/>
        <v>0</v>
      </c>
      <c r="P17" s="499">
        <f>IF(AND($D$4="N",D17&lt;&gt;'B Costs &amp; suppliers'!E16),0,IF(AND($D$4="Y",D17&lt;&gt;'B Costs &amp; suppliers'!D16),0,1))</f>
        <v>1</v>
      </c>
    </row>
    <row r="18" spans="1:16">
      <c r="A18" s="499">
        <v>10</v>
      </c>
      <c r="B18" s="62" t="str">
        <f>IF(ISBLANK('B Costs &amp; suppliers'!B17),"",'B Costs &amp; suppliers'!B17)</f>
        <v/>
      </c>
      <c r="C18" s="62" t="str">
        <f>IF(ISBLANK('B Costs &amp; suppliers'!C17),"",'B Costs &amp; suppliers'!C17)</f>
        <v/>
      </c>
      <c r="D18" s="589">
        <f>IF(ISBLANK('B Costs &amp; suppliers'!E17),0,IF(D$4="Y",'B Costs &amp; suppliers'!D17,'B Costs &amp; suppliers'!E17))</f>
        <v>0</v>
      </c>
      <c r="E18" s="63"/>
      <c r="F18" s="64">
        <f t="shared" si="1"/>
        <v>0</v>
      </c>
      <c r="G18" s="65"/>
      <c r="H18" s="67"/>
      <c r="I18" s="64">
        <f t="shared" si="2"/>
        <v>0</v>
      </c>
      <c r="J18" s="67"/>
      <c r="K18" s="64">
        <f t="shared" si="3"/>
        <v>0</v>
      </c>
      <c r="L18" s="67"/>
      <c r="M18" s="64">
        <f t="shared" si="3"/>
        <v>0</v>
      </c>
      <c r="N18" s="590">
        <f t="shared" si="0"/>
        <v>0</v>
      </c>
      <c r="P18" s="499">
        <f>IF(AND($D$4="N",D18&lt;&gt;'B Costs &amp; suppliers'!E17),0,IF(AND($D$4="Y",D18&lt;&gt;'B Costs &amp; suppliers'!D17),0,1))</f>
        <v>1</v>
      </c>
    </row>
    <row r="19" spans="1:16">
      <c r="A19" s="499">
        <v>11</v>
      </c>
      <c r="B19" s="62" t="str">
        <f>IF(ISBLANK('B Costs &amp; suppliers'!B18),"",'B Costs &amp; suppliers'!B18)</f>
        <v/>
      </c>
      <c r="C19" s="62" t="str">
        <f>IF(ISBLANK('B Costs &amp; suppliers'!C18),"",'B Costs &amp; suppliers'!C18)</f>
        <v/>
      </c>
      <c r="D19" s="589">
        <f>IF(ISBLANK('B Costs &amp; suppliers'!E18),0,IF(D$4="Y",'B Costs &amp; suppliers'!D18,'B Costs &amp; suppliers'!E18))</f>
        <v>0</v>
      </c>
      <c r="E19" s="63"/>
      <c r="F19" s="64">
        <f t="shared" si="1"/>
        <v>0</v>
      </c>
      <c r="G19" s="65"/>
      <c r="H19" s="67"/>
      <c r="I19" s="64">
        <f t="shared" si="2"/>
        <v>0</v>
      </c>
      <c r="J19" s="67"/>
      <c r="K19" s="64">
        <f t="shared" si="3"/>
        <v>0</v>
      </c>
      <c r="L19" s="67"/>
      <c r="M19" s="64">
        <f t="shared" si="3"/>
        <v>0</v>
      </c>
      <c r="N19" s="590">
        <f t="shared" si="0"/>
        <v>0</v>
      </c>
      <c r="P19" s="499">
        <f>IF(AND($D$4="N",D19&lt;&gt;'B Costs &amp; suppliers'!E18),0,IF(AND($D$4="Y",D19&lt;&gt;'B Costs &amp; suppliers'!D18),0,1))</f>
        <v>1</v>
      </c>
    </row>
    <row r="20" spans="1:16">
      <c r="A20" s="499">
        <v>12</v>
      </c>
      <c r="B20" s="62" t="str">
        <f>IF(ISBLANK('B Costs &amp; suppliers'!B19),"",'B Costs &amp; suppliers'!B19)</f>
        <v/>
      </c>
      <c r="C20" s="62" t="str">
        <f>IF(ISBLANK('B Costs &amp; suppliers'!C19),"",'B Costs &amp; suppliers'!C19)</f>
        <v/>
      </c>
      <c r="D20" s="589">
        <f>IF(ISBLANK('B Costs &amp; suppliers'!E19),0,IF(D$4="Y",'B Costs &amp; suppliers'!D19,'B Costs &amp; suppliers'!E19))</f>
        <v>0</v>
      </c>
      <c r="E20" s="63"/>
      <c r="F20" s="64">
        <f t="shared" si="1"/>
        <v>0</v>
      </c>
      <c r="G20" s="65"/>
      <c r="H20" s="67"/>
      <c r="I20" s="64">
        <f t="shared" si="2"/>
        <v>0</v>
      </c>
      <c r="J20" s="67"/>
      <c r="K20" s="64">
        <f t="shared" si="3"/>
        <v>0</v>
      </c>
      <c r="L20" s="67"/>
      <c r="M20" s="64">
        <f t="shared" si="3"/>
        <v>0</v>
      </c>
      <c r="N20" s="590">
        <f t="shared" si="0"/>
        <v>0</v>
      </c>
      <c r="P20" s="499">
        <f>IF(AND($D$4="N",D20&lt;&gt;'B Costs &amp; suppliers'!E19),0,IF(AND($D$4="Y",D20&lt;&gt;'B Costs &amp; suppliers'!D19),0,1))</f>
        <v>1</v>
      </c>
    </row>
    <row r="21" spans="1:16">
      <c r="A21" s="499">
        <v>13</v>
      </c>
      <c r="B21" s="62" t="str">
        <f>IF(ISBLANK('B Costs &amp; suppliers'!B20),"",'B Costs &amp; suppliers'!B20)</f>
        <v/>
      </c>
      <c r="C21" s="62" t="str">
        <f>IF(ISBLANK('B Costs &amp; suppliers'!C20),"",'B Costs &amp; suppliers'!C20)</f>
        <v/>
      </c>
      <c r="D21" s="589">
        <f>IF(ISBLANK('B Costs &amp; suppliers'!E20),0,IF(D$4="Y",'B Costs &amp; suppliers'!D20,'B Costs &amp; suppliers'!E20))</f>
        <v>0</v>
      </c>
      <c r="E21" s="63"/>
      <c r="F21" s="64">
        <f t="shared" si="1"/>
        <v>0</v>
      </c>
      <c r="G21" s="65"/>
      <c r="H21" s="67"/>
      <c r="I21" s="64">
        <f t="shared" si="2"/>
        <v>0</v>
      </c>
      <c r="J21" s="67"/>
      <c r="K21" s="64">
        <f t="shared" si="3"/>
        <v>0</v>
      </c>
      <c r="L21" s="67"/>
      <c r="M21" s="64">
        <f t="shared" si="3"/>
        <v>0</v>
      </c>
      <c r="N21" s="590">
        <f t="shared" si="0"/>
        <v>0</v>
      </c>
      <c r="P21" s="499">
        <f>IF(AND($D$4="N",D21&lt;&gt;'B Costs &amp; suppliers'!E20),0,IF(AND($D$4="Y",D21&lt;&gt;'B Costs &amp; suppliers'!D20),0,1))</f>
        <v>1</v>
      </c>
    </row>
    <row r="22" spans="1:16">
      <c r="A22" s="499">
        <v>14</v>
      </c>
      <c r="B22" s="62" t="str">
        <f>IF(ISBLANK('B Costs &amp; suppliers'!B21),"",'B Costs &amp; suppliers'!B21)</f>
        <v/>
      </c>
      <c r="C22" s="62" t="str">
        <f>IF(ISBLANK('B Costs &amp; suppliers'!C21),"",'B Costs &amp; suppliers'!C21)</f>
        <v/>
      </c>
      <c r="D22" s="589">
        <f>IF(ISBLANK('B Costs &amp; suppliers'!E21),0,IF(D$4="Y",'B Costs &amp; suppliers'!D21,'B Costs &amp; suppliers'!E21))</f>
        <v>0</v>
      </c>
      <c r="E22" s="63"/>
      <c r="F22" s="64">
        <f t="shared" si="1"/>
        <v>0</v>
      </c>
      <c r="G22" s="65"/>
      <c r="H22" s="67"/>
      <c r="I22" s="64">
        <f t="shared" si="2"/>
        <v>0</v>
      </c>
      <c r="J22" s="67"/>
      <c r="K22" s="64">
        <f t="shared" si="3"/>
        <v>0</v>
      </c>
      <c r="L22" s="67"/>
      <c r="M22" s="64">
        <f t="shared" si="3"/>
        <v>0</v>
      </c>
      <c r="N22" s="590">
        <f t="shared" si="0"/>
        <v>0</v>
      </c>
      <c r="P22" s="499">
        <f>IF(AND($D$4="N",D22&lt;&gt;'B Costs &amp; suppliers'!E21),0,IF(AND($D$4="Y",D22&lt;&gt;'B Costs &amp; suppliers'!D21),0,1))</f>
        <v>1</v>
      </c>
    </row>
    <row r="23" spans="1:16">
      <c r="A23" s="499">
        <v>15</v>
      </c>
      <c r="B23" s="62" t="str">
        <f>IF(ISBLANK('B Costs &amp; suppliers'!B22),"",'B Costs &amp; suppliers'!B22)</f>
        <v/>
      </c>
      <c r="C23" s="62" t="str">
        <f>IF(ISBLANK('B Costs &amp; suppliers'!C22),"",'B Costs &amp; suppliers'!C22)</f>
        <v/>
      </c>
      <c r="D23" s="589">
        <f>IF(ISBLANK('B Costs &amp; suppliers'!E22),0,IF(D$4="Y",'B Costs &amp; suppliers'!D22,'B Costs &amp; suppliers'!E22))</f>
        <v>0</v>
      </c>
      <c r="E23" s="63"/>
      <c r="F23" s="64">
        <f t="shared" si="1"/>
        <v>0</v>
      </c>
      <c r="G23" s="65"/>
      <c r="H23" s="67"/>
      <c r="I23" s="64">
        <f t="shared" si="2"/>
        <v>0</v>
      </c>
      <c r="J23" s="67"/>
      <c r="K23" s="64">
        <f t="shared" si="3"/>
        <v>0</v>
      </c>
      <c r="L23" s="67"/>
      <c r="M23" s="64">
        <f t="shared" si="3"/>
        <v>0</v>
      </c>
      <c r="N23" s="590">
        <f t="shared" si="0"/>
        <v>0</v>
      </c>
      <c r="P23" s="499">
        <f>IF(AND($D$4="N",D23&lt;&gt;'B Costs &amp; suppliers'!E22),0,IF(AND($D$4="Y",D23&lt;&gt;'B Costs &amp; suppliers'!D22),0,1))</f>
        <v>1</v>
      </c>
    </row>
    <row r="24" spans="1:16">
      <c r="A24" s="499">
        <v>16</v>
      </c>
      <c r="B24" s="62" t="str">
        <f>IF(ISBLANK('B Costs &amp; suppliers'!B23),"",'B Costs &amp; suppliers'!B23)</f>
        <v/>
      </c>
      <c r="C24" s="62" t="str">
        <f>IF(ISBLANK('B Costs &amp; suppliers'!C23),"",'B Costs &amp; suppliers'!C23)</f>
        <v/>
      </c>
      <c r="D24" s="589">
        <f>IF(ISBLANK('B Costs &amp; suppliers'!E23),0,IF(D$4="Y",'B Costs &amp; suppliers'!D23,'B Costs &amp; suppliers'!E23))</f>
        <v>0</v>
      </c>
      <c r="E24" s="63"/>
      <c r="F24" s="64">
        <f t="shared" si="1"/>
        <v>0</v>
      </c>
      <c r="G24" s="65"/>
      <c r="H24" s="67"/>
      <c r="I24" s="64">
        <f t="shared" si="2"/>
        <v>0</v>
      </c>
      <c r="J24" s="67"/>
      <c r="K24" s="64">
        <f t="shared" si="3"/>
        <v>0</v>
      </c>
      <c r="L24" s="67"/>
      <c r="M24" s="64">
        <f t="shared" si="3"/>
        <v>0</v>
      </c>
      <c r="N24" s="590">
        <f t="shared" si="0"/>
        <v>0</v>
      </c>
      <c r="P24" s="499">
        <f>IF(AND($D$4="N",D24&lt;&gt;'B Costs &amp; suppliers'!E23),0,IF(AND($D$4="Y",D24&lt;&gt;'B Costs &amp; suppliers'!D23),0,1))</f>
        <v>1</v>
      </c>
    </row>
    <row r="25" spans="1:16">
      <c r="A25" s="499">
        <v>17</v>
      </c>
      <c r="B25" s="62" t="str">
        <f>IF(ISBLANK('B Costs &amp; suppliers'!B24),"",'B Costs &amp; suppliers'!B24)</f>
        <v/>
      </c>
      <c r="C25" s="62" t="str">
        <f>IF(ISBLANK('B Costs &amp; suppliers'!C24),"",'B Costs &amp; suppliers'!C24)</f>
        <v/>
      </c>
      <c r="D25" s="589">
        <f>IF(ISBLANK('B Costs &amp; suppliers'!E24),0,IF(D$4="Y",'B Costs &amp; suppliers'!D24,'B Costs &amp; suppliers'!E24))</f>
        <v>0</v>
      </c>
      <c r="E25" s="63"/>
      <c r="F25" s="64">
        <f t="shared" si="1"/>
        <v>0</v>
      </c>
      <c r="G25" s="65"/>
      <c r="H25" s="67"/>
      <c r="I25" s="64">
        <f t="shared" si="2"/>
        <v>0</v>
      </c>
      <c r="J25" s="67"/>
      <c r="K25" s="64">
        <f t="shared" si="3"/>
        <v>0</v>
      </c>
      <c r="L25" s="67"/>
      <c r="M25" s="64">
        <f t="shared" si="3"/>
        <v>0</v>
      </c>
      <c r="N25" s="590">
        <f t="shared" si="0"/>
        <v>0</v>
      </c>
      <c r="P25" s="499">
        <f>IF(AND($D$4="N",D25&lt;&gt;'B Costs &amp; suppliers'!E24),0,IF(AND($D$4="Y",D25&lt;&gt;'B Costs &amp; suppliers'!D24),0,1))</f>
        <v>1</v>
      </c>
    </row>
    <row r="26" spans="1:16">
      <c r="A26" s="499">
        <v>18</v>
      </c>
      <c r="B26" s="62" t="str">
        <f>IF(ISBLANK('B Costs &amp; suppliers'!B25),"",'B Costs &amp; suppliers'!B25)</f>
        <v/>
      </c>
      <c r="C26" s="62" t="str">
        <f>IF(ISBLANK('B Costs &amp; suppliers'!C25),"",'B Costs &amp; suppliers'!C25)</f>
        <v/>
      </c>
      <c r="D26" s="589">
        <f>IF(ISBLANK('B Costs &amp; suppliers'!E25),0,IF(D$4="Y",'B Costs &amp; suppliers'!D25,'B Costs &amp; suppliers'!E25))</f>
        <v>0</v>
      </c>
      <c r="E26" s="63"/>
      <c r="F26" s="64">
        <f t="shared" si="1"/>
        <v>0</v>
      </c>
      <c r="G26" s="65"/>
      <c r="H26" s="67"/>
      <c r="I26" s="64">
        <f t="shared" si="2"/>
        <v>0</v>
      </c>
      <c r="J26" s="67"/>
      <c r="K26" s="64">
        <f t="shared" si="3"/>
        <v>0</v>
      </c>
      <c r="L26" s="67"/>
      <c r="M26" s="64">
        <f t="shared" si="3"/>
        <v>0</v>
      </c>
      <c r="N26" s="590">
        <f t="shared" si="0"/>
        <v>0</v>
      </c>
      <c r="P26" s="499">
        <f>IF(AND($D$4="N",D26&lt;&gt;'B Costs &amp; suppliers'!E25),0,IF(AND($D$4="Y",D26&lt;&gt;'B Costs &amp; suppliers'!D25),0,1))</f>
        <v>1</v>
      </c>
    </row>
    <row r="27" spans="1:16">
      <c r="A27" s="499">
        <v>19</v>
      </c>
      <c r="B27" s="62" t="str">
        <f>IF(ISBLANK('B Costs &amp; suppliers'!B26),"",'B Costs &amp; suppliers'!B26)</f>
        <v/>
      </c>
      <c r="C27" s="62" t="str">
        <f>IF(ISBLANK('B Costs &amp; suppliers'!C26),"",'B Costs &amp; suppliers'!C26)</f>
        <v/>
      </c>
      <c r="D27" s="589">
        <f>IF(ISBLANK('B Costs &amp; suppliers'!E26),0,IF(D$4="Y",'B Costs &amp; suppliers'!D26,'B Costs &amp; suppliers'!E26))</f>
        <v>0</v>
      </c>
      <c r="E27" s="63"/>
      <c r="F27" s="64">
        <f t="shared" si="1"/>
        <v>0</v>
      </c>
      <c r="G27" s="65"/>
      <c r="H27" s="67"/>
      <c r="I27" s="64">
        <f t="shared" si="2"/>
        <v>0</v>
      </c>
      <c r="J27" s="67"/>
      <c r="K27" s="64">
        <f t="shared" si="3"/>
        <v>0</v>
      </c>
      <c r="L27" s="67"/>
      <c r="M27" s="64">
        <f t="shared" si="3"/>
        <v>0</v>
      </c>
      <c r="N27" s="590">
        <f t="shared" si="0"/>
        <v>0</v>
      </c>
      <c r="P27" s="499">
        <f>IF(AND($D$4="N",D27&lt;&gt;'B Costs &amp; suppliers'!E26),0,IF(AND($D$4="Y",D27&lt;&gt;'B Costs &amp; suppliers'!D26),0,1))</f>
        <v>1</v>
      </c>
    </row>
    <row r="28" spans="1:16">
      <c r="A28" s="499">
        <v>20</v>
      </c>
      <c r="B28" s="62" t="str">
        <f>IF(ISBLANK('B Costs &amp; suppliers'!B27),"",'B Costs &amp; suppliers'!B27)</f>
        <v/>
      </c>
      <c r="C28" s="62" t="str">
        <f>IF(ISBLANK('B Costs &amp; suppliers'!C27),"",'B Costs &amp; suppliers'!C27)</f>
        <v/>
      </c>
      <c r="D28" s="589">
        <f>IF(ISBLANK('B Costs &amp; suppliers'!E27),0,IF(D$4="Y",'B Costs &amp; suppliers'!D27,'B Costs &amp; suppliers'!E27))</f>
        <v>0</v>
      </c>
      <c r="E28" s="63"/>
      <c r="F28" s="64">
        <f t="shared" si="1"/>
        <v>0</v>
      </c>
      <c r="G28" s="65"/>
      <c r="H28" s="67"/>
      <c r="I28" s="64">
        <f t="shared" si="2"/>
        <v>0</v>
      </c>
      <c r="J28" s="67"/>
      <c r="K28" s="64">
        <f t="shared" si="3"/>
        <v>0</v>
      </c>
      <c r="L28" s="67"/>
      <c r="M28" s="64">
        <f t="shared" si="3"/>
        <v>0</v>
      </c>
      <c r="N28" s="590">
        <f t="shared" si="0"/>
        <v>0</v>
      </c>
      <c r="P28" s="499">
        <f>IF(AND($D$4="N",D28&lt;&gt;'B Costs &amp; suppliers'!E27),0,IF(AND($D$4="Y",D28&lt;&gt;'B Costs &amp; suppliers'!D27),0,1))</f>
        <v>1</v>
      </c>
    </row>
    <row r="29" spans="1:16">
      <c r="A29" s="499">
        <v>21</v>
      </c>
      <c r="B29" s="62" t="str">
        <f>IF(ISBLANK('B Costs &amp; suppliers'!B28),"",'B Costs &amp; suppliers'!B28)</f>
        <v/>
      </c>
      <c r="C29" s="62" t="str">
        <f>IF(ISBLANK('B Costs &amp; suppliers'!C28),"",'B Costs &amp; suppliers'!C28)</f>
        <v/>
      </c>
      <c r="D29" s="589">
        <f>IF(ISBLANK('B Costs &amp; suppliers'!E28),0,IF(D$4="Y",'B Costs &amp; suppliers'!D28,'B Costs &amp; suppliers'!E28))</f>
        <v>0</v>
      </c>
      <c r="E29" s="63"/>
      <c r="F29" s="64">
        <f t="shared" si="1"/>
        <v>0</v>
      </c>
      <c r="G29" s="65"/>
      <c r="H29" s="67"/>
      <c r="I29" s="64">
        <f t="shared" si="2"/>
        <v>0</v>
      </c>
      <c r="J29" s="67"/>
      <c r="K29" s="64">
        <f t="shared" si="3"/>
        <v>0</v>
      </c>
      <c r="L29" s="67"/>
      <c r="M29" s="64">
        <f t="shared" si="3"/>
        <v>0</v>
      </c>
      <c r="N29" s="590">
        <f t="shared" si="0"/>
        <v>0</v>
      </c>
      <c r="P29" s="499">
        <f>IF(AND($D$4="N",D29&lt;&gt;'B Costs &amp; suppliers'!E28),0,IF(AND($D$4="Y",D29&lt;&gt;'B Costs &amp; suppliers'!D28),0,1))</f>
        <v>1</v>
      </c>
    </row>
    <row r="30" spans="1:16">
      <c r="A30" s="499">
        <v>22</v>
      </c>
      <c r="B30" s="62" t="str">
        <f>IF(ISBLANK('B Costs &amp; suppliers'!B29),"",'B Costs &amp; suppliers'!B29)</f>
        <v/>
      </c>
      <c r="C30" s="62" t="str">
        <f>IF(ISBLANK('B Costs &amp; suppliers'!C29),"",'B Costs &amp; suppliers'!C29)</f>
        <v/>
      </c>
      <c r="D30" s="589">
        <f>IF(ISBLANK('B Costs &amp; suppliers'!E29),0,IF(D$4="Y",'B Costs &amp; suppliers'!D29,'B Costs &amp; suppliers'!E29))</f>
        <v>0</v>
      </c>
      <c r="E30" s="63"/>
      <c r="F30" s="64">
        <f t="shared" si="1"/>
        <v>0</v>
      </c>
      <c r="G30" s="65"/>
      <c r="H30" s="67"/>
      <c r="I30" s="64">
        <f t="shared" si="2"/>
        <v>0</v>
      </c>
      <c r="J30" s="67"/>
      <c r="K30" s="64">
        <f t="shared" si="3"/>
        <v>0</v>
      </c>
      <c r="L30" s="67"/>
      <c r="M30" s="64">
        <f t="shared" si="3"/>
        <v>0</v>
      </c>
      <c r="N30" s="590">
        <f t="shared" si="0"/>
        <v>0</v>
      </c>
      <c r="P30" s="499">
        <f>IF(AND($D$4="N",D30&lt;&gt;'B Costs &amp; suppliers'!E29),0,IF(AND($D$4="Y",D30&lt;&gt;'B Costs &amp; suppliers'!D29),0,1))</f>
        <v>1</v>
      </c>
    </row>
    <row r="31" spans="1:16">
      <c r="A31" s="499">
        <v>23</v>
      </c>
      <c r="B31" s="62" t="str">
        <f>IF(ISBLANK('B Costs &amp; suppliers'!B30),"",'B Costs &amp; suppliers'!B30)</f>
        <v/>
      </c>
      <c r="C31" s="62" t="str">
        <f>IF(ISBLANK('B Costs &amp; suppliers'!C30),"",'B Costs &amp; suppliers'!C30)</f>
        <v/>
      </c>
      <c r="D31" s="589">
        <f>IF(ISBLANK('B Costs &amp; suppliers'!E30),0,IF(D$4="Y",'B Costs &amp; suppliers'!D30,'B Costs &amp; suppliers'!E30))</f>
        <v>0</v>
      </c>
      <c r="E31" s="63"/>
      <c r="F31" s="64">
        <f t="shared" si="1"/>
        <v>0</v>
      </c>
      <c r="G31" s="65"/>
      <c r="H31" s="67"/>
      <c r="I31" s="64">
        <f t="shared" si="2"/>
        <v>0</v>
      </c>
      <c r="J31" s="67"/>
      <c r="K31" s="64">
        <f t="shared" si="3"/>
        <v>0</v>
      </c>
      <c r="L31" s="67"/>
      <c r="M31" s="64">
        <f t="shared" si="3"/>
        <v>0</v>
      </c>
      <c r="N31" s="590">
        <f t="shared" si="0"/>
        <v>0</v>
      </c>
      <c r="P31" s="499">
        <f>IF(AND($D$4="N",D31&lt;&gt;'B Costs &amp; suppliers'!E30),0,IF(AND($D$4="Y",D31&lt;&gt;'B Costs &amp; suppliers'!D30),0,1))</f>
        <v>1</v>
      </c>
    </row>
    <row r="32" spans="1:16">
      <c r="A32" s="499">
        <v>24</v>
      </c>
      <c r="B32" s="62" t="str">
        <f>IF(ISBLANK('B Costs &amp; suppliers'!B31),"",'B Costs &amp; suppliers'!B31)</f>
        <v/>
      </c>
      <c r="C32" s="62" t="str">
        <f>IF(ISBLANK('B Costs &amp; suppliers'!C31),"",'B Costs &amp; suppliers'!C31)</f>
        <v/>
      </c>
      <c r="D32" s="589">
        <f>IF(ISBLANK('B Costs &amp; suppliers'!E31),0,IF(D$4="Y",'B Costs &amp; suppliers'!D31,'B Costs &amp; suppliers'!E31))</f>
        <v>0</v>
      </c>
      <c r="E32" s="63"/>
      <c r="F32" s="64">
        <f t="shared" si="1"/>
        <v>0</v>
      </c>
      <c r="G32" s="65"/>
      <c r="H32" s="67"/>
      <c r="I32" s="64">
        <f t="shared" si="2"/>
        <v>0</v>
      </c>
      <c r="J32" s="67"/>
      <c r="K32" s="64">
        <f t="shared" si="3"/>
        <v>0</v>
      </c>
      <c r="L32" s="67"/>
      <c r="M32" s="64">
        <f t="shared" si="3"/>
        <v>0</v>
      </c>
      <c r="N32" s="590">
        <f t="shared" si="0"/>
        <v>0</v>
      </c>
      <c r="P32" s="499">
        <f>IF(AND($D$4="N",D32&lt;&gt;'B Costs &amp; suppliers'!E31),0,IF(AND($D$4="Y",D32&lt;&gt;'B Costs &amp; suppliers'!D31),0,1))</f>
        <v>1</v>
      </c>
    </row>
    <row r="33" spans="1:16">
      <c r="A33" s="499">
        <v>25</v>
      </c>
      <c r="B33" s="62" t="str">
        <f>IF(ISBLANK('B Costs &amp; suppliers'!B32),"",'B Costs &amp; suppliers'!B32)</f>
        <v/>
      </c>
      <c r="C33" s="62" t="str">
        <f>IF(ISBLANK('B Costs &amp; suppliers'!C32),"",'B Costs &amp; suppliers'!C32)</f>
        <v/>
      </c>
      <c r="D33" s="589">
        <f>IF(ISBLANK('B Costs &amp; suppliers'!E32),0,IF(D$4="Y",'B Costs &amp; suppliers'!D32,'B Costs &amp; suppliers'!E32))</f>
        <v>0</v>
      </c>
      <c r="E33" s="63"/>
      <c r="F33" s="64">
        <f t="shared" si="1"/>
        <v>0</v>
      </c>
      <c r="G33" s="65"/>
      <c r="H33" s="67"/>
      <c r="I33" s="64">
        <f t="shared" si="2"/>
        <v>0</v>
      </c>
      <c r="J33" s="67"/>
      <c r="K33" s="64">
        <f t="shared" si="3"/>
        <v>0</v>
      </c>
      <c r="L33" s="67"/>
      <c r="M33" s="64">
        <f t="shared" si="3"/>
        <v>0</v>
      </c>
      <c r="N33" s="590">
        <f t="shared" si="0"/>
        <v>0</v>
      </c>
      <c r="P33" s="499">
        <f>IF(AND($D$4="N",D33&lt;&gt;'B Costs &amp; suppliers'!E32),0,IF(AND($D$4="Y",D33&lt;&gt;'B Costs &amp; suppliers'!D32),0,1))</f>
        <v>1</v>
      </c>
    </row>
    <row r="34" spans="1:16" ht="15">
      <c r="B34" s="68"/>
      <c r="C34" s="69" t="s">
        <v>401</v>
      </c>
      <c r="D34" s="70">
        <f>SUM(D9:D33)</f>
        <v>0</v>
      </c>
      <c r="E34" s="591">
        <f>IFERROR(F34/D34,0)</f>
        <v>0</v>
      </c>
      <c r="F34" s="592">
        <f>SUM(F9:F33)</f>
        <v>0</v>
      </c>
      <c r="G34" s="593"/>
      <c r="H34" s="594">
        <f t="shared" ref="H34:M34" si="4">SUM(H9:H33)</f>
        <v>0</v>
      </c>
      <c r="I34" s="594">
        <f t="shared" si="4"/>
        <v>0</v>
      </c>
      <c r="J34" s="594">
        <f t="shared" si="4"/>
        <v>0</v>
      </c>
      <c r="K34" s="594">
        <f t="shared" si="4"/>
        <v>0</v>
      </c>
      <c r="L34" s="594">
        <f t="shared" si="4"/>
        <v>0</v>
      </c>
      <c r="M34" s="594">
        <f t="shared" si="4"/>
        <v>0</v>
      </c>
    </row>
    <row r="35" spans="1:16">
      <c r="B35" s="498"/>
      <c r="C35" s="498"/>
      <c r="D35" s="498"/>
      <c r="I35" s="595">
        <f>IFERROR(+I34/$F34,0)</f>
        <v>0</v>
      </c>
      <c r="K35" s="595">
        <f>IFERROR(+K34/$F34,0)</f>
        <v>0</v>
      </c>
      <c r="L35" s="596"/>
      <c r="M35" s="595">
        <f>IFERROR(+M34/$F34,0)</f>
        <v>0</v>
      </c>
    </row>
    <row r="36" spans="1:16" ht="15.75">
      <c r="B36" s="51" t="s">
        <v>402</v>
      </c>
      <c r="C36" s="511"/>
      <c r="D36" s="512"/>
      <c r="H36" s="499" t="s">
        <v>403</v>
      </c>
    </row>
    <row r="37" spans="1:16">
      <c r="B37" s="513" t="s">
        <v>395</v>
      </c>
      <c r="C37" s="513" t="s">
        <v>404</v>
      </c>
      <c r="D37" s="513" t="s">
        <v>405</v>
      </c>
    </row>
    <row r="38" spans="1:16">
      <c r="B38" s="49" t="str">
        <f>IF(ISBLANK('B Costs &amp; suppliers'!B37),"",'B Costs &amp; suppliers'!B37)</f>
        <v/>
      </c>
      <c r="C38" s="49" t="str">
        <f>IF(ISBLANK('B Costs &amp; suppliers'!C37),"",'B Costs &amp; suppliers'!C37)</f>
        <v/>
      </c>
      <c r="D38" s="50" t="str">
        <f>IF(ISBLANK('B Costs &amp; suppliers'!E37),0,'B Costs &amp; suppliers'!E37)</f>
        <v xml:space="preserve">u
</v>
      </c>
    </row>
    <row r="39" spans="1:16">
      <c r="B39" s="49" t="str">
        <f>IF(ISBLANK('B Costs &amp; suppliers'!B38),"",'B Costs &amp; suppliers'!B38)</f>
        <v/>
      </c>
      <c r="C39" s="49" t="str">
        <f>IF(ISBLANK('B Costs &amp; suppliers'!C38),"",'B Costs &amp; suppliers'!C38)</f>
        <v/>
      </c>
      <c r="D39" s="50">
        <f>IF(ISBLANK('B Costs &amp; suppliers'!E38),0,'B Costs &amp; suppliers'!E38)</f>
        <v>0</v>
      </c>
    </row>
    <row r="40" spans="1:16">
      <c r="B40" s="49" t="str">
        <f>IF(ISBLANK('B Costs &amp; suppliers'!B39),"",'B Costs &amp; suppliers'!B39)</f>
        <v/>
      </c>
      <c r="C40" s="49" t="str">
        <f>IF(ISBLANK('B Costs &amp; suppliers'!C39),"",'B Costs &amp; suppliers'!C39)</f>
        <v/>
      </c>
      <c r="D40" s="50">
        <f>IF(ISBLANK('B Costs &amp; suppliers'!E39),0,'B Costs &amp; suppliers'!E39)</f>
        <v>0</v>
      </c>
    </row>
    <row r="41" spans="1:16">
      <c r="B41" s="49" t="str">
        <f>IF(ISBLANK('B Costs &amp; suppliers'!B40),"",'B Costs &amp; suppliers'!B40)</f>
        <v/>
      </c>
      <c r="C41" s="49" t="str">
        <f>IF(ISBLANK('B Costs &amp; suppliers'!C40),"",'B Costs &amp; suppliers'!C40)</f>
        <v/>
      </c>
      <c r="D41" s="50">
        <f>IF(ISBLANK('B Costs &amp; suppliers'!E40),0,'B Costs &amp; suppliers'!E40)</f>
        <v>0</v>
      </c>
    </row>
    <row r="42" spans="1:16">
      <c r="B42" s="49" t="str">
        <f>IF(ISBLANK('B Costs &amp; suppliers'!B41),"",'B Costs &amp; suppliers'!B41)</f>
        <v/>
      </c>
      <c r="C42" s="49" t="str">
        <f>IF(ISBLANK('B Costs &amp; suppliers'!C41),"",'B Costs &amp; suppliers'!C41)</f>
        <v/>
      </c>
      <c r="D42" s="50">
        <f>IF(ISBLANK('B Costs &amp; suppliers'!E41),0,'B Costs &amp; suppliers'!E41)</f>
        <v>0</v>
      </c>
    </row>
    <row r="43" spans="1:16">
      <c r="B43" s="514"/>
      <c r="C43" s="514"/>
      <c r="D43" s="52">
        <f>SUM(D38:D42)</f>
        <v>0</v>
      </c>
    </row>
    <row r="44" spans="1:16">
      <c r="B44" s="597"/>
      <c r="C44" s="597"/>
      <c r="D44" s="597"/>
      <c r="E44" s="597"/>
      <c r="F44" s="597"/>
    </row>
    <row r="45" spans="1:16">
      <c r="B45" s="598" t="s">
        <v>406</v>
      </c>
      <c r="C45" s="598"/>
      <c r="D45" s="598" t="s">
        <v>407</v>
      </c>
      <c r="E45" s="597"/>
      <c r="F45" s="597"/>
    </row>
    <row r="46" spans="1:16">
      <c r="B46" s="597"/>
      <c r="C46" s="48" t="s">
        <v>408</v>
      </c>
      <c r="D46" s="52">
        <f>D34</f>
        <v>0</v>
      </c>
      <c r="E46" s="597"/>
      <c r="F46" s="597"/>
    </row>
    <row r="47" spans="1:16">
      <c r="B47" s="597"/>
      <c r="C47" s="48" t="s">
        <v>409</v>
      </c>
      <c r="D47" s="52">
        <f>F34</f>
        <v>0</v>
      </c>
      <c r="E47" s="597"/>
      <c r="F47" s="597"/>
    </row>
    <row r="48" spans="1:16">
      <c r="B48" s="597"/>
      <c r="C48" s="48" t="s">
        <v>410</v>
      </c>
      <c r="D48" s="599">
        <f>IFERROR(D47/D46,0)</f>
        <v>0</v>
      </c>
      <c r="E48" s="597"/>
      <c r="F48" s="597"/>
    </row>
    <row r="49" spans="2:9">
      <c r="B49" s="597"/>
      <c r="C49" s="48" t="s">
        <v>411</v>
      </c>
      <c r="D49" s="52">
        <f>D46-D47</f>
        <v>0</v>
      </c>
      <c r="E49" s="597"/>
      <c r="F49" s="597"/>
    </row>
    <row r="50" spans="2:9">
      <c r="B50" s="597"/>
      <c r="C50" s="48" t="s">
        <v>412</v>
      </c>
      <c r="D50" s="52">
        <f>D43</f>
        <v>0</v>
      </c>
      <c r="E50" s="597"/>
      <c r="F50" s="597"/>
    </row>
    <row r="51" spans="2:9">
      <c r="C51" s="48" t="s">
        <v>413</v>
      </c>
      <c r="D51" s="52">
        <f>+D49+D50</f>
        <v>0</v>
      </c>
      <c r="E51" s="597"/>
      <c r="F51" s="597"/>
    </row>
    <row r="52" spans="2:9">
      <c r="B52" s="597"/>
      <c r="C52" s="597"/>
      <c r="D52" s="597"/>
      <c r="E52" s="597"/>
      <c r="F52" s="597"/>
    </row>
    <row r="53" spans="2:9" ht="30" customHeight="1">
      <c r="B53" s="598" t="s">
        <v>414</v>
      </c>
      <c r="C53" s="598" t="s">
        <v>415</v>
      </c>
      <c r="D53" s="600" t="s">
        <v>416</v>
      </c>
      <c r="E53" s="601" t="s">
        <v>417</v>
      </c>
      <c r="F53" s="600" t="s">
        <v>418</v>
      </c>
      <c r="H53" s="602" t="s">
        <v>419</v>
      </c>
    </row>
    <row r="54" spans="2:9">
      <c r="B54" s="603" t="s">
        <v>391</v>
      </c>
      <c r="C54" s="604" t="str">
        <f>I7</f>
        <v>dd/mm/yy</v>
      </c>
      <c r="D54" s="605">
        <f>H34</f>
        <v>0</v>
      </c>
      <c r="E54" s="606" t="str">
        <f>IFERROR(+F54/D54,"")</f>
        <v/>
      </c>
      <c r="F54" s="607">
        <f>I34</f>
        <v>0</v>
      </c>
      <c r="H54" s="608">
        <f>IFERROR(+F54/F$57,0)</f>
        <v>0</v>
      </c>
    </row>
    <row r="55" spans="2:9">
      <c r="B55" s="603" t="s">
        <v>393</v>
      </c>
      <c r="C55" s="604" t="str">
        <f>K7</f>
        <v>dd/mm/yy</v>
      </c>
      <c r="D55" s="605">
        <f>J34</f>
        <v>0</v>
      </c>
      <c r="E55" s="606" t="str">
        <f>IFERROR(+F55/D55,"")</f>
        <v/>
      </c>
      <c r="F55" s="607">
        <f>K34</f>
        <v>0</v>
      </c>
      <c r="H55" s="608">
        <f>IFERROR(+F55/F$57,0)</f>
        <v>0</v>
      </c>
      <c r="I55" s="609" t="str">
        <f>IF(H56=0,IF(H55=0,"",IF(H55&lt;0.15,"NB. Final claim must be at least 15% of total claim amount","")),"")</f>
        <v/>
      </c>
    </row>
    <row r="56" spans="2:9">
      <c r="B56" s="603" t="s">
        <v>394</v>
      </c>
      <c r="C56" s="604" t="str">
        <f>M7</f>
        <v>dd/mm/yy</v>
      </c>
      <c r="D56" s="605">
        <f>L34</f>
        <v>0</v>
      </c>
      <c r="E56" s="606" t="str">
        <f>IFERROR(+F56/D56,"")</f>
        <v/>
      </c>
      <c r="F56" s="607">
        <f>M34</f>
        <v>0</v>
      </c>
      <c r="H56" s="608">
        <f>IFERROR(+F56/F$57,0)</f>
        <v>0</v>
      </c>
      <c r="I56" s="609" t="str">
        <f>IF(H56=0,"",IF(H56&lt;0.15,"NB. Final claim must be at least 15% of total claim amount",""))</f>
        <v/>
      </c>
    </row>
    <row r="57" spans="2:9">
      <c r="B57" s="610" t="s">
        <v>420</v>
      </c>
      <c r="C57" s="611"/>
      <c r="D57" s="605">
        <f>SUM(D54:D56)</f>
        <v>0</v>
      </c>
      <c r="E57" s="612"/>
      <c r="F57" s="607">
        <f>SUM(F54:F56)</f>
        <v>0</v>
      </c>
      <c r="H57" s="608">
        <f>IFERROR(+F57/F$57,0)</f>
        <v>0</v>
      </c>
      <c r="I57" s="609"/>
    </row>
  </sheetData>
  <sheetProtection algorithmName="SHA-512" hashValue="VKB9vT3dNRzbtZIcCv6u8Edsc6wpwlDI4EG+fOzEcY1TvAmeAHk/em5xLv/fPmnTThQjl6yOc8izlWjBCaosQA==" saltValue="QSNgW7cZLyUUdq6soj0luw==" spinCount="100000" sheet="1" autoFilter="0"/>
  <customSheetViews>
    <customSheetView guid="{F0B5DAD3-F88D-49C0-843A-DF9DD510E709}" showGridLines="0" showAutoFilter="1">
      <pane xSplit="2" ySplit="8" topLeftCell="C30" activePane="bottomRight" state="frozen"/>
      <selection pane="bottomRight" activeCell="J40" sqref="J40"/>
      <rowBreaks count="1" manualBreakCount="1">
        <brk id="44" max="16383" man="1"/>
      </rowBreaks>
      <pageMargins left="0" right="0" top="0" bottom="0" header="0" footer="0"/>
      <pageSetup paperSize="9" fitToWidth="0" fitToHeight="0" orientation="portrait" horizontalDpi="4294967292" r:id="rId1"/>
      <headerFooter>
        <oddHeader>&amp;L&amp;F</oddHeader>
        <oddFooter>&amp;LGP Form 019 V1.0&amp;C&amp;P</oddFooter>
      </headerFooter>
      <autoFilter ref="B1:O1" xr:uid="{6D943787-0A59-4BB6-BF75-5F047131750D}"/>
    </customSheetView>
  </customSheetViews>
  <mergeCells count="32">
    <mergeCell ref="IH5:IO5"/>
    <mergeCell ref="B2:F2"/>
    <mergeCell ref="H2:M2"/>
    <mergeCell ref="FF5:FM5"/>
    <mergeCell ref="FN5:FU5"/>
    <mergeCell ref="FV5:GC5"/>
    <mergeCell ref="BN5:BU5"/>
    <mergeCell ref="BV5:CC5"/>
    <mergeCell ref="CD5:CK5"/>
    <mergeCell ref="CL5:CS5"/>
    <mergeCell ref="CT5:DA5"/>
    <mergeCell ref="DB5:DI5"/>
    <mergeCell ref="R5:Y5"/>
    <mergeCell ref="Z5:AG5"/>
    <mergeCell ref="AH5:AO5"/>
    <mergeCell ref="AP5:AW5"/>
    <mergeCell ref="N6:N8"/>
    <mergeCell ref="HB5:HI5"/>
    <mergeCell ref="HJ5:HQ5"/>
    <mergeCell ref="HR5:HY5"/>
    <mergeCell ref="HZ5:IG5"/>
    <mergeCell ref="AX5:BE5"/>
    <mergeCell ref="BF5:BM5"/>
    <mergeCell ref="GD5:GK5"/>
    <mergeCell ref="GL5:GS5"/>
    <mergeCell ref="GT5:HA5"/>
    <mergeCell ref="DJ5:DQ5"/>
    <mergeCell ref="DR5:DY5"/>
    <mergeCell ref="DZ5:EG5"/>
    <mergeCell ref="EH5:EO5"/>
    <mergeCell ref="EP5:EW5"/>
    <mergeCell ref="EX5:FE5"/>
  </mergeCells>
  <conditionalFormatting sqref="N9:N33">
    <cfRule type="cellIs" dxfId="27" priority="10" operator="notEqual">
      <formula>0</formula>
    </cfRule>
    <cfRule type="cellIs" dxfId="26" priority="11" operator="equal">
      <formula>0</formula>
    </cfRule>
  </conditionalFormatting>
  <conditionalFormatting sqref="D57 H34 J34 L34">
    <cfRule type="expression" dxfId="25" priority="9">
      <formula>$D$34&lt;&gt;$D$57</formula>
    </cfRule>
  </conditionalFormatting>
  <conditionalFormatting sqref="M35">
    <cfRule type="expression" dxfId="24" priority="5">
      <formula>AND($M$35&lt;&gt;0,$M$35&lt;0.15)</formula>
    </cfRule>
    <cfRule type="expression" dxfId="23" priority="7">
      <formula>AND($N$35&lt;&gt;0,$N$35&lt;0.15)</formula>
    </cfRule>
  </conditionalFormatting>
  <conditionalFormatting sqref="K35">
    <cfRule type="expression" dxfId="22" priority="4">
      <formula>AND($M$35=0,$K$35&lt;&gt;0,$K$35&lt;0.15)</formula>
    </cfRule>
    <cfRule type="expression" dxfId="21" priority="6">
      <formula>AND($N$35=0,$L$35&lt;&gt;0,$L$35&lt;0.15)</formula>
    </cfRule>
  </conditionalFormatting>
  <conditionalFormatting sqref="H2:M2">
    <cfRule type="expression" dxfId="20" priority="19">
      <formula>$D$34&lt;&gt;$D$57</formula>
    </cfRule>
  </conditionalFormatting>
  <conditionalFormatting sqref="E9">
    <cfRule type="containsBlanks" dxfId="19" priority="3" stopIfTrue="1">
      <formula>LEN(TRIM(E9))=0</formula>
    </cfRule>
  </conditionalFormatting>
  <conditionalFormatting sqref="D9:D33">
    <cfRule type="expression" dxfId="18" priority="1" stopIfTrue="1">
      <formula>$P9=0</formula>
    </cfRule>
  </conditionalFormatting>
  <dataValidations count="3">
    <dataValidation type="list" allowBlank="1" showDropDown="1" showInputMessage="1" showErrorMessage="1" sqref="D4" xr:uid="{00000000-0002-0000-0500-000000000000}">
      <formula1>"Y,y,N,n"</formula1>
    </dataValidation>
    <dataValidation type="custom" errorStyle="warning" allowBlank="1" showInputMessage="1" showErrorMessage="1" error="You are about to overwrite the eligible expenditure on your preferred supplier quote. _x000a_Do you want to continue?" sqref="D9:D33" xr:uid="{00000000-0002-0000-0500-000001000000}">
      <formula1>"AND(&lt;&gt;'B Costs &amp; Suppliers'!E8,&lt;&gt;'B Costs &amp; Suppliers'!D8)"</formula1>
    </dataValidation>
    <dataValidation type="date" operator="greaterThan" allowBlank="1" showInputMessage="1" showErrorMessage="1" error="You must enter a valid date in the format dd/mm/yyyy" sqref="I7 K7 M7" xr:uid="{00000000-0002-0000-0500-000002000000}">
      <formula1>43009</formula1>
    </dataValidation>
  </dataValidations>
  <pageMargins left="0.23622047244094491" right="0.23622047244094491" top="0.74803149606299213" bottom="0.74803149606299213" header="0.31496062992125984" footer="0.31496062992125984"/>
  <pageSetup paperSize="9" fitToWidth="0" fitToHeight="0" orientation="portrait" horizontalDpi="4294967292" r:id="rId2"/>
  <headerFooter>
    <oddHeader>&amp;L&amp;F</oddHeader>
    <oddFooter>&amp;LCP Appendix&amp;C&amp;P&amp;R&amp;A</oddFooter>
  </headerFooter>
  <rowBreaks count="1" manualBreakCount="1">
    <brk id="4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B1:C21"/>
  <sheetViews>
    <sheetView showGridLines="0" zoomScaleNormal="100" workbookViewId="0">
      <selection activeCell="C8" sqref="C8"/>
    </sheetView>
  </sheetViews>
  <sheetFormatPr defaultColWidth="8.7109375" defaultRowHeight="12.75"/>
  <cols>
    <col min="1" max="1" width="2.7109375" style="1" customWidth="1"/>
    <col min="2" max="2" width="66.7109375" style="1" customWidth="1"/>
    <col min="3" max="3" width="20.140625" style="614" customWidth="1"/>
    <col min="4" max="5" width="33" style="1" customWidth="1"/>
    <col min="6" max="16384" width="8.7109375" style="1"/>
  </cols>
  <sheetData>
    <row r="1" spans="2:3" ht="23.45" customHeight="1">
      <c r="B1" s="613" t="s">
        <v>421</v>
      </c>
    </row>
    <row r="2" spans="2:3" ht="46.5" customHeight="1">
      <c r="B2" s="732" t="s">
        <v>422</v>
      </c>
      <c r="C2" s="733"/>
    </row>
    <row r="4" spans="2:3" ht="34.5" customHeight="1">
      <c r="B4" s="615" t="s">
        <v>423</v>
      </c>
      <c r="C4" s="616" t="s">
        <v>424</v>
      </c>
    </row>
    <row r="5" spans="2:3" ht="35.25" customHeight="1">
      <c r="B5" s="97"/>
      <c r="C5" s="55"/>
    </row>
    <row r="6" spans="2:3" ht="35.25" customHeight="1">
      <c r="B6" s="97"/>
      <c r="C6" s="55"/>
    </row>
    <row r="7" spans="2:3" ht="35.25" customHeight="1">
      <c r="B7" s="97"/>
      <c r="C7" s="55"/>
    </row>
    <row r="8" spans="2:3" ht="35.25" customHeight="1">
      <c r="B8" s="97"/>
      <c r="C8" s="55"/>
    </row>
    <row r="9" spans="2:3" ht="35.25" customHeight="1">
      <c r="B9" s="97"/>
      <c r="C9" s="55"/>
    </row>
    <row r="10" spans="2:3" ht="35.25" customHeight="1">
      <c r="B10" s="97"/>
      <c r="C10" s="55"/>
    </row>
    <row r="11" spans="2:3" ht="35.25" customHeight="1">
      <c r="B11" s="97"/>
      <c r="C11" s="55"/>
    </row>
    <row r="12" spans="2:3" ht="35.25" customHeight="1">
      <c r="B12" s="97"/>
      <c r="C12" s="55"/>
    </row>
    <row r="13" spans="2:3" ht="35.25" customHeight="1">
      <c r="B13" s="97"/>
      <c r="C13" s="55"/>
    </row>
    <row r="14" spans="2:3" ht="35.25" customHeight="1">
      <c r="B14" s="97"/>
      <c r="C14" s="55"/>
    </row>
    <row r="15" spans="2:3" ht="35.25" customHeight="1">
      <c r="B15" s="97"/>
      <c r="C15" s="55"/>
    </row>
    <row r="16" spans="2:3" ht="35.25" customHeight="1">
      <c r="B16" s="97"/>
      <c r="C16" s="55"/>
    </row>
    <row r="17" spans="2:3" ht="35.25" customHeight="1">
      <c r="B17" s="97"/>
      <c r="C17" s="55"/>
    </row>
    <row r="18" spans="2:3" ht="35.25" customHeight="1">
      <c r="B18" s="97"/>
      <c r="C18" s="55"/>
    </row>
    <row r="19" spans="2:3" ht="35.25" customHeight="1">
      <c r="B19" s="97"/>
      <c r="C19" s="55"/>
    </row>
    <row r="20" spans="2:3" ht="35.25" customHeight="1">
      <c r="B20" s="97"/>
      <c r="C20" s="55"/>
    </row>
    <row r="21" spans="2:3" ht="35.25" customHeight="1">
      <c r="B21" s="97"/>
      <c r="C21" s="55"/>
    </row>
  </sheetData>
  <sheetProtection algorithmName="SHA-512" hashValue="J49HRVKkjwHCvwwyvgHCj8LQpHEnIu4OWU6+mKpSZTo923ghVXKgPJ/yOPwyLukFQFX1tmn+Thozl19/Q1W98Q==" saltValue="PBZodU/QfSAASnIKwPcWTg==" spinCount="100000" sheet="1" autoFilter="0"/>
  <customSheetViews>
    <customSheetView guid="{F0B5DAD3-F88D-49C0-843A-DF9DD510E709}" showGridLines="0">
      <selection activeCell="B4" sqref="B4"/>
      <pageMargins left="0" right="0" top="0" bottom="0" header="0" footer="0"/>
      <pageSetup paperSize="9" orientation="portrait" r:id="rId1"/>
      <headerFooter>
        <oddFooter>&amp;LGP Form 019 V1.0</oddFooter>
      </headerFooter>
    </customSheetView>
  </customSheetViews>
  <mergeCells count="1">
    <mergeCell ref="B2:C2"/>
  </mergeCells>
  <dataValidations count="1">
    <dataValidation type="date" operator="greaterThan" allowBlank="1" showInputMessage="1" showErrorMessage="1" errorTitle="Milestone Date" error="This field requires a date to be entered in the format dd/mm/yy" sqref="C5:C21" xr:uid="{00000000-0002-0000-0600-000000000000}">
      <formula1>42736</formula1>
    </dataValidation>
  </dataValidations>
  <pageMargins left="0.70866141732283472" right="0.70866141732283472" top="0.74803149606299213" bottom="0.74803149606299213" header="0.31496062992125984" footer="0.31496062992125984"/>
  <pageSetup paperSize="9" orientation="portrait" r:id="rId2"/>
  <headerFooter>
    <oddFooter>&amp;LCP appendix&amp;R&amp;A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84E74-8238-4A21-BF7C-12D4FDD73B0C}">
  <sheetPr>
    <tabColor rgb="FFFFFF00"/>
  </sheetPr>
  <dimension ref="B2:F39"/>
  <sheetViews>
    <sheetView topLeftCell="A10" workbookViewId="0">
      <selection activeCell="G20" sqref="G20"/>
    </sheetView>
  </sheetViews>
  <sheetFormatPr defaultColWidth="9.140625" defaultRowHeight="12.75"/>
  <cols>
    <col min="1" max="1" width="5.5703125" style="367" customWidth="1"/>
    <col min="2" max="2" width="41.5703125" style="367" customWidth="1"/>
    <col min="3" max="4" width="16" style="367" customWidth="1"/>
    <col min="5" max="5" width="13.5703125" style="367" customWidth="1"/>
    <col min="6" max="16384" width="9.140625" style="367"/>
  </cols>
  <sheetData>
    <row r="2" spans="2:6" ht="27" customHeight="1">
      <c r="B2" s="496" t="s">
        <v>425</v>
      </c>
    </row>
    <row r="3" spans="2:6">
      <c r="B3" s="734" t="s">
        <v>426</v>
      </c>
      <c r="C3" s="734"/>
      <c r="D3" s="734"/>
      <c r="E3" s="734"/>
    </row>
    <row r="4" spans="2:6">
      <c r="B4" s="734"/>
      <c r="C4" s="734"/>
      <c r="D4" s="734"/>
      <c r="E4" s="734"/>
    </row>
    <row r="5" spans="2:6">
      <c r="B5" s="734"/>
      <c r="C5" s="734"/>
      <c r="D5" s="734"/>
      <c r="E5" s="734"/>
    </row>
    <row r="7" spans="2:6" ht="29.25" customHeight="1">
      <c r="B7" s="735" t="s">
        <v>427</v>
      </c>
      <c r="C7" s="735"/>
      <c r="D7" s="735"/>
      <c r="E7" s="735"/>
    </row>
    <row r="8" spans="2:6" ht="29.25" customHeight="1">
      <c r="B8" s="435" t="s">
        <v>428</v>
      </c>
      <c r="C8" s="436" t="s">
        <v>429</v>
      </c>
      <c r="D8" s="436" t="s">
        <v>430</v>
      </c>
      <c r="E8" s="437" t="s">
        <v>431</v>
      </c>
    </row>
    <row r="9" spans="2:6" ht="29.25" customHeight="1">
      <c r="B9" s="366" t="s">
        <v>432</v>
      </c>
      <c r="C9" s="399">
        <f>'Water Management details'!H67-'Water Management details'!N90</f>
        <v>0</v>
      </c>
      <c r="D9" s="400">
        <f>IF('Water Management details'!H78=0,0,'Water Management details'!H78-C9)-'Water Management details'!N89</f>
        <v>0</v>
      </c>
      <c r="E9" s="621"/>
    </row>
    <row r="10" spans="2:6" ht="29.25" customHeight="1">
      <c r="B10" s="366" t="s">
        <v>433</v>
      </c>
      <c r="C10" s="399">
        <f>SUM('Water Management details'!H105:H108)</f>
        <v>0</v>
      </c>
      <c r="D10" s="400">
        <f>SUM('Water Management details'!I105:I108)-C10</f>
        <v>0</v>
      </c>
      <c r="E10" s="621"/>
    </row>
    <row r="11" spans="2:6" ht="29.25" customHeight="1">
      <c r="B11" s="366" t="s">
        <v>434</v>
      </c>
      <c r="C11" s="371">
        <f>'Water Management details'!N122</f>
        <v>0</v>
      </c>
      <c r="D11" s="370">
        <f>'Water Management details'!N121</f>
        <v>0</v>
      </c>
      <c r="E11" s="621"/>
    </row>
    <row r="12" spans="2:6" ht="29.25" customHeight="1">
      <c r="B12" s="366" t="s">
        <v>435</v>
      </c>
      <c r="C12" s="371">
        <f>'Water Management details'!N82</f>
        <v>0</v>
      </c>
      <c r="D12" s="370">
        <f>'Water Management details'!N81</f>
        <v>0</v>
      </c>
      <c r="E12" s="621"/>
    </row>
    <row r="13" spans="2:6" ht="29.25" customHeight="1">
      <c r="B13" s="366" t="s">
        <v>436</v>
      </c>
      <c r="C13" s="371">
        <f>'Water Management details'!N55</f>
        <v>0</v>
      </c>
      <c r="D13" s="370">
        <f>'Water Management details'!N54</f>
        <v>0</v>
      </c>
      <c r="E13" s="621"/>
    </row>
    <row r="14" spans="2:6" ht="29.25" customHeight="1">
      <c r="B14" s="366" t="s">
        <v>437</v>
      </c>
      <c r="C14" s="399">
        <f>'Water Management details'!H82</f>
        <v>0</v>
      </c>
      <c r="D14" s="400">
        <f>'Water Management details'!I82-'Water Management details'!H82</f>
        <v>0</v>
      </c>
      <c r="E14" s="621"/>
      <c r="F14" s="637" t="str">
        <f>IF(D14&gt;0,"This project will increase summer water abstraction","")</f>
        <v/>
      </c>
    </row>
    <row r="15" spans="2:6" ht="29.25" customHeight="1">
      <c r="B15" s="366" t="s">
        <v>438</v>
      </c>
      <c r="C15" s="371">
        <f>'Water Management details'!E139</f>
        <v>0</v>
      </c>
      <c r="D15" s="370">
        <f>'Water Management details'!H139</f>
        <v>0</v>
      </c>
      <c r="E15" s="621"/>
    </row>
    <row r="16" spans="2:6" s="368" customFormat="1" ht="16.5" customHeight="1">
      <c r="B16" s="736" t="s">
        <v>439</v>
      </c>
      <c r="C16" s="736"/>
      <c r="D16" s="736"/>
      <c r="E16" s="736"/>
    </row>
    <row r="17" spans="2:2" ht="9" customHeight="1"/>
    <row r="18" spans="2:2" ht="25.5" customHeight="1">
      <c r="B18" s="369" t="s">
        <v>440</v>
      </c>
    </row>
    <row r="19" spans="2:2" ht="15" customHeight="1">
      <c r="B19" s="639" t="e">
        <f>LOOKUP(2,1/(COUNTIF($B$17:B18,newproducts)=0),newproducts)</f>
        <v>#N/A</v>
      </c>
    </row>
    <row r="20" spans="2:2" ht="15" customHeight="1">
      <c r="B20" s="639" t="e">
        <f>LOOKUP(2,1/(COUNTIF($B$17:B19,newproducts)=0),newproducts)</f>
        <v>#N/A</v>
      </c>
    </row>
    <row r="21" spans="2:2" ht="15" customHeight="1">
      <c r="B21" s="639" t="e">
        <f>LOOKUP(2,1/(COUNTIF($B$17:B20,newproducts)=0),newproducts)</f>
        <v>#N/A</v>
      </c>
    </row>
    <row r="22" spans="2:2" ht="15" customHeight="1">
      <c r="B22" s="639" t="e">
        <f>LOOKUP(2,1/(COUNTIF($B$17:B21,newproducts)=0),newproducts)</f>
        <v>#N/A</v>
      </c>
    </row>
    <row r="23" spans="2:2" ht="15" customHeight="1">
      <c r="B23" s="639" t="e">
        <f>LOOKUP(2,1/(COUNTIF($B$17:B22,newproducts)=0),newproducts)</f>
        <v>#N/A</v>
      </c>
    </row>
    <row r="24" spans="2:2" ht="15" customHeight="1">
      <c r="B24" s="639" t="e">
        <f>LOOKUP(2,1/(COUNTIF($B$17:B23,newproducts)=0),newproducts)</f>
        <v>#N/A</v>
      </c>
    </row>
    <row r="25" spans="2:2" ht="15" customHeight="1">
      <c r="B25" s="639" t="e">
        <f>LOOKUP(2,1/(COUNTIF($B$17:B24,newproducts)=0),newproducts)</f>
        <v>#N/A</v>
      </c>
    </row>
    <row r="26" spans="2:2" ht="15" customHeight="1">
      <c r="B26" s="640" t="e">
        <f>LOOKUP(2,1/(COUNTIF($B$17:B25,newproducts)=0),newproducts)</f>
        <v>#N/A</v>
      </c>
    </row>
    <row r="27" spans="2:2">
      <c r="B27" s="636"/>
    </row>
    <row r="28" spans="2:2" ht="20.25" customHeight="1">
      <c r="B28" s="638" t="s">
        <v>441</v>
      </c>
    </row>
    <row r="29" spans="2:2" ht="19.5" customHeight="1">
      <c r="B29" s="639" t="e">
        <f>LOOKUP(2,1/(COUNTIF($B$27:B28,newtechniques)=0),newtechniques)</f>
        <v>#N/A</v>
      </c>
    </row>
    <row r="30" spans="2:2" ht="19.5" customHeight="1">
      <c r="B30" s="639" t="e">
        <f>LOOKUP(2,1/(COUNTIF($B$27:B29,newtechniques)=0),newtechniques)</f>
        <v>#N/A</v>
      </c>
    </row>
    <row r="31" spans="2:2" ht="19.5" customHeight="1">
      <c r="B31" s="639" t="e">
        <f>LOOKUP(2,1/(COUNTIF($B$27:B30,newtechniques)=0),newtechniques)</f>
        <v>#N/A</v>
      </c>
    </row>
    <row r="32" spans="2:2" ht="19.5" customHeight="1">
      <c r="B32" s="639" t="e">
        <f>LOOKUP(2,1/(COUNTIF($B$27:B31,newtechniques)=0),newtechniques)</f>
        <v>#N/A</v>
      </c>
    </row>
    <row r="33" spans="2:2" ht="19.5" customHeight="1">
      <c r="B33" s="639" t="e">
        <f>LOOKUP(2,1/(COUNTIF($B$27:B32,newtechniques)=0),newtechniques)</f>
        <v>#N/A</v>
      </c>
    </row>
    <row r="34" spans="2:2" ht="19.5" customHeight="1">
      <c r="B34" s="639" t="e">
        <f>LOOKUP(2,1/(COUNTIF($B$27:B33,newtechniques)=0),newtechniques)</f>
        <v>#N/A</v>
      </c>
    </row>
    <row r="35" spans="2:2" ht="19.5" customHeight="1">
      <c r="B35" s="639" t="e">
        <f>LOOKUP(2,1/(COUNTIF($B$27:B34,newtechniques)=0),newtechniques)</f>
        <v>#N/A</v>
      </c>
    </row>
    <row r="36" spans="2:2" ht="19.5" customHeight="1">
      <c r="B36" s="639" t="e">
        <f>LOOKUP(2,1/(COUNTIF($B$27:B35,newtechniques)=0),newtechniques)</f>
        <v>#N/A</v>
      </c>
    </row>
    <row r="37" spans="2:2">
      <c r="B37" s="640" t="e">
        <f>LOOKUP(2,1/(COUNTIF($B$27:B36,newtechniques)=0),newtechniques)</f>
        <v>#N/A</v>
      </c>
    </row>
    <row r="38" spans="2:2">
      <c r="B38" s="367" t="e">
        <f>LOOKUP(2,1/(COUNTIF($B$27:B36,newtechniques)=0),newtechniques)</f>
        <v>#N/A</v>
      </c>
    </row>
    <row r="39" spans="2:2">
      <c r="B39" s="617" t="s">
        <v>442</v>
      </c>
    </row>
  </sheetData>
  <sheetProtection password="D21E" sheet="1" objects="1" scenarios="1"/>
  <mergeCells count="3">
    <mergeCell ref="B3:E5"/>
    <mergeCell ref="B7:E7"/>
    <mergeCell ref="B16:E16"/>
  </mergeCells>
  <conditionalFormatting sqref="D14">
    <cfRule type="cellIs" dxfId="17" priority="3" operator="greaterThan">
      <formula>0</formula>
    </cfRule>
  </conditionalFormatting>
  <conditionalFormatting sqref="B29:B38">
    <cfRule type="containsErrors" dxfId="16" priority="2">
      <formula>ISERROR(B29)</formula>
    </cfRule>
  </conditionalFormatting>
  <conditionalFormatting sqref="B19:B26">
    <cfRule type="containsErrors" dxfId="15" priority="1">
      <formula>ISERROR(B19)</formula>
    </cfRule>
  </conditionalFormatting>
  <dataValidations count="1">
    <dataValidation type="list" allowBlank="1" showInputMessage="1" showErrorMessage="1" sqref="E9:E15" xr:uid="{2CCE9A49-0034-4CDC-AB89-708041BBEC2F}">
      <formula1>"Year 1, Year 2, Year 3"</formula1>
    </dataValidation>
  </dataValidations>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66CBD-F459-4FA2-A0D8-1CD10893CB20}">
  <dimension ref="A1:A48"/>
  <sheetViews>
    <sheetView topLeftCell="A15" workbookViewId="0">
      <selection activeCell="E51" sqref="E51"/>
    </sheetView>
  </sheetViews>
  <sheetFormatPr defaultRowHeight="12.75"/>
  <cols>
    <col min="1" max="1" width="46" customWidth="1"/>
  </cols>
  <sheetData>
    <row r="1" spans="1:1">
      <c r="A1" s="374" t="s">
        <v>443</v>
      </c>
    </row>
    <row r="2" spans="1:1">
      <c r="A2" t="s">
        <v>444</v>
      </c>
    </row>
    <row r="3" spans="1:1">
      <c r="A3" t="s">
        <v>445</v>
      </c>
    </row>
    <row r="4" spans="1:1">
      <c r="A4" t="s">
        <v>446</v>
      </c>
    </row>
    <row r="5" spans="1:1">
      <c r="A5" t="s">
        <v>447</v>
      </c>
    </row>
    <row r="6" spans="1:1">
      <c r="A6" t="s">
        <v>448</v>
      </c>
    </row>
    <row r="7" spans="1:1">
      <c r="A7" t="s">
        <v>449</v>
      </c>
    </row>
    <row r="8" spans="1:1">
      <c r="A8" t="s">
        <v>450</v>
      </c>
    </row>
    <row r="9" spans="1:1">
      <c r="A9" t="s">
        <v>451</v>
      </c>
    </row>
    <row r="10" spans="1:1">
      <c r="A10" t="s">
        <v>452</v>
      </c>
    </row>
    <row r="11" spans="1:1">
      <c r="A11" t="s">
        <v>453</v>
      </c>
    </row>
    <row r="12" spans="1:1">
      <c r="A12" t="s">
        <v>454</v>
      </c>
    </row>
    <row r="13" spans="1:1">
      <c r="A13" t="s">
        <v>455</v>
      </c>
    </row>
    <row r="14" spans="1:1">
      <c r="A14" t="s">
        <v>456</v>
      </c>
    </row>
    <row r="15" spans="1:1">
      <c r="A15" t="s">
        <v>457</v>
      </c>
    </row>
    <row r="16" spans="1:1">
      <c r="A16" t="s">
        <v>458</v>
      </c>
    </row>
    <row r="17" spans="1:1">
      <c r="A17" t="s">
        <v>459</v>
      </c>
    </row>
    <row r="18" spans="1:1">
      <c r="A18" t="s">
        <v>460</v>
      </c>
    </row>
    <row r="19" spans="1:1">
      <c r="A19" t="s">
        <v>461</v>
      </c>
    </row>
    <row r="20" spans="1:1">
      <c r="A20" t="s">
        <v>462</v>
      </c>
    </row>
    <row r="21" spans="1:1">
      <c r="A21" s="1" t="s">
        <v>463</v>
      </c>
    </row>
    <row r="22" spans="1:1">
      <c r="A22" t="s">
        <v>464</v>
      </c>
    </row>
    <row r="23" spans="1:1">
      <c r="A23" t="s">
        <v>465</v>
      </c>
    </row>
    <row r="24" spans="1:1">
      <c r="A24" t="s">
        <v>466</v>
      </c>
    </row>
    <row r="25" spans="1:1">
      <c r="A25" t="s">
        <v>467</v>
      </c>
    </row>
    <row r="26" spans="1:1">
      <c r="A26" t="s">
        <v>468</v>
      </c>
    </row>
    <row r="27" spans="1:1">
      <c r="A27" t="s">
        <v>469</v>
      </c>
    </row>
    <row r="28" spans="1:1">
      <c r="A28" t="s">
        <v>470</v>
      </c>
    </row>
    <row r="29" spans="1:1">
      <c r="A29" t="s">
        <v>471</v>
      </c>
    </row>
    <row r="30" spans="1:1">
      <c r="A30" t="s">
        <v>472</v>
      </c>
    </row>
    <row r="31" spans="1:1">
      <c r="A31" t="s">
        <v>473</v>
      </c>
    </row>
    <row r="32" spans="1:1">
      <c r="A32" t="s">
        <v>474</v>
      </c>
    </row>
    <row r="33" spans="1:1">
      <c r="A33" t="s">
        <v>475</v>
      </c>
    </row>
    <row r="34" spans="1:1">
      <c r="A34" t="s">
        <v>476</v>
      </c>
    </row>
    <row r="35" spans="1:1">
      <c r="A35" t="s">
        <v>477</v>
      </c>
    </row>
    <row r="36" spans="1:1">
      <c r="A36" t="s">
        <v>478</v>
      </c>
    </row>
    <row r="37" spans="1:1">
      <c r="A37" t="s">
        <v>479</v>
      </c>
    </row>
    <row r="38" spans="1:1">
      <c r="A38" t="s">
        <v>480</v>
      </c>
    </row>
    <row r="39" spans="1:1">
      <c r="A39" t="s">
        <v>481</v>
      </c>
    </row>
    <row r="40" spans="1:1">
      <c r="A40" t="s">
        <v>482</v>
      </c>
    </row>
    <row r="41" spans="1:1">
      <c r="A41" t="s">
        <v>483</v>
      </c>
    </row>
    <row r="42" spans="1:1">
      <c r="A42" t="s">
        <v>484</v>
      </c>
    </row>
    <row r="43" spans="1:1">
      <c r="A43" t="s">
        <v>485</v>
      </c>
    </row>
    <row r="44" spans="1:1">
      <c r="A44" t="s">
        <v>486</v>
      </c>
    </row>
    <row r="45" spans="1:1">
      <c r="A45" t="s">
        <v>487</v>
      </c>
    </row>
    <row r="46" spans="1:1">
      <c r="A46" t="s">
        <v>488</v>
      </c>
    </row>
    <row r="47" spans="1:1">
      <c r="A47" t="s">
        <v>489</v>
      </c>
    </row>
    <row r="48" spans="1:1">
      <c r="A48" t="s">
        <v>490</v>
      </c>
    </row>
  </sheetData>
  <pageMargins left="0.7" right="0.7" top="0.75" bottom="0.75" header="0.3" footer="0.3"/>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IP74"/>
  <sheetViews>
    <sheetView showGridLines="0" zoomScaleNormal="100" zoomScaleSheetLayoutView="40" zoomScalePageLayoutView="25" workbookViewId="0">
      <pane xSplit="3" ySplit="8" topLeftCell="E19" activePane="bottomRight" state="frozen"/>
      <selection pane="bottomRight" activeCell="E22" sqref="E22"/>
      <selection pane="bottomLeft" activeCell="E9" sqref="E9"/>
      <selection pane="topRight" activeCell="E9" sqref="E9"/>
    </sheetView>
  </sheetViews>
  <sheetFormatPr defaultColWidth="14.28515625" defaultRowHeight="15"/>
  <cols>
    <col min="1" max="1" width="4.140625" style="4" customWidth="1"/>
    <col min="2" max="2" width="12.7109375" style="4" customWidth="1"/>
    <col min="3" max="3" width="30.7109375" style="4" customWidth="1"/>
    <col min="4" max="4" width="25.5703125" style="4" hidden="1" customWidth="1"/>
    <col min="5" max="5" width="15.28515625" style="4" customWidth="1"/>
    <col min="6" max="6" width="8.7109375" style="4" customWidth="1"/>
    <col min="7" max="7" width="14.140625" style="4" customWidth="1"/>
    <col min="8" max="8" width="1.7109375" style="4" customWidth="1"/>
    <col min="9" max="14" width="11.7109375" style="4" customWidth="1"/>
    <col min="15" max="15" width="19.5703125" style="4" customWidth="1"/>
    <col min="16" max="16" width="1.5703125" style="4" customWidth="1"/>
    <col min="17" max="17" width="14.140625" style="4" customWidth="1"/>
    <col min="18" max="18" width="13.5703125" style="4" hidden="1" customWidth="1"/>
    <col min="19" max="19" width="13" style="4" hidden="1" customWidth="1"/>
    <col min="20" max="251" width="9.140625" style="4" customWidth="1"/>
    <col min="252" max="253" width="21.42578125" style="4" customWidth="1"/>
    <col min="254" max="254" width="20" style="4" customWidth="1"/>
    <col min="255" max="255" width="12.42578125" style="4" customWidth="1"/>
    <col min="256" max="16384" width="14.28515625" style="4"/>
  </cols>
  <sheetData>
    <row r="1" spans="1:250" ht="15.75">
      <c r="C1" s="204" t="s">
        <v>491</v>
      </c>
      <c r="D1" s="205"/>
      <c r="E1" s="205"/>
      <c r="F1" s="205"/>
      <c r="G1" s="206"/>
      <c r="H1" s="3"/>
      <c r="I1" s="3"/>
      <c r="J1" s="3"/>
      <c r="K1" s="3"/>
      <c r="L1" s="3"/>
      <c r="M1" s="3"/>
      <c r="N1" s="3"/>
    </row>
    <row r="2" spans="1:250" ht="27.75" customHeight="1">
      <c r="C2" s="744" t="s">
        <v>492</v>
      </c>
      <c r="D2" s="745"/>
      <c r="E2" s="745"/>
      <c r="F2" s="745"/>
      <c r="G2" s="746"/>
      <c r="I2" s="747" t="s">
        <v>493</v>
      </c>
      <c r="J2" s="748"/>
      <c r="K2" s="748"/>
      <c r="L2" s="748"/>
      <c r="M2" s="748"/>
      <c r="N2" s="748"/>
      <c r="O2" s="749"/>
    </row>
    <row r="3" spans="1:250" ht="15.75">
      <c r="C3" s="750" t="s">
        <v>494</v>
      </c>
      <c r="D3" s="751"/>
      <c r="E3" s="751"/>
      <c r="F3" s="751"/>
      <c r="G3" s="752"/>
      <c r="I3" s="753" t="s">
        <v>495</v>
      </c>
      <c r="J3" s="754"/>
      <c r="K3" s="754"/>
      <c r="L3" s="754"/>
      <c r="M3" s="754"/>
      <c r="N3" s="754"/>
      <c r="O3" s="755"/>
    </row>
    <row r="4" spans="1:250" ht="15.75">
      <c r="C4" s="170"/>
      <c r="D4" s="171" t="s">
        <v>496</v>
      </c>
      <c r="E4" s="249" t="s">
        <v>497</v>
      </c>
      <c r="I4" s="472" t="s">
        <v>498</v>
      </c>
    </row>
    <row r="5" spans="1:250" ht="6.75" customHeight="1">
      <c r="J5" s="635"/>
      <c r="K5" s="635"/>
      <c r="L5" s="635"/>
      <c r="M5" s="635"/>
      <c r="N5" s="635"/>
      <c r="O5" s="635"/>
      <c r="P5" s="635"/>
      <c r="Q5" s="635"/>
      <c r="R5" s="635"/>
      <c r="S5" s="728"/>
      <c r="T5" s="728"/>
      <c r="U5" s="728"/>
      <c r="V5" s="728"/>
      <c r="W5" s="728"/>
      <c r="X5" s="728"/>
      <c r="Y5" s="728"/>
      <c r="Z5" s="728"/>
      <c r="AA5" s="728"/>
      <c r="AB5" s="728"/>
      <c r="AC5" s="728"/>
      <c r="AD5" s="728"/>
      <c r="AE5" s="728"/>
      <c r="AF5" s="728"/>
      <c r="AG5" s="728"/>
      <c r="AH5" s="728"/>
      <c r="AI5" s="728"/>
      <c r="AJ5" s="728"/>
      <c r="AK5" s="728"/>
      <c r="AL5" s="728"/>
      <c r="AM5" s="728"/>
      <c r="AN5" s="728"/>
      <c r="AO5" s="728"/>
      <c r="AP5" s="728"/>
      <c r="AQ5" s="728"/>
      <c r="AR5" s="728"/>
      <c r="AS5" s="728"/>
      <c r="AT5" s="728"/>
      <c r="AU5" s="728"/>
      <c r="AV5" s="728"/>
      <c r="AW5" s="728"/>
      <c r="AX5" s="728"/>
      <c r="AY5" s="728"/>
      <c r="AZ5" s="728"/>
      <c r="BA5" s="728"/>
      <c r="BB5" s="728"/>
      <c r="BC5" s="728"/>
      <c r="BD5" s="728"/>
      <c r="BE5" s="728"/>
      <c r="BF5" s="728"/>
      <c r="BG5" s="728"/>
      <c r="BH5" s="728"/>
      <c r="BI5" s="728"/>
      <c r="BJ5" s="728"/>
      <c r="BK5" s="728"/>
      <c r="BL5" s="728"/>
      <c r="BM5" s="728"/>
      <c r="BN5" s="728"/>
      <c r="BO5" s="728"/>
      <c r="BP5" s="728"/>
      <c r="BQ5" s="728"/>
      <c r="BR5" s="728"/>
      <c r="BS5" s="728"/>
      <c r="BT5" s="728"/>
      <c r="BU5" s="728"/>
      <c r="BV5" s="728"/>
      <c r="BW5" s="728"/>
      <c r="BX5" s="728"/>
      <c r="BY5" s="728"/>
      <c r="BZ5" s="728"/>
      <c r="CA5" s="728"/>
      <c r="CB5" s="728"/>
      <c r="CC5" s="728"/>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c r="EC5" s="728"/>
      <c r="ED5" s="728"/>
      <c r="EE5" s="728"/>
      <c r="EF5" s="728"/>
      <c r="EG5" s="728"/>
      <c r="EH5" s="728"/>
      <c r="EI5" s="728"/>
      <c r="EJ5" s="728"/>
      <c r="EK5" s="728"/>
      <c r="EL5" s="728"/>
      <c r="EM5" s="728"/>
      <c r="EN5" s="728"/>
      <c r="EO5" s="728"/>
      <c r="EP5" s="728"/>
      <c r="EQ5" s="728"/>
      <c r="ER5" s="728"/>
      <c r="ES5" s="728"/>
      <c r="ET5" s="728"/>
      <c r="EU5" s="728"/>
      <c r="EV5" s="728"/>
      <c r="EW5" s="728"/>
      <c r="EX5" s="728"/>
      <c r="EY5" s="728"/>
      <c r="EZ5" s="728"/>
      <c r="FA5" s="728"/>
      <c r="FB5" s="728"/>
      <c r="FC5" s="728"/>
      <c r="FD5" s="728"/>
      <c r="FE5" s="728"/>
      <c r="FF5" s="728"/>
      <c r="FG5" s="728"/>
      <c r="FH5" s="728"/>
      <c r="FI5" s="728"/>
      <c r="FJ5" s="728"/>
      <c r="FK5" s="728"/>
      <c r="FL5" s="728"/>
      <c r="FM5" s="728"/>
      <c r="FN5" s="728"/>
      <c r="FO5" s="728"/>
      <c r="FP5" s="728"/>
      <c r="FQ5" s="728"/>
      <c r="FR5" s="728"/>
      <c r="FS5" s="728"/>
      <c r="FT5" s="728"/>
      <c r="FU5" s="728"/>
      <c r="FV5" s="728"/>
      <c r="FW5" s="728"/>
      <c r="FX5" s="728"/>
      <c r="FY5" s="728"/>
      <c r="FZ5" s="728"/>
      <c r="GA5" s="728"/>
      <c r="GB5" s="728"/>
      <c r="GC5" s="728"/>
      <c r="GD5" s="728"/>
      <c r="GE5" s="728"/>
      <c r="GF5" s="728"/>
      <c r="GG5" s="728"/>
      <c r="GH5" s="728"/>
      <c r="GI5" s="728"/>
      <c r="GJ5" s="728"/>
      <c r="GK5" s="728"/>
      <c r="GL5" s="728"/>
      <c r="GM5" s="728"/>
      <c r="GN5" s="728"/>
      <c r="GO5" s="728"/>
      <c r="GP5" s="728"/>
      <c r="GQ5" s="728"/>
      <c r="GR5" s="728"/>
      <c r="GS5" s="728"/>
      <c r="GT5" s="728"/>
      <c r="GU5" s="728"/>
      <c r="GV5" s="728"/>
      <c r="GW5" s="728"/>
      <c r="GX5" s="728"/>
      <c r="GY5" s="728"/>
      <c r="GZ5" s="728"/>
      <c r="HA5" s="728"/>
      <c r="HB5" s="728"/>
      <c r="HC5" s="728"/>
      <c r="HD5" s="728"/>
      <c r="HE5" s="728"/>
      <c r="HF5" s="728"/>
      <c r="HG5" s="728"/>
      <c r="HH5" s="728"/>
      <c r="HI5" s="728"/>
      <c r="HJ5" s="728"/>
      <c r="HK5" s="728"/>
      <c r="HL5" s="728"/>
      <c r="HM5" s="728"/>
      <c r="HN5" s="728"/>
      <c r="HO5" s="728"/>
      <c r="HP5" s="728"/>
      <c r="HQ5" s="728"/>
      <c r="HR5" s="728"/>
      <c r="HS5" s="728"/>
      <c r="HT5" s="728"/>
      <c r="HU5" s="728"/>
      <c r="HV5" s="728"/>
      <c r="HW5" s="728"/>
      <c r="HX5" s="728"/>
      <c r="HY5" s="728"/>
      <c r="HZ5" s="728"/>
      <c r="IA5" s="728"/>
      <c r="IB5" s="728"/>
      <c r="IC5" s="728"/>
      <c r="ID5" s="728"/>
      <c r="IE5" s="728"/>
      <c r="IF5" s="728"/>
      <c r="IG5" s="728"/>
      <c r="IH5" s="728"/>
      <c r="II5" s="728"/>
      <c r="IJ5" s="728"/>
      <c r="IK5" s="728"/>
      <c r="IL5" s="728"/>
      <c r="IM5" s="728"/>
      <c r="IN5" s="728"/>
      <c r="IO5" s="728"/>
      <c r="IP5" s="728"/>
    </row>
    <row r="6" spans="1:250" ht="18" customHeight="1">
      <c r="B6" s="159"/>
      <c r="C6" s="41" t="s">
        <v>499</v>
      </c>
      <c r="D6" s="5"/>
      <c r="E6" s="27"/>
      <c r="F6" s="27"/>
      <c r="G6" s="44"/>
      <c r="H6" s="42"/>
      <c r="I6" s="159" t="s">
        <v>500</v>
      </c>
      <c r="J6" s="160"/>
      <c r="K6" s="160"/>
      <c r="L6" s="160"/>
      <c r="M6" s="160"/>
      <c r="N6" s="161"/>
      <c r="O6" s="219"/>
      <c r="P6" s="220"/>
      <c r="Q6" s="221"/>
    </row>
    <row r="7" spans="1:250" ht="14.25" customHeight="1">
      <c r="A7" s="472" t="s">
        <v>303</v>
      </c>
      <c r="B7" s="162" t="s">
        <v>501</v>
      </c>
      <c r="C7" s="162"/>
      <c r="D7" s="162" t="s">
        <v>388</v>
      </c>
      <c r="E7" s="162" t="s">
        <v>389</v>
      </c>
      <c r="F7" s="163" t="s">
        <v>289</v>
      </c>
      <c r="G7" s="162" t="s">
        <v>400</v>
      </c>
      <c r="H7" s="43"/>
      <c r="I7" s="481" t="s">
        <v>391</v>
      </c>
      <c r="J7" s="482" t="str">
        <f>'C Funding &amp; claims'!I7</f>
        <v>dd/mm/yy</v>
      </c>
      <c r="K7" s="481" t="s">
        <v>393</v>
      </c>
      <c r="L7" s="482" t="str">
        <f>'C Funding &amp; claims'!K7</f>
        <v>dd/mm/yy</v>
      </c>
      <c r="M7" s="481" t="s">
        <v>394</v>
      </c>
      <c r="N7" s="482" t="str">
        <f>'C Funding &amp; claims'!M7</f>
        <v>dd/mm/yy</v>
      </c>
      <c r="O7" s="234"/>
      <c r="P7" s="26"/>
      <c r="Q7" s="740" t="s">
        <v>502</v>
      </c>
      <c r="R7" s="742" t="s">
        <v>503</v>
      </c>
    </row>
    <row r="8" spans="1:250" ht="26.25" customHeight="1">
      <c r="B8" s="164" t="s">
        <v>504</v>
      </c>
      <c r="C8" s="164" t="s">
        <v>395</v>
      </c>
      <c r="D8" s="164" t="s">
        <v>404</v>
      </c>
      <c r="E8" s="165" t="str">
        <f>IF($E$4="y","Expenditure £ (incl VAT)","Expenditure £ (excl VAT)")</f>
        <v>Expenditure £ (excl VAT)</v>
      </c>
      <c r="F8" s="166" t="s">
        <v>505</v>
      </c>
      <c r="G8" s="166"/>
      <c r="H8" s="43"/>
      <c r="I8" s="483" t="s">
        <v>399</v>
      </c>
      <c r="J8" s="484" t="s">
        <v>400</v>
      </c>
      <c r="K8" s="484" t="s">
        <v>399</v>
      </c>
      <c r="L8" s="484" t="s">
        <v>400</v>
      </c>
      <c r="M8" s="484" t="s">
        <v>399</v>
      </c>
      <c r="N8" s="485" t="s">
        <v>400</v>
      </c>
      <c r="O8" s="235" t="s">
        <v>387</v>
      </c>
      <c r="P8" s="233"/>
      <c r="Q8" s="741"/>
      <c r="R8" s="743" t="s">
        <v>503</v>
      </c>
    </row>
    <row r="9" spans="1:250">
      <c r="A9" s="76">
        <v>1</v>
      </c>
      <c r="B9" s="225"/>
      <c r="C9" s="286" t="str">
        <f>IF(ISBLANK('B Costs &amp; suppliers'!B8),"",'B Costs &amp; suppliers'!B8)</f>
        <v/>
      </c>
      <c r="D9" s="286" t="str">
        <f>IF(ISBLANK('B Costs &amp; suppliers'!C8),"",'B Costs &amp; suppliers'!C8)</f>
        <v/>
      </c>
      <c r="E9" s="73" t="str">
        <f>IF(ISBLANK('B Costs &amp; suppliers'!$E8),"",IF(E$4="Y",'B Costs &amp; suppliers'!$D8,'B Costs &amp; suppliers'!$E8))</f>
        <v/>
      </c>
      <c r="F9" s="63" t="str">
        <f>IF(B9="Ineligible",0,IF(ISBLANK('C Funding &amp; claims'!E9),"",'C Funding &amp; claims'!E9))</f>
        <v/>
      </c>
      <c r="G9" s="241" t="str">
        <f>IFERROR(ROUND(E9*F9%,2),"")</f>
        <v/>
      </c>
      <c r="H9" s="65"/>
      <c r="I9" s="226">
        <f>IF(ISBLANK('C Funding &amp; claims'!H9),0,'C Funding &amp; claims'!H9)</f>
        <v>0</v>
      </c>
      <c r="J9" s="64">
        <f>IFERROR(ROUND(I9*$F9/100,2),0)</f>
        <v>0</v>
      </c>
      <c r="K9" s="226">
        <f>IF(ISBLANK('C Funding &amp; claims'!J9),0,'C Funding &amp; claims'!J9)</f>
        <v>0</v>
      </c>
      <c r="L9" s="64">
        <f>IFERROR(ROUND(K9*$F9/100,2),0)</f>
        <v>0</v>
      </c>
      <c r="M9" s="226">
        <f>IF(ISBLANK('C Funding &amp; claims'!L9),0,'C Funding &amp; claims'!L9)</f>
        <v>0</v>
      </c>
      <c r="N9" s="64">
        <f>IFERROR(ROUND(M9*$F9/100,2),0)</f>
        <v>0</v>
      </c>
      <c r="O9" s="231">
        <f t="shared" ref="O9:O22" si="0">IFERROR(E9-I9-K9-M9,0)</f>
        <v>0</v>
      </c>
      <c r="P9" s="26"/>
      <c r="Q9" s="232">
        <f>IFERROR(IF($E$4="Y",'B Costs &amp; suppliers'!D8-E9,'B Costs &amp; suppliers'!E8-E9),0)</f>
        <v>0</v>
      </c>
      <c r="R9" s="4">
        <f t="shared" ref="R9:R22" si="1">IF(ISBLANK(B9),0,IF(AND($B9="Eligible",$Q9=0),0,IF(AND($B9="Ineligible",$E9=0),0,IF(AND($B9="Part eligible",$E9&gt;0,$Q9&gt;0),0,1))))</f>
        <v>0</v>
      </c>
      <c r="S9" s="73" t="str">
        <f>IF(ISBLANK('B Costs &amp; suppliers'!$E8),"",IF(S$4="Y",'B Costs &amp; suppliers'!$D8,'B Costs &amp; suppliers'!$E8))</f>
        <v/>
      </c>
    </row>
    <row r="10" spans="1:250">
      <c r="A10" s="76">
        <v>2</v>
      </c>
      <c r="B10" s="225"/>
      <c r="C10" s="286" t="str">
        <f>IF(ISBLANK('B Costs &amp; suppliers'!B9),"",'B Costs &amp; suppliers'!B9)</f>
        <v/>
      </c>
      <c r="D10" s="286" t="str">
        <f>IF(ISBLANK('B Costs &amp; suppliers'!C9),"",'B Costs &amp; suppliers'!C9)</f>
        <v/>
      </c>
      <c r="E10" s="73" t="str">
        <f>IF(ISBLANK('B Costs &amp; suppliers'!$E9),"",IF(E$4="Y",'B Costs &amp; suppliers'!$D9,'B Costs &amp; suppliers'!$E9))</f>
        <v/>
      </c>
      <c r="F10" s="63" t="str">
        <f>IF(B10="Ineligible",0,IF(ISBLANK('C Funding &amp; claims'!E10),"",'C Funding &amp; claims'!E10))</f>
        <v/>
      </c>
      <c r="G10" s="241" t="str">
        <f t="shared" ref="G10:G33" si="2">IFERROR(ROUND(E10*F10%,2),"")</f>
        <v/>
      </c>
      <c r="H10" s="65"/>
      <c r="I10" s="226">
        <f>IF(ISBLANK('C Funding &amp; claims'!H10),0,'C Funding &amp; claims'!H10)</f>
        <v>0</v>
      </c>
      <c r="J10" s="64">
        <f t="shared" ref="J10:J33" si="3">IFERROR(ROUND(I10*$F10/100,2),0)</f>
        <v>0</v>
      </c>
      <c r="K10" s="226">
        <f>IF(ISBLANK('C Funding &amp; claims'!J10),0,'C Funding &amp; claims'!J10)</f>
        <v>0</v>
      </c>
      <c r="L10" s="64">
        <f t="shared" ref="L10:N33" si="4">IFERROR(ROUND(K10*$F10/100,2),0)</f>
        <v>0</v>
      </c>
      <c r="M10" s="226">
        <f>IF(ISBLANK('C Funding &amp; claims'!L10),0,'C Funding &amp; claims'!L10)</f>
        <v>0</v>
      </c>
      <c r="N10" s="64">
        <f t="shared" si="4"/>
        <v>0</v>
      </c>
      <c r="O10" s="231">
        <f t="shared" si="0"/>
        <v>0</v>
      </c>
      <c r="P10" s="26"/>
      <c r="Q10" s="232">
        <f>IFERROR(IF($E$4="Y",'B Costs &amp; suppliers'!D9-E10,'B Costs &amp; suppliers'!E9-E10),0)</f>
        <v>0</v>
      </c>
      <c r="R10" s="4">
        <f t="shared" si="1"/>
        <v>0</v>
      </c>
      <c r="S10" s="73" t="str">
        <f>IF(ISBLANK('B Costs &amp; suppliers'!$E9),"",IF(S$4="Y",'B Costs &amp; suppliers'!$D9,'B Costs &amp; suppliers'!$E9))</f>
        <v/>
      </c>
    </row>
    <row r="11" spans="1:250">
      <c r="A11" s="76">
        <v>3</v>
      </c>
      <c r="B11" s="225"/>
      <c r="C11" s="286" t="str">
        <f>IF(ISBLANK('B Costs &amp; suppliers'!B10),"",'B Costs &amp; suppliers'!B10)</f>
        <v/>
      </c>
      <c r="D11" s="286" t="str">
        <f>IF(ISBLANK('B Costs &amp; suppliers'!C10),"",'B Costs &amp; suppliers'!C10)</f>
        <v/>
      </c>
      <c r="E11" s="73" t="str">
        <f>IF(ISBLANK('B Costs &amp; suppliers'!$E10),"",IF(E$4="Y",'B Costs &amp; suppliers'!$D10,'B Costs &amp; suppliers'!$E10))</f>
        <v/>
      </c>
      <c r="F11" s="63" t="str">
        <f>IF(B11="Ineligible",0,IF(ISBLANK('C Funding &amp; claims'!E11),"",'C Funding &amp; claims'!E11))</f>
        <v/>
      </c>
      <c r="G11" s="241" t="str">
        <f t="shared" si="2"/>
        <v/>
      </c>
      <c r="H11" s="65"/>
      <c r="I11" s="226">
        <f>IF(ISBLANK('C Funding &amp; claims'!H11),0,'C Funding &amp; claims'!H11)</f>
        <v>0</v>
      </c>
      <c r="J11" s="64">
        <f t="shared" si="3"/>
        <v>0</v>
      </c>
      <c r="K11" s="226">
        <f>IF(ISBLANK('C Funding &amp; claims'!J11),0,'C Funding &amp; claims'!J11)</f>
        <v>0</v>
      </c>
      <c r="L11" s="64">
        <f t="shared" si="4"/>
        <v>0</v>
      </c>
      <c r="M11" s="226">
        <f>IF(ISBLANK('C Funding &amp; claims'!L11),0,'C Funding &amp; claims'!L11)</f>
        <v>0</v>
      </c>
      <c r="N11" s="64">
        <f t="shared" si="4"/>
        <v>0</v>
      </c>
      <c r="O11" s="231">
        <f t="shared" si="0"/>
        <v>0</v>
      </c>
      <c r="P11" s="26"/>
      <c r="Q11" s="232">
        <f>IFERROR(IF($E$4="Y",'B Costs &amp; suppliers'!D10-E11,'B Costs &amp; suppliers'!E10-E11),0)</f>
        <v>0</v>
      </c>
      <c r="R11" s="4">
        <f t="shared" si="1"/>
        <v>0</v>
      </c>
      <c r="S11" s="73" t="str">
        <f>IF(ISBLANK('B Costs &amp; suppliers'!$E10),"",IF(S$4="Y",'B Costs &amp; suppliers'!$D10,'B Costs &amp; suppliers'!$E10))</f>
        <v/>
      </c>
    </row>
    <row r="12" spans="1:250">
      <c r="A12" s="76">
        <v>4</v>
      </c>
      <c r="B12" s="225"/>
      <c r="C12" s="286" t="str">
        <f>IF(ISBLANK('B Costs &amp; suppliers'!B11),"",'B Costs &amp; suppliers'!B11)</f>
        <v/>
      </c>
      <c r="D12" s="286" t="str">
        <f>IF(ISBLANK('B Costs &amp; suppliers'!C11),"",'B Costs &amp; suppliers'!C11)</f>
        <v/>
      </c>
      <c r="E12" s="73" t="str">
        <f>IF(ISBLANK('B Costs &amp; suppliers'!$E11),"",IF(E$4="Y",'B Costs &amp; suppliers'!$D11,'B Costs &amp; suppliers'!$E11))</f>
        <v/>
      </c>
      <c r="F12" s="63" t="str">
        <f>IF(B12="Ineligible",0,IF(ISBLANK('C Funding &amp; claims'!E12),"",'C Funding &amp; claims'!E12))</f>
        <v/>
      </c>
      <c r="G12" s="241" t="str">
        <f t="shared" si="2"/>
        <v/>
      </c>
      <c r="H12" s="65"/>
      <c r="I12" s="226">
        <f>IF(ISBLANK('C Funding &amp; claims'!H12),0,'C Funding &amp; claims'!H12)</f>
        <v>0</v>
      </c>
      <c r="J12" s="64">
        <f t="shared" si="3"/>
        <v>0</v>
      </c>
      <c r="K12" s="226">
        <f>IF(ISBLANK('C Funding &amp; claims'!J12),0,'C Funding &amp; claims'!J12)</f>
        <v>0</v>
      </c>
      <c r="L12" s="64">
        <f t="shared" si="4"/>
        <v>0</v>
      </c>
      <c r="M12" s="226">
        <f>IF(ISBLANK('C Funding &amp; claims'!L12),0,'C Funding &amp; claims'!L12)</f>
        <v>0</v>
      </c>
      <c r="N12" s="64">
        <f t="shared" si="4"/>
        <v>0</v>
      </c>
      <c r="O12" s="231">
        <f t="shared" si="0"/>
        <v>0</v>
      </c>
      <c r="P12" s="26"/>
      <c r="Q12" s="232">
        <f>IFERROR(IF($E$4="Y",'B Costs &amp; suppliers'!D11-E12,'B Costs &amp; suppliers'!E11-E12),0)</f>
        <v>0</v>
      </c>
      <c r="R12" s="4">
        <f t="shared" si="1"/>
        <v>0</v>
      </c>
      <c r="S12" s="73" t="str">
        <f>IF(ISBLANK('B Costs &amp; suppliers'!$E11),"",IF(S$4="Y",'B Costs &amp; suppliers'!$D11,'B Costs &amp; suppliers'!$E11))</f>
        <v/>
      </c>
    </row>
    <row r="13" spans="1:250">
      <c r="A13" s="76">
        <v>5</v>
      </c>
      <c r="B13" s="225"/>
      <c r="C13" s="286" t="str">
        <f>IF(ISBLANK('B Costs &amp; suppliers'!B12),"",'B Costs &amp; suppliers'!B12)</f>
        <v/>
      </c>
      <c r="D13" s="286" t="str">
        <f>IF(ISBLANK('B Costs &amp; suppliers'!C12),"",'B Costs &amp; suppliers'!C12)</f>
        <v/>
      </c>
      <c r="E13" s="73" t="str">
        <f>IF(ISBLANK('B Costs &amp; suppliers'!$E12),"",IF(E$4="Y",'B Costs &amp; suppliers'!$D12,'B Costs &amp; suppliers'!$E12))</f>
        <v/>
      </c>
      <c r="F13" s="63" t="str">
        <f>IF(B13="Ineligible",0,IF(ISBLANK('C Funding &amp; claims'!E13),"",'C Funding &amp; claims'!E13))</f>
        <v/>
      </c>
      <c r="G13" s="241" t="str">
        <f t="shared" si="2"/>
        <v/>
      </c>
      <c r="H13" s="65"/>
      <c r="I13" s="226">
        <f>IF(ISBLANK('C Funding &amp; claims'!H13),0,'C Funding &amp; claims'!H13)</f>
        <v>0</v>
      </c>
      <c r="J13" s="64">
        <f t="shared" si="3"/>
        <v>0</v>
      </c>
      <c r="K13" s="226">
        <f>IF(ISBLANK('C Funding &amp; claims'!J13),0,'C Funding &amp; claims'!J13)</f>
        <v>0</v>
      </c>
      <c r="L13" s="64">
        <f t="shared" si="4"/>
        <v>0</v>
      </c>
      <c r="M13" s="226">
        <f>IF(ISBLANK('C Funding &amp; claims'!L13),0,'C Funding &amp; claims'!L13)</f>
        <v>0</v>
      </c>
      <c r="N13" s="64">
        <f t="shared" si="4"/>
        <v>0</v>
      </c>
      <c r="O13" s="231">
        <f t="shared" si="0"/>
        <v>0</v>
      </c>
      <c r="P13" s="26"/>
      <c r="Q13" s="232">
        <f>IFERROR(IF($E$4="Y",'B Costs &amp; suppliers'!D12-E13,'B Costs &amp; suppliers'!E12-E13),0)</f>
        <v>0</v>
      </c>
      <c r="R13" s="4">
        <f t="shared" si="1"/>
        <v>0</v>
      </c>
      <c r="S13" s="73" t="str">
        <f>IF(ISBLANK('B Costs &amp; suppliers'!$E12),"",IF(S$4="Y",'B Costs &amp; suppliers'!$D12,'B Costs &amp; suppliers'!$E12))</f>
        <v/>
      </c>
    </row>
    <row r="14" spans="1:250">
      <c r="A14" s="76">
        <v>6</v>
      </c>
      <c r="B14" s="225"/>
      <c r="C14" s="286" t="str">
        <f>IF(ISBLANK('B Costs &amp; suppliers'!B13),"",'B Costs &amp; suppliers'!B13)</f>
        <v/>
      </c>
      <c r="D14" s="286" t="str">
        <f>IF(ISBLANK('B Costs &amp; suppliers'!C13),"",'B Costs &amp; suppliers'!C13)</f>
        <v/>
      </c>
      <c r="E14" s="73" t="str">
        <f>IF(ISBLANK('B Costs &amp; suppliers'!$E13),"",IF(E$4="Y",'B Costs &amp; suppliers'!$D13,'B Costs &amp; suppliers'!$E13))</f>
        <v/>
      </c>
      <c r="F14" s="63" t="str">
        <f>IF(B14="Ineligible",0,IF(ISBLANK('C Funding &amp; claims'!E14),"",'C Funding &amp; claims'!E14))</f>
        <v/>
      </c>
      <c r="G14" s="241" t="str">
        <f t="shared" si="2"/>
        <v/>
      </c>
      <c r="H14" s="65"/>
      <c r="I14" s="226">
        <f>IF(ISBLANK('C Funding &amp; claims'!H14),0,'C Funding &amp; claims'!H14)</f>
        <v>0</v>
      </c>
      <c r="J14" s="64">
        <f t="shared" si="3"/>
        <v>0</v>
      </c>
      <c r="K14" s="226">
        <f>IF(ISBLANK('C Funding &amp; claims'!J14),0,'C Funding &amp; claims'!J14)</f>
        <v>0</v>
      </c>
      <c r="L14" s="64">
        <f t="shared" si="4"/>
        <v>0</v>
      </c>
      <c r="M14" s="226">
        <f>IF(ISBLANK('C Funding &amp; claims'!L14),0,'C Funding &amp; claims'!L14)</f>
        <v>0</v>
      </c>
      <c r="N14" s="64">
        <f t="shared" si="4"/>
        <v>0</v>
      </c>
      <c r="O14" s="231">
        <f t="shared" si="0"/>
        <v>0</v>
      </c>
      <c r="P14" s="26"/>
      <c r="Q14" s="232">
        <f>IFERROR(IF($E$4="Y",'B Costs &amp; suppliers'!D13-E14,'B Costs &amp; suppliers'!E13-E14),0)</f>
        <v>0</v>
      </c>
      <c r="R14" s="4">
        <f t="shared" si="1"/>
        <v>0</v>
      </c>
      <c r="S14" s="73" t="str">
        <f>IF(ISBLANK('B Costs &amp; suppliers'!$E13),"",IF(S$4="Y",'B Costs &amp; suppliers'!$D13,'B Costs &amp; suppliers'!$E13))</f>
        <v/>
      </c>
    </row>
    <row r="15" spans="1:250" ht="14.25" customHeight="1">
      <c r="A15" s="76">
        <v>7</v>
      </c>
      <c r="B15" s="473"/>
      <c r="C15" s="286" t="str">
        <f>IF(ISBLANK('B Costs &amp; suppliers'!B14),"",'B Costs &amp; suppliers'!B14)</f>
        <v/>
      </c>
      <c r="D15" s="286" t="str">
        <f>IF(ISBLANK('B Costs &amp; suppliers'!C14),"",'B Costs &amp; suppliers'!C14)</f>
        <v/>
      </c>
      <c r="E15" s="73" t="str">
        <f>IF(ISBLANK('B Costs &amp; suppliers'!$E14),"",IF(E$4="Y",'B Costs &amp; suppliers'!$D14,'B Costs &amp; suppliers'!$E14))</f>
        <v/>
      </c>
      <c r="F15" s="63" t="str">
        <f>IF(B15="Ineligible",0,IF(ISBLANK('C Funding &amp; claims'!E15),"",'C Funding &amp; claims'!E15))</f>
        <v/>
      </c>
      <c r="G15" s="241" t="str">
        <f t="shared" si="2"/>
        <v/>
      </c>
      <c r="H15" s="65"/>
      <c r="I15" s="226">
        <f>IF(ISBLANK('C Funding &amp; claims'!H15),0,'C Funding &amp; claims'!H15)</f>
        <v>0</v>
      </c>
      <c r="J15" s="64">
        <f t="shared" si="3"/>
        <v>0</v>
      </c>
      <c r="K15" s="226">
        <f>IF(ISBLANK('C Funding &amp; claims'!J15),0,'C Funding &amp; claims'!J15)</f>
        <v>0</v>
      </c>
      <c r="L15" s="64">
        <f t="shared" si="4"/>
        <v>0</v>
      </c>
      <c r="M15" s="226">
        <f>IF(ISBLANK('C Funding &amp; claims'!L15),0,'C Funding &amp; claims'!L15)</f>
        <v>0</v>
      </c>
      <c r="N15" s="64">
        <f t="shared" si="4"/>
        <v>0</v>
      </c>
      <c r="O15" s="231">
        <f t="shared" si="0"/>
        <v>0</v>
      </c>
      <c r="P15" s="26"/>
      <c r="Q15" s="232">
        <f>IFERROR(IF($E$4="Y",'B Costs &amp; suppliers'!D14-E15,'B Costs &amp; suppliers'!E14-E15),0)</f>
        <v>0</v>
      </c>
      <c r="R15" s="4">
        <f t="shared" si="1"/>
        <v>0</v>
      </c>
      <c r="S15" s="73" t="str">
        <f>IF(ISBLANK('B Costs &amp; suppliers'!$E14),"",IF(S$4="Y",'B Costs &amp; suppliers'!$D14,'B Costs &amp; suppliers'!$E14))</f>
        <v/>
      </c>
    </row>
    <row r="16" spans="1:250">
      <c r="A16" s="76">
        <v>8</v>
      </c>
      <c r="B16" s="473"/>
      <c r="C16" s="286" t="str">
        <f>IF(ISBLANK('B Costs &amp; suppliers'!B15),"",'B Costs &amp; suppliers'!B15)</f>
        <v/>
      </c>
      <c r="D16" s="286" t="str">
        <f>IF(ISBLANK('B Costs &amp; suppliers'!C15),"",'B Costs &amp; suppliers'!C15)</f>
        <v/>
      </c>
      <c r="E16" s="73" t="str">
        <f>IF(ISBLANK('B Costs &amp; suppliers'!$E15),"",IF(E$4="Y",'B Costs &amp; suppliers'!$D15,'B Costs &amp; suppliers'!$E15))</f>
        <v/>
      </c>
      <c r="F16" s="63" t="str">
        <f>IF(B16="Ineligible",0,IF(ISBLANK('C Funding &amp; claims'!E16),"",'C Funding &amp; claims'!E16))</f>
        <v/>
      </c>
      <c r="G16" s="241" t="str">
        <f t="shared" si="2"/>
        <v/>
      </c>
      <c r="H16" s="65"/>
      <c r="I16" s="226">
        <f>IF(ISBLANK('C Funding &amp; claims'!H16),0,'C Funding &amp; claims'!H16)</f>
        <v>0</v>
      </c>
      <c r="J16" s="64">
        <f t="shared" si="3"/>
        <v>0</v>
      </c>
      <c r="K16" s="226">
        <f>IF(ISBLANK('C Funding &amp; claims'!J16),0,'C Funding &amp; claims'!J16)</f>
        <v>0</v>
      </c>
      <c r="L16" s="64">
        <f t="shared" si="4"/>
        <v>0</v>
      </c>
      <c r="M16" s="226">
        <f>IF(ISBLANK('C Funding &amp; claims'!L16),0,'C Funding &amp; claims'!L16)</f>
        <v>0</v>
      </c>
      <c r="N16" s="64">
        <f t="shared" si="4"/>
        <v>0</v>
      </c>
      <c r="O16" s="231">
        <f t="shared" si="0"/>
        <v>0</v>
      </c>
      <c r="P16" s="26"/>
      <c r="Q16" s="232">
        <f>IFERROR(IF($E$4="Y",'B Costs &amp; suppliers'!D15-E16,'B Costs &amp; suppliers'!E15-E16),0)</f>
        <v>0</v>
      </c>
      <c r="R16" s="4">
        <f t="shared" si="1"/>
        <v>0</v>
      </c>
      <c r="S16" s="73" t="str">
        <f>IF(ISBLANK('B Costs &amp; suppliers'!$E15),"",IF(S$4="Y",'B Costs &amp; suppliers'!$D15,'B Costs &amp; suppliers'!$E15))</f>
        <v/>
      </c>
    </row>
    <row r="17" spans="1:19">
      <c r="A17" s="76">
        <v>9</v>
      </c>
      <c r="B17" s="473"/>
      <c r="C17" s="286" t="str">
        <f>IF(ISBLANK('B Costs &amp; suppliers'!B16),"",'B Costs &amp; suppliers'!B16)</f>
        <v/>
      </c>
      <c r="D17" s="286" t="str">
        <f>IF(ISBLANK('B Costs &amp; suppliers'!C16),"",'B Costs &amp; suppliers'!C16)</f>
        <v/>
      </c>
      <c r="E17" s="73" t="str">
        <f>IF(ISBLANK('B Costs &amp; suppliers'!$E16),"",IF(E$4="Y",'B Costs &amp; suppliers'!$D16,'B Costs &amp; suppliers'!$E16))</f>
        <v/>
      </c>
      <c r="F17" s="63" t="str">
        <f>IF(B17="Ineligible",0,IF(ISBLANK('C Funding &amp; claims'!E17),"",'C Funding &amp; claims'!E17))</f>
        <v/>
      </c>
      <c r="G17" s="241" t="str">
        <f t="shared" si="2"/>
        <v/>
      </c>
      <c r="H17" s="65"/>
      <c r="I17" s="226">
        <f>IF(ISBLANK('C Funding &amp; claims'!H17),0,'C Funding &amp; claims'!H17)</f>
        <v>0</v>
      </c>
      <c r="J17" s="64">
        <f t="shared" si="3"/>
        <v>0</v>
      </c>
      <c r="K17" s="226">
        <f>IF(ISBLANK('C Funding &amp; claims'!J17),0,'C Funding &amp; claims'!J17)</f>
        <v>0</v>
      </c>
      <c r="L17" s="64">
        <f t="shared" si="4"/>
        <v>0</v>
      </c>
      <c r="M17" s="226">
        <f>IF(ISBLANK('C Funding &amp; claims'!L17),0,'C Funding &amp; claims'!L17)</f>
        <v>0</v>
      </c>
      <c r="N17" s="64">
        <f t="shared" si="4"/>
        <v>0</v>
      </c>
      <c r="O17" s="231">
        <f t="shared" si="0"/>
        <v>0</v>
      </c>
      <c r="P17" s="26"/>
      <c r="Q17" s="232">
        <f>IFERROR(IF($E$4="Y",'B Costs &amp; suppliers'!D16-E17,'B Costs &amp; suppliers'!E16-E17),0)</f>
        <v>0</v>
      </c>
      <c r="R17" s="4">
        <f t="shared" si="1"/>
        <v>0</v>
      </c>
      <c r="S17" s="73" t="str">
        <f>IF(ISBLANK('B Costs &amp; suppliers'!$E16),"",IF(S$4="Y",'B Costs &amp; suppliers'!$D16,'B Costs &amp; suppliers'!$E16))</f>
        <v/>
      </c>
    </row>
    <row r="18" spans="1:19">
      <c r="A18" s="76">
        <v>10</v>
      </c>
      <c r="B18" s="473"/>
      <c r="C18" s="286" t="str">
        <f>IF(ISBLANK('B Costs &amp; suppliers'!B17),"",'B Costs &amp; suppliers'!B17)</f>
        <v/>
      </c>
      <c r="D18" s="286" t="str">
        <f>IF(ISBLANK('B Costs &amp; suppliers'!C17),"",'B Costs &amp; suppliers'!C17)</f>
        <v/>
      </c>
      <c r="E18" s="73" t="str">
        <f>IF(ISBLANK('B Costs &amp; suppliers'!$E17),"",IF(E$4="Y",'B Costs &amp; suppliers'!$D17,'B Costs &amp; suppliers'!$E17))</f>
        <v/>
      </c>
      <c r="F18" s="63" t="str">
        <f>IF(B18="Ineligible",0,IF(ISBLANK('C Funding &amp; claims'!E18),"",'C Funding &amp; claims'!E18))</f>
        <v/>
      </c>
      <c r="G18" s="241" t="str">
        <f t="shared" si="2"/>
        <v/>
      </c>
      <c r="H18" s="65"/>
      <c r="I18" s="226">
        <f>IF(ISBLANK('C Funding &amp; claims'!H18),0,'C Funding &amp; claims'!H18)</f>
        <v>0</v>
      </c>
      <c r="J18" s="64">
        <f t="shared" si="3"/>
        <v>0</v>
      </c>
      <c r="K18" s="226">
        <f>IF(ISBLANK('C Funding &amp; claims'!J18),0,'C Funding &amp; claims'!J18)</f>
        <v>0</v>
      </c>
      <c r="L18" s="64">
        <f t="shared" si="4"/>
        <v>0</v>
      </c>
      <c r="M18" s="226">
        <f>IF(ISBLANK('C Funding &amp; claims'!L18),0,'C Funding &amp; claims'!L18)</f>
        <v>0</v>
      </c>
      <c r="N18" s="64">
        <f t="shared" si="4"/>
        <v>0</v>
      </c>
      <c r="O18" s="231">
        <f t="shared" si="0"/>
        <v>0</v>
      </c>
      <c r="P18" s="26"/>
      <c r="Q18" s="232">
        <f>IFERROR(IF($E$4="Y",'B Costs &amp; suppliers'!D17-E18,'B Costs &amp; suppliers'!E17-E18),0)</f>
        <v>0</v>
      </c>
      <c r="R18" s="4">
        <f t="shared" si="1"/>
        <v>0</v>
      </c>
      <c r="S18" s="73" t="str">
        <f>IF(ISBLANK('B Costs &amp; suppliers'!$E17),"",IF(S$4="Y",'B Costs &amp; suppliers'!$D17,'B Costs &amp; suppliers'!$E17))</f>
        <v/>
      </c>
    </row>
    <row r="19" spans="1:19">
      <c r="A19" s="76">
        <v>11</v>
      </c>
      <c r="B19" s="473"/>
      <c r="C19" s="286" t="str">
        <f>IF(ISBLANK('B Costs &amp; suppliers'!B18),"",'B Costs &amp; suppliers'!B18)</f>
        <v/>
      </c>
      <c r="D19" s="286" t="str">
        <f>IF(ISBLANK('B Costs &amp; suppliers'!C18),"",'B Costs &amp; suppliers'!C18)</f>
        <v/>
      </c>
      <c r="E19" s="73" t="str">
        <f>IF(ISBLANK('B Costs &amp; suppliers'!$E18),"",IF(E$4="Y",'B Costs &amp; suppliers'!$D18,'B Costs &amp; suppliers'!$E18))</f>
        <v/>
      </c>
      <c r="F19" s="63" t="str">
        <f>IF(B19="Ineligible",0,IF(ISBLANK('C Funding &amp; claims'!E19),"",'C Funding &amp; claims'!E19))</f>
        <v/>
      </c>
      <c r="G19" s="241" t="str">
        <f t="shared" si="2"/>
        <v/>
      </c>
      <c r="H19" s="65"/>
      <c r="I19" s="226">
        <f>IF(ISBLANK('C Funding &amp; claims'!H19),0,'C Funding &amp; claims'!H19)</f>
        <v>0</v>
      </c>
      <c r="J19" s="64">
        <f t="shared" si="3"/>
        <v>0</v>
      </c>
      <c r="K19" s="226">
        <f>IF(ISBLANK('C Funding &amp; claims'!J19),0,'C Funding &amp; claims'!J19)</f>
        <v>0</v>
      </c>
      <c r="L19" s="64">
        <f t="shared" si="4"/>
        <v>0</v>
      </c>
      <c r="M19" s="226">
        <f>IF(ISBLANK('C Funding &amp; claims'!L19),0,'C Funding &amp; claims'!L19)</f>
        <v>0</v>
      </c>
      <c r="N19" s="64">
        <f t="shared" si="4"/>
        <v>0</v>
      </c>
      <c r="O19" s="231">
        <f t="shared" si="0"/>
        <v>0</v>
      </c>
      <c r="P19" s="26"/>
      <c r="Q19" s="232">
        <f>IFERROR(IF($E$4="Y",'B Costs &amp; suppliers'!D18-E19,'B Costs &amp; suppliers'!E18-E19),0)</f>
        <v>0</v>
      </c>
      <c r="R19" s="4">
        <f t="shared" si="1"/>
        <v>0</v>
      </c>
      <c r="S19" s="73" t="str">
        <f>IF(ISBLANK('B Costs &amp; suppliers'!$E18),"",IF(S$4="Y",'B Costs &amp; suppliers'!$D18,'B Costs &amp; suppliers'!$E18))</f>
        <v/>
      </c>
    </row>
    <row r="20" spans="1:19">
      <c r="A20" s="76">
        <v>12</v>
      </c>
      <c r="B20" s="473"/>
      <c r="C20" s="286" t="str">
        <f>IF(ISBLANK('B Costs &amp; suppliers'!B19),"",'B Costs &amp; suppliers'!B19)</f>
        <v/>
      </c>
      <c r="D20" s="286" t="str">
        <f>IF(ISBLANK('B Costs &amp; suppliers'!C19),"",'B Costs &amp; suppliers'!C19)</f>
        <v/>
      </c>
      <c r="E20" s="73" t="str">
        <f>IF(ISBLANK('B Costs &amp; suppliers'!$E19),"",IF(E$4="Y",'B Costs &amp; suppliers'!$D19,'B Costs &amp; suppliers'!$E19))</f>
        <v/>
      </c>
      <c r="F20" s="63" t="str">
        <f>IF(B20="Ineligible",0,IF(ISBLANK('C Funding &amp; claims'!E20),"",'C Funding &amp; claims'!E20))</f>
        <v/>
      </c>
      <c r="G20" s="241" t="str">
        <f t="shared" si="2"/>
        <v/>
      </c>
      <c r="H20" s="65"/>
      <c r="I20" s="226">
        <f>IF(ISBLANK('C Funding &amp; claims'!H20),0,'C Funding &amp; claims'!H20)</f>
        <v>0</v>
      </c>
      <c r="J20" s="64">
        <f t="shared" si="3"/>
        <v>0</v>
      </c>
      <c r="K20" s="226">
        <f>IF(ISBLANK('C Funding &amp; claims'!J20),0,'C Funding &amp; claims'!J20)</f>
        <v>0</v>
      </c>
      <c r="L20" s="64">
        <f t="shared" si="4"/>
        <v>0</v>
      </c>
      <c r="M20" s="226">
        <f>IF(ISBLANK('C Funding &amp; claims'!L20),0,'C Funding &amp; claims'!L20)</f>
        <v>0</v>
      </c>
      <c r="N20" s="64">
        <f t="shared" si="4"/>
        <v>0</v>
      </c>
      <c r="O20" s="231">
        <f t="shared" si="0"/>
        <v>0</v>
      </c>
      <c r="P20" s="26"/>
      <c r="Q20" s="232">
        <f>IFERROR(IF($E$4="Y",'B Costs &amp; suppliers'!D19-E20,'B Costs &amp; suppliers'!E19-E20),0)</f>
        <v>0</v>
      </c>
      <c r="R20" s="4">
        <f t="shared" si="1"/>
        <v>0</v>
      </c>
      <c r="S20" s="73" t="str">
        <f>IF(ISBLANK('B Costs &amp; suppliers'!$E19),"",IF(S$4="Y",'B Costs &amp; suppliers'!$D19,'B Costs &amp; suppliers'!$E19))</f>
        <v/>
      </c>
    </row>
    <row r="21" spans="1:19">
      <c r="A21" s="76">
        <v>13</v>
      </c>
      <c r="B21" s="473"/>
      <c r="C21" s="286" t="str">
        <f>IF(ISBLANK('B Costs &amp; suppliers'!B20),"",'B Costs &amp; suppliers'!B20)</f>
        <v/>
      </c>
      <c r="D21" s="286" t="str">
        <f>IF(ISBLANK('B Costs &amp; suppliers'!C20),"",'B Costs &amp; suppliers'!C20)</f>
        <v/>
      </c>
      <c r="E21" s="73" t="str">
        <f>IF(ISBLANK('B Costs &amp; suppliers'!$E20),"",IF(E$4="Y",'B Costs &amp; suppliers'!$D20,'B Costs &amp; suppliers'!$E20))</f>
        <v/>
      </c>
      <c r="F21" s="63" t="str">
        <f>IF(B21="Ineligible",0,IF(ISBLANK('C Funding &amp; claims'!E21),"",'C Funding &amp; claims'!E21))</f>
        <v/>
      </c>
      <c r="G21" s="241" t="str">
        <f t="shared" si="2"/>
        <v/>
      </c>
      <c r="H21" s="65"/>
      <c r="I21" s="226">
        <f>IF(ISBLANK('C Funding &amp; claims'!H21),0,'C Funding &amp; claims'!H21)</f>
        <v>0</v>
      </c>
      <c r="J21" s="64">
        <f t="shared" si="3"/>
        <v>0</v>
      </c>
      <c r="K21" s="226">
        <f>IF(ISBLANK('C Funding &amp; claims'!J21),0,'C Funding &amp; claims'!J21)</f>
        <v>0</v>
      </c>
      <c r="L21" s="64">
        <f t="shared" si="4"/>
        <v>0</v>
      </c>
      <c r="M21" s="226">
        <f>IF(ISBLANK('C Funding &amp; claims'!L21),0,'C Funding &amp; claims'!L21)</f>
        <v>0</v>
      </c>
      <c r="N21" s="64">
        <f t="shared" si="4"/>
        <v>0</v>
      </c>
      <c r="O21" s="231">
        <f t="shared" si="0"/>
        <v>0</v>
      </c>
      <c r="P21" s="26"/>
      <c r="Q21" s="232">
        <f>IFERROR(IF($E$4="Y",'B Costs &amp; suppliers'!D20-E21,'B Costs &amp; suppliers'!E20-E21),0)</f>
        <v>0</v>
      </c>
      <c r="R21" s="4">
        <f t="shared" si="1"/>
        <v>0</v>
      </c>
      <c r="S21" s="73" t="str">
        <f>IF(ISBLANK('B Costs &amp; suppliers'!$E20),"",IF(S$4="Y",'B Costs &amp; suppliers'!$D20,'B Costs &amp; suppliers'!$E20))</f>
        <v/>
      </c>
    </row>
    <row r="22" spans="1:19">
      <c r="A22" s="76">
        <v>14</v>
      </c>
      <c r="B22" s="473"/>
      <c r="C22" s="286" t="str">
        <f>IF(ISBLANK('B Costs &amp; suppliers'!B21),"",'B Costs &amp; suppliers'!B21)</f>
        <v/>
      </c>
      <c r="D22" s="286" t="str">
        <f>IF(ISBLANK('B Costs &amp; suppliers'!C21),"",'B Costs &amp; suppliers'!C21)</f>
        <v/>
      </c>
      <c r="E22" s="73" t="str">
        <f>IF(ISBLANK('B Costs &amp; suppliers'!$E21),"",IF(E$4="Y",'B Costs &amp; suppliers'!$D21,'B Costs &amp; suppliers'!$E21))</f>
        <v/>
      </c>
      <c r="F22" s="63" t="str">
        <f>IF(B22="Ineligible",0,IF(ISBLANK('C Funding &amp; claims'!E22),"",'C Funding &amp; claims'!E22))</f>
        <v/>
      </c>
      <c r="G22" s="241" t="str">
        <f t="shared" si="2"/>
        <v/>
      </c>
      <c r="H22" s="65"/>
      <c r="I22" s="226">
        <f>IF(ISBLANK('C Funding &amp; claims'!H22),0,'C Funding &amp; claims'!H22)</f>
        <v>0</v>
      </c>
      <c r="J22" s="64">
        <f t="shared" si="3"/>
        <v>0</v>
      </c>
      <c r="K22" s="226">
        <f>IF(ISBLANK('C Funding &amp; claims'!J22),0,'C Funding &amp; claims'!J22)</f>
        <v>0</v>
      </c>
      <c r="L22" s="64">
        <f t="shared" si="4"/>
        <v>0</v>
      </c>
      <c r="M22" s="226">
        <f>IF(ISBLANK('C Funding &amp; claims'!L22),0,'C Funding &amp; claims'!L22)</f>
        <v>0</v>
      </c>
      <c r="N22" s="64">
        <f t="shared" si="4"/>
        <v>0</v>
      </c>
      <c r="O22" s="231">
        <f t="shared" si="0"/>
        <v>0</v>
      </c>
      <c r="P22" s="26"/>
      <c r="Q22" s="232">
        <f>IFERROR(IF($E$4="Y",'B Costs &amp; suppliers'!D21-E22,'B Costs &amp; suppliers'!E21-E22),0)</f>
        <v>0</v>
      </c>
      <c r="R22" s="4">
        <f t="shared" si="1"/>
        <v>0</v>
      </c>
      <c r="S22" s="73" t="str">
        <f>IF(ISBLANK('B Costs &amp; suppliers'!$E21),"",IF(S$4="Y",'B Costs &amp; suppliers'!$D21,'B Costs &amp; suppliers'!$E21))</f>
        <v/>
      </c>
    </row>
    <row r="23" spans="1:19">
      <c r="A23" s="76">
        <v>15</v>
      </c>
      <c r="B23" s="225"/>
      <c r="C23" s="286" t="str">
        <f>IF(ISBLANK('B Costs &amp; suppliers'!B22),"",'B Costs &amp; suppliers'!B22)</f>
        <v/>
      </c>
      <c r="D23" s="286" t="str">
        <f>IF(ISBLANK('B Costs &amp; suppliers'!C22),"",'B Costs &amp; suppliers'!C22)</f>
        <v/>
      </c>
      <c r="E23" s="73" t="str">
        <f>IF(ISBLANK('B Costs &amp; suppliers'!$E22),"",IF(E$4="Y",'B Costs &amp; suppliers'!$D22,'B Costs &amp; suppliers'!$E22))</f>
        <v/>
      </c>
      <c r="F23" s="63" t="str">
        <f>IF(B23="Ineligible",0,IF(ISBLANK('C Funding &amp; claims'!E23),"",'C Funding &amp; claims'!E23))</f>
        <v/>
      </c>
      <c r="G23" s="241" t="str">
        <f t="shared" si="2"/>
        <v/>
      </c>
      <c r="H23" s="65"/>
      <c r="I23" s="226">
        <f>IF(ISBLANK('C Funding &amp; claims'!H23),0,'C Funding &amp; claims'!H23)</f>
        <v>0</v>
      </c>
      <c r="J23" s="64">
        <f t="shared" si="3"/>
        <v>0</v>
      </c>
      <c r="K23" s="226">
        <f>IF(ISBLANK('C Funding &amp; claims'!J23),0,'C Funding &amp; claims'!J23)</f>
        <v>0</v>
      </c>
      <c r="L23" s="64">
        <f t="shared" si="4"/>
        <v>0</v>
      </c>
      <c r="M23" s="226">
        <f>IF(ISBLANK('C Funding &amp; claims'!L23),0,'C Funding &amp; claims'!L23)</f>
        <v>0</v>
      </c>
      <c r="N23" s="64">
        <f t="shared" si="4"/>
        <v>0</v>
      </c>
      <c r="O23" s="231">
        <f>IFERROR(E23-I23-K23-M23,0)</f>
        <v>0</v>
      </c>
      <c r="P23" s="26"/>
      <c r="Q23" s="232">
        <f>IFERROR(IF($E$4="Y",'B Costs &amp; suppliers'!D22-E23,'B Costs &amp; suppliers'!E22-E23),0)</f>
        <v>0</v>
      </c>
      <c r="R23" s="4">
        <f>IF(ISBLANK(B23),0,IF(AND($B23="Eligible",$Q23=0),0,IF(AND($B23="Ineligible",$E23=0),0,IF(AND($B23="Part eligible",$E23&gt;0,$Q23&gt;0),0,1))))</f>
        <v>0</v>
      </c>
      <c r="S23" s="73" t="str">
        <f>IF(ISBLANK('B Costs &amp; suppliers'!$E22),"",IF(S$4="Y",'B Costs &amp; suppliers'!$D22,'B Costs &amp; suppliers'!$E22))</f>
        <v/>
      </c>
    </row>
    <row r="24" spans="1:19">
      <c r="A24" s="76">
        <v>16</v>
      </c>
      <c r="B24" s="225"/>
      <c r="C24" s="286" t="str">
        <f>IF(ISBLANK('B Costs &amp; suppliers'!B23),"",'B Costs &amp; suppliers'!B23)</f>
        <v/>
      </c>
      <c r="D24" s="286" t="str">
        <f>IF(ISBLANK('B Costs &amp; suppliers'!C23),"",'B Costs &amp; suppliers'!C23)</f>
        <v/>
      </c>
      <c r="E24" s="73" t="str">
        <f>IF(ISBLANK('B Costs &amp; suppliers'!$E23),"",IF(E$4="Y",'B Costs &amp; suppliers'!$D23,'B Costs &amp; suppliers'!$E23))</f>
        <v/>
      </c>
      <c r="F24" s="63" t="str">
        <f>IF(B24="Ineligible",0,IF(ISBLANK('C Funding &amp; claims'!E24),"",'C Funding &amp; claims'!E24))</f>
        <v/>
      </c>
      <c r="G24" s="241" t="str">
        <f t="shared" si="2"/>
        <v/>
      </c>
      <c r="H24" s="65"/>
      <c r="I24" s="226">
        <f>IF(ISBLANK('C Funding &amp; claims'!H24),0,'C Funding &amp; claims'!H24)</f>
        <v>0</v>
      </c>
      <c r="J24" s="64">
        <f t="shared" si="3"/>
        <v>0</v>
      </c>
      <c r="K24" s="226">
        <f>IF(ISBLANK('C Funding &amp; claims'!J24),0,'C Funding &amp; claims'!J24)</f>
        <v>0</v>
      </c>
      <c r="L24" s="64">
        <f t="shared" si="4"/>
        <v>0</v>
      </c>
      <c r="M24" s="226">
        <f>IF(ISBLANK('C Funding &amp; claims'!L24),0,'C Funding &amp; claims'!L24)</f>
        <v>0</v>
      </c>
      <c r="N24" s="64">
        <f t="shared" si="4"/>
        <v>0</v>
      </c>
      <c r="O24" s="231">
        <f t="shared" ref="O24:O33" si="5">IFERROR(E24-I24-K24-M24,0)</f>
        <v>0</v>
      </c>
      <c r="P24" s="26"/>
      <c r="Q24" s="232">
        <f>IFERROR(IF($E$4="Y",'B Costs &amp; suppliers'!D23-E24,'B Costs &amp; suppliers'!E23-E24),0)</f>
        <v>0</v>
      </c>
      <c r="R24" s="4">
        <f t="shared" ref="R24:R33" si="6">IF(ISBLANK(B24),0,IF(AND($B24="Eligible",$Q24=0),0,IF(AND($B24="Ineligible",$E24=0),0,IF(AND($B24="Part eligible",$E24&gt;0,$Q24&gt;0),0,1))))</f>
        <v>0</v>
      </c>
      <c r="S24" s="73" t="str">
        <f>IF(ISBLANK('B Costs &amp; suppliers'!$E23),"",IF(S$4="Y",'B Costs &amp; suppliers'!$D23,'B Costs &amp; suppliers'!$E23))</f>
        <v/>
      </c>
    </row>
    <row r="25" spans="1:19">
      <c r="A25" s="76">
        <v>17</v>
      </c>
      <c r="B25" s="225"/>
      <c r="C25" s="286" t="str">
        <f>IF(ISBLANK('B Costs &amp; suppliers'!B24),"",'B Costs &amp; suppliers'!B24)</f>
        <v/>
      </c>
      <c r="D25" s="286" t="str">
        <f>IF(ISBLANK('B Costs &amp; suppliers'!C24),"",'B Costs &amp; suppliers'!C24)</f>
        <v/>
      </c>
      <c r="E25" s="73" t="str">
        <f>IF(ISBLANK('B Costs &amp; suppliers'!$E24),"",IF(E$4="Y",'B Costs &amp; suppliers'!$D24,'B Costs &amp; suppliers'!$E24))</f>
        <v/>
      </c>
      <c r="F25" s="63" t="str">
        <f>IF(B25="Ineligible",0,IF(ISBLANK('C Funding &amp; claims'!E25),"",'C Funding &amp; claims'!E25))</f>
        <v/>
      </c>
      <c r="G25" s="241" t="str">
        <f t="shared" si="2"/>
        <v/>
      </c>
      <c r="H25" s="65"/>
      <c r="I25" s="226">
        <f>IF(ISBLANK('C Funding &amp; claims'!H25),0,'C Funding &amp; claims'!H25)</f>
        <v>0</v>
      </c>
      <c r="J25" s="64">
        <f t="shared" si="3"/>
        <v>0</v>
      </c>
      <c r="K25" s="226">
        <f>IF(ISBLANK('C Funding &amp; claims'!J25),0,'C Funding &amp; claims'!J25)</f>
        <v>0</v>
      </c>
      <c r="L25" s="64">
        <f t="shared" si="4"/>
        <v>0</v>
      </c>
      <c r="M25" s="226">
        <f>IF(ISBLANK('C Funding &amp; claims'!L25),0,'C Funding &amp; claims'!L25)</f>
        <v>0</v>
      </c>
      <c r="N25" s="64">
        <f t="shared" si="4"/>
        <v>0</v>
      </c>
      <c r="O25" s="231">
        <f t="shared" si="5"/>
        <v>0</v>
      </c>
      <c r="P25" s="26"/>
      <c r="Q25" s="232">
        <f>IFERROR(IF($E$4="Y",'B Costs &amp; suppliers'!D24-E25,'B Costs &amp; suppliers'!E24-E25),0)</f>
        <v>0</v>
      </c>
      <c r="R25" s="4">
        <f t="shared" si="6"/>
        <v>0</v>
      </c>
      <c r="S25" s="73" t="str">
        <f>IF(ISBLANK('B Costs &amp; suppliers'!$E24),"",IF(S$4="Y",'B Costs &amp; suppliers'!$D24,'B Costs &amp; suppliers'!$E24))</f>
        <v/>
      </c>
    </row>
    <row r="26" spans="1:19">
      <c r="A26" s="76">
        <v>18</v>
      </c>
      <c r="B26" s="225"/>
      <c r="C26" s="286" t="str">
        <f>IF(ISBLANK('B Costs &amp; suppliers'!B25),"",'B Costs &amp; suppliers'!B25)</f>
        <v/>
      </c>
      <c r="D26" s="286" t="str">
        <f>IF(ISBLANK('B Costs &amp; suppliers'!C25),"",'B Costs &amp; suppliers'!C25)</f>
        <v/>
      </c>
      <c r="E26" s="73" t="str">
        <f>IF(ISBLANK('B Costs &amp; suppliers'!$E25),"",IF(E$4="Y",'B Costs &amp; suppliers'!$D25,'B Costs &amp; suppliers'!$E25))</f>
        <v/>
      </c>
      <c r="F26" s="63" t="str">
        <f>IF(B26="Ineligible",0,IF(ISBLANK('C Funding &amp; claims'!E26),"",'C Funding &amp; claims'!E26))</f>
        <v/>
      </c>
      <c r="G26" s="241" t="str">
        <f t="shared" si="2"/>
        <v/>
      </c>
      <c r="H26" s="65"/>
      <c r="I26" s="226">
        <f>IF(ISBLANK('C Funding &amp; claims'!H26),0,'C Funding &amp; claims'!H26)</f>
        <v>0</v>
      </c>
      <c r="J26" s="64">
        <f t="shared" si="3"/>
        <v>0</v>
      </c>
      <c r="K26" s="226">
        <f>IF(ISBLANK('C Funding &amp; claims'!J26),0,'C Funding &amp; claims'!J26)</f>
        <v>0</v>
      </c>
      <c r="L26" s="64">
        <f t="shared" si="4"/>
        <v>0</v>
      </c>
      <c r="M26" s="226">
        <f>IF(ISBLANK('C Funding &amp; claims'!L26),0,'C Funding &amp; claims'!L26)</f>
        <v>0</v>
      </c>
      <c r="N26" s="64">
        <f t="shared" si="4"/>
        <v>0</v>
      </c>
      <c r="O26" s="231">
        <f t="shared" si="5"/>
        <v>0</v>
      </c>
      <c r="P26" s="26"/>
      <c r="Q26" s="232">
        <f>IFERROR(IF($E$4="Y",'B Costs &amp; suppliers'!D25-E26,'B Costs &amp; suppliers'!E25-E26),0)</f>
        <v>0</v>
      </c>
      <c r="R26" s="4">
        <f t="shared" si="6"/>
        <v>0</v>
      </c>
      <c r="S26" s="73" t="str">
        <f>IF(ISBLANK('B Costs &amp; suppliers'!$E25),"",IF(S$4="Y",'B Costs &amp; suppliers'!$D25,'B Costs &amp; suppliers'!$E25))</f>
        <v/>
      </c>
    </row>
    <row r="27" spans="1:19">
      <c r="A27" s="76">
        <v>19</v>
      </c>
      <c r="B27" s="225"/>
      <c r="C27" s="286" t="str">
        <f>IF(ISBLANK('B Costs &amp; suppliers'!B26),"",'B Costs &amp; suppliers'!B26)</f>
        <v/>
      </c>
      <c r="D27" s="286" t="str">
        <f>IF(ISBLANK('B Costs &amp; suppliers'!C26),"",'B Costs &amp; suppliers'!C26)</f>
        <v/>
      </c>
      <c r="E27" s="73" t="str">
        <f>IF(ISBLANK('B Costs &amp; suppliers'!$E26),"",IF(E$4="Y",'B Costs &amp; suppliers'!$D26,'B Costs &amp; suppliers'!$E26))</f>
        <v/>
      </c>
      <c r="F27" s="63" t="str">
        <f>IF(B27="Ineligible",0,IF(ISBLANK('C Funding &amp; claims'!E27),"",'C Funding &amp; claims'!E27))</f>
        <v/>
      </c>
      <c r="G27" s="241" t="str">
        <f t="shared" si="2"/>
        <v/>
      </c>
      <c r="H27" s="65"/>
      <c r="I27" s="226">
        <f>IF(ISBLANK('C Funding &amp; claims'!H27),0,'C Funding &amp; claims'!H27)</f>
        <v>0</v>
      </c>
      <c r="J27" s="64">
        <f t="shared" si="3"/>
        <v>0</v>
      </c>
      <c r="K27" s="226">
        <f>IF(ISBLANK('C Funding &amp; claims'!J27),0,'C Funding &amp; claims'!J27)</f>
        <v>0</v>
      </c>
      <c r="L27" s="64">
        <f t="shared" si="4"/>
        <v>0</v>
      </c>
      <c r="M27" s="226">
        <f>IF(ISBLANK('C Funding &amp; claims'!L27),0,'C Funding &amp; claims'!L27)</f>
        <v>0</v>
      </c>
      <c r="N27" s="64">
        <f t="shared" si="4"/>
        <v>0</v>
      </c>
      <c r="O27" s="231">
        <f t="shared" si="5"/>
        <v>0</v>
      </c>
      <c r="P27" s="26"/>
      <c r="Q27" s="232">
        <f>IFERROR(IF($E$4="Y",'B Costs &amp; suppliers'!D26-E27,'B Costs &amp; suppliers'!E26-E27),0)</f>
        <v>0</v>
      </c>
      <c r="R27" s="4">
        <f t="shared" si="6"/>
        <v>0</v>
      </c>
      <c r="S27" s="73" t="str">
        <f>IF(ISBLANK('B Costs &amp; suppliers'!$E26),"",IF(S$4="Y",'B Costs &amp; suppliers'!$D26,'B Costs &amp; suppliers'!$E26))</f>
        <v/>
      </c>
    </row>
    <row r="28" spans="1:19">
      <c r="A28" s="76">
        <v>20</v>
      </c>
      <c r="B28" s="225"/>
      <c r="C28" s="286" t="str">
        <f>IF(ISBLANK('B Costs &amp; suppliers'!B27),"",'B Costs &amp; suppliers'!B27)</f>
        <v/>
      </c>
      <c r="D28" s="286" t="str">
        <f>IF(ISBLANK('B Costs &amp; suppliers'!C27),"",'B Costs &amp; suppliers'!C27)</f>
        <v/>
      </c>
      <c r="E28" s="73" t="str">
        <f>IF(ISBLANK('B Costs &amp; suppliers'!$E27),"",IF(E$4="Y",'B Costs &amp; suppliers'!$D27,'B Costs &amp; suppliers'!$E27))</f>
        <v/>
      </c>
      <c r="F28" s="63" t="str">
        <f>IF(B28="Ineligible",0,IF(ISBLANK('C Funding &amp; claims'!E28),"",'C Funding &amp; claims'!E28))</f>
        <v/>
      </c>
      <c r="G28" s="241" t="str">
        <f t="shared" si="2"/>
        <v/>
      </c>
      <c r="H28" s="65"/>
      <c r="I28" s="226">
        <f>IF(ISBLANK('C Funding &amp; claims'!H28),0,'C Funding &amp; claims'!H28)</f>
        <v>0</v>
      </c>
      <c r="J28" s="64">
        <f t="shared" si="3"/>
        <v>0</v>
      </c>
      <c r="K28" s="226">
        <f>IF(ISBLANK('C Funding &amp; claims'!J28),0,'C Funding &amp; claims'!J28)</f>
        <v>0</v>
      </c>
      <c r="L28" s="64">
        <f t="shared" si="4"/>
        <v>0</v>
      </c>
      <c r="M28" s="226">
        <f>IF(ISBLANK('C Funding &amp; claims'!L28),0,'C Funding &amp; claims'!L28)</f>
        <v>0</v>
      </c>
      <c r="N28" s="64">
        <f t="shared" si="4"/>
        <v>0</v>
      </c>
      <c r="O28" s="231">
        <f t="shared" si="5"/>
        <v>0</v>
      </c>
      <c r="P28" s="26"/>
      <c r="Q28" s="232">
        <f>IFERROR(IF($E$4="Y",'B Costs &amp; suppliers'!D27-E28,'B Costs &amp; suppliers'!E27-E28),0)</f>
        <v>0</v>
      </c>
      <c r="R28" s="4">
        <f t="shared" si="6"/>
        <v>0</v>
      </c>
      <c r="S28" s="73" t="str">
        <f>IF(ISBLANK('B Costs &amp; suppliers'!$E27),"",IF(S$4="Y",'B Costs &amp; suppliers'!$D27,'B Costs &amp; suppliers'!$E27))</f>
        <v/>
      </c>
    </row>
    <row r="29" spans="1:19">
      <c r="A29" s="76">
        <v>21</v>
      </c>
      <c r="B29" s="225"/>
      <c r="C29" s="286" t="str">
        <f>IF(ISBLANK('B Costs &amp; suppliers'!B28),"",'B Costs &amp; suppliers'!B28)</f>
        <v/>
      </c>
      <c r="D29" s="286" t="str">
        <f>IF(ISBLANK('B Costs &amp; suppliers'!C28),"",'B Costs &amp; suppliers'!C28)</f>
        <v/>
      </c>
      <c r="E29" s="73" t="str">
        <f>IF(ISBLANK('B Costs &amp; suppliers'!$E28),"",IF(E$4="Y",'B Costs &amp; suppliers'!$D28,'B Costs &amp; suppliers'!$E28))</f>
        <v/>
      </c>
      <c r="F29" s="63" t="str">
        <f>IF(B29="Ineligible",0,IF(ISBLANK('C Funding &amp; claims'!E29),"",'C Funding &amp; claims'!E29))</f>
        <v/>
      </c>
      <c r="G29" s="241" t="str">
        <f t="shared" si="2"/>
        <v/>
      </c>
      <c r="H29" s="65"/>
      <c r="I29" s="226">
        <f>IF(ISBLANK('C Funding &amp; claims'!H29),0,'C Funding &amp; claims'!H29)</f>
        <v>0</v>
      </c>
      <c r="J29" s="64">
        <f t="shared" si="3"/>
        <v>0</v>
      </c>
      <c r="K29" s="226">
        <f>IF(ISBLANK('C Funding &amp; claims'!J29),0,'C Funding &amp; claims'!J29)</f>
        <v>0</v>
      </c>
      <c r="L29" s="64">
        <f t="shared" si="4"/>
        <v>0</v>
      </c>
      <c r="M29" s="226">
        <f>IF(ISBLANK('C Funding &amp; claims'!L29),0,'C Funding &amp; claims'!L29)</f>
        <v>0</v>
      </c>
      <c r="N29" s="64">
        <f t="shared" si="4"/>
        <v>0</v>
      </c>
      <c r="O29" s="231">
        <f t="shared" si="5"/>
        <v>0</v>
      </c>
      <c r="P29" s="26"/>
      <c r="Q29" s="232">
        <f>IFERROR(IF($E$4="Y",'B Costs &amp; suppliers'!D28-E29,'B Costs &amp; suppliers'!E28-E29),0)</f>
        <v>0</v>
      </c>
      <c r="R29" s="4">
        <f t="shared" si="6"/>
        <v>0</v>
      </c>
      <c r="S29" s="73" t="str">
        <f>IF(ISBLANK('B Costs &amp; suppliers'!$E28),"",IF(S$4="Y",'B Costs &amp; suppliers'!$D28,'B Costs &amp; suppliers'!$E28))</f>
        <v/>
      </c>
    </row>
    <row r="30" spans="1:19">
      <c r="A30" s="76">
        <v>22</v>
      </c>
      <c r="B30" s="225"/>
      <c r="C30" s="286" t="str">
        <f>IF(ISBLANK('B Costs &amp; suppliers'!B29),"",'B Costs &amp; suppliers'!B29)</f>
        <v/>
      </c>
      <c r="D30" s="286" t="str">
        <f>IF(ISBLANK('B Costs &amp; suppliers'!C29),"",'B Costs &amp; suppliers'!C29)</f>
        <v/>
      </c>
      <c r="E30" s="73" t="str">
        <f>IF(ISBLANK('B Costs &amp; suppliers'!$E29),"",IF(E$4="Y",'B Costs &amp; suppliers'!$D29,'B Costs &amp; suppliers'!$E29))</f>
        <v/>
      </c>
      <c r="F30" s="63" t="str">
        <f>IF(B30="Ineligible",0,IF(ISBLANK('C Funding &amp; claims'!E30),"",'C Funding &amp; claims'!E30))</f>
        <v/>
      </c>
      <c r="G30" s="241" t="str">
        <f t="shared" si="2"/>
        <v/>
      </c>
      <c r="H30" s="65"/>
      <c r="I30" s="226">
        <f>IF(ISBLANK('C Funding &amp; claims'!H30),0,'C Funding &amp; claims'!H30)</f>
        <v>0</v>
      </c>
      <c r="J30" s="64">
        <f t="shared" si="3"/>
        <v>0</v>
      </c>
      <c r="K30" s="226">
        <f>IF(ISBLANK('C Funding &amp; claims'!J30),0,'C Funding &amp; claims'!J30)</f>
        <v>0</v>
      </c>
      <c r="L30" s="64">
        <f t="shared" si="4"/>
        <v>0</v>
      </c>
      <c r="M30" s="226">
        <f>IF(ISBLANK('C Funding &amp; claims'!L30),0,'C Funding &amp; claims'!L30)</f>
        <v>0</v>
      </c>
      <c r="N30" s="64">
        <f t="shared" si="4"/>
        <v>0</v>
      </c>
      <c r="O30" s="231">
        <f t="shared" si="5"/>
        <v>0</v>
      </c>
      <c r="P30" s="26"/>
      <c r="Q30" s="232">
        <f>IFERROR(IF($E$4="Y",'B Costs &amp; suppliers'!D29-E30,'B Costs &amp; suppliers'!E29-E30),0)</f>
        <v>0</v>
      </c>
      <c r="R30" s="4">
        <f t="shared" si="6"/>
        <v>0</v>
      </c>
      <c r="S30" s="73" t="str">
        <f>IF(ISBLANK('B Costs &amp; suppliers'!$E29),"",IF(S$4="Y",'B Costs &amp; suppliers'!$D29,'B Costs &amp; suppliers'!$E29))</f>
        <v/>
      </c>
    </row>
    <row r="31" spans="1:19">
      <c r="A31" s="76">
        <v>23</v>
      </c>
      <c r="B31" s="225"/>
      <c r="C31" s="286" t="str">
        <f>IF(ISBLANK('B Costs &amp; suppliers'!B30),"",'B Costs &amp; suppliers'!B30)</f>
        <v/>
      </c>
      <c r="D31" s="286" t="str">
        <f>IF(ISBLANK('B Costs &amp; suppliers'!C30),"",'B Costs &amp; suppliers'!C30)</f>
        <v/>
      </c>
      <c r="E31" s="73" t="str">
        <f>IF(ISBLANK('B Costs &amp; suppliers'!$E30),"",IF(E$4="Y",'B Costs &amp; suppliers'!$D30,'B Costs &amp; suppliers'!$E30))</f>
        <v/>
      </c>
      <c r="F31" s="63" t="str">
        <f>IF(B31="Ineligible",0,IF(ISBLANK('C Funding &amp; claims'!E31),"",'C Funding &amp; claims'!E31))</f>
        <v/>
      </c>
      <c r="G31" s="241" t="str">
        <f t="shared" si="2"/>
        <v/>
      </c>
      <c r="H31" s="65"/>
      <c r="I31" s="226">
        <f>IF(ISBLANK('C Funding &amp; claims'!H31),0,'C Funding &amp; claims'!H31)</f>
        <v>0</v>
      </c>
      <c r="J31" s="64">
        <f t="shared" si="3"/>
        <v>0</v>
      </c>
      <c r="K31" s="226">
        <f>IF(ISBLANK('C Funding &amp; claims'!J31),0,'C Funding &amp; claims'!J31)</f>
        <v>0</v>
      </c>
      <c r="L31" s="64">
        <f t="shared" si="4"/>
        <v>0</v>
      </c>
      <c r="M31" s="226">
        <f>IF(ISBLANK('C Funding &amp; claims'!L31),0,'C Funding &amp; claims'!L31)</f>
        <v>0</v>
      </c>
      <c r="N31" s="64">
        <f t="shared" si="4"/>
        <v>0</v>
      </c>
      <c r="O31" s="231">
        <f t="shared" si="5"/>
        <v>0</v>
      </c>
      <c r="P31" s="26"/>
      <c r="Q31" s="232">
        <f>IFERROR(IF($E$4="Y",'B Costs &amp; suppliers'!D30-E31,'B Costs &amp; suppliers'!E30-E31),0)</f>
        <v>0</v>
      </c>
      <c r="R31" s="4">
        <f t="shared" si="6"/>
        <v>0</v>
      </c>
      <c r="S31" s="73" t="str">
        <f>IF(ISBLANK('B Costs &amp; suppliers'!$E30),"",IF(S$4="Y",'B Costs &amp; suppliers'!$D30,'B Costs &amp; suppliers'!$E30))</f>
        <v/>
      </c>
    </row>
    <row r="32" spans="1:19">
      <c r="A32" s="76">
        <v>24</v>
      </c>
      <c r="B32" s="225"/>
      <c r="C32" s="286" t="str">
        <f>IF(ISBLANK('B Costs &amp; suppliers'!B31),"",'B Costs &amp; suppliers'!B31)</f>
        <v/>
      </c>
      <c r="D32" s="286" t="str">
        <f>IF(ISBLANK('B Costs &amp; suppliers'!C31),"",'B Costs &amp; suppliers'!C31)</f>
        <v/>
      </c>
      <c r="E32" s="73" t="str">
        <f>IF(ISBLANK('B Costs &amp; suppliers'!$E31),"",IF(E$4="Y",'B Costs &amp; suppliers'!$D31,'B Costs &amp; suppliers'!$E31))</f>
        <v/>
      </c>
      <c r="F32" s="63" t="str">
        <f>IF(B32="Ineligible",0,IF(ISBLANK('C Funding &amp; claims'!E32),"",'C Funding &amp; claims'!E32))</f>
        <v/>
      </c>
      <c r="G32" s="241" t="str">
        <f t="shared" si="2"/>
        <v/>
      </c>
      <c r="H32" s="65"/>
      <c r="I32" s="226">
        <f>IF(ISBLANK('C Funding &amp; claims'!H32),0,'C Funding &amp; claims'!H32)</f>
        <v>0</v>
      </c>
      <c r="J32" s="64">
        <f t="shared" si="3"/>
        <v>0</v>
      </c>
      <c r="K32" s="226">
        <f>IF(ISBLANK('C Funding &amp; claims'!J32),0,'C Funding &amp; claims'!J32)</f>
        <v>0</v>
      </c>
      <c r="L32" s="64">
        <f t="shared" si="4"/>
        <v>0</v>
      </c>
      <c r="M32" s="226">
        <f>IF(ISBLANK('C Funding &amp; claims'!L32),0,'C Funding &amp; claims'!L32)</f>
        <v>0</v>
      </c>
      <c r="N32" s="64">
        <f t="shared" si="4"/>
        <v>0</v>
      </c>
      <c r="O32" s="231">
        <f t="shared" si="5"/>
        <v>0</v>
      </c>
      <c r="P32" s="26"/>
      <c r="Q32" s="232">
        <f>IFERROR(IF($E$4="Y",'B Costs &amp; suppliers'!D31-E32,'B Costs &amp; suppliers'!E31-E32),0)</f>
        <v>0</v>
      </c>
      <c r="R32" s="4">
        <f t="shared" si="6"/>
        <v>0</v>
      </c>
      <c r="S32" s="73" t="str">
        <f>IF(ISBLANK('B Costs &amp; suppliers'!$E31),"",IF(S$4="Y",'B Costs &amp; suppliers'!$D31,'B Costs &amp; suppliers'!$E31))</f>
        <v/>
      </c>
    </row>
    <row r="33" spans="1:19">
      <c r="A33" s="76">
        <v>25</v>
      </c>
      <c r="B33" s="225"/>
      <c r="C33" s="286" t="str">
        <f>IF(ISBLANK('B Costs &amp; suppliers'!B32),"",'B Costs &amp; suppliers'!B32)</f>
        <v/>
      </c>
      <c r="D33" s="286" t="str">
        <f>IF(ISBLANK('B Costs &amp; suppliers'!C32),"",'B Costs &amp; suppliers'!C32)</f>
        <v/>
      </c>
      <c r="E33" s="73" t="str">
        <f>IF(ISBLANK('B Costs &amp; suppliers'!$E32),"",IF(E$4="Y",'B Costs &amp; suppliers'!$D32,'B Costs &amp; suppliers'!$E32))</f>
        <v/>
      </c>
      <c r="F33" s="63" t="str">
        <f>IF(B33="Ineligible",0,IF(ISBLANK('C Funding &amp; claims'!E33),"",'C Funding &amp; claims'!E33))</f>
        <v/>
      </c>
      <c r="G33" s="241" t="str">
        <f t="shared" si="2"/>
        <v/>
      </c>
      <c r="H33" s="65"/>
      <c r="I33" s="226">
        <f>IF(ISBLANK('C Funding &amp; claims'!H33),0,'C Funding &amp; claims'!H33)</f>
        <v>0</v>
      </c>
      <c r="J33" s="64">
        <f t="shared" si="3"/>
        <v>0</v>
      </c>
      <c r="K33" s="226">
        <f>IF(ISBLANK('C Funding &amp; claims'!J33),0,'C Funding &amp; claims'!J33)</f>
        <v>0</v>
      </c>
      <c r="L33" s="64">
        <f t="shared" si="4"/>
        <v>0</v>
      </c>
      <c r="M33" s="226">
        <f>IF(ISBLANK('C Funding &amp; claims'!L33),0,'C Funding &amp; claims'!L33)</f>
        <v>0</v>
      </c>
      <c r="N33" s="64">
        <f t="shared" si="4"/>
        <v>0</v>
      </c>
      <c r="O33" s="231">
        <f t="shared" si="5"/>
        <v>0</v>
      </c>
      <c r="P33" s="26"/>
      <c r="Q33" s="232">
        <f>IFERROR(IF($E$4="Y",'B Costs &amp; suppliers'!D32-E33,'B Costs &amp; suppliers'!E32-E33),0)</f>
        <v>0</v>
      </c>
      <c r="R33" s="4">
        <f t="shared" si="6"/>
        <v>0</v>
      </c>
      <c r="S33" s="73" t="str">
        <f>IF(ISBLANK('B Costs &amp; suppliers'!$E32),"",IF(S$4="Y",'B Costs &amp; suppliers'!$D32,'B Costs &amp; suppliers'!$E32))</f>
        <v/>
      </c>
    </row>
    <row r="34" spans="1:19">
      <c r="A34" s="76"/>
      <c r="B34" s="236" t="s">
        <v>389</v>
      </c>
      <c r="C34" s="167"/>
      <c r="D34" s="168" t="s">
        <v>401</v>
      </c>
      <c r="E34" s="169">
        <f>SUM(E9:E33)</f>
        <v>0</v>
      </c>
      <c r="F34" s="434">
        <f>IFERROR(G34/E34,0)</f>
        <v>0</v>
      </c>
      <c r="G34" s="72">
        <f>SUM(G9:G33)</f>
        <v>0</v>
      </c>
      <c r="H34" s="71"/>
      <c r="I34" s="72">
        <f t="shared" ref="I34:O34" si="7">SUBTOTAL(9,I9:I33)</f>
        <v>0</v>
      </c>
      <c r="J34" s="72">
        <f t="shared" si="7"/>
        <v>0</v>
      </c>
      <c r="K34" s="72">
        <f t="shared" si="7"/>
        <v>0</v>
      </c>
      <c r="L34" s="72">
        <f t="shared" si="7"/>
        <v>0</v>
      </c>
      <c r="M34" s="72">
        <f t="shared" si="7"/>
        <v>0</v>
      </c>
      <c r="N34" s="72">
        <f t="shared" si="7"/>
        <v>0</v>
      </c>
      <c r="O34" s="227">
        <f t="shared" si="7"/>
        <v>0</v>
      </c>
      <c r="P34" s="228"/>
      <c r="Q34" s="229">
        <f>SUBTOTAL(9,Q9:Q33)</f>
        <v>0</v>
      </c>
      <c r="R34" s="230"/>
    </row>
    <row r="35" spans="1:19">
      <c r="A35" s="76"/>
      <c r="B35" s="236" t="s">
        <v>389</v>
      </c>
      <c r="C35" s="77"/>
      <c r="D35" s="77"/>
      <c r="E35" s="77"/>
      <c r="F35" s="76"/>
      <c r="G35" s="76"/>
      <c r="H35" s="76"/>
      <c r="I35" s="76"/>
      <c r="J35" s="223">
        <f>IFERROR(+J34/$G34,0)</f>
        <v>0</v>
      </c>
      <c r="K35" s="224"/>
      <c r="L35" s="223">
        <f>IFERROR(+L34/$G34,0)</f>
        <v>0</v>
      </c>
      <c r="M35" s="224"/>
      <c r="N35" s="223">
        <f>IFERROR(+N34/$G34,0)</f>
        <v>0</v>
      </c>
      <c r="O35" s="223"/>
    </row>
    <row r="36" spans="1:19" ht="15.75">
      <c r="A36" s="474" t="s">
        <v>308</v>
      </c>
      <c r="B36" s="236" t="s">
        <v>389</v>
      </c>
      <c r="C36" s="78" t="s">
        <v>506</v>
      </c>
      <c r="D36" s="487"/>
      <c r="E36" s="488"/>
      <c r="F36" s="76"/>
      <c r="G36" s="76"/>
      <c r="H36" s="76"/>
      <c r="I36" s="472" t="s">
        <v>403</v>
      </c>
      <c r="J36" s="76"/>
      <c r="K36" s="76"/>
      <c r="L36" s="76"/>
      <c r="M36" s="76"/>
      <c r="N36" s="76"/>
      <c r="O36" s="76"/>
    </row>
    <row r="37" spans="1:19">
      <c r="A37" s="76"/>
      <c r="B37" s="236" t="s">
        <v>389</v>
      </c>
      <c r="C37" s="489" t="s">
        <v>395</v>
      </c>
      <c r="D37" s="489" t="s">
        <v>404</v>
      </c>
      <c r="E37" s="489" t="s">
        <v>405</v>
      </c>
      <c r="F37" s="76"/>
      <c r="G37" s="76"/>
      <c r="H37" s="76"/>
      <c r="I37" s="76"/>
      <c r="J37" s="76"/>
      <c r="K37" s="76"/>
      <c r="L37" s="76"/>
      <c r="M37" s="76"/>
      <c r="N37" s="76"/>
      <c r="O37" s="76"/>
    </row>
    <row r="38" spans="1:19">
      <c r="A38" s="76"/>
      <c r="B38" s="236" t="s">
        <v>389</v>
      </c>
      <c r="C38" s="286"/>
      <c r="D38" s="286"/>
      <c r="E38" s="73"/>
      <c r="F38" s="76"/>
      <c r="G38" s="76"/>
      <c r="H38" s="76"/>
      <c r="I38" s="737" t="s">
        <v>507</v>
      </c>
      <c r="J38" s="738"/>
      <c r="K38" s="738"/>
      <c r="L38" s="738"/>
      <c r="M38" s="738"/>
      <c r="N38" s="739"/>
      <c r="O38" s="76"/>
    </row>
    <row r="39" spans="1:19">
      <c r="A39" s="76"/>
      <c r="B39" s="236" t="s">
        <v>389</v>
      </c>
      <c r="C39" s="286"/>
      <c r="D39" s="286"/>
      <c r="E39" s="73"/>
      <c r="F39" s="76"/>
      <c r="G39" s="76"/>
      <c r="H39" s="76"/>
      <c r="I39" s="245" t="s">
        <v>508</v>
      </c>
      <c r="J39" s="246" t="s">
        <v>509</v>
      </c>
      <c r="K39" s="246"/>
      <c r="L39" s="253"/>
      <c r="M39" s="253"/>
      <c r="N39" s="255"/>
      <c r="O39" s="76"/>
    </row>
    <row r="40" spans="1:19" ht="15.75">
      <c r="A40" s="76"/>
      <c r="B40" s="236" t="s">
        <v>389</v>
      </c>
      <c r="C40" s="286"/>
      <c r="D40" s="286"/>
      <c r="E40" s="73"/>
      <c r="F40" s="76"/>
      <c r="G40" s="76"/>
      <c r="H40" s="76"/>
      <c r="I40" s="259" t="s">
        <v>510</v>
      </c>
      <c r="J40" s="260" t="s">
        <v>511</v>
      </c>
      <c r="K40" s="261"/>
      <c r="L40" s="262"/>
      <c r="M40" s="262"/>
      <c r="N40" s="263"/>
      <c r="O40" s="76"/>
    </row>
    <row r="41" spans="1:19" ht="15.75">
      <c r="A41" s="76"/>
      <c r="B41" s="236" t="s">
        <v>389</v>
      </c>
      <c r="C41" s="286"/>
      <c r="D41" s="286"/>
      <c r="E41" s="73"/>
      <c r="F41" s="76"/>
      <c r="G41" s="76"/>
      <c r="H41" s="76"/>
      <c r="I41" s="259" t="s">
        <v>510</v>
      </c>
      <c r="J41" s="260" t="s">
        <v>512</v>
      </c>
      <c r="K41" s="261"/>
      <c r="L41" s="262"/>
      <c r="M41" s="262"/>
      <c r="N41" s="263"/>
      <c r="O41" s="76"/>
    </row>
    <row r="42" spans="1:19">
      <c r="A42" s="76"/>
      <c r="B42" s="236" t="s">
        <v>389</v>
      </c>
      <c r="C42" s="286"/>
      <c r="D42" s="286"/>
      <c r="E42" s="73"/>
      <c r="F42" s="76"/>
      <c r="G42" s="76"/>
      <c r="H42" s="76"/>
      <c r="O42" s="76"/>
    </row>
    <row r="43" spans="1:19">
      <c r="A43" s="76"/>
      <c r="B43" s="236" t="s">
        <v>389</v>
      </c>
      <c r="C43" s="286"/>
      <c r="D43" s="286"/>
      <c r="E43" s="73"/>
      <c r="F43" s="76"/>
      <c r="G43" s="76"/>
      <c r="H43" s="76"/>
      <c r="I43" s="737" t="s">
        <v>513</v>
      </c>
      <c r="J43" s="738"/>
      <c r="K43" s="738"/>
      <c r="L43" s="738"/>
      <c r="M43" s="738"/>
      <c r="N43" s="739"/>
      <c r="O43" s="76"/>
    </row>
    <row r="44" spans="1:19" ht="15.75">
      <c r="A44" s="76"/>
      <c r="B44" s="236" t="s">
        <v>389</v>
      </c>
      <c r="C44" s="286"/>
      <c r="D44" s="286"/>
      <c r="E44" s="73"/>
      <c r="F44" s="76"/>
      <c r="G44" s="76"/>
      <c r="H44" s="76"/>
      <c r="I44" s="248" t="s">
        <v>514</v>
      </c>
      <c r="J44" s="254" t="s">
        <v>515</v>
      </c>
      <c r="K44" s="256"/>
      <c r="L44" s="257"/>
      <c r="M44" s="257"/>
      <c r="N44" s="258"/>
      <c r="O44" s="76"/>
    </row>
    <row r="45" spans="1:19">
      <c r="A45" s="76"/>
      <c r="B45" s="236" t="s">
        <v>389</v>
      </c>
      <c r="C45" s="286"/>
      <c r="D45" s="286"/>
      <c r="E45" s="73"/>
      <c r="F45" s="76"/>
      <c r="G45" s="76"/>
      <c r="H45" s="76"/>
      <c r="I45" s="76"/>
      <c r="J45" s="76"/>
      <c r="K45" s="76"/>
      <c r="L45" s="76"/>
      <c r="M45" s="76"/>
      <c r="N45" s="76"/>
      <c r="O45" s="76"/>
    </row>
    <row r="46" spans="1:19">
      <c r="A46" s="76"/>
      <c r="B46" s="236" t="s">
        <v>389</v>
      </c>
      <c r="C46" s="286"/>
      <c r="D46" s="286"/>
      <c r="E46" s="73"/>
      <c r="F46" s="76"/>
      <c r="G46" s="76"/>
      <c r="H46" s="76"/>
      <c r="O46" s="76"/>
    </row>
    <row r="47" spans="1:19">
      <c r="A47" s="76"/>
      <c r="B47" s="236" t="s">
        <v>389</v>
      </c>
      <c r="C47" s="286"/>
      <c r="D47" s="286"/>
      <c r="E47" s="73"/>
      <c r="F47" s="76"/>
      <c r="G47" s="76"/>
      <c r="H47" s="76"/>
      <c r="O47" s="76"/>
    </row>
    <row r="48" spans="1:19">
      <c r="A48" s="76"/>
      <c r="B48" s="236" t="s">
        <v>389</v>
      </c>
      <c r="C48" s="490"/>
      <c r="D48" s="168" t="s">
        <v>401</v>
      </c>
      <c r="E48" s="169">
        <f>SUM(E38:E47)</f>
        <v>0</v>
      </c>
      <c r="F48" s="76"/>
      <c r="G48" s="76"/>
      <c r="H48" s="76"/>
      <c r="I48" s="76"/>
      <c r="J48" s="76"/>
      <c r="K48" s="76"/>
      <c r="L48" s="76"/>
      <c r="M48" s="76"/>
      <c r="N48" s="76"/>
      <c r="O48" s="76"/>
    </row>
    <row r="49" spans="1:15">
      <c r="A49" s="76"/>
      <c r="B49" s="236" t="s">
        <v>389</v>
      </c>
      <c r="C49" s="491"/>
      <c r="D49" s="491"/>
      <c r="E49" s="491"/>
      <c r="F49" s="76"/>
      <c r="G49" s="76"/>
      <c r="H49" s="76"/>
      <c r="I49" s="76"/>
      <c r="J49" s="76"/>
      <c r="K49" s="76"/>
      <c r="L49" s="76"/>
      <c r="M49" s="76"/>
      <c r="N49" s="76"/>
      <c r="O49" s="76"/>
    </row>
    <row r="50" spans="1:15">
      <c r="A50" s="76"/>
      <c r="B50" s="236" t="s">
        <v>389</v>
      </c>
      <c r="C50" s="491"/>
      <c r="D50" s="491"/>
      <c r="E50" s="491"/>
      <c r="F50" s="76"/>
      <c r="G50" s="76"/>
      <c r="H50" s="76"/>
      <c r="I50" s="76"/>
      <c r="J50" s="76"/>
      <c r="K50" s="76"/>
      <c r="L50" s="76"/>
      <c r="M50" s="76"/>
      <c r="N50" s="76"/>
      <c r="O50" s="76"/>
    </row>
    <row r="51" spans="1:15" ht="36" customHeight="1">
      <c r="A51" s="474" t="s">
        <v>312</v>
      </c>
      <c r="B51" s="236" t="s">
        <v>389</v>
      </c>
      <c r="C51" s="486" t="s">
        <v>516</v>
      </c>
      <c r="D51" s="492"/>
      <c r="E51" s="493"/>
      <c r="F51" s="76"/>
      <c r="G51" s="76"/>
      <c r="H51" s="76"/>
      <c r="I51" s="76"/>
      <c r="J51" s="76"/>
      <c r="K51" s="76"/>
      <c r="L51" s="76"/>
      <c r="M51" s="76"/>
      <c r="N51" s="76"/>
      <c r="O51" s="76"/>
    </row>
    <row r="52" spans="1:15">
      <c r="A52" s="76"/>
      <c r="B52" s="236" t="s">
        <v>389</v>
      </c>
      <c r="C52" s="489" t="s">
        <v>395</v>
      </c>
      <c r="D52" s="489" t="s">
        <v>404</v>
      </c>
      <c r="E52" s="489" t="s">
        <v>405</v>
      </c>
      <c r="F52" s="76"/>
      <c r="G52" s="76"/>
      <c r="H52" s="76"/>
      <c r="I52" s="76"/>
      <c r="J52" s="76"/>
      <c r="K52" s="76"/>
      <c r="L52" s="76"/>
      <c r="M52" s="76"/>
      <c r="N52" s="76"/>
      <c r="O52" s="76"/>
    </row>
    <row r="53" spans="1:15">
      <c r="A53" s="76"/>
      <c r="B53" s="236" t="s">
        <v>389</v>
      </c>
      <c r="C53" s="62" t="str">
        <f>IF(ISBLANK('B Costs &amp; suppliers'!B37),"",'B Costs &amp; suppliers'!B37)</f>
        <v/>
      </c>
      <c r="D53" s="62" t="str">
        <f>IF(ISBLANK('B Costs &amp; suppliers'!C37),"",'B Costs &amp; suppliers'!C37)</f>
        <v/>
      </c>
      <c r="E53" s="157" t="str">
        <f>IF(ISBLANK('B Costs &amp; suppliers'!E37),"",'B Costs &amp; suppliers'!E37)</f>
        <v xml:space="preserve">u
</v>
      </c>
      <c r="F53" s="76"/>
      <c r="G53" s="76"/>
      <c r="H53" s="76"/>
      <c r="I53" s="76"/>
      <c r="J53" s="76"/>
      <c r="K53" s="76"/>
      <c r="L53" s="76"/>
      <c r="M53" s="76"/>
      <c r="N53" s="76"/>
      <c r="O53" s="76"/>
    </row>
    <row r="54" spans="1:15">
      <c r="A54" s="76"/>
      <c r="B54" s="236" t="s">
        <v>389</v>
      </c>
      <c r="C54" s="62" t="str">
        <f>IF(ISBLANK('B Costs &amp; suppliers'!B38),"",'B Costs &amp; suppliers'!B38)</f>
        <v/>
      </c>
      <c r="D54" s="62" t="str">
        <f>IF(ISBLANK('B Costs &amp; suppliers'!C38),"",'B Costs &amp; suppliers'!C38)</f>
        <v/>
      </c>
      <c r="E54" s="157" t="str">
        <f>IF(ISBLANK('B Costs &amp; suppliers'!E38),"",'B Costs &amp; suppliers'!E38)</f>
        <v/>
      </c>
      <c r="F54" s="76"/>
      <c r="G54" s="76"/>
      <c r="H54" s="76"/>
      <c r="I54" s="76"/>
      <c r="J54" s="76"/>
      <c r="K54" s="76"/>
      <c r="L54" s="76"/>
      <c r="M54" s="76"/>
      <c r="N54" s="76"/>
      <c r="O54" s="76"/>
    </row>
    <row r="55" spans="1:15">
      <c r="A55" s="76"/>
      <c r="B55" s="236" t="s">
        <v>389</v>
      </c>
      <c r="C55" s="62" t="str">
        <f>IF(ISBLANK('B Costs &amp; suppliers'!B39),"",'B Costs &amp; suppliers'!B39)</f>
        <v/>
      </c>
      <c r="D55" s="62" t="str">
        <f>IF(ISBLANK('B Costs &amp; suppliers'!C39),"",'B Costs &amp; suppliers'!C39)</f>
        <v/>
      </c>
      <c r="E55" s="157" t="str">
        <f>IF(ISBLANK('B Costs &amp; suppliers'!E39),"",'B Costs &amp; suppliers'!E39)</f>
        <v/>
      </c>
      <c r="F55" s="76"/>
      <c r="G55" s="76"/>
      <c r="H55" s="76"/>
      <c r="I55" s="76"/>
      <c r="J55" s="76"/>
      <c r="K55" s="76"/>
      <c r="L55" s="76"/>
      <c r="M55" s="76"/>
      <c r="N55" s="76"/>
      <c r="O55" s="76"/>
    </row>
    <row r="56" spans="1:15">
      <c r="A56" s="76"/>
      <c r="B56" s="236" t="s">
        <v>389</v>
      </c>
      <c r="C56" s="62" t="str">
        <f>IF(ISBLANK('B Costs &amp; suppliers'!B40),"",'B Costs &amp; suppliers'!B40)</f>
        <v/>
      </c>
      <c r="D56" s="62" t="str">
        <f>IF(ISBLANK('B Costs &amp; suppliers'!C40),"",'B Costs &amp; suppliers'!C40)</f>
        <v/>
      </c>
      <c r="E56" s="157" t="str">
        <f>IF(ISBLANK('B Costs &amp; suppliers'!E40),"",'B Costs &amp; suppliers'!E40)</f>
        <v/>
      </c>
      <c r="F56" s="76"/>
      <c r="G56" s="76"/>
      <c r="H56" s="76"/>
      <c r="I56" s="76"/>
      <c r="J56" s="76"/>
      <c r="K56" s="76"/>
      <c r="L56" s="76"/>
      <c r="M56" s="76"/>
      <c r="N56" s="76"/>
      <c r="O56" s="76"/>
    </row>
    <row r="57" spans="1:15">
      <c r="A57" s="76"/>
      <c r="B57" s="236" t="s">
        <v>389</v>
      </c>
      <c r="C57" s="62" t="str">
        <f>IF(ISBLANK('B Costs &amp; suppliers'!B41),"",'B Costs &amp; suppliers'!B41)</f>
        <v/>
      </c>
      <c r="D57" s="62" t="str">
        <f>IF(ISBLANK('B Costs &amp; suppliers'!C41),"",'B Costs &amp; suppliers'!C41)</f>
        <v/>
      </c>
      <c r="E57" s="157" t="str">
        <f>IF(ISBLANK('B Costs &amp; suppliers'!E41),"",'B Costs &amp; suppliers'!E41)</f>
        <v/>
      </c>
      <c r="F57" s="76"/>
      <c r="G57" s="76"/>
      <c r="H57" s="76"/>
      <c r="I57" s="76"/>
      <c r="J57" s="76"/>
      <c r="K57" s="76"/>
      <c r="L57" s="76"/>
      <c r="M57" s="76"/>
      <c r="N57" s="76"/>
      <c r="O57" s="76"/>
    </row>
    <row r="58" spans="1:15">
      <c r="A58" s="76"/>
      <c r="B58" s="236" t="s">
        <v>389</v>
      </c>
      <c r="C58" s="490"/>
      <c r="D58" s="490"/>
      <c r="E58" s="74">
        <f>SUM(E53:E57)</f>
        <v>0</v>
      </c>
      <c r="F58" s="76"/>
      <c r="G58" s="76"/>
      <c r="H58" s="76"/>
      <c r="I58" s="76"/>
      <c r="J58" s="76"/>
      <c r="K58" s="76"/>
      <c r="L58" s="76"/>
      <c r="M58" s="76"/>
      <c r="N58" s="76"/>
      <c r="O58" s="76"/>
    </row>
    <row r="59" spans="1:15">
      <c r="A59" s="76"/>
      <c r="B59" s="236" t="s">
        <v>389</v>
      </c>
      <c r="C59" s="79"/>
      <c r="D59" s="79"/>
      <c r="E59" s="79"/>
      <c r="F59" s="79"/>
      <c r="G59" s="79"/>
      <c r="H59" s="76"/>
      <c r="I59" s="76"/>
      <c r="J59" s="76"/>
      <c r="K59" s="76"/>
      <c r="L59" s="76"/>
      <c r="M59" s="76"/>
      <c r="N59" s="76"/>
      <c r="O59" s="76"/>
    </row>
    <row r="60" spans="1:15" ht="21" customHeight="1">
      <c r="A60" s="474" t="s">
        <v>319</v>
      </c>
      <c r="B60" s="236" t="s">
        <v>389</v>
      </c>
      <c r="C60" s="172" t="s">
        <v>517</v>
      </c>
      <c r="D60" s="175"/>
      <c r="E60" s="175"/>
      <c r="F60" s="176"/>
      <c r="G60" s="177"/>
      <c r="H60" s="76"/>
      <c r="I60" s="76"/>
      <c r="J60" s="76"/>
      <c r="K60" s="76"/>
      <c r="L60" s="76"/>
      <c r="M60" s="76"/>
      <c r="N60" s="76"/>
      <c r="O60" s="76"/>
    </row>
    <row r="61" spans="1:15" ht="40.5" customHeight="1">
      <c r="A61" s="76"/>
      <c r="B61" s="236" t="s">
        <v>389</v>
      </c>
      <c r="C61" s="80" t="s">
        <v>518</v>
      </c>
      <c r="D61" s="479"/>
      <c r="E61" s="82" t="str">
        <f>IF($E$4="y","Eligible Expenditure £ (incl VAT)","Eligible Expenditure £ (excl VAT)")</f>
        <v>Eligible Expenditure £ (excl VAT)</v>
      </c>
      <c r="F61" s="83" t="s">
        <v>417</v>
      </c>
      <c r="G61" s="82" t="s">
        <v>400</v>
      </c>
      <c r="H61" s="76"/>
      <c r="I61" s="285" t="s">
        <v>419</v>
      </c>
      <c r="J61" s="76"/>
      <c r="K61" s="76"/>
      <c r="L61" s="76"/>
      <c r="M61" s="76"/>
      <c r="N61" s="76"/>
      <c r="O61" s="76"/>
    </row>
    <row r="62" spans="1:15">
      <c r="A62" s="76"/>
      <c r="B62" s="236" t="s">
        <v>389</v>
      </c>
      <c r="C62" s="433" t="str">
        <f>J7</f>
        <v>dd/mm/yy</v>
      </c>
      <c r="E62" s="173">
        <f>I34</f>
        <v>0</v>
      </c>
      <c r="F62" s="438" t="str">
        <f>IFERROR(+G62/E62,"")</f>
        <v/>
      </c>
      <c r="G62" s="173">
        <f>J34</f>
        <v>0</v>
      </c>
      <c r="H62" s="76"/>
      <c r="I62" s="475">
        <f>IFERROR(G62/G$65,0)</f>
        <v>0</v>
      </c>
      <c r="J62" s="76"/>
      <c r="K62" s="76"/>
      <c r="L62" s="76"/>
      <c r="M62" s="76"/>
      <c r="N62" s="76"/>
      <c r="O62" s="76"/>
    </row>
    <row r="63" spans="1:15">
      <c r="A63" s="76"/>
      <c r="B63" s="236" t="s">
        <v>389</v>
      </c>
      <c r="C63" s="433" t="str">
        <f>L7</f>
        <v>dd/mm/yy</v>
      </c>
      <c r="E63" s="173">
        <f>K34</f>
        <v>0</v>
      </c>
      <c r="F63" s="438" t="str">
        <f>IFERROR(+G63/E63,"")</f>
        <v/>
      </c>
      <c r="G63" s="173">
        <f>L34</f>
        <v>0</v>
      </c>
      <c r="H63" s="76"/>
      <c r="I63" s="475">
        <f>IFERROR(G63/G$65,0)</f>
        <v>0</v>
      </c>
      <c r="J63" s="222" t="str">
        <f>IF(I64=0,IF(I63=0,"",IF(I63&lt;0.15,"NB. Final claim must be at least 15% of total claim amount","")),"")</f>
        <v/>
      </c>
      <c r="K63" s="76"/>
      <c r="L63" s="76"/>
      <c r="M63" s="76"/>
      <c r="N63" s="76"/>
      <c r="O63" s="76"/>
    </row>
    <row r="64" spans="1:15">
      <c r="A64" s="76"/>
      <c r="B64" s="236" t="s">
        <v>389</v>
      </c>
      <c r="C64" s="433" t="str">
        <f>N7</f>
        <v>dd/mm/yy</v>
      </c>
      <c r="E64" s="173">
        <f>M34</f>
        <v>0</v>
      </c>
      <c r="F64" s="438" t="str">
        <f>IFERROR(+G64/E64,"")</f>
        <v/>
      </c>
      <c r="G64" s="173">
        <f>N34</f>
        <v>0</v>
      </c>
      <c r="H64" s="76"/>
      <c r="I64" s="475">
        <f>IFERROR(G64/G$65,0)</f>
        <v>0</v>
      </c>
      <c r="J64" s="222" t="str">
        <f>IF(I64=0,"",IF(I64&lt;0.15,"NB. Final claim must be at least 15% of total claim amount",""))</f>
        <v/>
      </c>
      <c r="K64" s="76"/>
      <c r="L64" s="76"/>
      <c r="M64" s="76"/>
      <c r="N64" s="76"/>
      <c r="O64" s="76"/>
    </row>
    <row r="65" spans="2:10">
      <c r="B65" s="236" t="s">
        <v>389</v>
      </c>
      <c r="C65" s="103" t="s">
        <v>420</v>
      </c>
      <c r="D65" s="104"/>
      <c r="E65" s="105">
        <f>SUM(E62:E64)</f>
        <v>0</v>
      </c>
      <c r="F65" s="104"/>
      <c r="G65" s="105">
        <f>SUM(G62:G64)</f>
        <v>0</v>
      </c>
      <c r="I65" s="475">
        <f>IFERROR(G65/G$65,0)</f>
        <v>0</v>
      </c>
      <c r="J65" s="222"/>
    </row>
    <row r="66" spans="2:10" ht="14.25" customHeight="1"/>
    <row r="67" spans="2:10" ht="30.75" customHeight="1">
      <c r="B67" s="236" t="s">
        <v>389</v>
      </c>
      <c r="C67" s="480" t="s">
        <v>519</v>
      </c>
      <c r="D67" s="158"/>
      <c r="E67" s="158" t="s">
        <v>407</v>
      </c>
    </row>
    <row r="68" spans="2:10">
      <c r="B68" s="236" t="s">
        <v>389</v>
      </c>
      <c r="C68" s="81" t="s">
        <v>520</v>
      </c>
      <c r="E68" s="75">
        <f>+E34</f>
        <v>0</v>
      </c>
    </row>
    <row r="69" spans="2:10">
      <c r="B69" s="236" t="s">
        <v>389</v>
      </c>
      <c r="C69" s="81" t="s">
        <v>521</v>
      </c>
      <c r="E69" s="75">
        <f>E48</f>
        <v>0</v>
      </c>
    </row>
    <row r="70" spans="2:10">
      <c r="B70" s="236" t="s">
        <v>389</v>
      </c>
      <c r="C70" s="81" t="s">
        <v>522</v>
      </c>
      <c r="E70" s="75">
        <f>+G34</f>
        <v>0</v>
      </c>
    </row>
    <row r="71" spans="2:10">
      <c r="B71" s="236" t="s">
        <v>389</v>
      </c>
      <c r="C71" s="81" t="s">
        <v>523</v>
      </c>
      <c r="E71" s="174">
        <f>IFERROR(+E70/E68,0)</f>
        <v>0</v>
      </c>
    </row>
    <row r="72" spans="2:10">
      <c r="B72" s="236" t="s">
        <v>389</v>
      </c>
      <c r="C72" s="48" t="s">
        <v>524</v>
      </c>
      <c r="E72" s="75">
        <f>+E68+E69-E70</f>
        <v>0</v>
      </c>
    </row>
    <row r="73" spans="2:10">
      <c r="B73" s="236" t="s">
        <v>389</v>
      </c>
      <c r="C73" s="48" t="s">
        <v>525</v>
      </c>
      <c r="E73" s="75">
        <f>E58</f>
        <v>0</v>
      </c>
    </row>
    <row r="74" spans="2:10">
      <c r="C74" s="48" t="s">
        <v>526</v>
      </c>
      <c r="E74" s="75">
        <f>+E72+E73</f>
        <v>0</v>
      </c>
    </row>
  </sheetData>
  <sheetProtection algorithmName="SHA-512" hashValue="0ROy8sbnsgCuDUs9XGrBLkrGWNkLlQfsdz4upu3rs0Qtt3wXIwYyiYCqo41l7yH4XuoZwfewqedK8DORPU+6aQ==" saltValue="pnQbNqPfcgc9qojqbZPkJw==" spinCount="100000" sheet="1" objects="1" scenarios="1" autoFilter="0"/>
  <autoFilter ref="A7:Q65" xr:uid="{00000000-0009-0000-0000-000008000000}"/>
  <customSheetViews>
    <customSheetView guid="{F0B5DAD3-F88D-49C0-843A-DF9DD510E709}" showGridLines="0" showAutoFilter="1" hiddenColumns="1" state="hidden">
      <pane xSplit="3" ySplit="8" topLeftCell="D9" activePane="bottomRight" state="frozen"/>
      <selection pane="bottomRight" activeCell="G32" sqref="G32"/>
      <rowBreaks count="2" manualBreakCount="2">
        <brk id="35" max="16383" man="1"/>
        <brk id="59" max="16383" man="1"/>
      </rowBreaks>
      <pageMargins left="0" right="0" top="0" bottom="0" header="0" footer="0"/>
      <pageSetup paperSize="9" fitToWidth="0" fitToHeight="0" orientation="landscape" horizontalDpi="4294967292" r:id="rId1"/>
      <headerFooter>
        <oddHeader>&amp;L&amp;F</oddHeader>
        <oddFooter>&amp;L&amp;F &amp;A&amp;C&amp;P</oddFooter>
      </headerFooter>
      <autoFilter ref="B1:R1" xr:uid="{D57724B2-737F-42A8-A407-B51C84D45678}"/>
    </customSheetView>
  </customSheetViews>
  <mergeCells count="37">
    <mergeCell ref="C2:G2"/>
    <mergeCell ref="I2:O2"/>
    <mergeCell ref="C3:G3"/>
    <mergeCell ref="I3:O3"/>
    <mergeCell ref="S5:Z5"/>
    <mergeCell ref="II5:IP5"/>
    <mergeCell ref="Q7:Q8"/>
    <mergeCell ref="R7:R8"/>
    <mergeCell ref="FW5:GD5"/>
    <mergeCell ref="GE5:GL5"/>
    <mergeCell ref="DK5:DR5"/>
    <mergeCell ref="DS5:DZ5"/>
    <mergeCell ref="GU5:HB5"/>
    <mergeCell ref="HC5:HJ5"/>
    <mergeCell ref="HK5:HR5"/>
    <mergeCell ref="FG5:FN5"/>
    <mergeCell ref="AQ5:AX5"/>
    <mergeCell ref="AY5:BF5"/>
    <mergeCell ref="CE5:CL5"/>
    <mergeCell ref="CM5:CT5"/>
    <mergeCell ref="CU5:DB5"/>
    <mergeCell ref="IA5:IH5"/>
    <mergeCell ref="EA5:EH5"/>
    <mergeCell ref="EI5:EP5"/>
    <mergeCell ref="EQ5:EX5"/>
    <mergeCell ref="EY5:FF5"/>
    <mergeCell ref="GM5:GT5"/>
    <mergeCell ref="FO5:FV5"/>
    <mergeCell ref="I38:N38"/>
    <mergeCell ref="I43:N43"/>
    <mergeCell ref="HS5:HZ5"/>
    <mergeCell ref="DC5:DJ5"/>
    <mergeCell ref="BG5:BN5"/>
    <mergeCell ref="BO5:BV5"/>
    <mergeCell ref="BW5:CD5"/>
    <mergeCell ref="AI5:AP5"/>
    <mergeCell ref="AA5:AH5"/>
  </mergeCells>
  <conditionalFormatting sqref="O9:O33">
    <cfRule type="cellIs" dxfId="14" priority="11" operator="notEqual">
      <formula>0</formula>
    </cfRule>
    <cfRule type="cellIs" dxfId="13" priority="12" operator="equal">
      <formula>0</formula>
    </cfRule>
  </conditionalFormatting>
  <conditionalFormatting sqref="R9:R33">
    <cfRule type="cellIs" dxfId="12" priority="10" operator="greaterThan">
      <formula>0</formula>
    </cfRule>
  </conditionalFormatting>
  <conditionalFormatting sqref="I9:I33 K9:K33 M9:M33 B9:B33 E9:E33">
    <cfRule type="expression" dxfId="11" priority="9">
      <formula>$R9&gt;0</formula>
    </cfRule>
  </conditionalFormatting>
  <conditionalFormatting sqref="C38:E47">
    <cfRule type="expression" dxfId="10" priority="8">
      <formula>$E$48&lt;&gt;$Q$34</formula>
    </cfRule>
  </conditionalFormatting>
  <conditionalFormatting sqref="S9:S33">
    <cfRule type="expression" dxfId="9" priority="7">
      <formula>$R9&gt;0</formula>
    </cfRule>
  </conditionalFormatting>
  <conditionalFormatting sqref="I9:I33 K9:K33 M9:M33">
    <cfRule type="expression" dxfId="8" priority="6">
      <formula>$O9&gt;0</formula>
    </cfRule>
  </conditionalFormatting>
  <conditionalFormatting sqref="E62:E65">
    <cfRule type="expression" dxfId="7" priority="5">
      <formula>$E$65&lt;&gt;$E$34</formula>
    </cfRule>
  </conditionalFormatting>
  <conditionalFormatting sqref="I34 K34 M34">
    <cfRule type="expression" dxfId="6" priority="4">
      <formula>$I$34+$K$34+$M$34&lt;&gt;$E$34</formula>
    </cfRule>
  </conditionalFormatting>
  <conditionalFormatting sqref="Q34">
    <cfRule type="cellIs" dxfId="5" priority="3" operator="notEqual">
      <formula>$E$48</formula>
    </cfRule>
  </conditionalFormatting>
  <conditionalFormatting sqref="N35">
    <cfRule type="expression" dxfId="4" priority="2">
      <formula>AND($N$35&lt;&gt;0,$N$35&lt;0.15)</formula>
    </cfRule>
  </conditionalFormatting>
  <conditionalFormatting sqref="L35">
    <cfRule type="expression" dxfId="3" priority="1">
      <formula>AND($N$35=0,$L$35&lt;&gt;0,$L$35&lt;0.15)</formula>
    </cfRule>
  </conditionalFormatting>
  <dataValidations count="3">
    <dataValidation type="list" allowBlank="1" showInputMessage="1" showErrorMessage="1" sqref="B9:B33" xr:uid="{00000000-0002-0000-0800-000000000000}">
      <formula1>Eligibility_Check</formula1>
    </dataValidation>
    <dataValidation type="custom" errorStyle="warning" allowBlank="1" showInputMessage="1" showErrorMessage="1" errorTitle="Overwite warning" error="You are about to change the amount requested by the applicant and overwrite the formula in this cell. " sqref="M9:M33 I9:I33 K9:K33 E9:E33" xr:uid="{00000000-0002-0000-0800-000001000000}">
      <formula1>"&lt;&gt;'C Funding &amp; Claims'!D9"</formula1>
    </dataValidation>
    <dataValidation type="custom" errorStyle="warning" allowBlank="1" showInputMessage="1" showErrorMessage="1" error="You are about to overwrite the formula in this cell, and information provided by the applicant. Do you want to continue?" sqref="C9:D33" xr:uid="{00000000-0002-0000-0800-000002000000}">
      <formula1>"&lt;&gt;'C Funding &amp; Claims'!B9"</formula1>
    </dataValidation>
  </dataValidations>
  <pageMargins left="0.23622047244094491" right="0.23622047244094491" top="0.74803149606299213" bottom="0.74803149606299213" header="0.31496062992125984" footer="0.31496062992125984"/>
  <pageSetup paperSize="9" fitToWidth="0" fitToHeight="0" orientation="landscape" horizontalDpi="4294967292" r:id="rId2"/>
  <headerFooter>
    <oddHeader>&amp;R&amp;F</oddHeader>
    <oddFooter>&amp;LCP Appendix&amp;C&amp;P&amp;R&amp;A</oddFooter>
  </headerFooter>
  <rowBreaks count="2" manualBreakCount="2">
    <brk id="35" max="16383" man="1"/>
    <brk id="59"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pageSetUpPr fitToPage="1"/>
  </sheetPr>
  <dimension ref="A1:I21"/>
  <sheetViews>
    <sheetView showGridLines="0" zoomScaleNormal="100" zoomScaleSheetLayoutView="80" zoomScalePageLayoutView="90" workbookViewId="0">
      <pane xSplit="3" ySplit="4" topLeftCell="D5" activePane="bottomRight" state="frozen"/>
      <selection pane="bottomRight" activeCell="G7" sqref="G7"/>
      <selection pane="bottomLeft" activeCell="D14" sqref="D14:F14"/>
      <selection pane="topRight" activeCell="D14" sqref="D14:F14"/>
    </sheetView>
  </sheetViews>
  <sheetFormatPr defaultColWidth="9.140625" defaultRowHeight="12.75"/>
  <cols>
    <col min="1" max="1" width="3.42578125" style="2" customWidth="1"/>
    <col min="2" max="2" width="35.42578125" style="2" customWidth="1"/>
    <col min="3" max="3" width="11.85546875" style="2" hidden="1" customWidth="1"/>
    <col min="4" max="4" width="11.42578125" style="2" customWidth="1"/>
    <col min="5" max="6" width="12.5703125" style="2" customWidth="1"/>
    <col min="7" max="7" width="42.140625" style="2" customWidth="1"/>
    <col min="8" max="8" width="3.85546875" style="2" customWidth="1"/>
    <col min="9" max="9" width="94.42578125" style="2" customWidth="1"/>
    <col min="10" max="16384" width="9.140625" style="2"/>
  </cols>
  <sheetData>
    <row r="1" spans="1:9" ht="18" customHeight="1">
      <c r="A1" s="86"/>
      <c r="B1" s="196" t="s">
        <v>527</v>
      </c>
      <c r="C1" s="192"/>
      <c r="D1" s="192"/>
      <c r="E1" s="192"/>
      <c r="F1" s="192"/>
      <c r="G1" s="197"/>
      <c r="H1" s="86"/>
    </row>
    <row r="2" spans="1:9" ht="19.5" customHeight="1">
      <c r="A2" s="86"/>
      <c r="B2" s="198"/>
      <c r="C2" s="194"/>
      <c r="D2" s="209"/>
      <c r="E2" s="193"/>
      <c r="F2" s="194"/>
      <c r="G2" s="199"/>
      <c r="H2" s="86"/>
    </row>
    <row r="3" spans="1:9" ht="15.75" customHeight="1">
      <c r="A3" s="86"/>
      <c r="B3" s="200"/>
      <c r="C3" s="201"/>
      <c r="D3" s="202" t="s">
        <v>528</v>
      </c>
      <c r="E3" s="202" t="s">
        <v>528</v>
      </c>
      <c r="F3" s="202" t="s">
        <v>528</v>
      </c>
      <c r="G3" s="203"/>
      <c r="H3" s="86"/>
    </row>
    <row r="4" spans="1:9" ht="41.25" customHeight="1">
      <c r="A4" s="86"/>
      <c r="B4" s="186" t="s">
        <v>529</v>
      </c>
      <c r="C4" s="195" t="s">
        <v>530</v>
      </c>
      <c r="D4" s="208"/>
      <c r="E4" s="208"/>
      <c r="F4" s="208"/>
      <c r="G4" s="185" t="s">
        <v>531</v>
      </c>
      <c r="H4" s="86"/>
    </row>
    <row r="5" spans="1:9" ht="18" customHeight="1">
      <c r="A5" s="86"/>
      <c r="B5" s="88" t="s">
        <v>532</v>
      </c>
      <c r="C5" s="89"/>
      <c r="D5" s="90"/>
      <c r="E5" s="90"/>
      <c r="F5" s="90"/>
      <c r="G5" s="91"/>
      <c r="H5" s="86"/>
    </row>
    <row r="6" spans="1:9" ht="18" customHeight="1">
      <c r="A6" s="86"/>
      <c r="B6" s="88" t="s">
        <v>533</v>
      </c>
      <c r="C6" s="92"/>
      <c r="D6" s="90"/>
      <c r="E6" s="90"/>
      <c r="F6" s="90"/>
      <c r="G6" s="91"/>
      <c r="H6" s="86"/>
      <c r="I6" s="87" t="s">
        <v>534</v>
      </c>
    </row>
    <row r="7" spans="1:9" ht="18" customHeight="1">
      <c r="A7" s="86"/>
      <c r="B7" s="186" t="s">
        <v>535</v>
      </c>
      <c r="C7" s="187">
        <f>SUM(C5-C6)</f>
        <v>0</v>
      </c>
      <c r="D7" s="188">
        <f>SUM(D5-D6)</f>
        <v>0</v>
      </c>
      <c r="E7" s="188">
        <f>SUM(E5-E6)</f>
        <v>0</v>
      </c>
      <c r="F7" s="188">
        <f>SUM(F5-F6)</f>
        <v>0</v>
      </c>
      <c r="G7" s="186"/>
      <c r="H7" s="86"/>
      <c r="I7" s="2" t="s">
        <v>536</v>
      </c>
    </row>
    <row r="8" spans="1:9" ht="18" customHeight="1">
      <c r="A8" s="86"/>
      <c r="B8" s="88" t="s">
        <v>537</v>
      </c>
      <c r="C8" s="93"/>
      <c r="D8" s="94"/>
      <c r="E8" s="90"/>
      <c r="F8" s="90"/>
      <c r="G8" s="91"/>
      <c r="H8" s="86"/>
      <c r="I8" s="2" t="s">
        <v>538</v>
      </c>
    </row>
    <row r="9" spans="1:9" ht="18" customHeight="1">
      <c r="A9" s="86"/>
      <c r="B9" s="88" t="s">
        <v>539</v>
      </c>
      <c r="C9" s="95"/>
      <c r="D9" s="90"/>
      <c r="E9" s="90"/>
      <c r="F9" s="90"/>
      <c r="G9" s="91"/>
      <c r="H9" s="86"/>
      <c r="I9" s="2" t="s">
        <v>540</v>
      </c>
    </row>
    <row r="10" spans="1:9" ht="18" customHeight="1">
      <c r="A10" s="86"/>
      <c r="B10" s="88" t="s">
        <v>541</v>
      </c>
      <c r="C10" s="92"/>
      <c r="D10" s="90"/>
      <c r="E10" s="90"/>
      <c r="F10" s="90"/>
      <c r="G10" s="91"/>
      <c r="H10" s="86"/>
      <c r="I10" s="2" t="s">
        <v>542</v>
      </c>
    </row>
    <row r="11" spans="1:9" ht="18" customHeight="1">
      <c r="A11" s="86"/>
      <c r="B11" s="186" t="s">
        <v>543</v>
      </c>
      <c r="C11" s="187">
        <f>C7+C8-C9-C10</f>
        <v>0</v>
      </c>
      <c r="D11" s="188">
        <f>D7+D8-D9-D10</f>
        <v>0</v>
      </c>
      <c r="E11" s="188">
        <f>E7+E8-E9-E10</f>
        <v>0</v>
      </c>
      <c r="F11" s="188">
        <f>F7+F8-F9-F10</f>
        <v>0</v>
      </c>
      <c r="G11" s="186"/>
      <c r="H11" s="86"/>
      <c r="I11" s="2" t="s">
        <v>544</v>
      </c>
    </row>
    <row r="12" spans="1:9" ht="18" customHeight="1">
      <c r="A12" s="86"/>
      <c r="B12" s="88" t="s">
        <v>545</v>
      </c>
      <c r="C12" s="92"/>
      <c r="D12" s="90"/>
      <c r="E12" s="90"/>
      <c r="F12" s="90"/>
      <c r="G12" s="91"/>
      <c r="H12" s="86"/>
      <c r="I12" s="2" t="s">
        <v>546</v>
      </c>
    </row>
    <row r="13" spans="1:9" ht="18" customHeight="1">
      <c r="A13" s="86"/>
      <c r="B13" s="88" t="s">
        <v>547</v>
      </c>
      <c r="C13" s="95"/>
      <c r="D13" s="90"/>
      <c r="E13" s="90"/>
      <c r="F13" s="90"/>
      <c r="G13" s="96"/>
      <c r="H13" s="86"/>
      <c r="I13" s="2" t="s">
        <v>548</v>
      </c>
    </row>
    <row r="14" spans="1:9" ht="18" customHeight="1">
      <c r="A14" s="86"/>
      <c r="B14" s="88" t="s">
        <v>549</v>
      </c>
      <c r="C14" s="95"/>
      <c r="D14" s="90"/>
      <c r="E14" s="90"/>
      <c r="F14" s="90"/>
      <c r="G14" s="96"/>
      <c r="H14" s="86"/>
    </row>
    <row r="15" spans="1:9" ht="18" customHeight="1">
      <c r="A15" s="86"/>
      <c r="B15" s="88"/>
      <c r="C15" s="95"/>
      <c r="D15" s="90"/>
      <c r="E15" s="90"/>
      <c r="F15" s="90"/>
      <c r="G15" s="96"/>
      <c r="H15" s="86"/>
    </row>
    <row r="16" spans="1:9" ht="18" customHeight="1">
      <c r="A16" s="86"/>
      <c r="B16" s="189" t="s">
        <v>550</v>
      </c>
      <c r="C16" s="476"/>
      <c r="D16" s="477">
        <f>+D13-D14</f>
        <v>0</v>
      </c>
      <c r="E16" s="477">
        <f>+E13-E14</f>
        <v>0</v>
      </c>
      <c r="F16" s="477">
        <f>+F13-F14</f>
        <v>0</v>
      </c>
      <c r="G16" s="190"/>
      <c r="H16" s="86"/>
    </row>
    <row r="17" spans="1:8" ht="18" customHeight="1">
      <c r="A17" s="86"/>
      <c r="B17" s="88" t="s">
        <v>551</v>
      </c>
      <c r="C17" s="92"/>
      <c r="D17" s="90"/>
      <c r="E17" s="90"/>
      <c r="F17" s="90"/>
      <c r="G17" s="91"/>
      <c r="H17" s="86"/>
    </row>
    <row r="18" spans="1:8" ht="18" customHeight="1">
      <c r="A18" s="86"/>
      <c r="B18" s="88" t="s">
        <v>552</v>
      </c>
      <c r="C18" s="95"/>
      <c r="D18" s="90"/>
      <c r="E18" s="90"/>
      <c r="F18" s="90"/>
      <c r="G18" s="91"/>
      <c r="H18" s="86"/>
    </row>
    <row r="19" spans="1:8" ht="18" customHeight="1">
      <c r="A19" s="86"/>
      <c r="B19" s="189" t="s">
        <v>553</v>
      </c>
      <c r="C19" s="476">
        <f>SUM(C20-C21)</f>
        <v>0</v>
      </c>
      <c r="D19" s="478">
        <f>SUM(D20-D21)</f>
        <v>0</v>
      </c>
      <c r="E19" s="478">
        <f>SUM(E20-E21)</f>
        <v>0</v>
      </c>
      <c r="F19" s="478">
        <f>SUM(F20-F21)</f>
        <v>0</v>
      </c>
      <c r="G19" s="189"/>
      <c r="H19" s="86"/>
    </row>
    <row r="20" spans="1:8" ht="18" customHeight="1">
      <c r="A20" s="86"/>
      <c r="B20" s="189" t="s">
        <v>554</v>
      </c>
      <c r="C20" s="476">
        <f>SUM(C14+C13)</f>
        <v>0</v>
      </c>
      <c r="D20" s="478">
        <f>SUM(D12+D13)</f>
        <v>0</v>
      </c>
      <c r="E20" s="478">
        <f>SUM(E12+E13)</f>
        <v>0</v>
      </c>
      <c r="F20" s="478">
        <f>SUM(F12+F13)</f>
        <v>0</v>
      </c>
      <c r="G20" s="191"/>
      <c r="H20" s="86"/>
    </row>
    <row r="21" spans="1:8" ht="18" customHeight="1">
      <c r="A21" s="86"/>
      <c r="B21" s="189" t="s">
        <v>555</v>
      </c>
      <c r="C21" s="476">
        <f>SUM(C17:C18)</f>
        <v>0</v>
      </c>
      <c r="D21" s="478">
        <f>SUM(D17:D18)</f>
        <v>0</v>
      </c>
      <c r="E21" s="478">
        <f>SUM(E17:E18)</f>
        <v>0</v>
      </c>
      <c r="F21" s="478">
        <f>SUM(F17:F18)</f>
        <v>0</v>
      </c>
      <c r="G21" s="189"/>
      <c r="H21" s="86"/>
    </row>
  </sheetData>
  <customSheetViews>
    <customSheetView guid="{F0B5DAD3-F88D-49C0-843A-DF9DD510E709}" showGridLines="0" fitToPage="1" hiddenColumns="1" state="hidden">
      <pane xSplit="2" ySplit="4" topLeftCell="D5" activePane="bottomRight" state="frozen"/>
      <selection pane="bottomRight" activeCell="D14" sqref="D14:F14"/>
      <pageMargins left="0" right="0" top="0" bottom="0" header="0" footer="0"/>
      <printOptions gridLines="1"/>
      <pageSetup paperSize="9" scale="77" orientation="portrait" r:id="rId1"/>
      <headerFooter alignWithMargins="0">
        <oddHeader>&amp;L&amp;F</oddHeader>
        <oddFooter>&amp;L&amp;F &amp;A&amp;C&amp;P&amp;REffective Date : 06/01/2016</oddFooter>
      </headerFooter>
    </customSheetView>
  </customSheetViews>
  <printOptions gridLines="1"/>
  <pageMargins left="0.74803149606299213" right="0.74803149606299213" top="0.98425196850393704" bottom="0.98425196850393704" header="0.51181102362204722" footer="0.51181102362204722"/>
  <pageSetup paperSize="9" scale="77" orientation="portrait" r:id="rId2"/>
  <headerFooter alignWithMargins="0">
    <oddHeader>&amp;R&amp;F</oddHeader>
    <oddFooter>&amp;LCP Appendix&amp;C&amp;P&amp;R&amp;A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B1:J30"/>
  <sheetViews>
    <sheetView showGridLines="0" workbookViewId="0">
      <selection activeCell="B32" sqref="B32"/>
    </sheetView>
  </sheetViews>
  <sheetFormatPr defaultRowHeight="12.75"/>
  <cols>
    <col min="1" max="1" width="2" customWidth="1"/>
    <col min="2" max="2" width="68.5703125" customWidth="1"/>
    <col min="3" max="3" width="23.7109375" style="46" customWidth="1"/>
    <col min="4" max="5" width="1.7109375" style="46" customWidth="1"/>
    <col min="6" max="6" width="22" customWidth="1"/>
    <col min="7" max="7" width="7.140625" customWidth="1"/>
    <col min="8" max="8" width="15.85546875" customWidth="1"/>
    <col min="9" max="10" width="25.85546875" customWidth="1"/>
  </cols>
  <sheetData>
    <row r="1" spans="2:10" ht="27.75" customHeight="1">
      <c r="B1" s="57" t="s">
        <v>556</v>
      </c>
      <c r="C1" s="58"/>
    </row>
    <row r="2" spans="2:10" ht="18.75" customHeight="1">
      <c r="B2" s="60" t="s">
        <v>557</v>
      </c>
      <c r="C2" s="58"/>
    </row>
    <row r="3" spans="2:10" ht="18.75" customHeight="1">
      <c r="B3" s="60" t="s">
        <v>558</v>
      </c>
      <c r="C3" s="58"/>
    </row>
    <row r="4" spans="2:10" ht="18.75" customHeight="1">
      <c r="B4" s="61" t="s">
        <v>559</v>
      </c>
      <c r="C4" s="58"/>
    </row>
    <row r="5" spans="2:10" ht="16.5" customHeight="1">
      <c r="B5" s="60" t="s">
        <v>560</v>
      </c>
      <c r="C5" s="60"/>
      <c r="D5" s="60"/>
      <c r="E5" s="60"/>
      <c r="F5" s="60"/>
      <c r="H5" s="242" t="s">
        <v>561</v>
      </c>
      <c r="I5" s="243"/>
      <c r="J5" s="244"/>
    </row>
    <row r="6" spans="2:10" ht="24" customHeight="1">
      <c r="H6" s="245" t="s">
        <v>508</v>
      </c>
      <c r="I6" s="246" t="s">
        <v>509</v>
      </c>
      <c r="J6" s="247"/>
    </row>
    <row r="7" spans="2:10" ht="9.75" customHeight="1">
      <c r="B7" s="54"/>
      <c r="C7" s="54"/>
      <c r="D7" s="54"/>
      <c r="E7" s="54"/>
      <c r="F7" s="54"/>
      <c r="G7" s="54"/>
      <c r="H7" s="245"/>
      <c r="I7" s="246"/>
      <c r="J7" s="247"/>
    </row>
    <row r="8" spans="2:10" ht="24" customHeight="1">
      <c r="B8" s="54" t="s">
        <v>562</v>
      </c>
      <c r="C8" s="210"/>
      <c r="D8" s="54"/>
      <c r="E8" s="54"/>
      <c r="F8" s="756" t="s">
        <v>563</v>
      </c>
      <c r="G8" s="54"/>
      <c r="H8" s="344" t="s">
        <v>564</v>
      </c>
      <c r="I8" s="342"/>
      <c r="J8" s="343"/>
    </row>
    <row r="9" spans="2:10" ht="11.25" customHeight="1">
      <c r="F9" s="757"/>
      <c r="G9" s="53"/>
    </row>
    <row r="10" spans="2:10" ht="21" customHeight="1">
      <c r="B10" s="178" t="s">
        <v>565</v>
      </c>
      <c r="C10" s="179" t="s">
        <v>566</v>
      </c>
      <c r="F10" s="59" t="s">
        <v>566</v>
      </c>
    </row>
    <row r="11" spans="2:10" ht="35.25" customHeight="1">
      <c r="B11" s="97" t="str">
        <f>IF(ISBLANK('D Project milestones'!B5),"",'D Project milestones'!B5)</f>
        <v/>
      </c>
      <c r="C11" s="97" t="str">
        <f>IF(ISBLANK('D Project milestones'!C5),"",'D Project milestones'!C5)</f>
        <v/>
      </c>
      <c r="F11" s="56">
        <f>'D Project milestones'!C5</f>
        <v>0</v>
      </c>
    </row>
    <row r="12" spans="2:10" ht="35.25" customHeight="1">
      <c r="B12" s="97" t="str">
        <f>IF(ISBLANK('D Project milestones'!B6),"",'D Project milestones'!B6)</f>
        <v/>
      </c>
      <c r="C12" s="97" t="str">
        <f>IF(ISBLANK('D Project milestones'!C6),"",'D Project milestones'!C6)</f>
        <v/>
      </c>
      <c r="F12" s="56">
        <f>'D Project milestones'!C6</f>
        <v>0</v>
      </c>
    </row>
    <row r="13" spans="2:10" ht="35.25" customHeight="1">
      <c r="B13" s="97" t="str">
        <f>IF(ISBLANK('D Project milestones'!B7),"",'D Project milestones'!B7)</f>
        <v/>
      </c>
      <c r="C13" s="97" t="str">
        <f>IF(ISBLANK('D Project milestones'!C7),"",'D Project milestones'!C7)</f>
        <v/>
      </c>
      <c r="F13" s="56">
        <f>'D Project milestones'!C7</f>
        <v>0</v>
      </c>
    </row>
    <row r="14" spans="2:10" ht="35.25" customHeight="1">
      <c r="B14" s="97" t="str">
        <f>IF(ISBLANK('D Project milestones'!B8),"",'D Project milestones'!B8)</f>
        <v/>
      </c>
      <c r="C14" s="97" t="str">
        <f>IF(ISBLANK('D Project milestones'!C8),"",'D Project milestones'!C8)</f>
        <v/>
      </c>
      <c r="F14" s="56">
        <f>'D Project milestones'!C8</f>
        <v>0</v>
      </c>
    </row>
    <row r="15" spans="2:10" ht="35.25" customHeight="1">
      <c r="B15" s="97" t="str">
        <f>IF(ISBLANK('D Project milestones'!B9),"",'D Project milestones'!B9)</f>
        <v/>
      </c>
      <c r="C15" s="97" t="str">
        <f>IF(ISBLANK('D Project milestones'!C9),"",'D Project milestones'!C9)</f>
        <v/>
      </c>
      <c r="F15" s="56">
        <f>'D Project milestones'!C9</f>
        <v>0</v>
      </c>
    </row>
    <row r="16" spans="2:10" ht="35.25" customHeight="1">
      <c r="B16" s="97" t="str">
        <f>IF(ISBLANK('D Project milestones'!B10),"",'D Project milestones'!B10)</f>
        <v/>
      </c>
      <c r="C16" s="97" t="str">
        <f>IF(ISBLANK('D Project milestones'!C10),"",'D Project milestones'!C10)</f>
        <v/>
      </c>
      <c r="F16" s="56">
        <f>'D Project milestones'!C10</f>
        <v>0</v>
      </c>
    </row>
    <row r="17" spans="2:6" ht="35.25" customHeight="1">
      <c r="B17" s="97" t="str">
        <f>IF(ISBLANK('D Project milestones'!B11),"",'D Project milestones'!B11)</f>
        <v/>
      </c>
      <c r="C17" s="97" t="str">
        <f>IF(ISBLANK('D Project milestones'!C11),"",'D Project milestones'!C11)</f>
        <v/>
      </c>
      <c r="F17" s="56">
        <f>'D Project milestones'!C11</f>
        <v>0</v>
      </c>
    </row>
    <row r="18" spans="2:6" ht="35.25" customHeight="1">
      <c r="B18" s="97" t="str">
        <f>IF(ISBLANK('D Project milestones'!B12),"",'D Project milestones'!B12)</f>
        <v/>
      </c>
      <c r="C18" s="97" t="str">
        <f>IF(ISBLANK('D Project milestones'!C12),"",'D Project milestones'!C12)</f>
        <v/>
      </c>
      <c r="F18" s="56">
        <f>'D Project milestones'!C12</f>
        <v>0</v>
      </c>
    </row>
    <row r="19" spans="2:6" ht="35.25" customHeight="1">
      <c r="B19" s="97" t="str">
        <f>IF(ISBLANK('D Project milestones'!B13),"",'D Project milestones'!B13)</f>
        <v/>
      </c>
      <c r="C19" s="97" t="str">
        <f>IF(ISBLANK('D Project milestones'!C13),"",'D Project milestones'!C13)</f>
        <v/>
      </c>
      <c r="F19" s="56">
        <f>'D Project milestones'!C13</f>
        <v>0</v>
      </c>
    </row>
    <row r="20" spans="2:6" ht="35.25" customHeight="1">
      <c r="B20" s="97" t="str">
        <f>IF(ISBLANK('D Project milestones'!B14),"",'D Project milestones'!B14)</f>
        <v/>
      </c>
      <c r="C20" s="97" t="str">
        <f>IF(ISBLANK('D Project milestones'!C14),"",'D Project milestones'!C14)</f>
        <v/>
      </c>
      <c r="F20" s="56">
        <f>'D Project milestones'!C14</f>
        <v>0</v>
      </c>
    </row>
    <row r="21" spans="2:6" ht="35.25" customHeight="1">
      <c r="B21" s="97" t="str">
        <f>IF(ISBLANK('D Project milestones'!B15),"",'D Project milestones'!B15)</f>
        <v/>
      </c>
      <c r="C21" s="97" t="str">
        <f>IF(ISBLANK('D Project milestones'!C15),"",'D Project milestones'!C15)</f>
        <v/>
      </c>
      <c r="F21" s="56">
        <f>'D Project milestones'!C15</f>
        <v>0</v>
      </c>
    </row>
    <row r="22" spans="2:6" ht="35.25" customHeight="1">
      <c r="B22" s="97" t="str">
        <f>IF(ISBLANK('D Project milestones'!B16),"",'D Project milestones'!B16)</f>
        <v/>
      </c>
      <c r="C22" s="97" t="str">
        <f>IF(ISBLANK('D Project milestones'!C16),"",'D Project milestones'!C16)</f>
        <v/>
      </c>
      <c r="F22" s="56">
        <f>'D Project milestones'!C16</f>
        <v>0</v>
      </c>
    </row>
    <row r="23" spans="2:6" ht="35.25" customHeight="1">
      <c r="B23" s="97" t="str">
        <f>IF(ISBLANK('D Project milestones'!B17),"",'D Project milestones'!B17)</f>
        <v/>
      </c>
      <c r="C23" s="97" t="str">
        <f>IF(ISBLANK('D Project milestones'!C17),"",'D Project milestones'!C17)</f>
        <v/>
      </c>
      <c r="F23" s="56">
        <f>'D Project milestones'!C17</f>
        <v>0</v>
      </c>
    </row>
    <row r="24" spans="2:6" ht="35.25" customHeight="1">
      <c r="B24" s="97" t="str">
        <f>IF(ISBLANK('D Project milestones'!B18),"",'D Project milestones'!B18)</f>
        <v/>
      </c>
      <c r="C24" s="97" t="str">
        <f>IF(ISBLANK('D Project milestones'!C18),"",'D Project milestones'!C18)</f>
        <v/>
      </c>
      <c r="F24" s="56">
        <f>'D Project milestones'!C18</f>
        <v>0</v>
      </c>
    </row>
    <row r="25" spans="2:6" ht="35.25" customHeight="1">
      <c r="B25" s="97" t="str">
        <f>IF(ISBLANK('D Project milestones'!B19),"",'D Project milestones'!B19)</f>
        <v/>
      </c>
      <c r="C25" s="97" t="str">
        <f>IF(ISBLANK('D Project milestones'!C19),"",'D Project milestones'!C19)</f>
        <v/>
      </c>
      <c r="F25" s="56">
        <f>'D Project milestones'!C19</f>
        <v>0</v>
      </c>
    </row>
    <row r="26" spans="2:6" ht="35.25" customHeight="1">
      <c r="B26" s="97" t="str">
        <f>IF(ISBLANK('D Project milestones'!B20),"",'D Project milestones'!B20)</f>
        <v/>
      </c>
      <c r="C26" s="97" t="str">
        <f>IF(ISBLANK('D Project milestones'!C20),"",'D Project milestones'!C20)</f>
        <v/>
      </c>
      <c r="F26" s="56">
        <f>'D Project milestones'!C20</f>
        <v>0</v>
      </c>
    </row>
    <row r="27" spans="2:6" ht="35.25" customHeight="1">
      <c r="B27" s="97" t="str">
        <f>IF(ISBLANK('D Project milestones'!B21),"",'D Project milestones'!B21)</f>
        <v/>
      </c>
      <c r="C27" s="97" t="str">
        <f>IF(ISBLANK('D Project milestones'!C21),"",'D Project milestones'!C21)</f>
        <v/>
      </c>
      <c r="F27" s="56">
        <f>'D Project milestones'!C21</f>
        <v>0</v>
      </c>
    </row>
    <row r="28" spans="2:6" ht="30.75" customHeight="1">
      <c r="B28" s="97" t="s">
        <v>567</v>
      </c>
      <c r="C28" s="55"/>
    </row>
    <row r="29" spans="2:6" ht="30.75" customHeight="1">
      <c r="B29" s="97" t="s">
        <v>568</v>
      </c>
      <c r="C29" s="55" t="str">
        <f>IF(ISBLANK(C$28),"",DATE(YEAR(C28) + 1, MONTH(C28), DAY(C28)))</f>
        <v/>
      </c>
      <c r="F29" s="341"/>
    </row>
    <row r="30" spans="2:6" ht="30.75" customHeight="1">
      <c r="B30" s="97" t="s">
        <v>569</v>
      </c>
      <c r="C30" s="55" t="str">
        <f>IF(ISBLANK(C$28),"",DATE(YEAR(C29) + 1, MONTH(C29), DAY(C29)))</f>
        <v/>
      </c>
    </row>
  </sheetData>
  <sheetProtection sheet="1" formatRows="0" sort="0" autoFilter="0"/>
  <autoFilter ref="B10:F27" xr:uid="{00000000-0009-0000-0000-00000A000000}"/>
  <customSheetViews>
    <customSheetView guid="{F0B5DAD3-F88D-49C0-843A-DF9DD510E709}" showGridLines="0" showAutoFilter="1" state="hidden" topLeftCell="A10">
      <selection activeCell="D14" sqref="D14:F14"/>
      <pageMargins left="0" right="0" top="0" bottom="0" header="0" footer="0"/>
      <pageSetup paperSize="9" scale="92" fitToWidth="0" fitToHeight="0" orientation="portrait" r:id="rId1"/>
      <autoFilter ref="B1:F1" xr:uid="{9A9711FF-61CD-4AF3-B857-9F20BD603F74}"/>
    </customSheetView>
  </customSheetViews>
  <mergeCells count="1">
    <mergeCell ref="F8:F9"/>
  </mergeCells>
  <conditionalFormatting sqref="C8">
    <cfRule type="cellIs" dxfId="2" priority="2" operator="between">
      <formula>42736</formula>
      <formula>46022</formula>
    </cfRule>
  </conditionalFormatting>
  <conditionalFormatting sqref="C28">
    <cfRule type="containsBlanks" dxfId="1" priority="1" stopIfTrue="1">
      <formula>LEN(TRIM(C28))=0</formula>
    </cfRule>
  </conditionalFormatting>
  <dataValidations count="1">
    <dataValidation type="date" operator="greaterThan" allowBlank="1" showInputMessage="1" showErrorMessage="1" sqref="C8" xr:uid="{00000000-0002-0000-0A00-000000000000}">
      <formula1>42370</formula1>
    </dataValidation>
  </dataValidations>
  <pageMargins left="0.70866141732283472" right="0.70866141732283472" top="0.74803149606299213" bottom="0.74803149606299213" header="0.31496062992125984" footer="0.31496062992125984"/>
  <pageSetup paperSize="9" scale="92" fitToWidth="0" fitToHeight="0" orientation="portrait" r:id="rId2"/>
  <headerFooter>
    <oddHeader>&amp;R&amp;F</oddHeader>
    <oddFooter>&amp;LCP appendix&amp;R&amp;A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G22"/>
  <sheetViews>
    <sheetView showGridLines="0" topLeftCell="A4" workbookViewId="0">
      <selection activeCell="G23" sqref="G23"/>
    </sheetView>
  </sheetViews>
  <sheetFormatPr defaultRowHeight="12.75"/>
  <cols>
    <col min="1" max="1" width="4.28515625" customWidth="1"/>
    <col min="2" max="2" width="45.7109375" customWidth="1"/>
    <col min="3" max="4" width="22.28515625" customWidth="1"/>
    <col min="5" max="5" width="5.85546875" customWidth="1"/>
    <col min="6" max="7" width="38.5703125" customWidth="1"/>
    <col min="8" max="8" width="5.140625" customWidth="1"/>
  </cols>
  <sheetData>
    <row r="1" spans="1:7" ht="23.25" customHeight="1">
      <c r="F1" s="758" t="s">
        <v>570</v>
      </c>
      <c r="G1" s="759"/>
    </row>
    <row r="2" spans="1:7">
      <c r="B2" s="252" t="s">
        <v>571</v>
      </c>
      <c r="F2" s="211" t="s">
        <v>12</v>
      </c>
      <c r="G2" s="212" t="s">
        <v>572</v>
      </c>
    </row>
    <row r="3" spans="1:7" ht="40.5" customHeight="1">
      <c r="A3" s="280"/>
      <c r="B3" s="84" t="s">
        <v>573</v>
      </c>
      <c r="C3" s="85" t="s">
        <v>574</v>
      </c>
      <c r="F3" s="250" t="s">
        <v>575</v>
      </c>
      <c r="G3" s="251" t="s">
        <v>576</v>
      </c>
    </row>
    <row r="4" spans="1:7" ht="27.75" customHeight="1">
      <c r="A4" s="281" t="s">
        <v>577</v>
      </c>
      <c r="B4" s="180" t="s">
        <v>578</v>
      </c>
      <c r="C4" s="184">
        <f>'3 Appraisal Milestones'!C8</f>
        <v>0</v>
      </c>
      <c r="F4" s="215" t="s">
        <v>579</v>
      </c>
      <c r="G4" s="216" t="s">
        <v>580</v>
      </c>
    </row>
    <row r="5" spans="1:7" ht="25.5">
      <c r="A5" s="281" t="s">
        <v>581</v>
      </c>
      <c r="B5" s="180" t="s">
        <v>582</v>
      </c>
      <c r="C5" s="184" t="str">
        <f>IF('1 Appraisal Funding &amp; Claims'!M34&gt;0,'1 Appraisal Funding &amp; Claims'!N7,IF('1 Appraisal Funding &amp; Claims'!K34&gt;0,'1 Appraisal Funding &amp; Claims'!L7,IF('1 Appraisal Funding &amp; Claims'!I34&gt;0,'1 Appraisal Funding &amp; Claims'!J7,"No Claims entered")))</f>
        <v>No Claims entered</v>
      </c>
      <c r="F5" s="215" t="s">
        <v>579</v>
      </c>
      <c r="G5" s="216" t="s">
        <v>583</v>
      </c>
    </row>
    <row r="6" spans="1:7">
      <c r="F6" s="217"/>
      <c r="G6" s="214"/>
    </row>
    <row r="7" spans="1:7">
      <c r="F7" s="217"/>
      <c r="G7" s="214"/>
    </row>
    <row r="8" spans="1:7" ht="17.25" customHeight="1">
      <c r="B8" s="252" t="s">
        <v>584</v>
      </c>
      <c r="F8" s="217"/>
      <c r="G8" s="214"/>
    </row>
    <row r="9" spans="1:7" ht="38.25">
      <c r="A9" s="99"/>
      <c r="B9" s="84" t="s">
        <v>585</v>
      </c>
      <c r="C9" s="85" t="s">
        <v>586</v>
      </c>
      <c r="D9" s="85" t="s">
        <v>574</v>
      </c>
      <c r="F9" s="250" t="s">
        <v>575</v>
      </c>
      <c r="G9" s="251" t="s">
        <v>587</v>
      </c>
    </row>
    <row r="10" spans="1:7" ht="17.25" customHeight="1">
      <c r="A10" s="98">
        <v>1</v>
      </c>
      <c r="B10" s="100" t="s">
        <v>520</v>
      </c>
      <c r="C10" s="102">
        <f>'C Funding &amp; claims'!D46</f>
        <v>0</v>
      </c>
      <c r="D10" s="155">
        <f>'1 Appraisal Funding &amp; Claims'!E68</f>
        <v>0</v>
      </c>
      <c r="E10" s="47"/>
      <c r="F10" s="760" t="s">
        <v>588</v>
      </c>
      <c r="G10" s="760" t="s">
        <v>589</v>
      </c>
    </row>
    <row r="11" spans="1:7" ht="17.25" customHeight="1">
      <c r="A11" s="98">
        <v>2</v>
      </c>
      <c r="B11" s="100" t="s">
        <v>521</v>
      </c>
      <c r="C11" s="45"/>
      <c r="D11" s="155">
        <f>'1 Appraisal Funding &amp; Claims'!E69</f>
        <v>0</v>
      </c>
      <c r="E11" s="47"/>
      <c r="F11" s="760"/>
      <c r="G11" s="760"/>
    </row>
    <row r="12" spans="1:7" ht="17.25" customHeight="1">
      <c r="A12" s="98">
        <v>3</v>
      </c>
      <c r="B12" s="100" t="s">
        <v>522</v>
      </c>
      <c r="C12" s="102">
        <f>'C Funding &amp; claims'!D47</f>
        <v>0</v>
      </c>
      <c r="D12" s="155">
        <f>'1 Appraisal Funding &amp; Claims'!E70</f>
        <v>0</v>
      </c>
      <c r="E12" s="47"/>
      <c r="F12" s="760"/>
      <c r="G12" s="760"/>
    </row>
    <row r="13" spans="1:7" ht="17.25" customHeight="1">
      <c r="A13" s="98">
        <v>4</v>
      </c>
      <c r="B13" s="100" t="s">
        <v>590</v>
      </c>
      <c r="C13" s="101">
        <f>'C Funding &amp; claims'!D48</f>
        <v>0</v>
      </c>
      <c r="D13" s="156">
        <f>'1 Appraisal Funding &amp; Claims'!E71</f>
        <v>0</v>
      </c>
      <c r="E13" s="47"/>
      <c r="F13" s="760"/>
      <c r="G13" s="760"/>
    </row>
    <row r="14" spans="1:7" ht="17.25" customHeight="1">
      <c r="A14" s="98">
        <v>5</v>
      </c>
      <c r="B14" s="100" t="s">
        <v>591</v>
      </c>
      <c r="C14" s="102">
        <f>'C Funding &amp; claims'!D49</f>
        <v>0</v>
      </c>
      <c r="D14" s="155">
        <f>'1 Appraisal Funding &amp; Claims'!E72</f>
        <v>0</v>
      </c>
      <c r="E14" s="47"/>
      <c r="F14" s="760"/>
      <c r="G14" s="760"/>
    </row>
    <row r="15" spans="1:7" ht="17.25" customHeight="1">
      <c r="A15" s="98">
        <v>6</v>
      </c>
      <c r="B15" s="100" t="s">
        <v>525</v>
      </c>
      <c r="C15" s="102">
        <f>'C Funding &amp; claims'!D50</f>
        <v>0</v>
      </c>
      <c r="D15" s="155">
        <f>'1 Appraisal Funding &amp; Claims'!E73</f>
        <v>0</v>
      </c>
      <c r="F15" s="760"/>
      <c r="G15" s="760"/>
    </row>
    <row r="16" spans="1:7" ht="17.25" customHeight="1">
      <c r="A16" s="98">
        <v>7</v>
      </c>
      <c r="B16" s="100" t="s">
        <v>526</v>
      </c>
      <c r="C16" s="102">
        <f>'C Funding &amp; claims'!D51</f>
        <v>0</v>
      </c>
      <c r="D16" s="102">
        <f>'1 Appraisal Funding &amp; Claims'!E74</f>
        <v>0</v>
      </c>
      <c r="F16" s="760"/>
      <c r="G16" s="760"/>
    </row>
    <row r="17" spans="1:7">
      <c r="F17" s="217"/>
      <c r="G17" s="214"/>
    </row>
    <row r="18" spans="1:7" ht="20.25" customHeight="1">
      <c r="B18" s="252" t="s">
        <v>592</v>
      </c>
      <c r="F18" s="217"/>
      <c r="G18" s="214"/>
    </row>
    <row r="19" spans="1:7" ht="38.25">
      <c r="A19" s="181"/>
      <c r="B19" s="182" t="s">
        <v>593</v>
      </c>
      <c r="C19" s="183" t="s">
        <v>566</v>
      </c>
      <c r="F19" s="250" t="s">
        <v>594</v>
      </c>
      <c r="G19" s="251" t="s">
        <v>595</v>
      </c>
    </row>
    <row r="20" spans="1:7" ht="57.75">
      <c r="A20" s="183" t="s">
        <v>596</v>
      </c>
      <c r="B20" s="340" t="s">
        <v>597</v>
      </c>
      <c r="C20" s="184">
        <f>C4</f>
        <v>0</v>
      </c>
      <c r="F20" s="213"/>
      <c r="G20" s="216" t="s">
        <v>598</v>
      </c>
    </row>
    <row r="21" spans="1:7" ht="44.25">
      <c r="A21" s="183" t="s">
        <v>599</v>
      </c>
      <c r="B21" s="340" t="s">
        <v>600</v>
      </c>
      <c r="C21" s="184" t="str">
        <f>C5</f>
        <v>No Claims entered</v>
      </c>
      <c r="F21" s="213"/>
      <c r="G21" s="216" t="s">
        <v>583</v>
      </c>
    </row>
    <row r="22" spans="1:7" ht="45">
      <c r="A22" s="183" t="s">
        <v>601</v>
      </c>
      <c r="B22" s="340" t="s">
        <v>602</v>
      </c>
      <c r="C22" s="184" t="str">
        <f>IFERROR(C5+(365.25*5),"Unable to calculate - Needs Completition Date")</f>
        <v>Unable to calculate - Needs Completition Date</v>
      </c>
      <c r="F22" s="218"/>
      <c r="G22" s="216" t="s">
        <v>603</v>
      </c>
    </row>
  </sheetData>
  <sheetProtection algorithmName="SHA-512" hashValue="7MR2DAe+0lQ9akzU0kiUr+MDrujCB54WeYSlamP7VZBtQNL7Vc3m8aWSoVZU5OL5Q5CBnOZSIH+d1t6NkwTkzA==" saltValue="P7bd8rGgFDRi7hcLDDB6pw==" spinCount="100000" sheet="1"/>
  <customSheetViews>
    <customSheetView guid="{F0B5DAD3-F88D-49C0-843A-DF9DD510E709}" showGridLines="0" state="hidden">
      <selection activeCell="D11" sqref="D11"/>
      <pageMargins left="0" right="0" top="0" bottom="0" header="0" footer="0"/>
      <pageSetup paperSize="9" orientation="portrait" r:id="rId1"/>
    </customSheetView>
  </customSheetViews>
  <mergeCells count="3">
    <mergeCell ref="F1:G1"/>
    <mergeCell ref="F10:F16"/>
    <mergeCell ref="G10:G16"/>
  </mergeCells>
  <conditionalFormatting sqref="C4:C5 C20:C22">
    <cfRule type="cellIs" dxfId="0" priority="1" operator="between">
      <formula>42826</formula>
      <formula>47845</formula>
    </cfRule>
  </conditionalFormatting>
  <pageMargins left="0.23622047244094491" right="0.23622047244094491" top="0.74803149606299213" bottom="0.74803149606299213" header="0.31496062992125984" footer="0.31496062992125984"/>
  <pageSetup paperSize="9" orientation="portrait" r:id="rId2"/>
  <headerFooter>
    <oddHeader>&amp;R&amp;F</oddHeader>
    <oddFooter>&amp;C&amp;P&amp;R&amp;A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1"/>
  </sheetPr>
  <dimension ref="A1:G83"/>
  <sheetViews>
    <sheetView workbookViewId="0">
      <selection activeCell="C67" sqref="C67"/>
    </sheetView>
  </sheetViews>
  <sheetFormatPr defaultRowHeight="12.75"/>
  <cols>
    <col min="1" max="1" width="46.28515625" customWidth="1"/>
    <col min="2" max="2" width="20.42578125" customWidth="1"/>
    <col min="3" max="3" width="37.42578125" customWidth="1"/>
    <col min="4" max="4" width="43.7109375" customWidth="1"/>
    <col min="5" max="5" width="35.42578125" customWidth="1"/>
    <col min="6" max="6" width="37.5703125" customWidth="1"/>
    <col min="7" max="7" width="46.42578125" customWidth="1"/>
  </cols>
  <sheetData>
    <row r="1" spans="1:7" ht="24.75" customHeight="1">
      <c r="A1" s="278" t="s">
        <v>604</v>
      </c>
    </row>
    <row r="2" spans="1:7">
      <c r="A2" s="45" t="s">
        <v>605</v>
      </c>
      <c r="B2" s="238" t="s">
        <v>504</v>
      </c>
      <c r="C2" s="240" t="s">
        <v>606</v>
      </c>
      <c r="D2" s="267" t="s">
        <v>607</v>
      </c>
      <c r="E2" s="267" t="s">
        <v>608</v>
      </c>
      <c r="F2" s="239" t="s">
        <v>609</v>
      </c>
      <c r="G2" s="326" t="s">
        <v>610</v>
      </c>
    </row>
    <row r="3" spans="1:7">
      <c r="A3" s="264" t="s">
        <v>611</v>
      </c>
      <c r="B3" s="271" t="s">
        <v>389</v>
      </c>
      <c r="C3" s="274" t="s">
        <v>612</v>
      </c>
      <c r="D3" s="268" t="s">
        <v>613</v>
      </c>
      <c r="E3" s="268" t="s">
        <v>606</v>
      </c>
      <c r="F3" s="274" t="s">
        <v>614</v>
      </c>
      <c r="G3" s="1" t="s">
        <v>615</v>
      </c>
    </row>
    <row r="4" spans="1:7">
      <c r="A4" s="265" t="s">
        <v>616</v>
      </c>
      <c r="B4" s="272" t="s">
        <v>617</v>
      </c>
      <c r="C4" s="275" t="s">
        <v>618</v>
      </c>
      <c r="D4" s="269" t="s">
        <v>619</v>
      </c>
      <c r="E4" s="268" t="s">
        <v>620</v>
      </c>
      <c r="F4" s="275" t="s">
        <v>621</v>
      </c>
      <c r="G4" s="1" t="s">
        <v>622</v>
      </c>
    </row>
    <row r="5" spans="1:7">
      <c r="A5" s="265" t="s">
        <v>623</v>
      </c>
      <c r="B5" s="273" t="s">
        <v>624</v>
      </c>
      <c r="C5" s="275" t="s">
        <v>625</v>
      </c>
      <c r="D5" s="270" t="s">
        <v>626</v>
      </c>
      <c r="E5" s="277" t="s">
        <v>627</v>
      </c>
      <c r="F5" s="275" t="s">
        <v>628</v>
      </c>
      <c r="G5" s="1" t="s">
        <v>629</v>
      </c>
    </row>
    <row r="6" spans="1:7">
      <c r="A6" s="265" t="s">
        <v>630</v>
      </c>
      <c r="C6" s="275" t="s">
        <v>631</v>
      </c>
      <c r="E6" s="277" t="s">
        <v>632</v>
      </c>
      <c r="F6" s="275" t="s">
        <v>633</v>
      </c>
      <c r="G6" s="1" t="s">
        <v>634</v>
      </c>
    </row>
    <row r="7" spans="1:7">
      <c r="A7" s="265" t="s">
        <v>635</v>
      </c>
      <c r="C7" s="275" t="s">
        <v>636</v>
      </c>
      <c r="E7" s="277" t="s">
        <v>637</v>
      </c>
      <c r="F7" s="275" t="s">
        <v>638</v>
      </c>
      <c r="G7" s="1" t="s">
        <v>639</v>
      </c>
    </row>
    <row r="8" spans="1:7">
      <c r="A8" s="265" t="s">
        <v>640</v>
      </c>
      <c r="C8" s="275" t="s">
        <v>641</v>
      </c>
      <c r="F8" s="275" t="s">
        <v>642</v>
      </c>
      <c r="G8" s="1" t="s">
        <v>643</v>
      </c>
    </row>
    <row r="9" spans="1:7">
      <c r="A9" s="265" t="s">
        <v>644</v>
      </c>
      <c r="C9" s="275" t="s">
        <v>645</v>
      </c>
      <c r="F9" s="275" t="s">
        <v>646</v>
      </c>
      <c r="G9" s="1" t="s">
        <v>647</v>
      </c>
    </row>
    <row r="10" spans="1:7">
      <c r="A10" s="265" t="s">
        <v>648</v>
      </c>
      <c r="C10" s="275" t="s">
        <v>649</v>
      </c>
      <c r="F10" s="276" t="s">
        <v>649</v>
      </c>
      <c r="G10" s="1" t="s">
        <v>650</v>
      </c>
    </row>
    <row r="11" spans="1:7">
      <c r="A11" s="265" t="s">
        <v>651</v>
      </c>
      <c r="C11" s="275" t="s">
        <v>652</v>
      </c>
      <c r="F11" s="237"/>
      <c r="G11" s="1" t="s">
        <v>653</v>
      </c>
    </row>
    <row r="12" spans="1:7">
      <c r="A12" s="265" t="s">
        <v>654</v>
      </c>
      <c r="C12" s="275" t="s">
        <v>655</v>
      </c>
      <c r="F12" s="237"/>
      <c r="G12" s="1" t="s">
        <v>656</v>
      </c>
    </row>
    <row r="13" spans="1:7">
      <c r="A13" s="265" t="s">
        <v>657</v>
      </c>
      <c r="C13" s="275" t="s">
        <v>658</v>
      </c>
      <c r="F13" s="237"/>
      <c r="G13" s="1" t="s">
        <v>659</v>
      </c>
    </row>
    <row r="14" spans="1:7">
      <c r="A14" s="265" t="s">
        <v>660</v>
      </c>
      <c r="C14" s="276" t="s">
        <v>661</v>
      </c>
      <c r="F14" s="237"/>
      <c r="G14" s="1" t="s">
        <v>662</v>
      </c>
    </row>
    <row r="15" spans="1:7">
      <c r="A15" s="265" t="s">
        <v>663</v>
      </c>
      <c r="G15" s="1" t="s">
        <v>664</v>
      </c>
    </row>
    <row r="16" spans="1:7">
      <c r="A16" s="265" t="s">
        <v>665</v>
      </c>
      <c r="G16" s="1" t="s">
        <v>666</v>
      </c>
    </row>
    <row r="17" spans="1:7">
      <c r="A17" s="265" t="s">
        <v>667</v>
      </c>
      <c r="G17" s="1" t="s">
        <v>668</v>
      </c>
    </row>
    <row r="18" spans="1:7">
      <c r="A18" s="265" t="s">
        <v>669</v>
      </c>
      <c r="G18" s="1" t="s">
        <v>670</v>
      </c>
    </row>
    <row r="19" spans="1:7">
      <c r="A19" s="265" t="s">
        <v>671</v>
      </c>
      <c r="G19" s="1" t="s">
        <v>672</v>
      </c>
    </row>
    <row r="20" spans="1:7">
      <c r="A20" s="265" t="s">
        <v>673</v>
      </c>
      <c r="G20" s="1" t="s">
        <v>674</v>
      </c>
    </row>
    <row r="21" spans="1:7">
      <c r="A21" s="265" t="s">
        <v>675</v>
      </c>
      <c r="C21" s="1"/>
      <c r="D21" s="1"/>
      <c r="G21" s="1" t="s">
        <v>676</v>
      </c>
    </row>
    <row r="22" spans="1:7">
      <c r="A22" s="265" t="s">
        <v>677</v>
      </c>
      <c r="C22" s="1"/>
      <c r="D22" s="1"/>
      <c r="G22" s="1" t="s">
        <v>678</v>
      </c>
    </row>
    <row r="23" spans="1:7">
      <c r="A23" s="265" t="s">
        <v>679</v>
      </c>
      <c r="D23" s="1"/>
      <c r="G23" s="1" t="s">
        <v>680</v>
      </c>
    </row>
    <row r="24" spans="1:7">
      <c r="A24" s="265" t="s">
        <v>681</v>
      </c>
      <c r="C24" s="1"/>
      <c r="D24" s="1"/>
      <c r="G24" s="1" t="s">
        <v>682</v>
      </c>
    </row>
    <row r="25" spans="1:7">
      <c r="A25" s="265" t="s">
        <v>683</v>
      </c>
    </row>
    <row r="26" spans="1:7">
      <c r="A26" s="265" t="s">
        <v>684</v>
      </c>
    </row>
    <row r="27" spans="1:7">
      <c r="A27" s="265" t="s">
        <v>685</v>
      </c>
    </row>
    <row r="28" spans="1:7">
      <c r="A28" s="265" t="s">
        <v>686</v>
      </c>
    </row>
    <row r="29" spans="1:7">
      <c r="A29" s="265" t="s">
        <v>687</v>
      </c>
    </row>
    <row r="30" spans="1:7">
      <c r="A30" s="265" t="s">
        <v>688</v>
      </c>
    </row>
    <row r="31" spans="1:7">
      <c r="A31" s="265" t="s">
        <v>689</v>
      </c>
    </row>
    <row r="32" spans="1:7">
      <c r="A32" s="265" t="s">
        <v>690</v>
      </c>
    </row>
    <row r="33" spans="1:1">
      <c r="A33" s="265" t="s">
        <v>691</v>
      </c>
    </row>
    <row r="34" spans="1:1">
      <c r="A34" s="265" t="s">
        <v>692</v>
      </c>
    </row>
    <row r="35" spans="1:1">
      <c r="A35" s="265" t="s">
        <v>693</v>
      </c>
    </row>
    <row r="36" spans="1:1">
      <c r="A36" s="265" t="s">
        <v>694</v>
      </c>
    </row>
    <row r="37" spans="1:1">
      <c r="A37" s="265" t="s">
        <v>695</v>
      </c>
    </row>
    <row r="38" spans="1:1">
      <c r="A38" s="265" t="s">
        <v>696</v>
      </c>
    </row>
    <row r="39" spans="1:1">
      <c r="A39" s="265" t="s">
        <v>697</v>
      </c>
    </row>
    <row r="40" spans="1:1">
      <c r="A40" s="265" t="s">
        <v>698</v>
      </c>
    </row>
    <row r="41" spans="1:1">
      <c r="A41" s="265" t="s">
        <v>699</v>
      </c>
    </row>
    <row r="42" spans="1:1">
      <c r="A42" s="265" t="s">
        <v>700</v>
      </c>
    </row>
    <row r="43" spans="1:1">
      <c r="A43" s="265" t="s">
        <v>701</v>
      </c>
    </row>
    <row r="44" spans="1:1">
      <c r="A44" s="265" t="s">
        <v>702</v>
      </c>
    </row>
    <row r="45" spans="1:1">
      <c r="A45" s="265" t="s">
        <v>703</v>
      </c>
    </row>
    <row r="46" spans="1:1">
      <c r="A46" s="265" t="s">
        <v>704</v>
      </c>
    </row>
    <row r="47" spans="1:1">
      <c r="A47" s="265" t="s">
        <v>705</v>
      </c>
    </row>
    <row r="48" spans="1:1">
      <c r="A48" s="265" t="s">
        <v>706</v>
      </c>
    </row>
    <row r="49" spans="1:1">
      <c r="A49" s="265" t="s">
        <v>707</v>
      </c>
    </row>
    <row r="50" spans="1:1">
      <c r="A50" s="265" t="s">
        <v>708</v>
      </c>
    </row>
    <row r="51" spans="1:1">
      <c r="A51" s="265" t="s">
        <v>709</v>
      </c>
    </row>
    <row r="52" spans="1:1">
      <c r="A52" s="265" t="s">
        <v>710</v>
      </c>
    </row>
    <row r="53" spans="1:1">
      <c r="A53" s="265" t="s">
        <v>711</v>
      </c>
    </row>
    <row r="54" spans="1:1">
      <c r="A54" s="265" t="s">
        <v>712</v>
      </c>
    </row>
    <row r="55" spans="1:1">
      <c r="A55" s="265" t="s">
        <v>713</v>
      </c>
    </row>
    <row r="56" spans="1:1">
      <c r="A56" s="265" t="s">
        <v>714</v>
      </c>
    </row>
    <row r="57" spans="1:1">
      <c r="A57" s="265" t="s">
        <v>715</v>
      </c>
    </row>
    <row r="58" spans="1:1">
      <c r="A58" s="265" t="s">
        <v>716</v>
      </c>
    </row>
    <row r="59" spans="1:1">
      <c r="A59" s="265" t="s">
        <v>717</v>
      </c>
    </row>
    <row r="60" spans="1:1">
      <c r="A60" s="265" t="s">
        <v>718</v>
      </c>
    </row>
    <row r="61" spans="1:1">
      <c r="A61" s="265" t="s">
        <v>719</v>
      </c>
    </row>
    <row r="62" spans="1:1">
      <c r="A62" s="265" t="s">
        <v>720</v>
      </c>
    </row>
    <row r="63" spans="1:1">
      <c r="A63" s="265" t="s">
        <v>721</v>
      </c>
    </row>
    <row r="64" spans="1:1">
      <c r="A64" s="265" t="s">
        <v>722</v>
      </c>
    </row>
    <row r="65" spans="1:1">
      <c r="A65" s="265" t="s">
        <v>723</v>
      </c>
    </row>
    <row r="66" spans="1:1">
      <c r="A66" s="265" t="s">
        <v>724</v>
      </c>
    </row>
    <row r="67" spans="1:1">
      <c r="A67" s="265" t="s">
        <v>725</v>
      </c>
    </row>
    <row r="68" spans="1:1">
      <c r="A68" s="265" t="s">
        <v>726</v>
      </c>
    </row>
    <row r="69" spans="1:1">
      <c r="A69" s="265" t="s">
        <v>727</v>
      </c>
    </row>
    <row r="70" spans="1:1">
      <c r="A70" s="265" t="s">
        <v>728</v>
      </c>
    </row>
    <row r="71" spans="1:1">
      <c r="A71" s="265" t="s">
        <v>729</v>
      </c>
    </row>
    <row r="72" spans="1:1">
      <c r="A72" s="265" t="s">
        <v>730</v>
      </c>
    </row>
    <row r="73" spans="1:1">
      <c r="A73" s="265" t="s">
        <v>731</v>
      </c>
    </row>
    <row r="74" spans="1:1">
      <c r="A74" s="265" t="s">
        <v>732</v>
      </c>
    </row>
    <row r="75" spans="1:1">
      <c r="A75" s="265" t="s">
        <v>733</v>
      </c>
    </row>
    <row r="76" spans="1:1">
      <c r="A76" s="265" t="s">
        <v>734</v>
      </c>
    </row>
    <row r="77" spans="1:1">
      <c r="A77" s="265" t="s">
        <v>735</v>
      </c>
    </row>
    <row r="78" spans="1:1">
      <c r="A78" s="265" t="s">
        <v>736</v>
      </c>
    </row>
    <row r="79" spans="1:1">
      <c r="A79" s="265" t="s">
        <v>737</v>
      </c>
    </row>
    <row r="80" spans="1:1">
      <c r="A80" s="265" t="s">
        <v>738</v>
      </c>
    </row>
    <row r="81" spans="1:1">
      <c r="A81" s="265" t="s">
        <v>739</v>
      </c>
    </row>
    <row r="82" spans="1:1">
      <c r="A82" s="265" t="s">
        <v>740</v>
      </c>
    </row>
    <row r="83" spans="1:1">
      <c r="A83" s="266" t="s">
        <v>741</v>
      </c>
    </row>
  </sheetData>
  <sheetProtection password="CF8B" sheet="1"/>
  <customSheetViews>
    <customSheetView guid="{F0B5DAD3-F88D-49C0-843A-DF9DD510E709}" state="hidden">
      <selection activeCell="E72" sqref="E72"/>
      <pageMargins left="0" right="0" top="0" bottom="0" header="0" footer="0"/>
    </customSheetView>
  </customSheetView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2340B9CA90B6488A4BEAB81F110336" ma:contentTypeVersion="14" ma:contentTypeDescription="Create a new document." ma:contentTypeScope="" ma:versionID="fe9c41ec0b329bd79c6b4af31836c1ea">
  <xsd:schema xmlns:xsd="http://www.w3.org/2001/XMLSchema" xmlns:xs="http://www.w3.org/2001/XMLSchema" xmlns:p="http://schemas.microsoft.com/office/2006/metadata/properties" xmlns:ns2="95def2c5-cc3c-42aa-8103-d1e753a0ffd3" xmlns:ns3="662745e8-e224-48e8-a2e3-254862b8c2f5" xmlns:ns4="fd17fd42-27a0-4849-8afc-ace77cdfb692" targetNamespace="http://schemas.microsoft.com/office/2006/metadata/properties" ma:root="true" ma:fieldsID="2553a42d1843a4a0250d858cc46cc846" ns2:_="" ns3:_="" ns4:_="">
    <xsd:import namespace="95def2c5-cc3c-42aa-8103-d1e753a0ffd3"/>
    <xsd:import namespace="662745e8-e224-48e8-a2e3-254862b8c2f5"/>
    <xsd:import namespace="fd17fd42-27a0-4849-8afc-ace77cdfb692"/>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def2c5-cc3c-42aa-8103-d1e753a0ffd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e50f7e21-13ca-4118-9c7e-42ffa7c178a5}" ma:internalName="TaxCatchAll" ma:showField="CatchAllData" ma:web="fd17fd42-27a0-4849-8afc-ace77cdfb69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17fd42-27a0-4849-8afc-ace77cdfb69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62745e8-e224-48e8-a2e3-254862b8c2f5" xsi:nil="true"/>
    <lcf76f155ced4ddcb4097134ff3c332f xmlns="95def2c5-cc3c-42aa-8103-d1e753a0ffd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E85F0F-0CFA-4F1F-A35F-DFE7E5F86295}"/>
</file>

<file path=customXml/itemProps2.xml><?xml version="1.0" encoding="utf-8"?>
<ds:datastoreItem xmlns:ds="http://schemas.openxmlformats.org/officeDocument/2006/customXml" ds:itemID="{68E753E2-4524-4E6F-9939-23CB537D03D6}"/>
</file>

<file path=customXml/itemProps3.xml><?xml version="1.0" encoding="utf-8"?>
<ds:datastoreItem xmlns:ds="http://schemas.openxmlformats.org/officeDocument/2006/customXml" ds:itemID="{2DD72CD6-E1A6-4A53-9D04-F515F8A1B3AD}"/>
</file>

<file path=docProps/app.xml><?xml version="1.0" encoding="utf-8"?>
<Properties xmlns="http://schemas.openxmlformats.org/officeDocument/2006/extended-properties" xmlns:vt="http://schemas.openxmlformats.org/officeDocument/2006/docPropsVTypes">
  <Application>Microsoft Excel Online</Application>
  <Manager/>
  <Company>Defra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Burns, Luke</dc:creator>
  <cp:keywords/>
  <dc:description/>
  <cp:lastModifiedBy>Gabrielides, Sophia (Guest)</cp:lastModifiedBy>
  <cp:revision/>
  <dcterms:created xsi:type="dcterms:W3CDTF">2016-10-27T16:48:03Z</dcterms:created>
  <dcterms:modified xsi:type="dcterms:W3CDTF">2023-10-27T12:18:00Z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0x010100CF2340B9CA90B6488A4BEAB81F110336</vt:lpwstr>
  </property>
  <property fmtid="{D5CDD505-2E9C-101B-9397-08002B2CF9AE}" pid="3" name="Scheme">
    <vt:lpwstr/>
  </property>
  <property fmtid="{D5CDD505-2E9C-101B-9397-08002B2CF9AE}" pid="4" name="Area Type">
    <vt:lpwstr>57;#Grants Service|17cf6b34-ac58-4a8b-acd4-810d7a64ea7a</vt:lpwstr>
  </property>
  <property fmtid="{D5CDD505-2E9C-101B-9397-08002B2CF9AE}" pid="5" name="Directorate">
    <vt:lpwstr/>
  </property>
  <property fmtid="{D5CDD505-2E9C-101B-9397-08002B2CF9AE}" pid="6" name="Document Type">
    <vt:lpwstr>12;#Form/Template|fcf6fe2c-8cc5-4b0b-82bc-e0cd167dcb9c</vt:lpwstr>
  </property>
  <property fmtid="{D5CDD505-2E9C-101B-9397-08002B2CF9AE}" pid="7" name="Scheme Type">
    <vt:lpwstr>56;#Grants Service|1691b396-8f25-456e-ab08-726162902af2</vt:lpwstr>
  </property>
  <property fmtid="{D5CDD505-2E9C-101B-9397-08002B2CF9AE}" pid="8" name="_dlc_DocIdItemGuid">
    <vt:lpwstr>458e5bea-eb68-4168-b284-78f17270734c</vt:lpwstr>
  </property>
  <property fmtid="{D5CDD505-2E9C-101B-9397-08002B2CF9AE}" pid="9" name="InformationType">
    <vt:lpwstr/>
  </property>
  <property fmtid="{D5CDD505-2E9C-101B-9397-08002B2CF9AE}" pid="10" name="Archived">
    <vt:lpwstr>No</vt:lpwstr>
  </property>
  <property fmtid="{D5CDD505-2E9C-101B-9397-08002B2CF9AE}" pid="11" name="Distribution">
    <vt:lpwstr>4;#Internal Defra Group|0867f7b3-e76e-40ca-bb1f-5ba341a49230</vt:lpwstr>
  </property>
  <property fmtid="{D5CDD505-2E9C-101B-9397-08002B2CF9AE}" pid="12" name="_dlc_DocId">
    <vt:lpwstr>RPAINTRA-405-5030</vt:lpwstr>
  </property>
  <property fmtid="{D5CDD505-2E9C-101B-9397-08002B2CF9AE}" pid="13" name="HOCopyrightLevel">
    <vt:lpwstr>1;#Crown|69589897-2828-4761-976e-717fd8e631c9</vt:lpwstr>
  </property>
  <property fmtid="{D5CDD505-2E9C-101B-9397-08002B2CF9AE}" pid="14" name="HOGovernmentSecurityClassification">
    <vt:lpwstr>2;#Official|14c80daa-741b-422c-9722-f71693c9ede4</vt:lpwstr>
  </property>
  <property fmtid="{D5CDD505-2E9C-101B-9397-08002B2CF9AE}" pid="15" name="HOSiteType">
    <vt:lpwstr>6;#Team|ff0485df-0575-416f-802f-e999165821b7</vt:lpwstr>
  </property>
  <property fmtid="{D5CDD505-2E9C-101B-9397-08002B2CF9AE}" pid="16" name="OrganisationalUnit">
    <vt:lpwstr>3;#RPA|8142ed80-561d-4186-8082-5adb8fca02af</vt:lpwstr>
  </property>
  <property fmtid="{D5CDD505-2E9C-101B-9397-08002B2CF9AE}" pid="17" name="_dlc_DocIdUrl">
    <vt:lpwstr>https://defra.sharepoint.com/teams/Team3557/_layouts/15/DocIdRedir.aspx?ID=RPAINTRA-405-5030, RPAINTRA-405-5030</vt:lpwstr>
  </property>
  <property fmtid="{D5CDD505-2E9C-101B-9397-08002B2CF9AE}" pid="18" name="GUID">
    <vt:lpwstr>a916f11c-ea6a-456a-98f3-7ad8de5af54c</vt:lpwstr>
  </property>
  <property fmtid="{D5CDD505-2E9C-101B-9397-08002B2CF9AE}" pid="19" name="MediaServiceImageTags">
    <vt:lpwstr/>
  </property>
</Properties>
</file>