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bf9ff22a5c81e3/Documents/"/>
    </mc:Choice>
  </mc:AlternateContent>
  <xr:revisionPtr revIDLastSave="50" documentId="8_{9AB76D22-287B-4CBD-A475-14915EB68085}" xr6:coauthVersionLast="47" xr6:coauthVersionMax="47" xr10:uidLastSave="{B0CDF3BF-7905-498E-AE23-84595F720785}"/>
  <bookViews>
    <workbookView xWindow="-110" yWindow="-110" windowWidth="19420" windowHeight="11500" firstSheet="3" activeTab="5" xr2:uid="{00000000-000D-0000-FFFF-FFFF00000000}"/>
  </bookViews>
  <sheets>
    <sheet name="Sheet4" sheetId="5" r:id="rId1"/>
    <sheet name="Sheet1" sheetId="2" r:id="rId2"/>
    <sheet name="Sheet2" sheetId="3" r:id="rId3"/>
    <sheet name="Crowdfunding" sheetId="1" r:id="rId4"/>
    <sheet name="Goal Analysis" sheetId="6" r:id="rId5"/>
    <sheet name="Statistical Analysis" sheetId="7" r:id="rId6"/>
  </sheets>
  <definedNames>
    <definedName name="_xlchart.v1.0" hidden="1">'Statistical Analysis'!$D$2:$D$365</definedName>
    <definedName name="_xlchart.v1.1" hidden="1">'Statistical Analysis'!$F$10</definedName>
    <definedName name="_xlchart.v1.2" hidden="1">'Statistical Analysis'!$B$2:$B$566</definedName>
    <definedName name="_xlchart.v1.3" hidden="1">'Statistical Analysis'!$B$2:$B$566</definedName>
    <definedName name="_xlchart.v1.4" hidden="1">'Statistical Analysis'!$B$2:$B$566</definedName>
    <definedName name="_xlchart.v1.5" hidden="1">'Statistical Analysis'!$D$2:$D$365</definedName>
    <definedName name="_xlcn.WorksheetConnection_CrowdfundingA1T10011" hidden="1">Crowdfunding!$A$1:$U$1001</definedName>
  </definedNames>
  <calcPr calcId="191029"/>
  <pivotCaches>
    <pivotCache cacheId="5" r:id="rId7"/>
    <pivotCache cacheId="12" r:id="rId8"/>
    <pivotCache cacheId="112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_created_conversion" columnId="date_created_conversion">
                <x16:calculatedTimeColumn columnName="date_created_conversion (Year)" columnId="date_created_conversion (Year)" contentType="years" isSelected="1"/>
                <x16:calculatedTimeColumn columnName="date_created_conversion (Quarter)" columnId="date_created_conversion (Quarter)" contentType="quarters" isSelected="1"/>
                <x16:calculatedTimeColumn columnName="date_created_conversion (Month Index)" columnId="date_created_conversion (Month Index)" contentType="monthsindex" isSelected="1"/>
                <x16:calculatedTimeColumn columnName="date_created_conversion (Month)" columnId="date_created_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7" l="1"/>
  <c r="G6" i="7"/>
  <c r="G5" i="7"/>
  <c r="G4" i="7"/>
  <c r="G3" i="7"/>
  <c r="G2" i="7"/>
  <c r="F3" i="7"/>
  <c r="F2" i="7"/>
  <c r="F6" i="7"/>
  <c r="F7" i="7"/>
  <c r="F5" i="7"/>
  <c r="F4" i="7"/>
  <c r="F1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B4" i="6"/>
  <c r="B5" i="6"/>
  <c r="B6" i="6"/>
  <c r="B7" i="6"/>
  <c r="E7" i="6" s="1"/>
  <c r="G7" i="6" s="1"/>
  <c r="B8" i="6"/>
  <c r="B9" i="6"/>
  <c r="B10" i="6"/>
  <c r="E10" i="6" s="1"/>
  <c r="G10" i="6" s="1"/>
  <c r="B11" i="6"/>
  <c r="B12" i="6"/>
  <c r="E12" i="6" s="1"/>
  <c r="G12" i="6" s="1"/>
  <c r="B13" i="6"/>
  <c r="C2" i="6"/>
  <c r="B3" i="6"/>
  <c r="B2" i="6"/>
  <c r="P420" i="1"/>
  <c r="P999" i="1"/>
  <c r="P402" i="1"/>
  <c r="P973" i="1"/>
  <c r="P956" i="1"/>
  <c r="P384" i="1"/>
  <c r="P382" i="1"/>
  <c r="P927" i="1"/>
  <c r="P368" i="1"/>
  <c r="P915" i="1"/>
  <c r="P891" i="1"/>
  <c r="P883" i="1"/>
  <c r="P354" i="1"/>
  <c r="P342" i="1"/>
  <c r="P856" i="1"/>
  <c r="P854" i="1"/>
  <c r="P837" i="1"/>
  <c r="P826" i="1"/>
  <c r="P824" i="1"/>
  <c r="P807" i="1"/>
  <c r="P36" i="1"/>
  <c r="P802" i="1"/>
  <c r="P789" i="1"/>
  <c r="P780" i="1"/>
  <c r="P777" i="1"/>
  <c r="P274" i="1"/>
  <c r="P270" i="1"/>
  <c r="P749" i="1"/>
  <c r="P256" i="1"/>
  <c r="P28" i="1"/>
  <c r="P249" i="1"/>
  <c r="P710" i="1"/>
  <c r="P701" i="1"/>
  <c r="P698" i="1"/>
  <c r="P681" i="1"/>
  <c r="P212" i="1"/>
  <c r="P209" i="1"/>
  <c r="P657" i="1"/>
  <c r="P651" i="1"/>
  <c r="P190" i="1"/>
  <c r="P633" i="1"/>
  <c r="P625" i="1"/>
  <c r="P19" i="1"/>
  <c r="P620" i="1"/>
  <c r="P612" i="1"/>
  <c r="P148" i="1"/>
  <c r="P425" i="1"/>
  <c r="P594" i="1"/>
  <c r="P141" i="1"/>
  <c r="P570" i="1"/>
  <c r="P568" i="1"/>
  <c r="P562" i="1"/>
  <c r="P561" i="1"/>
  <c r="P133" i="1"/>
  <c r="P129" i="1"/>
  <c r="P554" i="1"/>
  <c r="P120" i="1"/>
  <c r="P119" i="1"/>
  <c r="P542" i="1"/>
  <c r="P108" i="1"/>
  <c r="P106" i="1"/>
  <c r="P526" i="1"/>
  <c r="P525" i="1"/>
  <c r="P103" i="1"/>
  <c r="P99" i="1"/>
  <c r="P518" i="1"/>
  <c r="P510" i="1"/>
  <c r="P508" i="1"/>
  <c r="P497" i="1"/>
  <c r="P491" i="1"/>
  <c r="P85" i="1"/>
  <c r="P488" i="1"/>
  <c r="P480" i="1"/>
  <c r="P4" i="1"/>
  <c r="P478" i="1"/>
  <c r="P470" i="1"/>
  <c r="P469" i="1"/>
  <c r="P461" i="1"/>
  <c r="P72" i="1"/>
  <c r="P70" i="1"/>
  <c r="P449" i="1"/>
  <c r="P67" i="1"/>
  <c r="P442" i="1"/>
  <c r="P60" i="1"/>
  <c r="P437" i="1"/>
  <c r="M59" i="1"/>
  <c r="P59" i="1" s="1"/>
  <c r="O59" i="1"/>
  <c r="O437" i="1"/>
  <c r="O438" i="1"/>
  <c r="O60" i="1"/>
  <c r="O61" i="1"/>
  <c r="O439" i="1"/>
  <c r="O62" i="1"/>
  <c r="O440" i="1"/>
  <c r="O423" i="1"/>
  <c r="O63" i="1"/>
  <c r="O441" i="1"/>
  <c r="O64" i="1"/>
  <c r="O65" i="1"/>
  <c r="O442" i="1"/>
  <c r="O66" i="1"/>
  <c r="O67" i="1"/>
  <c r="O443" i="1"/>
  <c r="O444" i="1"/>
  <c r="O2" i="1"/>
  <c r="O68" i="1"/>
  <c r="O445" i="1"/>
  <c r="O69" i="1"/>
  <c r="O446" i="1"/>
  <c r="O447" i="1"/>
  <c r="O448" i="1"/>
  <c r="O449" i="1"/>
  <c r="O3" i="1"/>
  <c r="O70" i="1"/>
  <c r="O450" i="1"/>
  <c r="O451" i="1"/>
  <c r="O452" i="1"/>
  <c r="O453" i="1"/>
  <c r="O71" i="1"/>
  <c r="O454" i="1"/>
  <c r="O455" i="1"/>
  <c r="O456" i="1"/>
  <c r="O457" i="1"/>
  <c r="O458" i="1"/>
  <c r="O459" i="1"/>
  <c r="O72" i="1"/>
  <c r="O460" i="1"/>
  <c r="O461" i="1"/>
  <c r="O462" i="1"/>
  <c r="O463" i="1"/>
  <c r="O464" i="1"/>
  <c r="O73" i="1"/>
  <c r="O465" i="1"/>
  <c r="O466" i="1"/>
  <c r="O467" i="1"/>
  <c r="O468" i="1"/>
  <c r="O74" i="1"/>
  <c r="O75" i="1"/>
  <c r="O76" i="1"/>
  <c r="O469" i="1"/>
  <c r="O77" i="1"/>
  <c r="O470" i="1"/>
  <c r="O471" i="1"/>
  <c r="O472" i="1"/>
  <c r="O473" i="1"/>
  <c r="O474" i="1"/>
  <c r="O475" i="1"/>
  <c r="O78" i="1"/>
  <c r="O476" i="1"/>
  <c r="O79" i="1"/>
  <c r="O80" i="1"/>
  <c r="O477" i="1"/>
  <c r="O81" i="1"/>
  <c r="O478" i="1"/>
  <c r="O479" i="1"/>
  <c r="O4" i="1"/>
  <c r="O480" i="1"/>
  <c r="O481" i="1"/>
  <c r="O482" i="1"/>
  <c r="O483" i="1"/>
  <c r="O484" i="1"/>
  <c r="O485" i="1"/>
  <c r="O82" i="1"/>
  <c r="O83" i="1"/>
  <c r="O486" i="1"/>
  <c r="O84" i="1"/>
  <c r="O487" i="1"/>
  <c r="O488" i="1"/>
  <c r="O489" i="1"/>
  <c r="O85" i="1"/>
  <c r="O490" i="1"/>
  <c r="O491" i="1"/>
  <c r="O492" i="1"/>
  <c r="O86" i="1"/>
  <c r="O493" i="1"/>
  <c r="O494" i="1"/>
  <c r="O87" i="1"/>
  <c r="O88" i="1"/>
  <c r="O495" i="1"/>
  <c r="O5" i="1"/>
  <c r="O496" i="1"/>
  <c r="O497" i="1"/>
  <c r="O498" i="1"/>
  <c r="O499" i="1"/>
  <c r="O89" i="1"/>
  <c r="O500" i="1"/>
  <c r="O90" i="1"/>
  <c r="O501" i="1"/>
  <c r="O502" i="1"/>
  <c r="O91" i="1"/>
  <c r="O503" i="1"/>
  <c r="O504" i="1"/>
  <c r="O505" i="1"/>
  <c r="O506" i="1"/>
  <c r="O507" i="1"/>
  <c r="O92" i="1"/>
  <c r="O93" i="1"/>
  <c r="O508" i="1"/>
  <c r="O509" i="1"/>
  <c r="O510" i="1"/>
  <c r="O511" i="1"/>
  <c r="O94" i="1"/>
  <c r="O95" i="1"/>
  <c r="O512" i="1"/>
  <c r="O513" i="1"/>
  <c r="O514" i="1"/>
  <c r="O515" i="1"/>
  <c r="O516" i="1"/>
  <c r="O96" i="1"/>
  <c r="O97" i="1"/>
  <c r="O517" i="1"/>
  <c r="O518" i="1"/>
  <c r="O98" i="1"/>
  <c r="O99" i="1"/>
  <c r="O6" i="1"/>
  <c r="O7" i="1"/>
  <c r="O519" i="1"/>
  <c r="O520" i="1"/>
  <c r="O521" i="1"/>
  <c r="O522" i="1"/>
  <c r="O100" i="1"/>
  <c r="O101" i="1"/>
  <c r="O8" i="1"/>
  <c r="O523" i="1"/>
  <c r="O102" i="1"/>
  <c r="O103" i="1"/>
  <c r="O524" i="1"/>
  <c r="O525" i="1"/>
  <c r="O526" i="1"/>
  <c r="O527" i="1"/>
  <c r="O528" i="1"/>
  <c r="O529" i="1"/>
  <c r="O9" i="1"/>
  <c r="O530" i="1"/>
  <c r="O531" i="1"/>
  <c r="O532" i="1"/>
  <c r="O104" i="1"/>
  <c r="O105" i="1"/>
  <c r="O533" i="1"/>
  <c r="O106" i="1"/>
  <c r="O107" i="1"/>
  <c r="O108" i="1"/>
  <c r="O10" i="1"/>
  <c r="O109" i="1"/>
  <c r="O534" i="1"/>
  <c r="O535" i="1"/>
  <c r="O536" i="1"/>
  <c r="O110" i="1"/>
  <c r="O537" i="1"/>
  <c r="O538" i="1"/>
  <c r="O539" i="1"/>
  <c r="O540" i="1"/>
  <c r="O541" i="1"/>
  <c r="O542" i="1"/>
  <c r="O111" i="1"/>
  <c r="O543" i="1"/>
  <c r="O112" i="1"/>
  <c r="O113" i="1"/>
  <c r="O114" i="1"/>
  <c r="O544" i="1"/>
  <c r="O545" i="1"/>
  <c r="O115" i="1"/>
  <c r="O116" i="1"/>
  <c r="O546" i="1"/>
  <c r="O117" i="1"/>
  <c r="O547" i="1"/>
  <c r="O548" i="1"/>
  <c r="O118" i="1"/>
  <c r="O549" i="1"/>
  <c r="O119" i="1"/>
  <c r="O550" i="1"/>
  <c r="O120" i="1"/>
  <c r="O121" i="1"/>
  <c r="O551" i="1"/>
  <c r="O122" i="1"/>
  <c r="O11" i="1"/>
  <c r="O123" i="1"/>
  <c r="O124" i="1"/>
  <c r="O125" i="1"/>
  <c r="O126" i="1"/>
  <c r="O552" i="1"/>
  <c r="O553" i="1"/>
  <c r="O127" i="1"/>
  <c r="O554" i="1"/>
  <c r="O128" i="1"/>
  <c r="O129" i="1"/>
  <c r="O130" i="1"/>
  <c r="O555" i="1"/>
  <c r="O12" i="1"/>
  <c r="O556" i="1"/>
  <c r="O131" i="1"/>
  <c r="O557" i="1"/>
  <c r="O13" i="1"/>
  <c r="O558" i="1"/>
  <c r="O559" i="1"/>
  <c r="O424" i="1"/>
  <c r="O132" i="1"/>
  <c r="O133" i="1"/>
  <c r="O560" i="1"/>
  <c r="O561" i="1"/>
  <c r="O562" i="1"/>
  <c r="O134" i="1"/>
  <c r="O563" i="1"/>
  <c r="O135" i="1"/>
  <c r="O564" i="1"/>
  <c r="O565" i="1"/>
  <c r="O136" i="1"/>
  <c r="O137" i="1"/>
  <c r="O566" i="1"/>
  <c r="O138" i="1"/>
  <c r="O567" i="1"/>
  <c r="O568" i="1"/>
  <c r="O569" i="1"/>
  <c r="O570" i="1"/>
  <c r="O571" i="1"/>
  <c r="O572" i="1"/>
  <c r="O573" i="1"/>
  <c r="O14" i="1"/>
  <c r="O574" i="1"/>
  <c r="O575" i="1"/>
  <c r="O576" i="1"/>
  <c r="O139" i="1"/>
  <c r="O140" i="1"/>
  <c r="O577" i="1"/>
  <c r="O578" i="1"/>
  <c r="O141" i="1"/>
  <c r="O579" i="1"/>
  <c r="O580" i="1"/>
  <c r="O581" i="1"/>
  <c r="O582" i="1"/>
  <c r="O583" i="1"/>
  <c r="O584" i="1"/>
  <c r="O585" i="1"/>
  <c r="O586" i="1"/>
  <c r="O587" i="1"/>
  <c r="O588" i="1"/>
  <c r="O142" i="1"/>
  <c r="O143" i="1"/>
  <c r="O589" i="1"/>
  <c r="O144" i="1"/>
  <c r="O590" i="1"/>
  <c r="O591" i="1"/>
  <c r="O145" i="1"/>
  <c r="O592" i="1"/>
  <c r="O593" i="1"/>
  <c r="O594" i="1"/>
  <c r="O595" i="1"/>
  <c r="O146" i="1"/>
  <c r="O596" i="1"/>
  <c r="O597" i="1"/>
  <c r="O598" i="1"/>
  <c r="O599" i="1"/>
  <c r="O147" i="1"/>
  <c r="O600" i="1"/>
  <c r="O601" i="1"/>
  <c r="O602" i="1"/>
  <c r="O15" i="1"/>
  <c r="O425" i="1"/>
  <c r="O603" i="1"/>
  <c r="O604" i="1"/>
  <c r="O148" i="1"/>
  <c r="O605" i="1"/>
  <c r="O149" i="1"/>
  <c r="O606" i="1"/>
  <c r="O607" i="1"/>
  <c r="O608" i="1"/>
  <c r="O609" i="1"/>
  <c r="O150" i="1"/>
  <c r="O610" i="1"/>
  <c r="O151" i="1"/>
  <c r="O152" i="1"/>
  <c r="O611" i="1"/>
  <c r="O16" i="1"/>
  <c r="O612" i="1"/>
  <c r="O153" i="1"/>
  <c r="O613" i="1"/>
  <c r="O154" i="1"/>
  <c r="O614" i="1"/>
  <c r="O155" i="1"/>
  <c r="O17" i="1"/>
  <c r="O615" i="1"/>
  <c r="O156" i="1"/>
  <c r="O157" i="1"/>
  <c r="O158" i="1"/>
  <c r="O616" i="1"/>
  <c r="O159" i="1"/>
  <c r="O160" i="1"/>
  <c r="O617" i="1"/>
  <c r="O161" i="1"/>
  <c r="O162" i="1"/>
  <c r="O618" i="1"/>
  <c r="O619" i="1"/>
  <c r="O163" i="1"/>
  <c r="O620" i="1"/>
  <c r="O164" i="1"/>
  <c r="O18" i="1"/>
  <c r="O165" i="1"/>
  <c r="O621" i="1"/>
  <c r="O622" i="1"/>
  <c r="O623" i="1"/>
  <c r="O624" i="1"/>
  <c r="O166" i="1"/>
  <c r="O167" i="1"/>
  <c r="O168" i="1"/>
  <c r="O169" i="1"/>
  <c r="O19" i="1"/>
  <c r="O170" i="1"/>
  <c r="O171" i="1"/>
  <c r="O625" i="1"/>
  <c r="O172" i="1"/>
  <c r="O626" i="1"/>
  <c r="O173" i="1"/>
  <c r="O174" i="1"/>
  <c r="O175" i="1"/>
  <c r="O627" i="1"/>
  <c r="O426" i="1"/>
  <c r="O628" i="1"/>
  <c r="O629" i="1"/>
  <c r="O630" i="1"/>
  <c r="O631" i="1"/>
  <c r="O632" i="1"/>
  <c r="O633" i="1"/>
  <c r="O176" i="1"/>
  <c r="O634" i="1"/>
  <c r="O635" i="1"/>
  <c r="O20" i="1"/>
  <c r="O177" i="1"/>
  <c r="O178" i="1"/>
  <c r="O179" i="1"/>
  <c r="O180" i="1"/>
  <c r="O181" i="1"/>
  <c r="O182" i="1"/>
  <c r="O183" i="1"/>
  <c r="O636" i="1"/>
  <c r="O184" i="1"/>
  <c r="O185" i="1"/>
  <c r="O186" i="1"/>
  <c r="O637" i="1"/>
  <c r="O187" i="1"/>
  <c r="O638" i="1"/>
  <c r="O639" i="1"/>
  <c r="O427" i="1"/>
  <c r="O188" i="1"/>
  <c r="O640" i="1"/>
  <c r="O189" i="1"/>
  <c r="O641" i="1"/>
  <c r="O642" i="1"/>
  <c r="O643" i="1"/>
  <c r="O644" i="1"/>
  <c r="O645" i="1"/>
  <c r="O646" i="1"/>
  <c r="O647" i="1"/>
  <c r="O648" i="1"/>
  <c r="O190" i="1"/>
  <c r="O649" i="1"/>
  <c r="O650" i="1"/>
  <c r="O651" i="1"/>
  <c r="O191" i="1"/>
  <c r="O652" i="1"/>
  <c r="O653" i="1"/>
  <c r="O192" i="1"/>
  <c r="O193" i="1"/>
  <c r="O654" i="1"/>
  <c r="O194" i="1"/>
  <c r="O195" i="1"/>
  <c r="O196" i="1"/>
  <c r="O655" i="1"/>
  <c r="O656" i="1"/>
  <c r="O197" i="1"/>
  <c r="O657" i="1"/>
  <c r="O658" i="1"/>
  <c r="O659" i="1"/>
  <c r="O198" i="1"/>
  <c r="O199" i="1"/>
  <c r="O21" i="1"/>
  <c r="O660" i="1"/>
  <c r="O661" i="1"/>
  <c r="O200" i="1"/>
  <c r="O201" i="1"/>
  <c r="O662" i="1"/>
  <c r="O663" i="1"/>
  <c r="O664" i="1"/>
  <c r="O665" i="1"/>
  <c r="O666" i="1"/>
  <c r="O667" i="1"/>
  <c r="O202" i="1"/>
  <c r="O203" i="1"/>
  <c r="O668" i="1"/>
  <c r="O204" i="1"/>
  <c r="O205" i="1"/>
  <c r="O669" i="1"/>
  <c r="O206" i="1"/>
  <c r="O670" i="1"/>
  <c r="O671" i="1"/>
  <c r="O672" i="1"/>
  <c r="O207" i="1"/>
  <c r="O428" i="1"/>
  <c r="O673" i="1"/>
  <c r="O674" i="1"/>
  <c r="O429" i="1"/>
  <c r="O208" i="1"/>
  <c r="O209" i="1"/>
  <c r="O210" i="1"/>
  <c r="O211" i="1"/>
  <c r="O212" i="1"/>
  <c r="O675" i="1"/>
  <c r="O676" i="1"/>
  <c r="O213" i="1"/>
  <c r="O677" i="1"/>
  <c r="O214" i="1"/>
  <c r="O215" i="1"/>
  <c r="O678" i="1"/>
  <c r="O679" i="1"/>
  <c r="O680" i="1"/>
  <c r="O216" i="1"/>
  <c r="O22" i="1"/>
  <c r="O217" i="1"/>
  <c r="O681" i="1"/>
  <c r="O218" i="1"/>
  <c r="O219" i="1"/>
  <c r="O23" i="1"/>
  <c r="O682" i="1"/>
  <c r="O683" i="1"/>
  <c r="O684" i="1"/>
  <c r="O685" i="1"/>
  <c r="O686" i="1"/>
  <c r="O687" i="1"/>
  <c r="O220" i="1"/>
  <c r="O688" i="1"/>
  <c r="O24" i="1"/>
  <c r="O689" i="1"/>
  <c r="O690" i="1"/>
  <c r="O221" i="1"/>
  <c r="O25" i="1"/>
  <c r="O222" i="1"/>
  <c r="O691" i="1"/>
  <c r="O223" i="1"/>
  <c r="O692" i="1"/>
  <c r="O224" i="1"/>
  <c r="O225" i="1"/>
  <c r="O226" i="1"/>
  <c r="O693" i="1"/>
  <c r="O694" i="1"/>
  <c r="O227" i="1"/>
  <c r="O695" i="1"/>
  <c r="O228" i="1"/>
  <c r="O696" i="1"/>
  <c r="O697" i="1"/>
  <c r="O229" i="1"/>
  <c r="O698" i="1"/>
  <c r="O699" i="1"/>
  <c r="O700" i="1"/>
  <c r="O701" i="1"/>
  <c r="O702" i="1"/>
  <c r="O230" i="1"/>
  <c r="O703" i="1"/>
  <c r="O704" i="1"/>
  <c r="O705" i="1"/>
  <c r="O231" i="1"/>
  <c r="O706" i="1"/>
  <c r="O707" i="1"/>
  <c r="O708" i="1"/>
  <c r="O232" i="1"/>
  <c r="O233" i="1"/>
  <c r="O709" i="1"/>
  <c r="O710" i="1"/>
  <c r="O711" i="1"/>
  <c r="O234" i="1"/>
  <c r="O235" i="1"/>
  <c r="O236" i="1"/>
  <c r="O712" i="1"/>
  <c r="O237" i="1"/>
  <c r="O238" i="1"/>
  <c r="O713" i="1"/>
  <c r="O714" i="1"/>
  <c r="O715" i="1"/>
  <c r="O716" i="1"/>
  <c r="O717" i="1"/>
  <c r="O26" i="1"/>
  <c r="O718" i="1"/>
  <c r="O719" i="1"/>
  <c r="O720" i="1"/>
  <c r="O239" i="1"/>
  <c r="O240" i="1"/>
  <c r="O241" i="1"/>
  <c r="O242" i="1"/>
  <c r="O243" i="1"/>
  <c r="O244" i="1"/>
  <c r="O721" i="1"/>
  <c r="O722" i="1"/>
  <c r="O245" i="1"/>
  <c r="O246" i="1"/>
  <c r="O723" i="1"/>
  <c r="O247" i="1"/>
  <c r="O724" i="1"/>
  <c r="O248" i="1"/>
  <c r="O725" i="1"/>
  <c r="O249" i="1"/>
  <c r="O726" i="1"/>
  <c r="O27" i="1"/>
  <c r="O28" i="1"/>
  <c r="O250" i="1"/>
  <c r="O251" i="1"/>
  <c r="O727" i="1"/>
  <c r="O252" i="1"/>
  <c r="O728" i="1"/>
  <c r="O729" i="1"/>
  <c r="O730" i="1"/>
  <c r="O253" i="1"/>
  <c r="O731" i="1"/>
  <c r="O254" i="1"/>
  <c r="O255" i="1"/>
  <c r="O732" i="1"/>
  <c r="O256" i="1"/>
  <c r="O257" i="1"/>
  <c r="O258" i="1"/>
  <c r="O259" i="1"/>
  <c r="O430" i="1"/>
  <c r="O733" i="1"/>
  <c r="O734" i="1"/>
  <c r="O260" i="1"/>
  <c r="O735" i="1"/>
  <c r="O736" i="1"/>
  <c r="O737" i="1"/>
  <c r="O261" i="1"/>
  <c r="O262" i="1"/>
  <c r="O738" i="1"/>
  <c r="O263" i="1"/>
  <c r="O264" i="1"/>
  <c r="O265" i="1"/>
  <c r="O739" i="1"/>
  <c r="O266" i="1"/>
  <c r="O740" i="1"/>
  <c r="O741" i="1"/>
  <c r="O742" i="1"/>
  <c r="O743" i="1"/>
  <c r="O29" i="1"/>
  <c r="O267" i="1"/>
  <c r="O268" i="1"/>
  <c r="O269" i="1"/>
  <c r="O744" i="1"/>
  <c r="O745" i="1"/>
  <c r="O746" i="1"/>
  <c r="O747" i="1"/>
  <c r="O748" i="1"/>
  <c r="O749" i="1"/>
  <c r="O750" i="1"/>
  <c r="O751" i="1"/>
  <c r="O270" i="1"/>
  <c r="O752" i="1"/>
  <c r="O271" i="1"/>
  <c r="O753" i="1"/>
  <c r="O272" i="1"/>
  <c r="O754" i="1"/>
  <c r="O755" i="1"/>
  <c r="O756" i="1"/>
  <c r="O757" i="1"/>
  <c r="O273" i="1"/>
  <c r="O30" i="1"/>
  <c r="O758" i="1"/>
  <c r="O759" i="1"/>
  <c r="O274" i="1"/>
  <c r="O275" i="1"/>
  <c r="O31" i="1"/>
  <c r="O276" i="1"/>
  <c r="O760" i="1"/>
  <c r="O761" i="1"/>
  <c r="O277" i="1"/>
  <c r="O278" i="1"/>
  <c r="O762" i="1"/>
  <c r="O763" i="1"/>
  <c r="O764" i="1"/>
  <c r="O765" i="1"/>
  <c r="O279" i="1"/>
  <c r="O280" i="1"/>
  <c r="O281" i="1"/>
  <c r="O282" i="1"/>
  <c r="O766" i="1"/>
  <c r="O283" i="1"/>
  <c r="O767" i="1"/>
  <c r="O284" i="1"/>
  <c r="O768" i="1"/>
  <c r="O285" i="1"/>
  <c r="O769" i="1"/>
  <c r="O770" i="1"/>
  <c r="O286" i="1"/>
  <c r="O287" i="1"/>
  <c r="O771" i="1"/>
  <c r="O772" i="1"/>
  <c r="O773" i="1"/>
  <c r="O774" i="1"/>
  <c r="O775" i="1"/>
  <c r="O776" i="1"/>
  <c r="O777" i="1"/>
  <c r="O778" i="1"/>
  <c r="O779" i="1"/>
  <c r="O780" i="1"/>
  <c r="O32" i="1"/>
  <c r="O781" i="1"/>
  <c r="O782" i="1"/>
  <c r="O783" i="1"/>
  <c r="O784" i="1"/>
  <c r="O785" i="1"/>
  <c r="O786" i="1"/>
  <c r="O288" i="1"/>
  <c r="O289" i="1"/>
  <c r="O787" i="1"/>
  <c r="O788" i="1"/>
  <c r="O290" i="1"/>
  <c r="O789" i="1"/>
  <c r="O790" i="1"/>
  <c r="O291" i="1"/>
  <c r="O791" i="1"/>
  <c r="O792" i="1"/>
  <c r="O793" i="1"/>
  <c r="O292" i="1"/>
  <c r="O33" i="1"/>
  <c r="O794" i="1"/>
  <c r="O431" i="1"/>
  <c r="O293" i="1"/>
  <c r="O34" i="1"/>
  <c r="O795" i="1"/>
  <c r="O294" i="1"/>
  <c r="O295" i="1"/>
  <c r="O296" i="1"/>
  <c r="O432" i="1"/>
  <c r="O297" i="1"/>
  <c r="O796" i="1"/>
  <c r="O797" i="1"/>
  <c r="O798" i="1"/>
  <c r="O298" i="1"/>
  <c r="O299" i="1"/>
  <c r="O300" i="1"/>
  <c r="O301" i="1"/>
  <c r="O35" i="1"/>
  <c r="O302" i="1"/>
  <c r="O303" i="1"/>
  <c r="O304" i="1"/>
  <c r="O799" i="1"/>
  <c r="O800" i="1"/>
  <c r="O801" i="1"/>
  <c r="O802" i="1"/>
  <c r="O305" i="1"/>
  <c r="O306" i="1"/>
  <c r="O36" i="1"/>
  <c r="O307" i="1"/>
  <c r="O308" i="1"/>
  <c r="O309" i="1"/>
  <c r="O310" i="1"/>
  <c r="O311" i="1"/>
  <c r="O312" i="1"/>
  <c r="O803" i="1"/>
  <c r="O37" i="1"/>
  <c r="O804" i="1"/>
  <c r="O313" i="1"/>
  <c r="O805" i="1"/>
  <c r="O806" i="1"/>
  <c r="O807" i="1"/>
  <c r="O314" i="1"/>
  <c r="O315" i="1"/>
  <c r="O38" i="1"/>
  <c r="O808" i="1"/>
  <c r="O809" i="1"/>
  <c r="O316" i="1"/>
  <c r="O39" i="1"/>
  <c r="O810" i="1"/>
  <c r="O317" i="1"/>
  <c r="O318" i="1"/>
  <c r="O811" i="1"/>
  <c r="O812" i="1"/>
  <c r="O813" i="1"/>
  <c r="O319" i="1"/>
  <c r="O814" i="1"/>
  <c r="O815" i="1"/>
  <c r="O816" i="1"/>
  <c r="O817" i="1"/>
  <c r="O818" i="1"/>
  <c r="O819" i="1"/>
  <c r="O320" i="1"/>
  <c r="O321" i="1"/>
  <c r="O322" i="1"/>
  <c r="O820" i="1"/>
  <c r="O323" i="1"/>
  <c r="O821" i="1"/>
  <c r="O822" i="1"/>
  <c r="O324" i="1"/>
  <c r="O325" i="1"/>
  <c r="O823" i="1"/>
  <c r="O326" i="1"/>
  <c r="O824" i="1"/>
  <c r="O825" i="1"/>
  <c r="O327" i="1"/>
  <c r="O826" i="1"/>
  <c r="O827" i="1"/>
  <c r="O828" i="1"/>
  <c r="O829" i="1"/>
  <c r="O830" i="1"/>
  <c r="O328" i="1"/>
  <c r="O831" i="1"/>
  <c r="O832" i="1"/>
  <c r="O833" i="1"/>
  <c r="O329" i="1"/>
  <c r="O834" i="1"/>
  <c r="O835" i="1"/>
  <c r="O836" i="1"/>
  <c r="O837" i="1"/>
  <c r="O40" i="1"/>
  <c r="O41" i="1"/>
  <c r="O838" i="1"/>
  <c r="O839" i="1"/>
  <c r="O840" i="1"/>
  <c r="O330" i="1"/>
  <c r="O42" i="1"/>
  <c r="O841" i="1"/>
  <c r="O331" i="1"/>
  <c r="O842" i="1"/>
  <c r="O843" i="1"/>
  <c r="O43" i="1"/>
  <c r="O332" i="1"/>
  <c r="O844" i="1"/>
  <c r="O845" i="1"/>
  <c r="O846" i="1"/>
  <c r="O44" i="1"/>
  <c r="O847" i="1"/>
  <c r="O333" i="1"/>
  <c r="O334" i="1"/>
  <c r="O335" i="1"/>
  <c r="O848" i="1"/>
  <c r="O849" i="1"/>
  <c r="O336" i="1"/>
  <c r="O850" i="1"/>
  <c r="O337" i="1"/>
  <c r="O851" i="1"/>
  <c r="O852" i="1"/>
  <c r="O45" i="1"/>
  <c r="O853" i="1"/>
  <c r="O338" i="1"/>
  <c r="O854" i="1"/>
  <c r="O46" i="1"/>
  <c r="O855" i="1"/>
  <c r="O856" i="1"/>
  <c r="O857" i="1"/>
  <c r="O858" i="1"/>
  <c r="O859" i="1"/>
  <c r="O860" i="1"/>
  <c r="O339" i="1"/>
  <c r="O340" i="1"/>
  <c r="O861" i="1"/>
  <c r="O862" i="1"/>
  <c r="O863" i="1"/>
  <c r="O864" i="1"/>
  <c r="O865" i="1"/>
  <c r="O341" i="1"/>
  <c r="O342" i="1"/>
  <c r="O866" i="1"/>
  <c r="O343" i="1"/>
  <c r="O867" i="1"/>
  <c r="O47" i="1"/>
  <c r="O868" i="1"/>
  <c r="O869" i="1"/>
  <c r="O870" i="1"/>
  <c r="O344" i="1"/>
  <c r="O345" i="1"/>
  <c r="O346" i="1"/>
  <c r="O871" i="1"/>
  <c r="O347" i="1"/>
  <c r="O872" i="1"/>
  <c r="O48" i="1"/>
  <c r="O873" i="1"/>
  <c r="O874" i="1"/>
  <c r="O875" i="1"/>
  <c r="O876" i="1"/>
  <c r="O877" i="1"/>
  <c r="O348" i="1"/>
  <c r="O433" i="1"/>
  <c r="O349" i="1"/>
  <c r="O49" i="1"/>
  <c r="O350" i="1"/>
  <c r="O351" i="1"/>
  <c r="O878" i="1"/>
  <c r="O879" i="1"/>
  <c r="O352" i="1"/>
  <c r="O353" i="1"/>
  <c r="O880" i="1"/>
  <c r="O881" i="1"/>
  <c r="O354" i="1"/>
  <c r="O355" i="1"/>
  <c r="O882" i="1"/>
  <c r="O883" i="1"/>
  <c r="O884" i="1"/>
  <c r="O885" i="1"/>
  <c r="O356" i="1"/>
  <c r="O886" i="1"/>
  <c r="O887" i="1"/>
  <c r="O357" i="1"/>
  <c r="O358" i="1"/>
  <c r="O888" i="1"/>
  <c r="O359" i="1"/>
  <c r="O889" i="1"/>
  <c r="O890" i="1"/>
  <c r="O360" i="1"/>
  <c r="O891" i="1"/>
  <c r="O892" i="1"/>
  <c r="O893" i="1"/>
  <c r="O894" i="1"/>
  <c r="O361" i="1"/>
  <c r="O895" i="1"/>
  <c r="O896" i="1"/>
  <c r="O897" i="1"/>
  <c r="O898" i="1"/>
  <c r="O899" i="1"/>
  <c r="O900" i="1"/>
  <c r="O901" i="1"/>
  <c r="O902" i="1"/>
  <c r="O362" i="1"/>
  <c r="O363" i="1"/>
  <c r="O364" i="1"/>
  <c r="O903" i="1"/>
  <c r="O904" i="1"/>
  <c r="O905" i="1"/>
  <c r="O906" i="1"/>
  <c r="O365" i="1"/>
  <c r="O366" i="1"/>
  <c r="O907" i="1"/>
  <c r="O908" i="1"/>
  <c r="O909" i="1"/>
  <c r="O910" i="1"/>
  <c r="O911" i="1"/>
  <c r="O912" i="1"/>
  <c r="O367" i="1"/>
  <c r="O50" i="1"/>
  <c r="O913" i="1"/>
  <c r="O914" i="1"/>
  <c r="O915" i="1"/>
  <c r="O916" i="1"/>
  <c r="O917" i="1"/>
  <c r="O368" i="1"/>
  <c r="O918" i="1"/>
  <c r="O369" i="1"/>
  <c r="O919" i="1"/>
  <c r="O920" i="1"/>
  <c r="O921" i="1"/>
  <c r="O922" i="1"/>
  <c r="O923" i="1"/>
  <c r="O370" i="1"/>
  <c r="O371" i="1"/>
  <c r="O924" i="1"/>
  <c r="O925" i="1"/>
  <c r="O926" i="1"/>
  <c r="O927" i="1"/>
  <c r="O928" i="1"/>
  <c r="O929" i="1"/>
  <c r="O51" i="1"/>
  <c r="O930" i="1"/>
  <c r="O931" i="1"/>
  <c r="O372" i="1"/>
  <c r="O373" i="1"/>
  <c r="O932" i="1"/>
  <c r="O933" i="1"/>
  <c r="O934" i="1"/>
  <c r="O935" i="1"/>
  <c r="O374" i="1"/>
  <c r="O375" i="1"/>
  <c r="O376" i="1"/>
  <c r="O377" i="1"/>
  <c r="O936" i="1"/>
  <c r="O937" i="1"/>
  <c r="O378" i="1"/>
  <c r="O938" i="1"/>
  <c r="O939" i="1"/>
  <c r="O379" i="1"/>
  <c r="O940" i="1"/>
  <c r="O380" i="1"/>
  <c r="O381" i="1"/>
  <c r="O941" i="1"/>
  <c r="O942" i="1"/>
  <c r="O943" i="1"/>
  <c r="O944" i="1"/>
  <c r="O945" i="1"/>
  <c r="O946" i="1"/>
  <c r="O947" i="1"/>
  <c r="O382" i="1"/>
  <c r="O948" i="1"/>
  <c r="O383" i="1"/>
  <c r="O384" i="1"/>
  <c r="O949" i="1"/>
  <c r="O385" i="1"/>
  <c r="O950" i="1"/>
  <c r="O951" i="1"/>
  <c r="O434" i="1"/>
  <c r="O386" i="1"/>
  <c r="O952" i="1"/>
  <c r="O953" i="1"/>
  <c r="O387" i="1"/>
  <c r="O954" i="1"/>
  <c r="O955" i="1"/>
  <c r="O52" i="1"/>
  <c r="O956" i="1"/>
  <c r="O957" i="1"/>
  <c r="O388" i="1"/>
  <c r="O389" i="1"/>
  <c r="O958" i="1"/>
  <c r="O390" i="1"/>
  <c r="O435" i="1"/>
  <c r="O959" i="1"/>
  <c r="O391" i="1"/>
  <c r="O960" i="1"/>
  <c r="O392" i="1"/>
  <c r="O961" i="1"/>
  <c r="O962" i="1"/>
  <c r="O963" i="1"/>
  <c r="O964" i="1"/>
  <c r="O393" i="1"/>
  <c r="O394" i="1"/>
  <c r="O965" i="1"/>
  <c r="O966" i="1"/>
  <c r="O967" i="1"/>
  <c r="O395" i="1"/>
  <c r="O968" i="1"/>
  <c r="O969" i="1"/>
  <c r="O970" i="1"/>
  <c r="O971" i="1"/>
  <c r="O396" i="1"/>
  <c r="O53" i="1"/>
  <c r="O972" i="1"/>
  <c r="O397" i="1"/>
  <c r="O436" i="1"/>
  <c r="O398" i="1"/>
  <c r="O399" i="1"/>
  <c r="O973" i="1"/>
  <c r="O400" i="1"/>
  <c r="O401" i="1"/>
  <c r="O402" i="1"/>
  <c r="O403" i="1"/>
  <c r="O54" i="1"/>
  <c r="O974" i="1"/>
  <c r="O404" i="1"/>
  <c r="O975" i="1"/>
  <c r="O55" i="1"/>
  <c r="O405" i="1"/>
  <c r="O976" i="1"/>
  <c r="O977" i="1"/>
  <c r="O406" i="1"/>
  <c r="O978" i="1"/>
  <c r="O979" i="1"/>
  <c r="O407" i="1"/>
  <c r="O408" i="1"/>
  <c r="O980" i="1"/>
  <c r="O981" i="1"/>
  <c r="O409" i="1"/>
  <c r="O982" i="1"/>
  <c r="O983" i="1"/>
  <c r="O984" i="1"/>
  <c r="O985" i="1"/>
  <c r="O986" i="1"/>
  <c r="O987" i="1"/>
  <c r="O410" i="1"/>
  <c r="O411" i="1"/>
  <c r="O988" i="1"/>
  <c r="O412" i="1"/>
  <c r="O989" i="1"/>
  <c r="O990" i="1"/>
  <c r="O991" i="1"/>
  <c r="O413" i="1"/>
  <c r="O992" i="1"/>
  <c r="O993" i="1"/>
  <c r="O414" i="1"/>
  <c r="O994" i="1"/>
  <c r="O415" i="1"/>
  <c r="O995" i="1"/>
  <c r="O996" i="1"/>
  <c r="O416" i="1"/>
  <c r="O417" i="1"/>
  <c r="O997" i="1"/>
  <c r="O418" i="1"/>
  <c r="O998" i="1"/>
  <c r="O419" i="1"/>
  <c r="O999" i="1"/>
  <c r="O1000" i="1"/>
  <c r="O56" i="1"/>
  <c r="O420" i="1"/>
  <c r="O1001" i="1"/>
  <c r="O421" i="1"/>
  <c r="O57" i="1"/>
  <c r="O422" i="1"/>
  <c r="O58" i="1"/>
  <c r="M437" i="1"/>
  <c r="M438" i="1"/>
  <c r="P438" i="1" s="1"/>
  <c r="M60" i="1"/>
  <c r="M61" i="1"/>
  <c r="P61" i="1" s="1"/>
  <c r="M439" i="1"/>
  <c r="P439" i="1" s="1"/>
  <c r="M62" i="1"/>
  <c r="P62" i="1" s="1"/>
  <c r="M440" i="1"/>
  <c r="P440" i="1" s="1"/>
  <c r="M423" i="1"/>
  <c r="P423" i="1" s="1"/>
  <c r="M63" i="1"/>
  <c r="P63" i="1" s="1"/>
  <c r="M441" i="1"/>
  <c r="P441" i="1" s="1"/>
  <c r="M64" i="1"/>
  <c r="P64" i="1" s="1"/>
  <c r="M65" i="1"/>
  <c r="P65" i="1" s="1"/>
  <c r="M442" i="1"/>
  <c r="M66" i="1"/>
  <c r="P66" i="1" s="1"/>
  <c r="M67" i="1"/>
  <c r="M443" i="1"/>
  <c r="P443" i="1" s="1"/>
  <c r="M444" i="1"/>
  <c r="P444" i="1" s="1"/>
  <c r="M2" i="1"/>
  <c r="P2" i="1" s="1"/>
  <c r="M68" i="1"/>
  <c r="P68" i="1" s="1"/>
  <c r="M445" i="1"/>
  <c r="P445" i="1" s="1"/>
  <c r="M69" i="1"/>
  <c r="P69" i="1" s="1"/>
  <c r="M446" i="1"/>
  <c r="P446" i="1" s="1"/>
  <c r="M447" i="1"/>
  <c r="P447" i="1" s="1"/>
  <c r="M448" i="1"/>
  <c r="P448" i="1" s="1"/>
  <c r="M449" i="1"/>
  <c r="M3" i="1"/>
  <c r="P3" i="1" s="1"/>
  <c r="M70" i="1"/>
  <c r="M450" i="1"/>
  <c r="P450" i="1" s="1"/>
  <c r="M451" i="1"/>
  <c r="P451" i="1" s="1"/>
  <c r="M452" i="1"/>
  <c r="P452" i="1" s="1"/>
  <c r="M453" i="1"/>
  <c r="P453" i="1" s="1"/>
  <c r="M71" i="1"/>
  <c r="P71" i="1" s="1"/>
  <c r="M454" i="1"/>
  <c r="P454" i="1" s="1"/>
  <c r="M455" i="1"/>
  <c r="P455" i="1" s="1"/>
  <c r="M456" i="1"/>
  <c r="P456" i="1" s="1"/>
  <c r="M457" i="1"/>
  <c r="P457" i="1" s="1"/>
  <c r="M458" i="1"/>
  <c r="P458" i="1" s="1"/>
  <c r="M459" i="1"/>
  <c r="P459" i="1" s="1"/>
  <c r="M72" i="1"/>
  <c r="M460" i="1"/>
  <c r="P460" i="1" s="1"/>
  <c r="M461" i="1"/>
  <c r="M462" i="1"/>
  <c r="P462" i="1" s="1"/>
  <c r="M463" i="1"/>
  <c r="P463" i="1" s="1"/>
  <c r="M464" i="1"/>
  <c r="P464" i="1" s="1"/>
  <c r="M73" i="1"/>
  <c r="P73" i="1" s="1"/>
  <c r="M465" i="1"/>
  <c r="P465" i="1" s="1"/>
  <c r="M466" i="1"/>
  <c r="P466" i="1" s="1"/>
  <c r="M467" i="1"/>
  <c r="P467" i="1" s="1"/>
  <c r="M468" i="1"/>
  <c r="P468" i="1" s="1"/>
  <c r="M74" i="1"/>
  <c r="P74" i="1" s="1"/>
  <c r="M75" i="1"/>
  <c r="P75" i="1" s="1"/>
  <c r="M76" i="1"/>
  <c r="P76" i="1" s="1"/>
  <c r="M469" i="1"/>
  <c r="M77" i="1"/>
  <c r="P77" i="1" s="1"/>
  <c r="M470" i="1"/>
  <c r="M471" i="1"/>
  <c r="P471" i="1" s="1"/>
  <c r="M472" i="1"/>
  <c r="P472" i="1" s="1"/>
  <c r="M473" i="1"/>
  <c r="P473" i="1" s="1"/>
  <c r="M474" i="1"/>
  <c r="P474" i="1" s="1"/>
  <c r="M475" i="1"/>
  <c r="P475" i="1" s="1"/>
  <c r="M78" i="1"/>
  <c r="P78" i="1" s="1"/>
  <c r="M476" i="1"/>
  <c r="P476" i="1" s="1"/>
  <c r="M79" i="1"/>
  <c r="P79" i="1" s="1"/>
  <c r="M80" i="1"/>
  <c r="P80" i="1" s="1"/>
  <c r="M477" i="1"/>
  <c r="P477" i="1" s="1"/>
  <c r="M81" i="1"/>
  <c r="P81" i="1" s="1"/>
  <c r="M478" i="1"/>
  <c r="M479" i="1"/>
  <c r="P479" i="1" s="1"/>
  <c r="M4" i="1"/>
  <c r="M480" i="1"/>
  <c r="M481" i="1"/>
  <c r="P481" i="1" s="1"/>
  <c r="M482" i="1"/>
  <c r="P482" i="1" s="1"/>
  <c r="M483" i="1"/>
  <c r="P483" i="1" s="1"/>
  <c r="M484" i="1"/>
  <c r="P484" i="1" s="1"/>
  <c r="M485" i="1"/>
  <c r="P485" i="1" s="1"/>
  <c r="M82" i="1"/>
  <c r="P82" i="1" s="1"/>
  <c r="M83" i="1"/>
  <c r="P83" i="1" s="1"/>
  <c r="M486" i="1"/>
  <c r="P486" i="1" s="1"/>
  <c r="M84" i="1"/>
  <c r="P84" i="1" s="1"/>
  <c r="M487" i="1"/>
  <c r="P487" i="1" s="1"/>
  <c r="M488" i="1"/>
  <c r="M489" i="1"/>
  <c r="P489" i="1" s="1"/>
  <c r="M85" i="1"/>
  <c r="M490" i="1"/>
  <c r="P490" i="1" s="1"/>
  <c r="M491" i="1"/>
  <c r="M492" i="1"/>
  <c r="P492" i="1" s="1"/>
  <c r="M86" i="1"/>
  <c r="P86" i="1" s="1"/>
  <c r="M493" i="1"/>
  <c r="P493" i="1" s="1"/>
  <c r="M494" i="1"/>
  <c r="P494" i="1" s="1"/>
  <c r="M87" i="1"/>
  <c r="P87" i="1" s="1"/>
  <c r="M88" i="1"/>
  <c r="P88" i="1" s="1"/>
  <c r="M495" i="1"/>
  <c r="P495" i="1" s="1"/>
  <c r="M5" i="1"/>
  <c r="P5" i="1" s="1"/>
  <c r="M496" i="1"/>
  <c r="P496" i="1" s="1"/>
  <c r="M497" i="1"/>
  <c r="M498" i="1"/>
  <c r="P498" i="1" s="1"/>
  <c r="M499" i="1"/>
  <c r="P499" i="1" s="1"/>
  <c r="M89" i="1"/>
  <c r="P89" i="1" s="1"/>
  <c r="M500" i="1"/>
  <c r="P500" i="1" s="1"/>
  <c r="M90" i="1"/>
  <c r="P90" i="1" s="1"/>
  <c r="M501" i="1"/>
  <c r="P501" i="1" s="1"/>
  <c r="M502" i="1"/>
  <c r="P502" i="1" s="1"/>
  <c r="M91" i="1"/>
  <c r="P91" i="1" s="1"/>
  <c r="M503" i="1"/>
  <c r="P503" i="1" s="1"/>
  <c r="M504" i="1"/>
  <c r="P504" i="1" s="1"/>
  <c r="M505" i="1"/>
  <c r="P505" i="1" s="1"/>
  <c r="M506" i="1"/>
  <c r="P506" i="1" s="1"/>
  <c r="M507" i="1"/>
  <c r="P507" i="1" s="1"/>
  <c r="M92" i="1"/>
  <c r="P92" i="1" s="1"/>
  <c r="M93" i="1"/>
  <c r="P93" i="1" s="1"/>
  <c r="M508" i="1"/>
  <c r="M509" i="1"/>
  <c r="P509" i="1" s="1"/>
  <c r="M510" i="1"/>
  <c r="M511" i="1"/>
  <c r="P511" i="1" s="1"/>
  <c r="M94" i="1"/>
  <c r="P94" i="1" s="1"/>
  <c r="M95" i="1"/>
  <c r="P95" i="1" s="1"/>
  <c r="M512" i="1"/>
  <c r="P512" i="1" s="1"/>
  <c r="M513" i="1"/>
  <c r="P513" i="1" s="1"/>
  <c r="M514" i="1"/>
  <c r="P514" i="1" s="1"/>
  <c r="M515" i="1"/>
  <c r="P515" i="1" s="1"/>
  <c r="M516" i="1"/>
  <c r="P516" i="1" s="1"/>
  <c r="M96" i="1"/>
  <c r="P96" i="1" s="1"/>
  <c r="M97" i="1"/>
  <c r="P97" i="1" s="1"/>
  <c r="M517" i="1"/>
  <c r="P517" i="1" s="1"/>
  <c r="M518" i="1"/>
  <c r="M98" i="1"/>
  <c r="P98" i="1" s="1"/>
  <c r="M99" i="1"/>
  <c r="M6" i="1"/>
  <c r="P6" i="1" s="1"/>
  <c r="M7" i="1"/>
  <c r="P7" i="1" s="1"/>
  <c r="M519" i="1"/>
  <c r="P519" i="1" s="1"/>
  <c r="M520" i="1"/>
  <c r="P520" i="1" s="1"/>
  <c r="M521" i="1"/>
  <c r="P521" i="1" s="1"/>
  <c r="M522" i="1"/>
  <c r="P522" i="1" s="1"/>
  <c r="M100" i="1"/>
  <c r="P100" i="1" s="1"/>
  <c r="M101" i="1"/>
  <c r="P101" i="1" s="1"/>
  <c r="M8" i="1"/>
  <c r="P8" i="1" s="1"/>
  <c r="M523" i="1"/>
  <c r="P523" i="1" s="1"/>
  <c r="M102" i="1"/>
  <c r="P102" i="1" s="1"/>
  <c r="M103" i="1"/>
  <c r="M524" i="1"/>
  <c r="P524" i="1" s="1"/>
  <c r="M525" i="1"/>
  <c r="M526" i="1"/>
  <c r="M527" i="1"/>
  <c r="P527" i="1" s="1"/>
  <c r="M528" i="1"/>
  <c r="P528" i="1" s="1"/>
  <c r="M529" i="1"/>
  <c r="P529" i="1" s="1"/>
  <c r="M9" i="1"/>
  <c r="P9" i="1" s="1"/>
  <c r="M530" i="1"/>
  <c r="P530" i="1" s="1"/>
  <c r="M531" i="1"/>
  <c r="P531" i="1" s="1"/>
  <c r="M532" i="1"/>
  <c r="P532" i="1" s="1"/>
  <c r="M104" i="1"/>
  <c r="P104" i="1" s="1"/>
  <c r="M105" i="1"/>
  <c r="P105" i="1" s="1"/>
  <c r="M533" i="1"/>
  <c r="P533" i="1" s="1"/>
  <c r="M106" i="1"/>
  <c r="M107" i="1"/>
  <c r="P107" i="1" s="1"/>
  <c r="M108" i="1"/>
  <c r="M10" i="1"/>
  <c r="P10" i="1" s="1"/>
  <c r="M109" i="1"/>
  <c r="P109" i="1" s="1"/>
  <c r="M534" i="1"/>
  <c r="P534" i="1" s="1"/>
  <c r="M535" i="1"/>
  <c r="P535" i="1" s="1"/>
  <c r="M536" i="1"/>
  <c r="P536" i="1" s="1"/>
  <c r="M110" i="1"/>
  <c r="P110" i="1" s="1"/>
  <c r="M537" i="1"/>
  <c r="P537" i="1" s="1"/>
  <c r="M538" i="1"/>
  <c r="P538" i="1" s="1"/>
  <c r="M539" i="1"/>
  <c r="P539" i="1" s="1"/>
  <c r="M540" i="1"/>
  <c r="P540" i="1" s="1"/>
  <c r="M541" i="1"/>
  <c r="P541" i="1" s="1"/>
  <c r="M542" i="1"/>
  <c r="M111" i="1"/>
  <c r="P111" i="1" s="1"/>
  <c r="M543" i="1"/>
  <c r="P543" i="1" s="1"/>
  <c r="M112" i="1"/>
  <c r="P112" i="1" s="1"/>
  <c r="M113" i="1"/>
  <c r="P113" i="1" s="1"/>
  <c r="M114" i="1"/>
  <c r="P114" i="1" s="1"/>
  <c r="M544" i="1"/>
  <c r="P544" i="1" s="1"/>
  <c r="M545" i="1"/>
  <c r="P545" i="1" s="1"/>
  <c r="M115" i="1"/>
  <c r="P115" i="1" s="1"/>
  <c r="M116" i="1"/>
  <c r="P116" i="1" s="1"/>
  <c r="M546" i="1"/>
  <c r="P546" i="1" s="1"/>
  <c r="M117" i="1"/>
  <c r="P117" i="1" s="1"/>
  <c r="M547" i="1"/>
  <c r="P547" i="1" s="1"/>
  <c r="M548" i="1"/>
  <c r="P548" i="1" s="1"/>
  <c r="M118" i="1"/>
  <c r="P118" i="1" s="1"/>
  <c r="M549" i="1"/>
  <c r="P549" i="1" s="1"/>
  <c r="M119" i="1"/>
  <c r="M550" i="1"/>
  <c r="P550" i="1" s="1"/>
  <c r="M120" i="1"/>
  <c r="M121" i="1"/>
  <c r="P121" i="1" s="1"/>
  <c r="M551" i="1"/>
  <c r="P551" i="1" s="1"/>
  <c r="M122" i="1"/>
  <c r="P122" i="1" s="1"/>
  <c r="M11" i="1"/>
  <c r="P11" i="1" s="1"/>
  <c r="M123" i="1"/>
  <c r="P123" i="1" s="1"/>
  <c r="M124" i="1"/>
  <c r="P124" i="1" s="1"/>
  <c r="M125" i="1"/>
  <c r="P125" i="1" s="1"/>
  <c r="M126" i="1"/>
  <c r="P126" i="1" s="1"/>
  <c r="M552" i="1"/>
  <c r="P552" i="1" s="1"/>
  <c r="M553" i="1"/>
  <c r="P553" i="1" s="1"/>
  <c r="M127" i="1"/>
  <c r="P127" i="1" s="1"/>
  <c r="M554" i="1"/>
  <c r="M128" i="1"/>
  <c r="P128" i="1" s="1"/>
  <c r="M129" i="1"/>
  <c r="M130" i="1"/>
  <c r="P130" i="1" s="1"/>
  <c r="M555" i="1"/>
  <c r="P555" i="1" s="1"/>
  <c r="M12" i="1"/>
  <c r="P12" i="1" s="1"/>
  <c r="M556" i="1"/>
  <c r="P556" i="1" s="1"/>
  <c r="M131" i="1"/>
  <c r="P131" i="1" s="1"/>
  <c r="M557" i="1"/>
  <c r="P557" i="1" s="1"/>
  <c r="M13" i="1"/>
  <c r="P13" i="1" s="1"/>
  <c r="M558" i="1"/>
  <c r="P558" i="1" s="1"/>
  <c r="M559" i="1"/>
  <c r="P559" i="1" s="1"/>
  <c r="M424" i="1"/>
  <c r="P424" i="1" s="1"/>
  <c r="M132" i="1"/>
  <c r="P132" i="1" s="1"/>
  <c r="M133" i="1"/>
  <c r="M560" i="1"/>
  <c r="P560" i="1" s="1"/>
  <c r="M561" i="1"/>
  <c r="M562" i="1"/>
  <c r="M134" i="1"/>
  <c r="P134" i="1" s="1"/>
  <c r="M563" i="1"/>
  <c r="P563" i="1" s="1"/>
  <c r="M135" i="1"/>
  <c r="P135" i="1" s="1"/>
  <c r="M564" i="1"/>
  <c r="P564" i="1" s="1"/>
  <c r="M565" i="1"/>
  <c r="P565" i="1" s="1"/>
  <c r="M136" i="1"/>
  <c r="P136" i="1" s="1"/>
  <c r="M137" i="1"/>
  <c r="P137" i="1" s="1"/>
  <c r="M566" i="1"/>
  <c r="P566" i="1" s="1"/>
  <c r="M138" i="1"/>
  <c r="P138" i="1" s="1"/>
  <c r="M567" i="1"/>
  <c r="P567" i="1" s="1"/>
  <c r="M568" i="1"/>
  <c r="M569" i="1"/>
  <c r="P569" i="1" s="1"/>
  <c r="M570" i="1"/>
  <c r="M571" i="1"/>
  <c r="P571" i="1" s="1"/>
  <c r="M572" i="1"/>
  <c r="P572" i="1" s="1"/>
  <c r="M573" i="1"/>
  <c r="P573" i="1" s="1"/>
  <c r="M14" i="1"/>
  <c r="P14" i="1" s="1"/>
  <c r="M574" i="1"/>
  <c r="P574" i="1" s="1"/>
  <c r="M575" i="1"/>
  <c r="P575" i="1" s="1"/>
  <c r="M576" i="1"/>
  <c r="P576" i="1" s="1"/>
  <c r="M139" i="1"/>
  <c r="P139" i="1" s="1"/>
  <c r="M140" i="1"/>
  <c r="P140" i="1" s="1"/>
  <c r="M577" i="1"/>
  <c r="P577" i="1" s="1"/>
  <c r="M578" i="1"/>
  <c r="P578" i="1" s="1"/>
  <c r="M141" i="1"/>
  <c r="M579" i="1"/>
  <c r="P579" i="1" s="1"/>
  <c r="M580" i="1"/>
  <c r="P580" i="1" s="1"/>
  <c r="M581" i="1"/>
  <c r="P581" i="1" s="1"/>
  <c r="M582" i="1"/>
  <c r="P582" i="1" s="1"/>
  <c r="M583" i="1"/>
  <c r="P583" i="1" s="1"/>
  <c r="M584" i="1"/>
  <c r="P584" i="1" s="1"/>
  <c r="M585" i="1"/>
  <c r="P585" i="1" s="1"/>
  <c r="M586" i="1"/>
  <c r="P586" i="1" s="1"/>
  <c r="M587" i="1"/>
  <c r="P587" i="1" s="1"/>
  <c r="M588" i="1"/>
  <c r="P588" i="1" s="1"/>
  <c r="M142" i="1"/>
  <c r="P142" i="1" s="1"/>
  <c r="M143" i="1"/>
  <c r="P143" i="1" s="1"/>
  <c r="M589" i="1"/>
  <c r="P589" i="1" s="1"/>
  <c r="M144" i="1"/>
  <c r="P144" i="1" s="1"/>
  <c r="M590" i="1"/>
  <c r="P590" i="1" s="1"/>
  <c r="M591" i="1"/>
  <c r="P591" i="1" s="1"/>
  <c r="M145" i="1"/>
  <c r="P145" i="1" s="1"/>
  <c r="M592" i="1"/>
  <c r="P592" i="1" s="1"/>
  <c r="M593" i="1"/>
  <c r="P593" i="1" s="1"/>
  <c r="M594" i="1"/>
  <c r="M595" i="1"/>
  <c r="P595" i="1" s="1"/>
  <c r="M146" i="1"/>
  <c r="P146" i="1" s="1"/>
  <c r="M596" i="1"/>
  <c r="P596" i="1" s="1"/>
  <c r="M597" i="1"/>
  <c r="P597" i="1" s="1"/>
  <c r="M598" i="1"/>
  <c r="P598" i="1" s="1"/>
  <c r="M599" i="1"/>
  <c r="P599" i="1" s="1"/>
  <c r="M147" i="1"/>
  <c r="P147" i="1" s="1"/>
  <c r="M600" i="1"/>
  <c r="P600" i="1" s="1"/>
  <c r="M601" i="1"/>
  <c r="P601" i="1" s="1"/>
  <c r="M602" i="1"/>
  <c r="P602" i="1" s="1"/>
  <c r="M15" i="1"/>
  <c r="P15" i="1" s="1"/>
  <c r="M425" i="1"/>
  <c r="M603" i="1"/>
  <c r="P603" i="1" s="1"/>
  <c r="M604" i="1"/>
  <c r="P604" i="1" s="1"/>
  <c r="M148" i="1"/>
  <c r="M605" i="1"/>
  <c r="P605" i="1" s="1"/>
  <c r="M149" i="1"/>
  <c r="P149" i="1" s="1"/>
  <c r="M606" i="1"/>
  <c r="P606" i="1" s="1"/>
  <c r="M607" i="1"/>
  <c r="P607" i="1" s="1"/>
  <c r="M608" i="1"/>
  <c r="P608" i="1" s="1"/>
  <c r="M609" i="1"/>
  <c r="P609" i="1" s="1"/>
  <c r="M150" i="1"/>
  <c r="P150" i="1" s="1"/>
  <c r="M610" i="1"/>
  <c r="P610" i="1" s="1"/>
  <c r="M151" i="1"/>
  <c r="P151" i="1" s="1"/>
  <c r="M152" i="1"/>
  <c r="P152" i="1" s="1"/>
  <c r="M611" i="1"/>
  <c r="P611" i="1" s="1"/>
  <c r="M16" i="1"/>
  <c r="P16" i="1" s="1"/>
  <c r="M612" i="1"/>
  <c r="M153" i="1"/>
  <c r="P153" i="1" s="1"/>
  <c r="M613" i="1"/>
  <c r="P613" i="1" s="1"/>
  <c r="M154" i="1"/>
  <c r="P154" i="1" s="1"/>
  <c r="M614" i="1"/>
  <c r="P614" i="1" s="1"/>
  <c r="M155" i="1"/>
  <c r="P155" i="1" s="1"/>
  <c r="M17" i="1"/>
  <c r="P17" i="1" s="1"/>
  <c r="M615" i="1"/>
  <c r="P615" i="1" s="1"/>
  <c r="M156" i="1"/>
  <c r="P156" i="1" s="1"/>
  <c r="M157" i="1"/>
  <c r="P157" i="1" s="1"/>
  <c r="M158" i="1"/>
  <c r="P158" i="1" s="1"/>
  <c r="M616" i="1"/>
  <c r="P616" i="1" s="1"/>
  <c r="M159" i="1"/>
  <c r="P159" i="1" s="1"/>
  <c r="M160" i="1"/>
  <c r="P160" i="1" s="1"/>
  <c r="M617" i="1"/>
  <c r="P617" i="1" s="1"/>
  <c r="M161" i="1"/>
  <c r="P161" i="1" s="1"/>
  <c r="M162" i="1"/>
  <c r="P162" i="1" s="1"/>
  <c r="M618" i="1"/>
  <c r="P618" i="1" s="1"/>
  <c r="M619" i="1"/>
  <c r="P619" i="1" s="1"/>
  <c r="M163" i="1"/>
  <c r="P163" i="1" s="1"/>
  <c r="M620" i="1"/>
  <c r="M164" i="1"/>
  <c r="P164" i="1" s="1"/>
  <c r="M18" i="1"/>
  <c r="P18" i="1" s="1"/>
  <c r="M165" i="1"/>
  <c r="P165" i="1" s="1"/>
  <c r="M621" i="1"/>
  <c r="P621" i="1" s="1"/>
  <c r="M622" i="1"/>
  <c r="P622" i="1" s="1"/>
  <c r="M623" i="1"/>
  <c r="P623" i="1" s="1"/>
  <c r="M624" i="1"/>
  <c r="P624" i="1" s="1"/>
  <c r="M166" i="1"/>
  <c r="P166" i="1" s="1"/>
  <c r="M167" i="1"/>
  <c r="P167" i="1" s="1"/>
  <c r="M168" i="1"/>
  <c r="P168" i="1" s="1"/>
  <c r="M169" i="1"/>
  <c r="P169" i="1" s="1"/>
  <c r="M19" i="1"/>
  <c r="M170" i="1"/>
  <c r="P170" i="1" s="1"/>
  <c r="M171" i="1"/>
  <c r="P171" i="1" s="1"/>
  <c r="M625" i="1"/>
  <c r="M172" i="1"/>
  <c r="P172" i="1" s="1"/>
  <c r="M626" i="1"/>
  <c r="P626" i="1" s="1"/>
  <c r="M173" i="1"/>
  <c r="P173" i="1" s="1"/>
  <c r="M174" i="1"/>
  <c r="P174" i="1" s="1"/>
  <c r="M175" i="1"/>
  <c r="P175" i="1" s="1"/>
  <c r="M627" i="1"/>
  <c r="P627" i="1" s="1"/>
  <c r="M426" i="1"/>
  <c r="P426" i="1" s="1"/>
  <c r="M628" i="1"/>
  <c r="P628" i="1" s="1"/>
  <c r="M629" i="1"/>
  <c r="P629" i="1" s="1"/>
  <c r="M630" i="1"/>
  <c r="P630" i="1" s="1"/>
  <c r="M631" i="1"/>
  <c r="P631" i="1" s="1"/>
  <c r="M632" i="1"/>
  <c r="P632" i="1" s="1"/>
  <c r="M633" i="1"/>
  <c r="M176" i="1"/>
  <c r="P176" i="1" s="1"/>
  <c r="M634" i="1"/>
  <c r="P634" i="1" s="1"/>
  <c r="M635" i="1"/>
  <c r="P635" i="1" s="1"/>
  <c r="M20" i="1"/>
  <c r="P20" i="1" s="1"/>
  <c r="M177" i="1"/>
  <c r="P177" i="1" s="1"/>
  <c r="M178" i="1"/>
  <c r="P178" i="1" s="1"/>
  <c r="M179" i="1"/>
  <c r="P179" i="1" s="1"/>
  <c r="M180" i="1"/>
  <c r="P180" i="1" s="1"/>
  <c r="M181" i="1"/>
  <c r="P181" i="1" s="1"/>
  <c r="M182" i="1"/>
  <c r="P182" i="1" s="1"/>
  <c r="M183" i="1"/>
  <c r="P183" i="1" s="1"/>
  <c r="M636" i="1"/>
  <c r="P636" i="1" s="1"/>
  <c r="M184" i="1"/>
  <c r="P184" i="1" s="1"/>
  <c r="M185" i="1"/>
  <c r="P185" i="1" s="1"/>
  <c r="M186" i="1"/>
  <c r="P186" i="1" s="1"/>
  <c r="M637" i="1"/>
  <c r="P637" i="1" s="1"/>
  <c r="M187" i="1"/>
  <c r="P187" i="1" s="1"/>
  <c r="M638" i="1"/>
  <c r="P638" i="1" s="1"/>
  <c r="M639" i="1"/>
  <c r="P639" i="1" s="1"/>
  <c r="M427" i="1"/>
  <c r="P427" i="1" s="1"/>
  <c r="M188" i="1"/>
  <c r="P188" i="1" s="1"/>
  <c r="M640" i="1"/>
  <c r="P640" i="1" s="1"/>
  <c r="M189" i="1"/>
  <c r="P189" i="1" s="1"/>
  <c r="M641" i="1"/>
  <c r="P641" i="1" s="1"/>
  <c r="M642" i="1"/>
  <c r="P642" i="1" s="1"/>
  <c r="M643" i="1"/>
  <c r="P643" i="1" s="1"/>
  <c r="M644" i="1"/>
  <c r="P644" i="1" s="1"/>
  <c r="M645" i="1"/>
  <c r="P645" i="1" s="1"/>
  <c r="M646" i="1"/>
  <c r="P646" i="1" s="1"/>
  <c r="M647" i="1"/>
  <c r="P647" i="1" s="1"/>
  <c r="M648" i="1"/>
  <c r="P648" i="1" s="1"/>
  <c r="M190" i="1"/>
  <c r="M649" i="1"/>
  <c r="P649" i="1" s="1"/>
  <c r="M650" i="1"/>
  <c r="P650" i="1" s="1"/>
  <c r="M651" i="1"/>
  <c r="M191" i="1"/>
  <c r="P191" i="1" s="1"/>
  <c r="M652" i="1"/>
  <c r="P652" i="1" s="1"/>
  <c r="M653" i="1"/>
  <c r="P653" i="1" s="1"/>
  <c r="M192" i="1"/>
  <c r="P192" i="1" s="1"/>
  <c r="M193" i="1"/>
  <c r="P193" i="1" s="1"/>
  <c r="M654" i="1"/>
  <c r="P654" i="1" s="1"/>
  <c r="M194" i="1"/>
  <c r="P194" i="1" s="1"/>
  <c r="M195" i="1"/>
  <c r="P195" i="1" s="1"/>
  <c r="M196" i="1"/>
  <c r="P196" i="1" s="1"/>
  <c r="M655" i="1"/>
  <c r="P655" i="1" s="1"/>
  <c r="M656" i="1"/>
  <c r="P656" i="1" s="1"/>
  <c r="M197" i="1"/>
  <c r="P197" i="1" s="1"/>
  <c r="M657" i="1"/>
  <c r="M658" i="1"/>
  <c r="P658" i="1" s="1"/>
  <c r="M659" i="1"/>
  <c r="P659" i="1" s="1"/>
  <c r="M198" i="1"/>
  <c r="P198" i="1" s="1"/>
  <c r="M199" i="1"/>
  <c r="P199" i="1" s="1"/>
  <c r="M21" i="1"/>
  <c r="P21" i="1" s="1"/>
  <c r="M660" i="1"/>
  <c r="P660" i="1" s="1"/>
  <c r="M661" i="1"/>
  <c r="P661" i="1" s="1"/>
  <c r="M200" i="1"/>
  <c r="P200" i="1" s="1"/>
  <c r="M201" i="1"/>
  <c r="P201" i="1" s="1"/>
  <c r="M662" i="1"/>
  <c r="P662" i="1" s="1"/>
  <c r="M663" i="1"/>
  <c r="P663" i="1" s="1"/>
  <c r="M664" i="1"/>
  <c r="P664" i="1" s="1"/>
  <c r="M665" i="1"/>
  <c r="P665" i="1" s="1"/>
  <c r="M666" i="1"/>
  <c r="P666" i="1" s="1"/>
  <c r="M667" i="1"/>
  <c r="P667" i="1" s="1"/>
  <c r="M202" i="1"/>
  <c r="P202" i="1" s="1"/>
  <c r="M203" i="1"/>
  <c r="P203" i="1" s="1"/>
  <c r="M668" i="1"/>
  <c r="P668" i="1" s="1"/>
  <c r="M204" i="1"/>
  <c r="P204" i="1" s="1"/>
  <c r="M205" i="1"/>
  <c r="P205" i="1" s="1"/>
  <c r="M669" i="1"/>
  <c r="P669" i="1" s="1"/>
  <c r="M206" i="1"/>
  <c r="P206" i="1" s="1"/>
  <c r="M670" i="1"/>
  <c r="P670" i="1" s="1"/>
  <c r="M671" i="1"/>
  <c r="P671" i="1" s="1"/>
  <c r="M672" i="1"/>
  <c r="P672" i="1" s="1"/>
  <c r="M207" i="1"/>
  <c r="P207" i="1" s="1"/>
  <c r="M428" i="1"/>
  <c r="P428" i="1" s="1"/>
  <c r="M673" i="1"/>
  <c r="P673" i="1" s="1"/>
  <c r="M674" i="1"/>
  <c r="P674" i="1" s="1"/>
  <c r="M429" i="1"/>
  <c r="P429" i="1" s="1"/>
  <c r="M208" i="1"/>
  <c r="P208" i="1" s="1"/>
  <c r="M209" i="1"/>
  <c r="M210" i="1"/>
  <c r="P210" i="1" s="1"/>
  <c r="M211" i="1"/>
  <c r="P211" i="1" s="1"/>
  <c r="M212" i="1"/>
  <c r="M675" i="1"/>
  <c r="P675" i="1" s="1"/>
  <c r="M676" i="1"/>
  <c r="P676" i="1" s="1"/>
  <c r="M213" i="1"/>
  <c r="P213" i="1" s="1"/>
  <c r="M677" i="1"/>
  <c r="P677" i="1" s="1"/>
  <c r="M214" i="1"/>
  <c r="P214" i="1" s="1"/>
  <c r="M215" i="1"/>
  <c r="P215" i="1" s="1"/>
  <c r="M678" i="1"/>
  <c r="P678" i="1" s="1"/>
  <c r="M679" i="1"/>
  <c r="P679" i="1" s="1"/>
  <c r="M680" i="1"/>
  <c r="P680" i="1" s="1"/>
  <c r="M216" i="1"/>
  <c r="P216" i="1" s="1"/>
  <c r="M22" i="1"/>
  <c r="P22" i="1" s="1"/>
  <c r="M217" i="1"/>
  <c r="P217" i="1" s="1"/>
  <c r="M681" i="1"/>
  <c r="M218" i="1"/>
  <c r="P218" i="1" s="1"/>
  <c r="M219" i="1"/>
  <c r="P219" i="1" s="1"/>
  <c r="M23" i="1"/>
  <c r="P23" i="1" s="1"/>
  <c r="M682" i="1"/>
  <c r="P682" i="1" s="1"/>
  <c r="M683" i="1"/>
  <c r="P683" i="1" s="1"/>
  <c r="M684" i="1"/>
  <c r="P684" i="1" s="1"/>
  <c r="M685" i="1"/>
  <c r="P685" i="1" s="1"/>
  <c r="M686" i="1"/>
  <c r="P686" i="1" s="1"/>
  <c r="M687" i="1"/>
  <c r="P687" i="1" s="1"/>
  <c r="M220" i="1"/>
  <c r="P220" i="1" s="1"/>
  <c r="M688" i="1"/>
  <c r="P688" i="1" s="1"/>
  <c r="M24" i="1"/>
  <c r="P24" i="1" s="1"/>
  <c r="M689" i="1"/>
  <c r="P689" i="1" s="1"/>
  <c r="M690" i="1"/>
  <c r="P690" i="1" s="1"/>
  <c r="M221" i="1"/>
  <c r="P221" i="1" s="1"/>
  <c r="M25" i="1"/>
  <c r="P25" i="1" s="1"/>
  <c r="M222" i="1"/>
  <c r="P222" i="1" s="1"/>
  <c r="M691" i="1"/>
  <c r="P691" i="1" s="1"/>
  <c r="M223" i="1"/>
  <c r="P223" i="1" s="1"/>
  <c r="M692" i="1"/>
  <c r="P692" i="1" s="1"/>
  <c r="M224" i="1"/>
  <c r="P224" i="1" s="1"/>
  <c r="M225" i="1"/>
  <c r="P225" i="1" s="1"/>
  <c r="M226" i="1"/>
  <c r="P226" i="1" s="1"/>
  <c r="M693" i="1"/>
  <c r="P693" i="1" s="1"/>
  <c r="M694" i="1"/>
  <c r="P694" i="1" s="1"/>
  <c r="M227" i="1"/>
  <c r="P227" i="1" s="1"/>
  <c r="M695" i="1"/>
  <c r="P695" i="1" s="1"/>
  <c r="M228" i="1"/>
  <c r="P228" i="1" s="1"/>
  <c r="M696" i="1"/>
  <c r="P696" i="1" s="1"/>
  <c r="M697" i="1"/>
  <c r="P697" i="1" s="1"/>
  <c r="M229" i="1"/>
  <c r="P229" i="1" s="1"/>
  <c r="M698" i="1"/>
  <c r="M699" i="1"/>
  <c r="P699" i="1" s="1"/>
  <c r="M700" i="1"/>
  <c r="P700" i="1" s="1"/>
  <c r="M701" i="1"/>
  <c r="M702" i="1"/>
  <c r="P702" i="1" s="1"/>
  <c r="M230" i="1"/>
  <c r="P230" i="1" s="1"/>
  <c r="M703" i="1"/>
  <c r="P703" i="1" s="1"/>
  <c r="M704" i="1"/>
  <c r="P704" i="1" s="1"/>
  <c r="M705" i="1"/>
  <c r="P705" i="1" s="1"/>
  <c r="M231" i="1"/>
  <c r="P231" i="1" s="1"/>
  <c r="M706" i="1"/>
  <c r="P706" i="1" s="1"/>
  <c r="M707" i="1"/>
  <c r="P707" i="1" s="1"/>
  <c r="M708" i="1"/>
  <c r="P708" i="1" s="1"/>
  <c r="M232" i="1"/>
  <c r="P232" i="1" s="1"/>
  <c r="M233" i="1"/>
  <c r="P233" i="1" s="1"/>
  <c r="M709" i="1"/>
  <c r="P709" i="1" s="1"/>
  <c r="M710" i="1"/>
  <c r="M711" i="1"/>
  <c r="P711" i="1" s="1"/>
  <c r="M234" i="1"/>
  <c r="P234" i="1" s="1"/>
  <c r="M235" i="1"/>
  <c r="P235" i="1" s="1"/>
  <c r="M236" i="1"/>
  <c r="P236" i="1" s="1"/>
  <c r="M712" i="1"/>
  <c r="P712" i="1" s="1"/>
  <c r="M237" i="1"/>
  <c r="P237" i="1" s="1"/>
  <c r="M238" i="1"/>
  <c r="P238" i="1" s="1"/>
  <c r="M713" i="1"/>
  <c r="P713" i="1" s="1"/>
  <c r="M714" i="1"/>
  <c r="P714" i="1" s="1"/>
  <c r="M715" i="1"/>
  <c r="P715" i="1" s="1"/>
  <c r="M716" i="1"/>
  <c r="P716" i="1" s="1"/>
  <c r="M717" i="1"/>
  <c r="P717" i="1" s="1"/>
  <c r="M26" i="1"/>
  <c r="P26" i="1" s="1"/>
  <c r="M718" i="1"/>
  <c r="P718" i="1" s="1"/>
  <c r="M719" i="1"/>
  <c r="P719" i="1" s="1"/>
  <c r="M720" i="1"/>
  <c r="P720" i="1" s="1"/>
  <c r="M239" i="1"/>
  <c r="P239" i="1" s="1"/>
  <c r="M240" i="1"/>
  <c r="P240" i="1" s="1"/>
  <c r="M241" i="1"/>
  <c r="P241" i="1" s="1"/>
  <c r="M242" i="1"/>
  <c r="P242" i="1" s="1"/>
  <c r="M243" i="1"/>
  <c r="P243" i="1" s="1"/>
  <c r="M244" i="1"/>
  <c r="P244" i="1" s="1"/>
  <c r="M721" i="1"/>
  <c r="P721" i="1" s="1"/>
  <c r="M722" i="1"/>
  <c r="P722" i="1" s="1"/>
  <c r="M245" i="1"/>
  <c r="P245" i="1" s="1"/>
  <c r="M246" i="1"/>
  <c r="P246" i="1" s="1"/>
  <c r="M723" i="1"/>
  <c r="P723" i="1" s="1"/>
  <c r="M247" i="1"/>
  <c r="P247" i="1" s="1"/>
  <c r="M724" i="1"/>
  <c r="P724" i="1" s="1"/>
  <c r="M248" i="1"/>
  <c r="P248" i="1" s="1"/>
  <c r="M725" i="1"/>
  <c r="P725" i="1" s="1"/>
  <c r="M249" i="1"/>
  <c r="M726" i="1"/>
  <c r="P726" i="1" s="1"/>
  <c r="M27" i="1"/>
  <c r="P27" i="1" s="1"/>
  <c r="M28" i="1"/>
  <c r="M250" i="1"/>
  <c r="P250" i="1" s="1"/>
  <c r="M251" i="1"/>
  <c r="P251" i="1" s="1"/>
  <c r="M727" i="1"/>
  <c r="P727" i="1" s="1"/>
  <c r="M252" i="1"/>
  <c r="P252" i="1" s="1"/>
  <c r="M728" i="1"/>
  <c r="P728" i="1" s="1"/>
  <c r="M729" i="1"/>
  <c r="P729" i="1" s="1"/>
  <c r="M730" i="1"/>
  <c r="P730" i="1" s="1"/>
  <c r="M253" i="1"/>
  <c r="P253" i="1" s="1"/>
  <c r="M731" i="1"/>
  <c r="P731" i="1" s="1"/>
  <c r="M254" i="1"/>
  <c r="P254" i="1" s="1"/>
  <c r="M255" i="1"/>
  <c r="P255" i="1" s="1"/>
  <c r="M732" i="1"/>
  <c r="P732" i="1" s="1"/>
  <c r="M256" i="1"/>
  <c r="M257" i="1"/>
  <c r="P257" i="1" s="1"/>
  <c r="M258" i="1"/>
  <c r="P258" i="1" s="1"/>
  <c r="M259" i="1"/>
  <c r="P259" i="1" s="1"/>
  <c r="M430" i="1"/>
  <c r="P430" i="1" s="1"/>
  <c r="M733" i="1"/>
  <c r="P733" i="1" s="1"/>
  <c r="M734" i="1"/>
  <c r="P734" i="1" s="1"/>
  <c r="M260" i="1"/>
  <c r="P260" i="1" s="1"/>
  <c r="M735" i="1"/>
  <c r="P735" i="1" s="1"/>
  <c r="M736" i="1"/>
  <c r="P736" i="1" s="1"/>
  <c r="M737" i="1"/>
  <c r="P737" i="1" s="1"/>
  <c r="M261" i="1"/>
  <c r="P261" i="1" s="1"/>
  <c r="M262" i="1"/>
  <c r="P262" i="1" s="1"/>
  <c r="M738" i="1"/>
  <c r="P738" i="1" s="1"/>
  <c r="M263" i="1"/>
  <c r="P263" i="1" s="1"/>
  <c r="M264" i="1"/>
  <c r="P264" i="1" s="1"/>
  <c r="M265" i="1"/>
  <c r="P265" i="1" s="1"/>
  <c r="M739" i="1"/>
  <c r="P739" i="1" s="1"/>
  <c r="M266" i="1"/>
  <c r="P266" i="1" s="1"/>
  <c r="M740" i="1"/>
  <c r="P740" i="1" s="1"/>
  <c r="M741" i="1"/>
  <c r="P741" i="1" s="1"/>
  <c r="M742" i="1"/>
  <c r="P742" i="1" s="1"/>
  <c r="M743" i="1"/>
  <c r="P743" i="1" s="1"/>
  <c r="M29" i="1"/>
  <c r="P29" i="1" s="1"/>
  <c r="M267" i="1"/>
  <c r="P267" i="1" s="1"/>
  <c r="M268" i="1"/>
  <c r="P268" i="1" s="1"/>
  <c r="M269" i="1"/>
  <c r="P269" i="1" s="1"/>
  <c r="M744" i="1"/>
  <c r="P744" i="1" s="1"/>
  <c r="M745" i="1"/>
  <c r="P745" i="1" s="1"/>
  <c r="M746" i="1"/>
  <c r="P746" i="1" s="1"/>
  <c r="M747" i="1"/>
  <c r="P747" i="1" s="1"/>
  <c r="M748" i="1"/>
  <c r="P748" i="1" s="1"/>
  <c r="M749" i="1"/>
  <c r="M750" i="1"/>
  <c r="P750" i="1" s="1"/>
  <c r="M751" i="1"/>
  <c r="P751" i="1" s="1"/>
  <c r="M270" i="1"/>
  <c r="M752" i="1"/>
  <c r="P752" i="1" s="1"/>
  <c r="M271" i="1"/>
  <c r="P271" i="1" s="1"/>
  <c r="M753" i="1"/>
  <c r="P753" i="1" s="1"/>
  <c r="M272" i="1"/>
  <c r="P272" i="1" s="1"/>
  <c r="M754" i="1"/>
  <c r="P754" i="1" s="1"/>
  <c r="M755" i="1"/>
  <c r="P755" i="1" s="1"/>
  <c r="M756" i="1"/>
  <c r="P756" i="1" s="1"/>
  <c r="M757" i="1"/>
  <c r="P757" i="1" s="1"/>
  <c r="M273" i="1"/>
  <c r="P273" i="1" s="1"/>
  <c r="M30" i="1"/>
  <c r="P30" i="1" s="1"/>
  <c r="M758" i="1"/>
  <c r="P758" i="1" s="1"/>
  <c r="M759" i="1"/>
  <c r="P759" i="1" s="1"/>
  <c r="M274" i="1"/>
  <c r="M275" i="1"/>
  <c r="P275" i="1" s="1"/>
  <c r="M31" i="1"/>
  <c r="P31" i="1" s="1"/>
  <c r="M276" i="1"/>
  <c r="P276" i="1" s="1"/>
  <c r="M760" i="1"/>
  <c r="P760" i="1" s="1"/>
  <c r="M761" i="1"/>
  <c r="P761" i="1" s="1"/>
  <c r="M277" i="1"/>
  <c r="P277" i="1" s="1"/>
  <c r="M278" i="1"/>
  <c r="P278" i="1" s="1"/>
  <c r="M762" i="1"/>
  <c r="P762" i="1" s="1"/>
  <c r="M763" i="1"/>
  <c r="P763" i="1" s="1"/>
  <c r="M764" i="1"/>
  <c r="P764" i="1" s="1"/>
  <c r="M765" i="1"/>
  <c r="P765" i="1" s="1"/>
  <c r="M279" i="1"/>
  <c r="P279" i="1" s="1"/>
  <c r="M280" i="1"/>
  <c r="P280" i="1" s="1"/>
  <c r="M281" i="1"/>
  <c r="P281" i="1" s="1"/>
  <c r="M282" i="1"/>
  <c r="P282" i="1" s="1"/>
  <c r="M766" i="1"/>
  <c r="P766" i="1" s="1"/>
  <c r="M283" i="1"/>
  <c r="P283" i="1" s="1"/>
  <c r="M767" i="1"/>
  <c r="P767" i="1" s="1"/>
  <c r="M284" i="1"/>
  <c r="P284" i="1" s="1"/>
  <c r="M768" i="1"/>
  <c r="P768" i="1" s="1"/>
  <c r="M285" i="1"/>
  <c r="P285" i="1" s="1"/>
  <c r="M769" i="1"/>
  <c r="P769" i="1" s="1"/>
  <c r="M770" i="1"/>
  <c r="P770" i="1" s="1"/>
  <c r="M286" i="1"/>
  <c r="P286" i="1" s="1"/>
  <c r="M287" i="1"/>
  <c r="P287" i="1" s="1"/>
  <c r="M771" i="1"/>
  <c r="P771" i="1" s="1"/>
  <c r="M772" i="1"/>
  <c r="P772" i="1" s="1"/>
  <c r="M773" i="1"/>
  <c r="P773" i="1" s="1"/>
  <c r="M774" i="1"/>
  <c r="P774" i="1" s="1"/>
  <c r="M775" i="1"/>
  <c r="P775" i="1" s="1"/>
  <c r="M776" i="1"/>
  <c r="P776" i="1" s="1"/>
  <c r="M777" i="1"/>
  <c r="M778" i="1"/>
  <c r="P778" i="1" s="1"/>
  <c r="M779" i="1"/>
  <c r="P779" i="1" s="1"/>
  <c r="M780" i="1"/>
  <c r="M32" i="1"/>
  <c r="P32" i="1" s="1"/>
  <c r="M781" i="1"/>
  <c r="P781" i="1" s="1"/>
  <c r="M782" i="1"/>
  <c r="P782" i="1" s="1"/>
  <c r="M783" i="1"/>
  <c r="P783" i="1" s="1"/>
  <c r="M784" i="1"/>
  <c r="P784" i="1" s="1"/>
  <c r="M785" i="1"/>
  <c r="P785" i="1" s="1"/>
  <c r="M786" i="1"/>
  <c r="P786" i="1" s="1"/>
  <c r="M288" i="1"/>
  <c r="P288" i="1" s="1"/>
  <c r="M289" i="1"/>
  <c r="P289" i="1" s="1"/>
  <c r="M787" i="1"/>
  <c r="P787" i="1" s="1"/>
  <c r="M788" i="1"/>
  <c r="P788" i="1" s="1"/>
  <c r="M290" i="1"/>
  <c r="P290" i="1" s="1"/>
  <c r="M789" i="1"/>
  <c r="M790" i="1"/>
  <c r="P790" i="1" s="1"/>
  <c r="M291" i="1"/>
  <c r="P291" i="1" s="1"/>
  <c r="M791" i="1"/>
  <c r="P791" i="1" s="1"/>
  <c r="M792" i="1"/>
  <c r="P792" i="1" s="1"/>
  <c r="M793" i="1"/>
  <c r="P793" i="1" s="1"/>
  <c r="M292" i="1"/>
  <c r="P292" i="1" s="1"/>
  <c r="M33" i="1"/>
  <c r="P33" i="1" s="1"/>
  <c r="M794" i="1"/>
  <c r="P794" i="1" s="1"/>
  <c r="M431" i="1"/>
  <c r="P431" i="1" s="1"/>
  <c r="M293" i="1"/>
  <c r="P293" i="1" s="1"/>
  <c r="M34" i="1"/>
  <c r="P34" i="1" s="1"/>
  <c r="M795" i="1"/>
  <c r="P795" i="1" s="1"/>
  <c r="M294" i="1"/>
  <c r="P294" i="1" s="1"/>
  <c r="M295" i="1"/>
  <c r="P295" i="1" s="1"/>
  <c r="M296" i="1"/>
  <c r="P296" i="1" s="1"/>
  <c r="M432" i="1"/>
  <c r="P432" i="1" s="1"/>
  <c r="M297" i="1"/>
  <c r="P297" i="1" s="1"/>
  <c r="M796" i="1"/>
  <c r="P796" i="1" s="1"/>
  <c r="M797" i="1"/>
  <c r="P797" i="1" s="1"/>
  <c r="M798" i="1"/>
  <c r="P798" i="1" s="1"/>
  <c r="M298" i="1"/>
  <c r="P298" i="1" s="1"/>
  <c r="M299" i="1"/>
  <c r="P299" i="1" s="1"/>
  <c r="M300" i="1"/>
  <c r="P300" i="1" s="1"/>
  <c r="M301" i="1"/>
  <c r="P301" i="1" s="1"/>
  <c r="M35" i="1"/>
  <c r="P35" i="1" s="1"/>
  <c r="M302" i="1"/>
  <c r="P302" i="1" s="1"/>
  <c r="M303" i="1"/>
  <c r="P303" i="1" s="1"/>
  <c r="M304" i="1"/>
  <c r="P304" i="1" s="1"/>
  <c r="M799" i="1"/>
  <c r="P799" i="1" s="1"/>
  <c r="M800" i="1"/>
  <c r="P800" i="1" s="1"/>
  <c r="M801" i="1"/>
  <c r="P801" i="1" s="1"/>
  <c r="M802" i="1"/>
  <c r="M305" i="1"/>
  <c r="P305" i="1" s="1"/>
  <c r="M306" i="1"/>
  <c r="P306" i="1" s="1"/>
  <c r="M36" i="1"/>
  <c r="M307" i="1"/>
  <c r="P307" i="1" s="1"/>
  <c r="M308" i="1"/>
  <c r="P308" i="1" s="1"/>
  <c r="M309" i="1"/>
  <c r="P309" i="1" s="1"/>
  <c r="M310" i="1"/>
  <c r="P310" i="1" s="1"/>
  <c r="M311" i="1"/>
  <c r="P311" i="1" s="1"/>
  <c r="M312" i="1"/>
  <c r="P312" i="1" s="1"/>
  <c r="M803" i="1"/>
  <c r="P803" i="1" s="1"/>
  <c r="M37" i="1"/>
  <c r="P37" i="1" s="1"/>
  <c r="M804" i="1"/>
  <c r="P804" i="1" s="1"/>
  <c r="M313" i="1"/>
  <c r="P313" i="1" s="1"/>
  <c r="M805" i="1"/>
  <c r="P805" i="1" s="1"/>
  <c r="M806" i="1"/>
  <c r="P806" i="1" s="1"/>
  <c r="M807" i="1"/>
  <c r="M314" i="1"/>
  <c r="P314" i="1" s="1"/>
  <c r="M315" i="1"/>
  <c r="P315" i="1" s="1"/>
  <c r="M38" i="1"/>
  <c r="P38" i="1" s="1"/>
  <c r="M808" i="1"/>
  <c r="P808" i="1" s="1"/>
  <c r="M809" i="1"/>
  <c r="P809" i="1" s="1"/>
  <c r="M316" i="1"/>
  <c r="P316" i="1" s="1"/>
  <c r="M39" i="1"/>
  <c r="P39" i="1" s="1"/>
  <c r="M810" i="1"/>
  <c r="P810" i="1" s="1"/>
  <c r="M317" i="1"/>
  <c r="P317" i="1" s="1"/>
  <c r="M318" i="1"/>
  <c r="P318" i="1" s="1"/>
  <c r="M811" i="1"/>
  <c r="P811" i="1" s="1"/>
  <c r="M812" i="1"/>
  <c r="P812" i="1" s="1"/>
  <c r="M813" i="1"/>
  <c r="P813" i="1" s="1"/>
  <c r="M319" i="1"/>
  <c r="P319" i="1" s="1"/>
  <c r="M814" i="1"/>
  <c r="P814" i="1" s="1"/>
  <c r="M815" i="1"/>
  <c r="P815" i="1" s="1"/>
  <c r="M816" i="1"/>
  <c r="P816" i="1" s="1"/>
  <c r="M817" i="1"/>
  <c r="P817" i="1" s="1"/>
  <c r="M818" i="1"/>
  <c r="P818" i="1" s="1"/>
  <c r="M819" i="1"/>
  <c r="P819" i="1" s="1"/>
  <c r="M320" i="1"/>
  <c r="P320" i="1" s="1"/>
  <c r="M321" i="1"/>
  <c r="P321" i="1" s="1"/>
  <c r="M322" i="1"/>
  <c r="P322" i="1" s="1"/>
  <c r="M820" i="1"/>
  <c r="P820" i="1" s="1"/>
  <c r="M323" i="1"/>
  <c r="P323" i="1" s="1"/>
  <c r="M821" i="1"/>
  <c r="P821" i="1" s="1"/>
  <c r="M822" i="1"/>
  <c r="P822" i="1" s="1"/>
  <c r="M324" i="1"/>
  <c r="P324" i="1" s="1"/>
  <c r="M325" i="1"/>
  <c r="P325" i="1" s="1"/>
  <c r="M823" i="1"/>
  <c r="P823" i="1" s="1"/>
  <c r="M326" i="1"/>
  <c r="P326" i="1" s="1"/>
  <c r="M824" i="1"/>
  <c r="M825" i="1"/>
  <c r="P825" i="1" s="1"/>
  <c r="M327" i="1"/>
  <c r="P327" i="1" s="1"/>
  <c r="M826" i="1"/>
  <c r="M827" i="1"/>
  <c r="P827" i="1" s="1"/>
  <c r="M828" i="1"/>
  <c r="P828" i="1" s="1"/>
  <c r="M829" i="1"/>
  <c r="P829" i="1" s="1"/>
  <c r="M830" i="1"/>
  <c r="P830" i="1" s="1"/>
  <c r="M328" i="1"/>
  <c r="P328" i="1" s="1"/>
  <c r="M831" i="1"/>
  <c r="P831" i="1" s="1"/>
  <c r="M832" i="1"/>
  <c r="P832" i="1" s="1"/>
  <c r="M833" i="1"/>
  <c r="P833" i="1" s="1"/>
  <c r="M329" i="1"/>
  <c r="P329" i="1" s="1"/>
  <c r="M834" i="1"/>
  <c r="P834" i="1" s="1"/>
  <c r="M835" i="1"/>
  <c r="P835" i="1" s="1"/>
  <c r="M836" i="1"/>
  <c r="P836" i="1" s="1"/>
  <c r="M837" i="1"/>
  <c r="M40" i="1"/>
  <c r="P40" i="1" s="1"/>
  <c r="M41" i="1"/>
  <c r="P41" i="1" s="1"/>
  <c r="M838" i="1"/>
  <c r="P838" i="1" s="1"/>
  <c r="M839" i="1"/>
  <c r="P839" i="1" s="1"/>
  <c r="M840" i="1"/>
  <c r="P840" i="1" s="1"/>
  <c r="M330" i="1"/>
  <c r="P330" i="1" s="1"/>
  <c r="M42" i="1"/>
  <c r="P42" i="1" s="1"/>
  <c r="M841" i="1"/>
  <c r="P841" i="1" s="1"/>
  <c r="M331" i="1"/>
  <c r="P331" i="1" s="1"/>
  <c r="M842" i="1"/>
  <c r="P842" i="1" s="1"/>
  <c r="M843" i="1"/>
  <c r="P843" i="1" s="1"/>
  <c r="M43" i="1"/>
  <c r="P43" i="1" s="1"/>
  <c r="M332" i="1"/>
  <c r="P332" i="1" s="1"/>
  <c r="M844" i="1"/>
  <c r="P844" i="1" s="1"/>
  <c r="M845" i="1"/>
  <c r="P845" i="1" s="1"/>
  <c r="M846" i="1"/>
  <c r="P846" i="1" s="1"/>
  <c r="M44" i="1"/>
  <c r="P44" i="1" s="1"/>
  <c r="M847" i="1"/>
  <c r="P847" i="1" s="1"/>
  <c r="M333" i="1"/>
  <c r="P333" i="1" s="1"/>
  <c r="M334" i="1"/>
  <c r="P334" i="1" s="1"/>
  <c r="M335" i="1"/>
  <c r="P335" i="1" s="1"/>
  <c r="M848" i="1"/>
  <c r="P848" i="1" s="1"/>
  <c r="M849" i="1"/>
  <c r="P849" i="1" s="1"/>
  <c r="M336" i="1"/>
  <c r="P336" i="1" s="1"/>
  <c r="M850" i="1"/>
  <c r="P850" i="1" s="1"/>
  <c r="M337" i="1"/>
  <c r="P337" i="1" s="1"/>
  <c r="M851" i="1"/>
  <c r="P851" i="1" s="1"/>
  <c r="M852" i="1"/>
  <c r="P852" i="1" s="1"/>
  <c r="M45" i="1"/>
  <c r="P45" i="1" s="1"/>
  <c r="M853" i="1"/>
  <c r="P853" i="1" s="1"/>
  <c r="M338" i="1"/>
  <c r="P338" i="1" s="1"/>
  <c r="M854" i="1"/>
  <c r="M46" i="1"/>
  <c r="P46" i="1" s="1"/>
  <c r="M855" i="1"/>
  <c r="P855" i="1" s="1"/>
  <c r="M856" i="1"/>
  <c r="M857" i="1"/>
  <c r="P857" i="1" s="1"/>
  <c r="M858" i="1"/>
  <c r="P858" i="1" s="1"/>
  <c r="M859" i="1"/>
  <c r="P859" i="1" s="1"/>
  <c r="M860" i="1"/>
  <c r="P860" i="1" s="1"/>
  <c r="M339" i="1"/>
  <c r="P339" i="1" s="1"/>
  <c r="M340" i="1"/>
  <c r="P340" i="1" s="1"/>
  <c r="M861" i="1"/>
  <c r="P861" i="1" s="1"/>
  <c r="M862" i="1"/>
  <c r="P862" i="1" s="1"/>
  <c r="M863" i="1"/>
  <c r="P863" i="1" s="1"/>
  <c r="M864" i="1"/>
  <c r="P864" i="1" s="1"/>
  <c r="M865" i="1"/>
  <c r="P865" i="1" s="1"/>
  <c r="M341" i="1"/>
  <c r="P341" i="1" s="1"/>
  <c r="M342" i="1"/>
  <c r="M866" i="1"/>
  <c r="P866" i="1" s="1"/>
  <c r="M343" i="1"/>
  <c r="P343" i="1" s="1"/>
  <c r="M867" i="1"/>
  <c r="P867" i="1" s="1"/>
  <c r="M47" i="1"/>
  <c r="P47" i="1" s="1"/>
  <c r="M868" i="1"/>
  <c r="P868" i="1" s="1"/>
  <c r="M869" i="1"/>
  <c r="P869" i="1" s="1"/>
  <c r="M870" i="1"/>
  <c r="P870" i="1" s="1"/>
  <c r="M344" i="1"/>
  <c r="P344" i="1" s="1"/>
  <c r="M345" i="1"/>
  <c r="P345" i="1" s="1"/>
  <c r="M346" i="1"/>
  <c r="P346" i="1" s="1"/>
  <c r="M871" i="1"/>
  <c r="P871" i="1" s="1"/>
  <c r="M347" i="1"/>
  <c r="P347" i="1" s="1"/>
  <c r="M872" i="1"/>
  <c r="P872" i="1" s="1"/>
  <c r="M48" i="1"/>
  <c r="P48" i="1" s="1"/>
  <c r="M873" i="1"/>
  <c r="P873" i="1" s="1"/>
  <c r="M874" i="1"/>
  <c r="P874" i="1" s="1"/>
  <c r="M875" i="1"/>
  <c r="P875" i="1" s="1"/>
  <c r="M876" i="1"/>
  <c r="P876" i="1" s="1"/>
  <c r="M877" i="1"/>
  <c r="P877" i="1" s="1"/>
  <c r="M348" i="1"/>
  <c r="P348" i="1" s="1"/>
  <c r="M433" i="1"/>
  <c r="P433" i="1" s="1"/>
  <c r="M349" i="1"/>
  <c r="P349" i="1" s="1"/>
  <c r="M49" i="1"/>
  <c r="P49" i="1" s="1"/>
  <c r="M350" i="1"/>
  <c r="P350" i="1" s="1"/>
  <c r="M351" i="1"/>
  <c r="P351" i="1" s="1"/>
  <c r="M878" i="1"/>
  <c r="P878" i="1" s="1"/>
  <c r="M879" i="1"/>
  <c r="P879" i="1" s="1"/>
  <c r="M352" i="1"/>
  <c r="P352" i="1" s="1"/>
  <c r="M353" i="1"/>
  <c r="P353" i="1" s="1"/>
  <c r="M880" i="1"/>
  <c r="P880" i="1" s="1"/>
  <c r="M881" i="1"/>
  <c r="P881" i="1" s="1"/>
  <c r="M354" i="1"/>
  <c r="M355" i="1"/>
  <c r="P355" i="1" s="1"/>
  <c r="M882" i="1"/>
  <c r="P882" i="1" s="1"/>
  <c r="M883" i="1"/>
  <c r="M884" i="1"/>
  <c r="P884" i="1" s="1"/>
  <c r="M885" i="1"/>
  <c r="P885" i="1" s="1"/>
  <c r="M356" i="1"/>
  <c r="P356" i="1" s="1"/>
  <c r="M886" i="1"/>
  <c r="P886" i="1" s="1"/>
  <c r="M887" i="1"/>
  <c r="P887" i="1" s="1"/>
  <c r="M357" i="1"/>
  <c r="P357" i="1" s="1"/>
  <c r="M358" i="1"/>
  <c r="P358" i="1" s="1"/>
  <c r="M888" i="1"/>
  <c r="P888" i="1" s="1"/>
  <c r="M359" i="1"/>
  <c r="P359" i="1" s="1"/>
  <c r="M889" i="1"/>
  <c r="P889" i="1" s="1"/>
  <c r="M890" i="1"/>
  <c r="P890" i="1" s="1"/>
  <c r="M360" i="1"/>
  <c r="P360" i="1" s="1"/>
  <c r="M891" i="1"/>
  <c r="M892" i="1"/>
  <c r="P892" i="1" s="1"/>
  <c r="M893" i="1"/>
  <c r="P893" i="1" s="1"/>
  <c r="M894" i="1"/>
  <c r="P894" i="1" s="1"/>
  <c r="M361" i="1"/>
  <c r="P361" i="1" s="1"/>
  <c r="M895" i="1"/>
  <c r="P895" i="1" s="1"/>
  <c r="M896" i="1"/>
  <c r="P896" i="1" s="1"/>
  <c r="M897" i="1"/>
  <c r="P897" i="1" s="1"/>
  <c r="M898" i="1"/>
  <c r="P898" i="1" s="1"/>
  <c r="M899" i="1"/>
  <c r="P899" i="1" s="1"/>
  <c r="M900" i="1"/>
  <c r="P900" i="1" s="1"/>
  <c r="M901" i="1"/>
  <c r="P901" i="1" s="1"/>
  <c r="M902" i="1"/>
  <c r="P902" i="1" s="1"/>
  <c r="M362" i="1"/>
  <c r="P362" i="1" s="1"/>
  <c r="M363" i="1"/>
  <c r="P363" i="1" s="1"/>
  <c r="M364" i="1"/>
  <c r="P364" i="1" s="1"/>
  <c r="M903" i="1"/>
  <c r="P903" i="1" s="1"/>
  <c r="M904" i="1"/>
  <c r="P904" i="1" s="1"/>
  <c r="M905" i="1"/>
  <c r="P905" i="1" s="1"/>
  <c r="M906" i="1"/>
  <c r="P906" i="1" s="1"/>
  <c r="M365" i="1"/>
  <c r="P365" i="1" s="1"/>
  <c r="M366" i="1"/>
  <c r="P366" i="1" s="1"/>
  <c r="M907" i="1"/>
  <c r="P907" i="1" s="1"/>
  <c r="M908" i="1"/>
  <c r="P908" i="1" s="1"/>
  <c r="M909" i="1"/>
  <c r="P909" i="1" s="1"/>
  <c r="M910" i="1"/>
  <c r="P910" i="1" s="1"/>
  <c r="M911" i="1"/>
  <c r="P911" i="1" s="1"/>
  <c r="M912" i="1"/>
  <c r="P912" i="1" s="1"/>
  <c r="M367" i="1"/>
  <c r="P367" i="1" s="1"/>
  <c r="M50" i="1"/>
  <c r="P50" i="1" s="1"/>
  <c r="M913" i="1"/>
  <c r="P913" i="1" s="1"/>
  <c r="M914" i="1"/>
  <c r="P914" i="1" s="1"/>
  <c r="M915" i="1"/>
  <c r="M916" i="1"/>
  <c r="P916" i="1" s="1"/>
  <c r="M917" i="1"/>
  <c r="P917" i="1" s="1"/>
  <c r="M368" i="1"/>
  <c r="M918" i="1"/>
  <c r="P918" i="1" s="1"/>
  <c r="M369" i="1"/>
  <c r="P369" i="1" s="1"/>
  <c r="M919" i="1"/>
  <c r="P919" i="1" s="1"/>
  <c r="M920" i="1"/>
  <c r="P920" i="1" s="1"/>
  <c r="M921" i="1"/>
  <c r="P921" i="1" s="1"/>
  <c r="M922" i="1"/>
  <c r="P922" i="1" s="1"/>
  <c r="M923" i="1"/>
  <c r="P923" i="1" s="1"/>
  <c r="M370" i="1"/>
  <c r="P370" i="1" s="1"/>
  <c r="M371" i="1"/>
  <c r="P371" i="1" s="1"/>
  <c r="M924" i="1"/>
  <c r="P924" i="1" s="1"/>
  <c r="M925" i="1"/>
  <c r="P925" i="1" s="1"/>
  <c r="M926" i="1"/>
  <c r="P926" i="1" s="1"/>
  <c r="M927" i="1"/>
  <c r="M928" i="1"/>
  <c r="P928" i="1" s="1"/>
  <c r="M929" i="1"/>
  <c r="P929" i="1" s="1"/>
  <c r="M51" i="1"/>
  <c r="P51" i="1" s="1"/>
  <c r="M930" i="1"/>
  <c r="P930" i="1" s="1"/>
  <c r="M931" i="1"/>
  <c r="P931" i="1" s="1"/>
  <c r="M372" i="1"/>
  <c r="P372" i="1" s="1"/>
  <c r="M373" i="1"/>
  <c r="P373" i="1" s="1"/>
  <c r="M932" i="1"/>
  <c r="P932" i="1" s="1"/>
  <c r="M933" i="1"/>
  <c r="P933" i="1" s="1"/>
  <c r="M934" i="1"/>
  <c r="P934" i="1" s="1"/>
  <c r="M935" i="1"/>
  <c r="P935" i="1" s="1"/>
  <c r="M374" i="1"/>
  <c r="P374" i="1" s="1"/>
  <c r="M375" i="1"/>
  <c r="P375" i="1" s="1"/>
  <c r="M376" i="1"/>
  <c r="P376" i="1" s="1"/>
  <c r="M377" i="1"/>
  <c r="P377" i="1" s="1"/>
  <c r="M936" i="1"/>
  <c r="P936" i="1" s="1"/>
  <c r="M937" i="1"/>
  <c r="P937" i="1" s="1"/>
  <c r="M378" i="1"/>
  <c r="P378" i="1" s="1"/>
  <c r="M938" i="1"/>
  <c r="P938" i="1" s="1"/>
  <c r="M939" i="1"/>
  <c r="P939" i="1" s="1"/>
  <c r="M379" i="1"/>
  <c r="P379" i="1" s="1"/>
  <c r="M940" i="1"/>
  <c r="P940" i="1" s="1"/>
  <c r="M380" i="1"/>
  <c r="P380" i="1" s="1"/>
  <c r="M381" i="1"/>
  <c r="P381" i="1" s="1"/>
  <c r="M941" i="1"/>
  <c r="P941" i="1" s="1"/>
  <c r="M942" i="1"/>
  <c r="P942" i="1" s="1"/>
  <c r="M943" i="1"/>
  <c r="P943" i="1" s="1"/>
  <c r="M944" i="1"/>
  <c r="P944" i="1" s="1"/>
  <c r="M945" i="1"/>
  <c r="P945" i="1" s="1"/>
  <c r="M946" i="1"/>
  <c r="P946" i="1" s="1"/>
  <c r="M947" i="1"/>
  <c r="P947" i="1" s="1"/>
  <c r="M382" i="1"/>
  <c r="M948" i="1"/>
  <c r="P948" i="1" s="1"/>
  <c r="M383" i="1"/>
  <c r="P383" i="1" s="1"/>
  <c r="M384" i="1"/>
  <c r="M949" i="1"/>
  <c r="P949" i="1" s="1"/>
  <c r="M385" i="1"/>
  <c r="P385" i="1" s="1"/>
  <c r="M950" i="1"/>
  <c r="P950" i="1" s="1"/>
  <c r="M951" i="1"/>
  <c r="P951" i="1" s="1"/>
  <c r="M434" i="1"/>
  <c r="P434" i="1" s="1"/>
  <c r="M386" i="1"/>
  <c r="P386" i="1" s="1"/>
  <c r="M952" i="1"/>
  <c r="P952" i="1" s="1"/>
  <c r="M953" i="1"/>
  <c r="P953" i="1" s="1"/>
  <c r="M387" i="1"/>
  <c r="P387" i="1" s="1"/>
  <c r="M954" i="1"/>
  <c r="P954" i="1" s="1"/>
  <c r="M955" i="1"/>
  <c r="P955" i="1" s="1"/>
  <c r="M52" i="1"/>
  <c r="P52" i="1" s="1"/>
  <c r="M956" i="1"/>
  <c r="M957" i="1"/>
  <c r="P957" i="1" s="1"/>
  <c r="M388" i="1"/>
  <c r="P388" i="1" s="1"/>
  <c r="M389" i="1"/>
  <c r="P389" i="1" s="1"/>
  <c r="M958" i="1"/>
  <c r="P958" i="1" s="1"/>
  <c r="M390" i="1"/>
  <c r="P390" i="1" s="1"/>
  <c r="M435" i="1"/>
  <c r="P435" i="1" s="1"/>
  <c r="M959" i="1"/>
  <c r="P959" i="1" s="1"/>
  <c r="M391" i="1"/>
  <c r="P391" i="1" s="1"/>
  <c r="M960" i="1"/>
  <c r="P960" i="1" s="1"/>
  <c r="M392" i="1"/>
  <c r="P392" i="1" s="1"/>
  <c r="M961" i="1"/>
  <c r="P961" i="1" s="1"/>
  <c r="M962" i="1"/>
  <c r="P962" i="1" s="1"/>
  <c r="M963" i="1"/>
  <c r="P963" i="1" s="1"/>
  <c r="M964" i="1"/>
  <c r="P964" i="1" s="1"/>
  <c r="M393" i="1"/>
  <c r="P393" i="1" s="1"/>
  <c r="M394" i="1"/>
  <c r="P394" i="1" s="1"/>
  <c r="M965" i="1"/>
  <c r="P965" i="1" s="1"/>
  <c r="M966" i="1"/>
  <c r="P966" i="1" s="1"/>
  <c r="M967" i="1"/>
  <c r="P967" i="1" s="1"/>
  <c r="M395" i="1"/>
  <c r="P395" i="1" s="1"/>
  <c r="M968" i="1"/>
  <c r="P968" i="1" s="1"/>
  <c r="M969" i="1"/>
  <c r="P969" i="1" s="1"/>
  <c r="M970" i="1"/>
  <c r="P970" i="1" s="1"/>
  <c r="M971" i="1"/>
  <c r="P971" i="1" s="1"/>
  <c r="M396" i="1"/>
  <c r="P396" i="1" s="1"/>
  <c r="M53" i="1"/>
  <c r="P53" i="1" s="1"/>
  <c r="M972" i="1"/>
  <c r="P972" i="1" s="1"/>
  <c r="M397" i="1"/>
  <c r="P397" i="1" s="1"/>
  <c r="M436" i="1"/>
  <c r="P436" i="1" s="1"/>
  <c r="M398" i="1"/>
  <c r="P398" i="1" s="1"/>
  <c r="M399" i="1"/>
  <c r="P399" i="1" s="1"/>
  <c r="M973" i="1"/>
  <c r="M400" i="1"/>
  <c r="P400" i="1" s="1"/>
  <c r="M401" i="1"/>
  <c r="P401" i="1" s="1"/>
  <c r="M402" i="1"/>
  <c r="M403" i="1"/>
  <c r="P403" i="1" s="1"/>
  <c r="M54" i="1"/>
  <c r="P54" i="1" s="1"/>
  <c r="M974" i="1"/>
  <c r="P974" i="1" s="1"/>
  <c r="M404" i="1"/>
  <c r="P404" i="1" s="1"/>
  <c r="M975" i="1"/>
  <c r="P975" i="1" s="1"/>
  <c r="M55" i="1"/>
  <c r="P55" i="1" s="1"/>
  <c r="M405" i="1"/>
  <c r="P405" i="1" s="1"/>
  <c r="M976" i="1"/>
  <c r="P976" i="1" s="1"/>
  <c r="M977" i="1"/>
  <c r="P977" i="1" s="1"/>
  <c r="M406" i="1"/>
  <c r="P406" i="1" s="1"/>
  <c r="M978" i="1"/>
  <c r="P978" i="1" s="1"/>
  <c r="M979" i="1"/>
  <c r="P979" i="1" s="1"/>
  <c r="M407" i="1"/>
  <c r="P407" i="1" s="1"/>
  <c r="M408" i="1"/>
  <c r="P408" i="1" s="1"/>
  <c r="M980" i="1"/>
  <c r="P980" i="1" s="1"/>
  <c r="M981" i="1"/>
  <c r="P981" i="1" s="1"/>
  <c r="M409" i="1"/>
  <c r="P409" i="1" s="1"/>
  <c r="M982" i="1"/>
  <c r="P982" i="1" s="1"/>
  <c r="M983" i="1"/>
  <c r="P983" i="1" s="1"/>
  <c r="M984" i="1"/>
  <c r="P984" i="1" s="1"/>
  <c r="M985" i="1"/>
  <c r="P985" i="1" s="1"/>
  <c r="M986" i="1"/>
  <c r="P986" i="1" s="1"/>
  <c r="M987" i="1"/>
  <c r="P987" i="1" s="1"/>
  <c r="M410" i="1"/>
  <c r="P410" i="1" s="1"/>
  <c r="M411" i="1"/>
  <c r="P411" i="1" s="1"/>
  <c r="M988" i="1"/>
  <c r="P988" i="1" s="1"/>
  <c r="M412" i="1"/>
  <c r="P412" i="1" s="1"/>
  <c r="M989" i="1"/>
  <c r="P989" i="1" s="1"/>
  <c r="M990" i="1"/>
  <c r="P990" i="1" s="1"/>
  <c r="M991" i="1"/>
  <c r="P991" i="1" s="1"/>
  <c r="M413" i="1"/>
  <c r="P413" i="1" s="1"/>
  <c r="M992" i="1"/>
  <c r="P992" i="1" s="1"/>
  <c r="M993" i="1"/>
  <c r="P993" i="1" s="1"/>
  <c r="M414" i="1"/>
  <c r="P414" i="1" s="1"/>
  <c r="M994" i="1"/>
  <c r="P994" i="1" s="1"/>
  <c r="M415" i="1"/>
  <c r="P415" i="1" s="1"/>
  <c r="M995" i="1"/>
  <c r="P995" i="1" s="1"/>
  <c r="M996" i="1"/>
  <c r="P996" i="1" s="1"/>
  <c r="M416" i="1"/>
  <c r="P416" i="1" s="1"/>
  <c r="M417" i="1"/>
  <c r="P417" i="1" s="1"/>
  <c r="M997" i="1"/>
  <c r="P997" i="1" s="1"/>
  <c r="M418" i="1"/>
  <c r="P418" i="1" s="1"/>
  <c r="M998" i="1"/>
  <c r="P998" i="1" s="1"/>
  <c r="M419" i="1"/>
  <c r="P419" i="1" s="1"/>
  <c r="M999" i="1"/>
  <c r="M1000" i="1"/>
  <c r="P1000" i="1" s="1"/>
  <c r="M56" i="1"/>
  <c r="P56" i="1" s="1"/>
  <c r="M420" i="1"/>
  <c r="M1001" i="1"/>
  <c r="P1001" i="1" s="1"/>
  <c r="M421" i="1"/>
  <c r="P421" i="1" s="1"/>
  <c r="M57" i="1"/>
  <c r="P57" i="1" s="1"/>
  <c r="M422" i="1"/>
  <c r="P422" i="1" s="1"/>
  <c r="M58" i="1"/>
  <c r="P58" i="1" s="1"/>
  <c r="T437" i="1" a="1"/>
  <c r="T437" i="1" s="1"/>
  <c r="T438" i="1" a="1"/>
  <c r="T438" i="1" s="1"/>
  <c r="T60" i="1" a="1"/>
  <c r="T60" i="1" s="1"/>
  <c r="T61" i="1" a="1"/>
  <c r="T61" i="1" s="1"/>
  <c r="T439" i="1" a="1"/>
  <c r="T439" i="1" s="1"/>
  <c r="T62" i="1" a="1"/>
  <c r="T62" i="1" s="1"/>
  <c r="T440" i="1" a="1"/>
  <c r="T440" i="1" s="1"/>
  <c r="T423" i="1" a="1"/>
  <c r="T423" i="1" s="1"/>
  <c r="T63" i="1" a="1"/>
  <c r="T63" i="1" s="1"/>
  <c r="T441" i="1" a="1"/>
  <c r="T441" i="1" s="1"/>
  <c r="T64" i="1" a="1"/>
  <c r="T64" i="1" s="1"/>
  <c r="T65" i="1" a="1"/>
  <c r="T65" i="1" s="1"/>
  <c r="T442" i="1" a="1"/>
  <c r="T442" i="1" s="1"/>
  <c r="T66" i="1" a="1"/>
  <c r="T66" i="1" s="1"/>
  <c r="T67" i="1" a="1"/>
  <c r="T67" i="1" s="1"/>
  <c r="T443" i="1" a="1"/>
  <c r="T443" i="1" s="1"/>
  <c r="T444" i="1" a="1"/>
  <c r="T444" i="1" s="1"/>
  <c r="T2" i="1" a="1"/>
  <c r="T2" i="1" s="1"/>
  <c r="T68" i="1" a="1"/>
  <c r="T68" i="1" s="1"/>
  <c r="T445" i="1" a="1"/>
  <c r="T445" i="1" s="1"/>
  <c r="T69" i="1" a="1"/>
  <c r="T69" i="1" s="1"/>
  <c r="T446" i="1" a="1"/>
  <c r="T446" i="1" s="1"/>
  <c r="T447" i="1" a="1"/>
  <c r="T447" i="1" s="1"/>
  <c r="T448" i="1" a="1"/>
  <c r="T448" i="1" s="1"/>
  <c r="T449" i="1" a="1"/>
  <c r="T449" i="1" s="1"/>
  <c r="T3" i="1" a="1"/>
  <c r="T3" i="1" s="1"/>
  <c r="T70" i="1" a="1"/>
  <c r="T70" i="1" s="1"/>
  <c r="T450" i="1" a="1"/>
  <c r="T450" i="1" s="1"/>
  <c r="T451" i="1" a="1"/>
  <c r="T451" i="1" s="1"/>
  <c r="T452" i="1" a="1"/>
  <c r="T452" i="1" s="1"/>
  <c r="T453" i="1" a="1"/>
  <c r="T453" i="1" s="1"/>
  <c r="T71" i="1" a="1"/>
  <c r="T71" i="1" s="1"/>
  <c r="T454" i="1" a="1"/>
  <c r="T454" i="1" s="1"/>
  <c r="T455" i="1" a="1"/>
  <c r="T455" i="1" s="1"/>
  <c r="T456" i="1" a="1"/>
  <c r="T456" i="1" s="1"/>
  <c r="T457" i="1" a="1"/>
  <c r="T457" i="1" s="1"/>
  <c r="T458" i="1" a="1"/>
  <c r="T458" i="1" s="1"/>
  <c r="T459" i="1" a="1"/>
  <c r="T459" i="1" s="1"/>
  <c r="T72" i="1" a="1"/>
  <c r="T72" i="1" s="1"/>
  <c r="T460" i="1" a="1"/>
  <c r="T460" i="1" s="1"/>
  <c r="T461" i="1" a="1"/>
  <c r="T461" i="1" s="1"/>
  <c r="T462" i="1" a="1"/>
  <c r="T462" i="1" s="1"/>
  <c r="T463" i="1" a="1"/>
  <c r="T463" i="1" s="1"/>
  <c r="T464" i="1" a="1"/>
  <c r="T464" i="1" s="1"/>
  <c r="T73" i="1" a="1"/>
  <c r="T73" i="1" s="1"/>
  <c r="T465" i="1" a="1"/>
  <c r="T465" i="1" s="1"/>
  <c r="T466" i="1" a="1"/>
  <c r="T466" i="1" s="1"/>
  <c r="T467" i="1" a="1"/>
  <c r="T467" i="1" s="1"/>
  <c r="T468" i="1" a="1"/>
  <c r="T468" i="1" s="1"/>
  <c r="T74" i="1" a="1"/>
  <c r="T74" i="1" s="1"/>
  <c r="T75" i="1" a="1"/>
  <c r="T75" i="1" s="1"/>
  <c r="T76" i="1" a="1"/>
  <c r="T76" i="1" s="1"/>
  <c r="T469" i="1" a="1"/>
  <c r="T469" i="1" s="1"/>
  <c r="T77" i="1" a="1"/>
  <c r="T77" i="1" s="1"/>
  <c r="T470" i="1" a="1"/>
  <c r="T470" i="1" s="1"/>
  <c r="T471" i="1" a="1"/>
  <c r="T471" i="1" s="1"/>
  <c r="T472" i="1" a="1"/>
  <c r="T472" i="1" s="1"/>
  <c r="T473" i="1" a="1"/>
  <c r="T473" i="1" s="1"/>
  <c r="T474" i="1" a="1"/>
  <c r="T474" i="1" s="1"/>
  <c r="T475" i="1" a="1"/>
  <c r="T475" i="1" s="1"/>
  <c r="T78" i="1" a="1"/>
  <c r="T78" i="1" s="1"/>
  <c r="T476" i="1" a="1"/>
  <c r="T476" i="1" s="1"/>
  <c r="T79" i="1" a="1"/>
  <c r="T79" i="1" s="1"/>
  <c r="T80" i="1" a="1"/>
  <c r="T80" i="1" s="1"/>
  <c r="T477" i="1" a="1"/>
  <c r="T477" i="1" s="1"/>
  <c r="T81" i="1" a="1"/>
  <c r="T81" i="1" s="1"/>
  <c r="T478" i="1" a="1"/>
  <c r="T478" i="1" s="1"/>
  <c r="T479" i="1" a="1"/>
  <c r="T479" i="1" s="1"/>
  <c r="T4" i="1" a="1"/>
  <c r="T4" i="1" s="1"/>
  <c r="T480" i="1" a="1"/>
  <c r="T480" i="1" s="1"/>
  <c r="T481" i="1" a="1"/>
  <c r="T481" i="1" s="1"/>
  <c r="T482" i="1" a="1"/>
  <c r="T482" i="1" s="1"/>
  <c r="T483" i="1" a="1"/>
  <c r="T483" i="1" s="1"/>
  <c r="T484" i="1" a="1"/>
  <c r="T484" i="1" s="1"/>
  <c r="T485" i="1" a="1"/>
  <c r="T485" i="1" s="1"/>
  <c r="T82" i="1" a="1"/>
  <c r="T82" i="1" s="1"/>
  <c r="T83" i="1" a="1"/>
  <c r="T83" i="1" s="1"/>
  <c r="T486" i="1" a="1"/>
  <c r="T486" i="1" s="1"/>
  <c r="T84" i="1" a="1"/>
  <c r="T84" i="1" s="1"/>
  <c r="T487" i="1" a="1"/>
  <c r="T487" i="1" s="1"/>
  <c r="T488" i="1" a="1"/>
  <c r="T488" i="1" s="1"/>
  <c r="T489" i="1" a="1"/>
  <c r="T489" i="1" s="1"/>
  <c r="T85" i="1" a="1"/>
  <c r="T85" i="1" s="1"/>
  <c r="T490" i="1" a="1"/>
  <c r="T490" i="1" s="1"/>
  <c r="T491" i="1" a="1"/>
  <c r="T491" i="1" s="1"/>
  <c r="T492" i="1" a="1"/>
  <c r="T492" i="1" s="1"/>
  <c r="T86" i="1" a="1"/>
  <c r="T86" i="1" s="1"/>
  <c r="T493" i="1" a="1"/>
  <c r="T493" i="1" s="1"/>
  <c r="T494" i="1" a="1"/>
  <c r="T494" i="1" s="1"/>
  <c r="T87" i="1" a="1"/>
  <c r="T87" i="1" s="1"/>
  <c r="T88" i="1" a="1"/>
  <c r="T88" i="1" s="1"/>
  <c r="T495" i="1" a="1"/>
  <c r="T495" i="1" s="1"/>
  <c r="T5" i="1" a="1"/>
  <c r="T5" i="1" s="1"/>
  <c r="T496" i="1" a="1"/>
  <c r="T496" i="1" s="1"/>
  <c r="T497" i="1" a="1"/>
  <c r="T497" i="1" s="1"/>
  <c r="T498" i="1" a="1"/>
  <c r="T498" i="1" s="1"/>
  <c r="T499" i="1" a="1"/>
  <c r="T499" i="1" s="1"/>
  <c r="T89" i="1" a="1"/>
  <c r="T89" i="1" s="1"/>
  <c r="T500" i="1" a="1"/>
  <c r="T500" i="1" s="1"/>
  <c r="T90" i="1" a="1"/>
  <c r="T90" i="1" s="1"/>
  <c r="T501" i="1" a="1"/>
  <c r="T501" i="1" s="1"/>
  <c r="T502" i="1" a="1"/>
  <c r="T502" i="1" s="1"/>
  <c r="T91" i="1" a="1"/>
  <c r="T91" i="1" s="1"/>
  <c r="T503" i="1" a="1"/>
  <c r="T503" i="1" s="1"/>
  <c r="T504" i="1" a="1"/>
  <c r="T504" i="1" s="1"/>
  <c r="T505" i="1" a="1"/>
  <c r="T505" i="1" s="1"/>
  <c r="T506" i="1" a="1"/>
  <c r="T506" i="1" s="1"/>
  <c r="T507" i="1" a="1"/>
  <c r="T507" i="1" s="1"/>
  <c r="T92" i="1" a="1"/>
  <c r="T92" i="1" s="1"/>
  <c r="T93" i="1" a="1"/>
  <c r="T93" i="1" s="1"/>
  <c r="T508" i="1" a="1"/>
  <c r="T508" i="1" s="1"/>
  <c r="T509" i="1" a="1"/>
  <c r="T509" i="1" s="1"/>
  <c r="T510" i="1" a="1"/>
  <c r="T510" i="1" s="1"/>
  <c r="T511" i="1" a="1"/>
  <c r="T511" i="1" s="1"/>
  <c r="T94" i="1" a="1"/>
  <c r="T94" i="1" s="1"/>
  <c r="T95" i="1" a="1"/>
  <c r="T95" i="1" s="1"/>
  <c r="T512" i="1" a="1"/>
  <c r="T512" i="1" s="1"/>
  <c r="T513" i="1" a="1"/>
  <c r="T513" i="1" s="1"/>
  <c r="T514" i="1" a="1"/>
  <c r="T514" i="1" s="1"/>
  <c r="T515" i="1" a="1"/>
  <c r="T515" i="1" s="1"/>
  <c r="T516" i="1" a="1"/>
  <c r="T516" i="1" s="1"/>
  <c r="T96" i="1" a="1"/>
  <c r="T96" i="1" s="1"/>
  <c r="T97" i="1" a="1"/>
  <c r="T97" i="1" s="1"/>
  <c r="T517" i="1" a="1"/>
  <c r="T517" i="1" s="1"/>
  <c r="T518" i="1" a="1"/>
  <c r="T518" i="1" s="1"/>
  <c r="T98" i="1" a="1"/>
  <c r="T98" i="1" s="1"/>
  <c r="T99" i="1" a="1"/>
  <c r="T99" i="1" s="1"/>
  <c r="T6" i="1" a="1"/>
  <c r="T6" i="1" s="1"/>
  <c r="T7" i="1" a="1"/>
  <c r="T7" i="1" s="1"/>
  <c r="T519" i="1" a="1"/>
  <c r="T519" i="1" s="1"/>
  <c r="T520" i="1" a="1"/>
  <c r="T520" i="1" s="1"/>
  <c r="T521" i="1" a="1"/>
  <c r="T521" i="1" s="1"/>
  <c r="T522" i="1" a="1"/>
  <c r="T522" i="1" s="1"/>
  <c r="T100" i="1" a="1"/>
  <c r="T100" i="1" s="1"/>
  <c r="T101" i="1" a="1"/>
  <c r="T101" i="1" s="1"/>
  <c r="T8" i="1" a="1"/>
  <c r="T8" i="1" s="1"/>
  <c r="T523" i="1" a="1"/>
  <c r="T523" i="1" s="1"/>
  <c r="T102" i="1" a="1"/>
  <c r="T102" i="1" s="1"/>
  <c r="T103" i="1" a="1"/>
  <c r="T103" i="1" s="1"/>
  <c r="T524" i="1" a="1"/>
  <c r="T524" i="1" s="1"/>
  <c r="T525" i="1" a="1"/>
  <c r="T525" i="1" s="1"/>
  <c r="T526" i="1" a="1"/>
  <c r="T526" i="1" s="1"/>
  <c r="T527" i="1" a="1"/>
  <c r="T527" i="1" s="1"/>
  <c r="T528" i="1" a="1"/>
  <c r="T528" i="1" s="1"/>
  <c r="T529" i="1" a="1"/>
  <c r="T529" i="1" s="1"/>
  <c r="T9" i="1" a="1"/>
  <c r="T9" i="1" s="1"/>
  <c r="T530" i="1" a="1"/>
  <c r="T530" i="1" s="1"/>
  <c r="T531" i="1" a="1"/>
  <c r="T531" i="1" s="1"/>
  <c r="T532" i="1" a="1"/>
  <c r="T532" i="1" s="1"/>
  <c r="T104" i="1" a="1"/>
  <c r="T104" i="1" s="1"/>
  <c r="T105" i="1" a="1"/>
  <c r="T105" i="1" s="1"/>
  <c r="T533" i="1" a="1"/>
  <c r="T533" i="1" s="1"/>
  <c r="T106" i="1" a="1"/>
  <c r="T106" i="1" s="1"/>
  <c r="T107" i="1" a="1"/>
  <c r="T107" i="1" s="1"/>
  <c r="T108" i="1" a="1"/>
  <c r="T108" i="1" s="1"/>
  <c r="T10" i="1" a="1"/>
  <c r="T10" i="1" s="1"/>
  <c r="T109" i="1" a="1"/>
  <c r="T109" i="1" s="1"/>
  <c r="T534" i="1" a="1"/>
  <c r="T534" i="1" s="1"/>
  <c r="T535" i="1" a="1"/>
  <c r="T535" i="1" s="1"/>
  <c r="T536" i="1" a="1"/>
  <c r="T536" i="1" s="1"/>
  <c r="T110" i="1" a="1"/>
  <c r="T110" i="1" s="1"/>
  <c r="T537" i="1" a="1"/>
  <c r="T537" i="1" s="1"/>
  <c r="T538" i="1" a="1"/>
  <c r="T538" i="1" s="1"/>
  <c r="T539" i="1" a="1"/>
  <c r="T539" i="1" s="1"/>
  <c r="T540" i="1" a="1"/>
  <c r="T540" i="1" s="1"/>
  <c r="T541" i="1" a="1"/>
  <c r="T541" i="1" s="1"/>
  <c r="T542" i="1" a="1"/>
  <c r="T542" i="1" s="1"/>
  <c r="T111" i="1" a="1"/>
  <c r="T111" i="1" s="1"/>
  <c r="T543" i="1" a="1"/>
  <c r="T543" i="1" s="1"/>
  <c r="T112" i="1" a="1"/>
  <c r="T112" i="1" s="1"/>
  <c r="T113" i="1" a="1"/>
  <c r="T113" i="1" s="1"/>
  <c r="T114" i="1" a="1"/>
  <c r="T114" i="1" s="1"/>
  <c r="T544" i="1" a="1"/>
  <c r="T544" i="1" s="1"/>
  <c r="T545" i="1" a="1"/>
  <c r="T545" i="1" s="1"/>
  <c r="T115" i="1" a="1"/>
  <c r="T115" i="1" s="1"/>
  <c r="T116" i="1" a="1"/>
  <c r="T116" i="1" s="1"/>
  <c r="T546" i="1" a="1"/>
  <c r="T546" i="1" s="1"/>
  <c r="T117" i="1" a="1"/>
  <c r="T117" i="1" s="1"/>
  <c r="T547" i="1" a="1"/>
  <c r="T547" i="1" s="1"/>
  <c r="T548" i="1" a="1"/>
  <c r="T548" i="1" s="1"/>
  <c r="T118" i="1" a="1"/>
  <c r="T118" i="1" s="1"/>
  <c r="T549" i="1" a="1"/>
  <c r="T549" i="1" s="1"/>
  <c r="T119" i="1" a="1"/>
  <c r="T119" i="1" s="1"/>
  <c r="T550" i="1" a="1"/>
  <c r="T550" i="1" s="1"/>
  <c r="T120" i="1" a="1"/>
  <c r="T120" i="1" s="1"/>
  <c r="T121" i="1" a="1"/>
  <c r="T121" i="1" s="1"/>
  <c r="T551" i="1" a="1"/>
  <c r="T551" i="1" s="1"/>
  <c r="T122" i="1" a="1"/>
  <c r="T122" i="1" s="1"/>
  <c r="T11" i="1" a="1"/>
  <c r="T11" i="1" s="1"/>
  <c r="T123" i="1" a="1"/>
  <c r="T123" i="1" s="1"/>
  <c r="T124" i="1" a="1"/>
  <c r="T124" i="1" s="1"/>
  <c r="T125" i="1" a="1"/>
  <c r="T125" i="1" s="1"/>
  <c r="T126" i="1" a="1"/>
  <c r="T126" i="1" s="1"/>
  <c r="T552" i="1" a="1"/>
  <c r="T552" i="1" s="1"/>
  <c r="T553" i="1" a="1"/>
  <c r="T553" i="1" s="1"/>
  <c r="T127" i="1" a="1"/>
  <c r="T127" i="1" s="1"/>
  <c r="T554" i="1" a="1"/>
  <c r="T554" i="1" s="1"/>
  <c r="T128" i="1" a="1"/>
  <c r="T128" i="1" s="1"/>
  <c r="T129" i="1" a="1"/>
  <c r="T129" i="1" s="1"/>
  <c r="T130" i="1" a="1"/>
  <c r="T130" i="1" s="1"/>
  <c r="T555" i="1" a="1"/>
  <c r="T555" i="1" s="1"/>
  <c r="T12" i="1" a="1"/>
  <c r="T12" i="1" s="1"/>
  <c r="T556" i="1" a="1"/>
  <c r="T556" i="1" s="1"/>
  <c r="T131" i="1" a="1"/>
  <c r="T131" i="1" s="1"/>
  <c r="T557" i="1" a="1"/>
  <c r="T557" i="1" s="1"/>
  <c r="T13" i="1" a="1"/>
  <c r="T13" i="1" s="1"/>
  <c r="T558" i="1" a="1"/>
  <c r="T558" i="1" s="1"/>
  <c r="T559" i="1" a="1"/>
  <c r="T559" i="1" s="1"/>
  <c r="T424" i="1" a="1"/>
  <c r="T424" i="1" s="1"/>
  <c r="T132" i="1" a="1"/>
  <c r="T132" i="1" s="1"/>
  <c r="T133" i="1" a="1"/>
  <c r="T133" i="1" s="1"/>
  <c r="T560" i="1" a="1"/>
  <c r="T560" i="1" s="1"/>
  <c r="T561" i="1" a="1"/>
  <c r="T561" i="1" s="1"/>
  <c r="T562" i="1" a="1"/>
  <c r="T562" i="1" s="1"/>
  <c r="T134" i="1" a="1"/>
  <c r="T134" i="1" s="1"/>
  <c r="T563" i="1" a="1"/>
  <c r="T563" i="1" s="1"/>
  <c r="T135" i="1" a="1"/>
  <c r="T135" i="1" s="1"/>
  <c r="T564" i="1" a="1"/>
  <c r="T564" i="1" s="1"/>
  <c r="T565" i="1" a="1"/>
  <c r="T565" i="1" s="1"/>
  <c r="T136" i="1" a="1"/>
  <c r="T136" i="1" s="1"/>
  <c r="T137" i="1" a="1"/>
  <c r="T137" i="1" s="1"/>
  <c r="T566" i="1" a="1"/>
  <c r="T566" i="1" s="1"/>
  <c r="T138" i="1" a="1"/>
  <c r="T138" i="1" s="1"/>
  <c r="T567" i="1" a="1"/>
  <c r="T567" i="1" s="1"/>
  <c r="T568" i="1" a="1"/>
  <c r="T568" i="1" s="1"/>
  <c r="T569" i="1" a="1"/>
  <c r="T569" i="1" s="1"/>
  <c r="T570" i="1" a="1"/>
  <c r="T570" i="1" s="1"/>
  <c r="T571" i="1" a="1"/>
  <c r="T571" i="1" s="1"/>
  <c r="T572" i="1" a="1"/>
  <c r="T572" i="1" s="1"/>
  <c r="T573" i="1" a="1"/>
  <c r="T573" i="1" s="1"/>
  <c r="T14" i="1" a="1"/>
  <c r="T14" i="1" s="1"/>
  <c r="T574" i="1" a="1"/>
  <c r="T574" i="1" s="1"/>
  <c r="T575" i="1" a="1"/>
  <c r="T575" i="1" s="1"/>
  <c r="T576" i="1" a="1"/>
  <c r="T576" i="1" s="1"/>
  <c r="T139" i="1" a="1"/>
  <c r="T139" i="1" s="1"/>
  <c r="T140" i="1" a="1"/>
  <c r="T140" i="1" s="1"/>
  <c r="T577" i="1" a="1"/>
  <c r="T577" i="1" s="1"/>
  <c r="T578" i="1" a="1"/>
  <c r="T578" i="1" s="1"/>
  <c r="T141" i="1" a="1"/>
  <c r="T141" i="1" s="1"/>
  <c r="T579" i="1" a="1"/>
  <c r="T579" i="1" s="1"/>
  <c r="T580" i="1" a="1"/>
  <c r="T580" i="1" s="1"/>
  <c r="T581" i="1" a="1"/>
  <c r="T581" i="1" s="1"/>
  <c r="T582" i="1" a="1"/>
  <c r="T582" i="1" s="1"/>
  <c r="T583" i="1" a="1"/>
  <c r="T583" i="1" s="1"/>
  <c r="T584" i="1" a="1"/>
  <c r="T584" i="1" s="1"/>
  <c r="T585" i="1" a="1"/>
  <c r="T585" i="1" s="1"/>
  <c r="T586" i="1" a="1"/>
  <c r="T586" i="1" s="1"/>
  <c r="T587" i="1" a="1"/>
  <c r="T587" i="1" s="1"/>
  <c r="T588" i="1" a="1"/>
  <c r="T588" i="1" s="1"/>
  <c r="T142" i="1" a="1"/>
  <c r="T142" i="1" s="1"/>
  <c r="T143" i="1" a="1"/>
  <c r="T143" i="1" s="1"/>
  <c r="T589" i="1" a="1"/>
  <c r="T589" i="1" s="1"/>
  <c r="T144" i="1" a="1"/>
  <c r="T144" i="1" s="1"/>
  <c r="T590" i="1" a="1"/>
  <c r="T590" i="1" s="1"/>
  <c r="T591" i="1" a="1"/>
  <c r="T591" i="1" s="1"/>
  <c r="T145" i="1" a="1"/>
  <c r="T145" i="1" s="1"/>
  <c r="T592" i="1" a="1"/>
  <c r="T592" i="1" s="1"/>
  <c r="T593" i="1" a="1"/>
  <c r="T593" i="1" s="1"/>
  <c r="T594" i="1" a="1"/>
  <c r="T594" i="1" s="1"/>
  <c r="T595" i="1" a="1"/>
  <c r="T595" i="1" s="1"/>
  <c r="T146" i="1" a="1"/>
  <c r="T146" i="1" s="1"/>
  <c r="T596" i="1" a="1"/>
  <c r="T596" i="1" s="1"/>
  <c r="T597" i="1" a="1"/>
  <c r="T597" i="1" s="1"/>
  <c r="T598" i="1" a="1"/>
  <c r="T598" i="1" s="1"/>
  <c r="T599" i="1" a="1"/>
  <c r="T599" i="1" s="1"/>
  <c r="T147" i="1" a="1"/>
  <c r="T147" i="1" s="1"/>
  <c r="T600" i="1" a="1"/>
  <c r="T600" i="1" s="1"/>
  <c r="T601" i="1" a="1"/>
  <c r="T601" i="1" s="1"/>
  <c r="T602" i="1" a="1"/>
  <c r="T602" i="1" s="1"/>
  <c r="T15" i="1" a="1"/>
  <c r="T15" i="1" s="1"/>
  <c r="T425" i="1" a="1"/>
  <c r="T425" i="1" s="1"/>
  <c r="T603" i="1" a="1"/>
  <c r="T603" i="1" s="1"/>
  <c r="T604" i="1" a="1"/>
  <c r="T604" i="1" s="1"/>
  <c r="T148" i="1" a="1"/>
  <c r="T148" i="1" s="1"/>
  <c r="T605" i="1" a="1"/>
  <c r="T605" i="1" s="1"/>
  <c r="T149" i="1" a="1"/>
  <c r="T149" i="1" s="1"/>
  <c r="T606" i="1" a="1"/>
  <c r="T606" i="1" s="1"/>
  <c r="T607" i="1" a="1"/>
  <c r="T607" i="1" s="1"/>
  <c r="T608" i="1" a="1"/>
  <c r="T608" i="1" s="1"/>
  <c r="T609" i="1" a="1"/>
  <c r="T609" i="1" s="1"/>
  <c r="T150" i="1" a="1"/>
  <c r="T150" i="1" s="1"/>
  <c r="T610" i="1" a="1"/>
  <c r="T610" i="1" s="1"/>
  <c r="T151" i="1" a="1"/>
  <c r="T151" i="1" s="1"/>
  <c r="T152" i="1" a="1"/>
  <c r="T152" i="1" s="1"/>
  <c r="T611" i="1" a="1"/>
  <c r="T611" i="1" s="1"/>
  <c r="T16" i="1" a="1"/>
  <c r="T16" i="1" s="1"/>
  <c r="T612" i="1" a="1"/>
  <c r="T612" i="1" s="1"/>
  <c r="T153" i="1" a="1"/>
  <c r="T153" i="1" s="1"/>
  <c r="T613" i="1" a="1"/>
  <c r="T613" i="1" s="1"/>
  <c r="T154" i="1" a="1"/>
  <c r="T154" i="1" s="1"/>
  <c r="T614" i="1" a="1"/>
  <c r="T614" i="1" s="1"/>
  <c r="T155" i="1" a="1"/>
  <c r="T155" i="1" s="1"/>
  <c r="T17" i="1" a="1"/>
  <c r="T17" i="1" s="1"/>
  <c r="T615" i="1" a="1"/>
  <c r="T615" i="1" s="1"/>
  <c r="T156" i="1" a="1"/>
  <c r="T156" i="1" s="1"/>
  <c r="T157" i="1" a="1"/>
  <c r="T157" i="1" s="1"/>
  <c r="T158" i="1" a="1"/>
  <c r="T158" i="1" s="1"/>
  <c r="T616" i="1" a="1"/>
  <c r="T616" i="1" s="1"/>
  <c r="T159" i="1" a="1"/>
  <c r="T159" i="1" s="1"/>
  <c r="T160" i="1" a="1"/>
  <c r="T160" i="1" s="1"/>
  <c r="T617" i="1" a="1"/>
  <c r="T617" i="1" s="1"/>
  <c r="T161" i="1" a="1"/>
  <c r="T161" i="1" s="1"/>
  <c r="T162" i="1" a="1"/>
  <c r="T162" i="1" s="1"/>
  <c r="T618" i="1" a="1"/>
  <c r="T618" i="1" s="1"/>
  <c r="T619" i="1" a="1"/>
  <c r="T619" i="1" s="1"/>
  <c r="T163" i="1" a="1"/>
  <c r="T163" i="1" s="1"/>
  <c r="T620" i="1" a="1"/>
  <c r="T620" i="1" s="1"/>
  <c r="T164" i="1" a="1"/>
  <c r="T164" i="1" s="1"/>
  <c r="T18" i="1" a="1"/>
  <c r="T18" i="1" s="1"/>
  <c r="T165" i="1" a="1"/>
  <c r="T165" i="1" s="1"/>
  <c r="T621" i="1" a="1"/>
  <c r="T621" i="1" s="1"/>
  <c r="T622" i="1" a="1"/>
  <c r="T622" i="1" s="1"/>
  <c r="T623" i="1" a="1"/>
  <c r="T623" i="1" s="1"/>
  <c r="T624" i="1" a="1"/>
  <c r="T624" i="1" s="1"/>
  <c r="T166" i="1" a="1"/>
  <c r="T166" i="1" s="1"/>
  <c r="T167" i="1" a="1"/>
  <c r="T167" i="1" s="1"/>
  <c r="T168" i="1" a="1"/>
  <c r="T168" i="1" s="1"/>
  <c r="T169" i="1" a="1"/>
  <c r="T169" i="1" s="1"/>
  <c r="T19" i="1" a="1"/>
  <c r="T19" i="1" s="1"/>
  <c r="T170" i="1" a="1"/>
  <c r="T170" i="1" s="1"/>
  <c r="T171" i="1" a="1"/>
  <c r="T171" i="1" s="1"/>
  <c r="T625" i="1" a="1"/>
  <c r="T625" i="1" s="1"/>
  <c r="T172" i="1" a="1"/>
  <c r="T172" i="1" s="1"/>
  <c r="T626" i="1" a="1"/>
  <c r="T626" i="1" s="1"/>
  <c r="T173" i="1" a="1"/>
  <c r="T173" i="1" s="1"/>
  <c r="T174" i="1" a="1"/>
  <c r="T174" i="1" s="1"/>
  <c r="T175" i="1" a="1"/>
  <c r="T175" i="1" s="1"/>
  <c r="T627" i="1" a="1"/>
  <c r="T627" i="1" s="1"/>
  <c r="T426" i="1" a="1"/>
  <c r="T426" i="1" s="1"/>
  <c r="T628" i="1" a="1"/>
  <c r="T628" i="1" s="1"/>
  <c r="T629" i="1" a="1"/>
  <c r="T629" i="1" s="1"/>
  <c r="T630" i="1" a="1"/>
  <c r="T630" i="1" s="1"/>
  <c r="T631" i="1" a="1"/>
  <c r="T631" i="1" s="1"/>
  <c r="T632" i="1" a="1"/>
  <c r="T632" i="1" s="1"/>
  <c r="T633" i="1" a="1"/>
  <c r="T633" i="1" s="1"/>
  <c r="T176" i="1" a="1"/>
  <c r="T176" i="1" s="1"/>
  <c r="T634" i="1" a="1"/>
  <c r="T634" i="1" s="1"/>
  <c r="T635" i="1" a="1"/>
  <c r="T635" i="1" s="1"/>
  <c r="T20" i="1" a="1"/>
  <c r="T20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636" i="1" a="1"/>
  <c r="T636" i="1" s="1"/>
  <c r="T184" i="1" a="1"/>
  <c r="T184" i="1" s="1"/>
  <c r="T185" i="1" a="1"/>
  <c r="T185" i="1" s="1"/>
  <c r="T186" i="1" a="1"/>
  <c r="T186" i="1" s="1"/>
  <c r="T637" i="1" a="1"/>
  <c r="T637" i="1" s="1"/>
  <c r="T187" i="1" a="1"/>
  <c r="T187" i="1" s="1"/>
  <c r="T638" i="1" a="1"/>
  <c r="T638" i="1" s="1"/>
  <c r="T639" i="1" a="1"/>
  <c r="T639" i="1" s="1"/>
  <c r="T427" i="1" a="1"/>
  <c r="T427" i="1" s="1"/>
  <c r="T188" i="1" a="1"/>
  <c r="T188" i="1" s="1"/>
  <c r="T640" i="1" a="1"/>
  <c r="T640" i="1" s="1"/>
  <c r="T189" i="1" a="1"/>
  <c r="T189" i="1" s="1"/>
  <c r="T641" i="1" a="1"/>
  <c r="T641" i="1" s="1"/>
  <c r="T642" i="1" a="1"/>
  <c r="T642" i="1" s="1"/>
  <c r="T643" i="1" a="1"/>
  <c r="T643" i="1" s="1"/>
  <c r="T644" i="1" a="1"/>
  <c r="T644" i="1" s="1"/>
  <c r="T645" i="1" a="1"/>
  <c r="T645" i="1" s="1"/>
  <c r="T646" i="1" a="1"/>
  <c r="T646" i="1" s="1"/>
  <c r="T647" i="1" a="1"/>
  <c r="T647" i="1" s="1"/>
  <c r="T648" i="1" a="1"/>
  <c r="T648" i="1" s="1"/>
  <c r="T190" i="1" a="1"/>
  <c r="T190" i="1" s="1"/>
  <c r="T649" i="1" a="1"/>
  <c r="T649" i="1" s="1"/>
  <c r="T650" i="1" a="1"/>
  <c r="T650" i="1" s="1"/>
  <c r="T651" i="1" a="1"/>
  <c r="T651" i="1" s="1"/>
  <c r="T191" i="1" a="1"/>
  <c r="T191" i="1" s="1"/>
  <c r="T652" i="1" a="1"/>
  <c r="T652" i="1" s="1"/>
  <c r="T653" i="1" a="1"/>
  <c r="T653" i="1" s="1"/>
  <c r="T192" i="1" a="1"/>
  <c r="T192" i="1" s="1"/>
  <c r="T193" i="1" a="1"/>
  <c r="T193" i="1" s="1"/>
  <c r="T654" i="1" a="1"/>
  <c r="T654" i="1" s="1"/>
  <c r="T194" i="1" a="1"/>
  <c r="T194" i="1" s="1"/>
  <c r="T195" i="1" a="1"/>
  <c r="T195" i="1" s="1"/>
  <c r="T196" i="1" a="1"/>
  <c r="T196" i="1" s="1"/>
  <c r="T655" i="1" a="1"/>
  <c r="T655" i="1" s="1"/>
  <c r="T656" i="1" a="1"/>
  <c r="T656" i="1" s="1"/>
  <c r="T197" i="1" a="1"/>
  <c r="T197" i="1" s="1"/>
  <c r="T657" i="1" a="1"/>
  <c r="T657" i="1" s="1"/>
  <c r="T658" i="1" a="1"/>
  <c r="T658" i="1" s="1"/>
  <c r="T659" i="1" a="1"/>
  <c r="T659" i="1" s="1"/>
  <c r="T198" i="1" a="1"/>
  <c r="T198" i="1" s="1"/>
  <c r="T199" i="1" a="1"/>
  <c r="T199" i="1" s="1"/>
  <c r="T21" i="1" a="1"/>
  <c r="T21" i="1" s="1"/>
  <c r="T660" i="1" a="1"/>
  <c r="T660" i="1" s="1"/>
  <c r="T661" i="1" a="1"/>
  <c r="T661" i="1" s="1"/>
  <c r="T200" i="1" a="1"/>
  <c r="T200" i="1" s="1"/>
  <c r="T201" i="1" a="1"/>
  <c r="T201" i="1" s="1"/>
  <c r="T662" i="1" a="1"/>
  <c r="T662" i="1" s="1"/>
  <c r="T663" i="1" a="1"/>
  <c r="T663" i="1" s="1"/>
  <c r="T664" i="1" a="1"/>
  <c r="T664" i="1" s="1"/>
  <c r="T665" i="1" a="1"/>
  <c r="T665" i="1" s="1"/>
  <c r="T666" i="1" a="1"/>
  <c r="T666" i="1" s="1"/>
  <c r="T667" i="1" a="1"/>
  <c r="T667" i="1" s="1"/>
  <c r="T202" i="1" a="1"/>
  <c r="T202" i="1" s="1"/>
  <c r="T203" i="1" a="1"/>
  <c r="T203" i="1" s="1"/>
  <c r="T668" i="1" a="1"/>
  <c r="T668" i="1" s="1"/>
  <c r="T204" i="1" a="1"/>
  <c r="T204" i="1" s="1"/>
  <c r="T205" i="1" a="1"/>
  <c r="T205" i="1" s="1"/>
  <c r="T669" i="1" a="1"/>
  <c r="T669" i="1" s="1"/>
  <c r="T206" i="1" a="1"/>
  <c r="T206" i="1" s="1"/>
  <c r="T670" i="1" a="1"/>
  <c r="T670" i="1" s="1"/>
  <c r="T671" i="1" a="1"/>
  <c r="T671" i="1" s="1"/>
  <c r="T672" i="1" a="1"/>
  <c r="T672" i="1" s="1"/>
  <c r="T207" i="1" a="1"/>
  <c r="T207" i="1" s="1"/>
  <c r="T428" i="1" a="1"/>
  <c r="T428" i="1" s="1"/>
  <c r="T673" i="1" a="1"/>
  <c r="T673" i="1" s="1"/>
  <c r="T674" i="1" a="1"/>
  <c r="T674" i="1" s="1"/>
  <c r="T429" i="1" a="1"/>
  <c r="T429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675" i="1" a="1"/>
  <c r="T675" i="1" s="1"/>
  <c r="T676" i="1" a="1"/>
  <c r="T676" i="1" s="1"/>
  <c r="T213" i="1" a="1"/>
  <c r="T213" i="1" s="1"/>
  <c r="T677" i="1" a="1"/>
  <c r="T677" i="1" s="1"/>
  <c r="T214" i="1" a="1"/>
  <c r="T214" i="1" s="1"/>
  <c r="T215" i="1" a="1"/>
  <c r="T215" i="1" s="1"/>
  <c r="T678" i="1" a="1"/>
  <c r="T678" i="1" s="1"/>
  <c r="T679" i="1" a="1"/>
  <c r="T679" i="1" s="1"/>
  <c r="T680" i="1" a="1"/>
  <c r="T680" i="1" s="1"/>
  <c r="T216" i="1" a="1"/>
  <c r="T216" i="1" s="1"/>
  <c r="T22" i="1" a="1"/>
  <c r="T22" i="1" s="1"/>
  <c r="T217" i="1" a="1"/>
  <c r="T217" i="1" s="1"/>
  <c r="T681" i="1" a="1"/>
  <c r="T681" i="1" s="1"/>
  <c r="T218" i="1" a="1"/>
  <c r="T218" i="1" s="1"/>
  <c r="T219" i="1" a="1"/>
  <c r="T219" i="1" s="1"/>
  <c r="T23" i="1" a="1"/>
  <c r="T23" i="1" s="1"/>
  <c r="T682" i="1" a="1"/>
  <c r="T682" i="1" s="1"/>
  <c r="T683" i="1" a="1"/>
  <c r="T683" i="1" s="1"/>
  <c r="T684" i="1" a="1"/>
  <c r="T684" i="1" s="1"/>
  <c r="T685" i="1" a="1"/>
  <c r="T685" i="1" s="1"/>
  <c r="T686" i="1" a="1"/>
  <c r="T686" i="1" s="1"/>
  <c r="T687" i="1" a="1"/>
  <c r="T687" i="1" s="1"/>
  <c r="T220" i="1" a="1"/>
  <c r="T220" i="1" s="1"/>
  <c r="T688" i="1" a="1"/>
  <c r="T688" i="1" s="1"/>
  <c r="T24" i="1" a="1"/>
  <c r="T24" i="1" s="1"/>
  <c r="T689" i="1" a="1"/>
  <c r="T689" i="1" s="1"/>
  <c r="T690" i="1" a="1"/>
  <c r="T690" i="1" s="1"/>
  <c r="T221" i="1" a="1"/>
  <c r="T221" i="1" s="1"/>
  <c r="T25" i="1" a="1"/>
  <c r="T25" i="1" s="1"/>
  <c r="T222" i="1" a="1"/>
  <c r="T222" i="1" s="1"/>
  <c r="T691" i="1" a="1"/>
  <c r="T691" i="1" s="1"/>
  <c r="T223" i="1" a="1"/>
  <c r="T223" i="1" s="1"/>
  <c r="T692" i="1" a="1"/>
  <c r="T692" i="1" s="1"/>
  <c r="T224" i="1" a="1"/>
  <c r="T224" i="1" s="1"/>
  <c r="T225" i="1" a="1"/>
  <c r="T225" i="1" s="1"/>
  <c r="T226" i="1" a="1"/>
  <c r="T226" i="1" s="1"/>
  <c r="T693" i="1" a="1"/>
  <c r="T693" i="1" s="1"/>
  <c r="T694" i="1" a="1"/>
  <c r="T694" i="1" s="1"/>
  <c r="T227" i="1" a="1"/>
  <c r="T227" i="1" s="1"/>
  <c r="T695" i="1" a="1"/>
  <c r="T695" i="1" s="1"/>
  <c r="T228" i="1" a="1"/>
  <c r="T228" i="1" s="1"/>
  <c r="T696" i="1" a="1"/>
  <c r="T696" i="1" s="1"/>
  <c r="T697" i="1" a="1"/>
  <c r="T697" i="1" s="1"/>
  <c r="T229" i="1" a="1"/>
  <c r="T229" i="1" s="1"/>
  <c r="T698" i="1" a="1"/>
  <c r="T698" i="1" s="1"/>
  <c r="T699" i="1" a="1"/>
  <c r="T699" i="1" s="1"/>
  <c r="T700" i="1" a="1"/>
  <c r="T700" i="1" s="1"/>
  <c r="T701" i="1" a="1"/>
  <c r="T701" i="1" s="1"/>
  <c r="T702" i="1" a="1"/>
  <c r="T702" i="1" s="1"/>
  <c r="T230" i="1" a="1"/>
  <c r="T230" i="1" s="1"/>
  <c r="T703" i="1" a="1"/>
  <c r="T703" i="1" s="1"/>
  <c r="T704" i="1" a="1"/>
  <c r="T704" i="1" s="1"/>
  <c r="T705" i="1" a="1"/>
  <c r="T705" i="1" s="1"/>
  <c r="T231" i="1" a="1"/>
  <c r="T231" i="1" s="1"/>
  <c r="T706" i="1" a="1"/>
  <c r="T706" i="1" s="1"/>
  <c r="T707" i="1" a="1"/>
  <c r="T707" i="1" s="1"/>
  <c r="T708" i="1" a="1"/>
  <c r="T708" i="1" s="1"/>
  <c r="T232" i="1" a="1"/>
  <c r="T232" i="1" s="1"/>
  <c r="T233" i="1" a="1"/>
  <c r="T233" i="1" s="1"/>
  <c r="T709" i="1" a="1"/>
  <c r="T709" i="1" s="1"/>
  <c r="T710" i="1" a="1"/>
  <c r="T710" i="1" s="1"/>
  <c r="T711" i="1" a="1"/>
  <c r="T711" i="1" s="1"/>
  <c r="T234" i="1" a="1"/>
  <c r="T234" i="1" s="1"/>
  <c r="T235" i="1" a="1"/>
  <c r="T235" i="1" s="1"/>
  <c r="T236" i="1" a="1"/>
  <c r="T236" i="1" s="1"/>
  <c r="T712" i="1" a="1"/>
  <c r="T712" i="1" s="1"/>
  <c r="T237" i="1" a="1"/>
  <c r="T237" i="1" s="1"/>
  <c r="T238" i="1" a="1"/>
  <c r="T238" i="1" s="1"/>
  <c r="T713" i="1" a="1"/>
  <c r="T713" i="1" s="1"/>
  <c r="T714" i="1" a="1"/>
  <c r="T714" i="1" s="1"/>
  <c r="T715" i="1" a="1"/>
  <c r="T715" i="1" s="1"/>
  <c r="T716" i="1" a="1"/>
  <c r="T716" i="1" s="1"/>
  <c r="T717" i="1" a="1"/>
  <c r="T717" i="1" s="1"/>
  <c r="T26" i="1" a="1"/>
  <c r="T26" i="1" s="1"/>
  <c r="T718" i="1" a="1"/>
  <c r="T718" i="1" s="1"/>
  <c r="T719" i="1" a="1"/>
  <c r="T719" i="1" s="1"/>
  <c r="T720" i="1" a="1"/>
  <c r="T720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721" i="1" a="1"/>
  <c r="T721" i="1" s="1"/>
  <c r="T722" i="1" a="1"/>
  <c r="T722" i="1" s="1"/>
  <c r="T245" i="1" a="1"/>
  <c r="T245" i="1" s="1"/>
  <c r="T246" i="1" a="1"/>
  <c r="T246" i="1" s="1"/>
  <c r="T723" i="1" a="1"/>
  <c r="T723" i="1" s="1"/>
  <c r="T247" i="1" a="1"/>
  <c r="T247" i="1" s="1"/>
  <c r="T724" i="1" a="1"/>
  <c r="T724" i="1" s="1"/>
  <c r="T248" i="1" a="1"/>
  <c r="T248" i="1" s="1"/>
  <c r="T725" i="1" a="1"/>
  <c r="T725" i="1" s="1"/>
  <c r="T249" i="1" a="1"/>
  <c r="T249" i="1" s="1"/>
  <c r="T726" i="1" a="1"/>
  <c r="T726" i="1" s="1"/>
  <c r="T27" i="1" a="1"/>
  <c r="T27" i="1" s="1"/>
  <c r="T28" i="1" a="1"/>
  <c r="T28" i="1" s="1"/>
  <c r="T250" i="1" a="1"/>
  <c r="T250" i="1" s="1"/>
  <c r="T251" i="1" a="1"/>
  <c r="T251" i="1" s="1"/>
  <c r="T727" i="1" a="1"/>
  <c r="T727" i="1" s="1"/>
  <c r="T252" i="1" a="1"/>
  <c r="T252" i="1" s="1"/>
  <c r="T728" i="1" a="1"/>
  <c r="T728" i="1" s="1"/>
  <c r="T729" i="1" a="1"/>
  <c r="T729" i="1" s="1"/>
  <c r="T730" i="1" a="1"/>
  <c r="T730" i="1" s="1"/>
  <c r="T253" i="1" a="1"/>
  <c r="T253" i="1" s="1"/>
  <c r="T731" i="1" a="1"/>
  <c r="T731" i="1" s="1"/>
  <c r="T254" i="1" a="1"/>
  <c r="T254" i="1" s="1"/>
  <c r="T255" i="1" a="1"/>
  <c r="T255" i="1" s="1"/>
  <c r="T732" i="1" a="1"/>
  <c r="T732" i="1" s="1"/>
  <c r="T256" i="1" a="1"/>
  <c r="T256" i="1" s="1"/>
  <c r="T257" i="1" a="1"/>
  <c r="T257" i="1" s="1"/>
  <c r="T258" i="1" a="1"/>
  <c r="T258" i="1" s="1"/>
  <c r="T259" i="1" a="1"/>
  <c r="T259" i="1" s="1"/>
  <c r="T430" i="1" a="1"/>
  <c r="T430" i="1" s="1"/>
  <c r="T733" i="1" a="1"/>
  <c r="T733" i="1" s="1"/>
  <c r="T734" i="1" a="1"/>
  <c r="T734" i="1" s="1"/>
  <c r="T260" i="1" a="1"/>
  <c r="T260" i="1" s="1"/>
  <c r="T735" i="1" a="1"/>
  <c r="T735" i="1" s="1"/>
  <c r="T736" i="1" a="1"/>
  <c r="T736" i="1" s="1"/>
  <c r="T737" i="1" a="1"/>
  <c r="T737" i="1" s="1"/>
  <c r="T261" i="1" a="1"/>
  <c r="T261" i="1" s="1"/>
  <c r="T262" i="1" a="1"/>
  <c r="T262" i="1" s="1"/>
  <c r="T738" i="1" a="1"/>
  <c r="T738" i="1" s="1"/>
  <c r="T263" i="1" a="1"/>
  <c r="T263" i="1" s="1"/>
  <c r="T264" i="1" a="1"/>
  <c r="T264" i="1" s="1"/>
  <c r="T265" i="1" a="1"/>
  <c r="T265" i="1" s="1"/>
  <c r="T739" i="1" a="1"/>
  <c r="T739" i="1" s="1"/>
  <c r="T266" i="1" a="1"/>
  <c r="T266" i="1" s="1"/>
  <c r="T740" i="1" a="1"/>
  <c r="T740" i="1" s="1"/>
  <c r="T741" i="1" a="1"/>
  <c r="T741" i="1" s="1"/>
  <c r="T742" i="1" a="1"/>
  <c r="T742" i="1" s="1"/>
  <c r="T743" i="1" a="1"/>
  <c r="T743" i="1" s="1"/>
  <c r="T29" i="1" a="1"/>
  <c r="T29" i="1" s="1"/>
  <c r="T267" i="1" a="1"/>
  <c r="T267" i="1" s="1"/>
  <c r="T268" i="1" a="1"/>
  <c r="T268" i="1" s="1"/>
  <c r="T269" i="1" a="1"/>
  <c r="T269" i="1" s="1"/>
  <c r="T744" i="1" a="1"/>
  <c r="T744" i="1" s="1"/>
  <c r="T745" i="1" a="1"/>
  <c r="T745" i="1" s="1"/>
  <c r="T746" i="1" a="1"/>
  <c r="T746" i="1" s="1"/>
  <c r="T747" i="1" a="1"/>
  <c r="T747" i="1" s="1"/>
  <c r="T748" i="1" a="1"/>
  <c r="T748" i="1" s="1"/>
  <c r="T749" i="1" a="1"/>
  <c r="T749" i="1" s="1"/>
  <c r="T750" i="1" a="1"/>
  <c r="T750" i="1" s="1"/>
  <c r="T751" i="1" a="1"/>
  <c r="T751" i="1" s="1"/>
  <c r="T270" i="1" a="1"/>
  <c r="T270" i="1" s="1"/>
  <c r="T752" i="1" a="1"/>
  <c r="T752" i="1" s="1"/>
  <c r="T271" i="1" a="1"/>
  <c r="T271" i="1" s="1"/>
  <c r="T753" i="1" a="1"/>
  <c r="T753" i="1" s="1"/>
  <c r="T272" i="1" a="1"/>
  <c r="T272" i="1" s="1"/>
  <c r="T754" i="1" a="1"/>
  <c r="T754" i="1" s="1"/>
  <c r="T755" i="1" a="1"/>
  <c r="T755" i="1" s="1"/>
  <c r="T756" i="1" a="1"/>
  <c r="T756" i="1" s="1"/>
  <c r="T757" i="1" a="1"/>
  <c r="T757" i="1" s="1"/>
  <c r="T273" i="1" a="1"/>
  <c r="T273" i="1" s="1"/>
  <c r="T30" i="1" a="1"/>
  <c r="T30" i="1" s="1"/>
  <c r="T758" i="1" a="1"/>
  <c r="T758" i="1" s="1"/>
  <c r="T759" i="1" a="1"/>
  <c r="T759" i="1" s="1"/>
  <c r="T274" i="1" a="1"/>
  <c r="T274" i="1" s="1"/>
  <c r="T275" i="1" a="1"/>
  <c r="T275" i="1" s="1"/>
  <c r="T31" i="1" a="1"/>
  <c r="T31" i="1" s="1"/>
  <c r="T276" i="1" a="1"/>
  <c r="T276" i="1" s="1"/>
  <c r="T760" i="1" a="1"/>
  <c r="T760" i="1" s="1"/>
  <c r="T761" i="1" a="1"/>
  <c r="T761" i="1" s="1"/>
  <c r="T277" i="1" a="1"/>
  <c r="T277" i="1" s="1"/>
  <c r="T278" i="1" a="1"/>
  <c r="T278" i="1" s="1"/>
  <c r="T762" i="1" a="1"/>
  <c r="T762" i="1" s="1"/>
  <c r="T763" i="1" a="1"/>
  <c r="T763" i="1" s="1"/>
  <c r="T764" i="1" a="1"/>
  <c r="T764" i="1" s="1"/>
  <c r="T765" i="1" a="1"/>
  <c r="T765" i="1" s="1"/>
  <c r="T279" i="1" a="1"/>
  <c r="T279" i="1" s="1"/>
  <c r="T280" i="1" a="1"/>
  <c r="T280" i="1" s="1"/>
  <c r="T281" i="1" a="1"/>
  <c r="T281" i="1" s="1"/>
  <c r="T282" i="1" a="1"/>
  <c r="T282" i="1" s="1"/>
  <c r="T766" i="1" a="1"/>
  <c r="T766" i="1" s="1"/>
  <c r="T283" i="1" a="1"/>
  <c r="T283" i="1" s="1"/>
  <c r="T767" i="1" a="1"/>
  <c r="T767" i="1" s="1"/>
  <c r="T284" i="1" a="1"/>
  <c r="T284" i="1" s="1"/>
  <c r="T768" i="1" a="1"/>
  <c r="T768" i="1" s="1"/>
  <c r="T285" i="1" a="1"/>
  <c r="T285" i="1" s="1"/>
  <c r="T769" i="1" a="1"/>
  <c r="T769" i="1" s="1"/>
  <c r="T770" i="1" a="1"/>
  <c r="T770" i="1" s="1"/>
  <c r="T286" i="1" a="1"/>
  <c r="T286" i="1" s="1"/>
  <c r="T287" i="1" a="1"/>
  <c r="T287" i="1" s="1"/>
  <c r="T771" i="1" a="1"/>
  <c r="T771" i="1" s="1"/>
  <c r="T772" i="1" a="1"/>
  <c r="T772" i="1" s="1"/>
  <c r="T773" i="1" a="1"/>
  <c r="T773" i="1" s="1"/>
  <c r="T774" i="1" a="1"/>
  <c r="T774" i="1" s="1"/>
  <c r="T775" i="1" a="1"/>
  <c r="T775" i="1" s="1"/>
  <c r="T776" i="1" a="1"/>
  <c r="T776" i="1" s="1"/>
  <c r="T777" i="1" a="1"/>
  <c r="T777" i="1" s="1"/>
  <c r="T778" i="1" a="1"/>
  <c r="T778" i="1" s="1"/>
  <c r="T779" i="1" a="1"/>
  <c r="T779" i="1" s="1"/>
  <c r="T780" i="1" a="1"/>
  <c r="T780" i="1" s="1"/>
  <c r="T32" i="1" a="1"/>
  <c r="T32" i="1" s="1"/>
  <c r="T781" i="1" a="1"/>
  <c r="T781" i="1" s="1"/>
  <c r="T782" i="1" a="1"/>
  <c r="T782" i="1" s="1"/>
  <c r="T783" i="1" a="1"/>
  <c r="T783" i="1" s="1"/>
  <c r="T784" i="1" a="1"/>
  <c r="T784" i="1" s="1"/>
  <c r="T785" i="1" a="1"/>
  <c r="T785" i="1" s="1"/>
  <c r="T786" i="1" a="1"/>
  <c r="T786" i="1" s="1"/>
  <c r="T288" i="1" a="1"/>
  <c r="T288" i="1" s="1"/>
  <c r="T289" i="1" a="1"/>
  <c r="T289" i="1" s="1"/>
  <c r="T787" i="1" a="1"/>
  <c r="T787" i="1" s="1"/>
  <c r="T788" i="1" a="1"/>
  <c r="T788" i="1" s="1"/>
  <c r="T290" i="1" a="1"/>
  <c r="T290" i="1" s="1"/>
  <c r="T789" i="1" a="1"/>
  <c r="T789" i="1" s="1"/>
  <c r="T790" i="1" a="1"/>
  <c r="T790" i="1" s="1"/>
  <c r="T291" i="1" a="1"/>
  <c r="T291" i="1" s="1"/>
  <c r="T791" i="1" a="1"/>
  <c r="T791" i="1" s="1"/>
  <c r="T792" i="1" a="1"/>
  <c r="T792" i="1" s="1"/>
  <c r="T793" i="1" a="1"/>
  <c r="T793" i="1" s="1"/>
  <c r="T292" i="1" a="1"/>
  <c r="T292" i="1" s="1"/>
  <c r="T33" i="1" a="1"/>
  <c r="T33" i="1" s="1"/>
  <c r="T794" i="1" a="1"/>
  <c r="T794" i="1" s="1"/>
  <c r="T431" i="1" a="1"/>
  <c r="T431" i="1" s="1"/>
  <c r="T293" i="1" a="1"/>
  <c r="T293" i="1" s="1"/>
  <c r="T34" i="1" a="1"/>
  <c r="T34" i="1" s="1"/>
  <c r="T795" i="1" a="1"/>
  <c r="T795" i="1" s="1"/>
  <c r="T294" i="1" a="1"/>
  <c r="T294" i="1" s="1"/>
  <c r="T295" i="1" a="1"/>
  <c r="T295" i="1" s="1"/>
  <c r="T296" i="1" a="1"/>
  <c r="T296" i="1" s="1"/>
  <c r="T432" i="1" a="1"/>
  <c r="T432" i="1" s="1"/>
  <c r="T297" i="1" a="1"/>
  <c r="T297" i="1" s="1"/>
  <c r="T796" i="1" a="1"/>
  <c r="T796" i="1" s="1"/>
  <c r="T797" i="1" a="1"/>
  <c r="T797" i="1" s="1"/>
  <c r="T798" i="1" a="1"/>
  <c r="T798" i="1" s="1"/>
  <c r="T298" i="1" a="1"/>
  <c r="T298" i="1" s="1"/>
  <c r="T299" i="1" a="1"/>
  <c r="T299" i="1" s="1"/>
  <c r="T300" i="1" a="1"/>
  <c r="T300" i="1" s="1"/>
  <c r="T301" i="1" a="1"/>
  <c r="T301" i="1" s="1"/>
  <c r="T35" i="1" a="1"/>
  <c r="T35" i="1" s="1"/>
  <c r="T302" i="1" a="1"/>
  <c r="T302" i="1" s="1"/>
  <c r="T303" i="1" a="1"/>
  <c r="T303" i="1" s="1"/>
  <c r="T304" i="1" a="1"/>
  <c r="T304" i="1" s="1"/>
  <c r="T799" i="1" a="1"/>
  <c r="T799" i="1" s="1"/>
  <c r="T800" i="1" a="1"/>
  <c r="T800" i="1" s="1"/>
  <c r="T801" i="1" a="1"/>
  <c r="T801" i="1" s="1"/>
  <c r="T802" i="1" a="1"/>
  <c r="T802" i="1" s="1"/>
  <c r="T305" i="1" a="1"/>
  <c r="T305" i="1" s="1"/>
  <c r="T306" i="1" a="1"/>
  <c r="T306" i="1" s="1"/>
  <c r="T36" i="1" a="1"/>
  <c r="T3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T312" i="1" a="1"/>
  <c r="T312" i="1" s="1"/>
  <c r="T803" i="1" a="1"/>
  <c r="T803" i="1" s="1"/>
  <c r="T37" i="1" a="1"/>
  <c r="T37" i="1" s="1"/>
  <c r="T804" i="1" a="1"/>
  <c r="T804" i="1" s="1"/>
  <c r="T313" i="1" a="1"/>
  <c r="T313" i="1" s="1"/>
  <c r="T805" i="1" a="1"/>
  <c r="T805" i="1" s="1"/>
  <c r="T806" i="1" a="1"/>
  <c r="T806" i="1" s="1"/>
  <c r="T807" i="1" a="1"/>
  <c r="T807" i="1" s="1"/>
  <c r="T314" i="1" a="1"/>
  <c r="T314" i="1" s="1"/>
  <c r="T315" i="1" a="1"/>
  <c r="T315" i="1" s="1"/>
  <c r="T38" i="1" a="1"/>
  <c r="T38" i="1" s="1"/>
  <c r="T808" i="1" a="1"/>
  <c r="T808" i="1" s="1"/>
  <c r="T809" i="1" a="1"/>
  <c r="T809" i="1" s="1"/>
  <c r="T316" i="1" a="1"/>
  <c r="T316" i="1" s="1"/>
  <c r="T39" i="1" a="1"/>
  <c r="T39" i="1" s="1"/>
  <c r="T810" i="1" a="1"/>
  <c r="T810" i="1" s="1"/>
  <c r="T317" i="1" a="1"/>
  <c r="T317" i="1" s="1"/>
  <c r="T318" i="1" a="1"/>
  <c r="T318" i="1" s="1"/>
  <c r="T811" i="1" a="1"/>
  <c r="T811" i="1" s="1"/>
  <c r="T812" i="1" a="1"/>
  <c r="T812" i="1" s="1"/>
  <c r="T813" i="1" a="1"/>
  <c r="T813" i="1" s="1"/>
  <c r="T319" i="1" a="1"/>
  <c r="T319" i="1" s="1"/>
  <c r="T814" i="1" a="1"/>
  <c r="T814" i="1" s="1"/>
  <c r="T815" i="1" a="1"/>
  <c r="T815" i="1" s="1"/>
  <c r="T816" i="1" a="1"/>
  <c r="T816" i="1" s="1"/>
  <c r="T817" i="1" a="1"/>
  <c r="T817" i="1" s="1"/>
  <c r="T818" i="1" a="1"/>
  <c r="T818" i="1" s="1"/>
  <c r="T819" i="1" a="1"/>
  <c r="T819" i="1" s="1"/>
  <c r="T320" i="1" a="1"/>
  <c r="T320" i="1" s="1"/>
  <c r="T321" i="1" a="1"/>
  <c r="T321" i="1" s="1"/>
  <c r="T322" i="1" a="1"/>
  <c r="T322" i="1" s="1"/>
  <c r="T820" i="1" a="1"/>
  <c r="T820" i="1" s="1"/>
  <c r="T323" i="1" a="1"/>
  <c r="T323" i="1" s="1"/>
  <c r="T821" i="1" a="1"/>
  <c r="T821" i="1" s="1"/>
  <c r="T822" i="1" a="1"/>
  <c r="T822" i="1" s="1"/>
  <c r="T324" i="1" a="1"/>
  <c r="T324" i="1" s="1"/>
  <c r="T325" i="1" a="1"/>
  <c r="T325" i="1" s="1"/>
  <c r="T823" i="1" a="1"/>
  <c r="T823" i="1" s="1"/>
  <c r="T326" i="1" a="1"/>
  <c r="T326" i="1" s="1"/>
  <c r="T824" i="1" a="1"/>
  <c r="T824" i="1" s="1"/>
  <c r="T825" i="1" a="1"/>
  <c r="T825" i="1" s="1"/>
  <c r="T327" i="1" a="1"/>
  <c r="T327" i="1" s="1"/>
  <c r="T826" i="1" a="1"/>
  <c r="T826" i="1" s="1"/>
  <c r="T827" i="1" a="1"/>
  <c r="T827" i="1" s="1"/>
  <c r="T828" i="1" a="1"/>
  <c r="T828" i="1" s="1"/>
  <c r="T829" i="1" a="1"/>
  <c r="T829" i="1" s="1"/>
  <c r="T830" i="1" a="1"/>
  <c r="T830" i="1" s="1"/>
  <c r="T328" i="1" a="1"/>
  <c r="T328" i="1" s="1"/>
  <c r="T831" i="1" a="1"/>
  <c r="T831" i="1" s="1"/>
  <c r="T832" i="1" a="1"/>
  <c r="T832" i="1" s="1"/>
  <c r="T833" i="1" a="1"/>
  <c r="T833" i="1" s="1"/>
  <c r="T329" i="1" a="1"/>
  <c r="T329" i="1" s="1"/>
  <c r="T834" i="1" a="1"/>
  <c r="T834" i="1" s="1"/>
  <c r="T835" i="1" a="1"/>
  <c r="T835" i="1" s="1"/>
  <c r="T836" i="1" a="1"/>
  <c r="T836" i="1" s="1"/>
  <c r="T837" i="1" a="1"/>
  <c r="T837" i="1" s="1"/>
  <c r="T40" i="1" a="1"/>
  <c r="T40" i="1" s="1"/>
  <c r="T41" i="1" a="1"/>
  <c r="T41" i="1" s="1"/>
  <c r="T838" i="1" a="1"/>
  <c r="T838" i="1" s="1"/>
  <c r="T839" i="1" a="1"/>
  <c r="T839" i="1" s="1"/>
  <c r="T840" i="1" a="1"/>
  <c r="T840" i="1" s="1"/>
  <c r="T330" i="1" a="1"/>
  <c r="T330" i="1" s="1"/>
  <c r="T42" i="1" a="1"/>
  <c r="T42" i="1" s="1"/>
  <c r="T841" i="1" a="1"/>
  <c r="T841" i="1" s="1"/>
  <c r="T331" i="1" a="1"/>
  <c r="T331" i="1" s="1"/>
  <c r="T842" i="1" a="1"/>
  <c r="T842" i="1" s="1"/>
  <c r="T843" i="1" a="1"/>
  <c r="T843" i="1" s="1"/>
  <c r="T43" i="1" a="1"/>
  <c r="T43" i="1" s="1"/>
  <c r="T332" i="1" a="1"/>
  <c r="T332" i="1" s="1"/>
  <c r="T844" i="1" a="1"/>
  <c r="T844" i="1" s="1"/>
  <c r="T845" i="1" a="1"/>
  <c r="T845" i="1" s="1"/>
  <c r="T846" i="1" a="1"/>
  <c r="T846" i="1" s="1"/>
  <c r="T44" i="1" a="1"/>
  <c r="T44" i="1" s="1"/>
  <c r="T847" i="1" a="1"/>
  <c r="T847" i="1" s="1"/>
  <c r="T333" i="1" a="1"/>
  <c r="T333" i="1" s="1"/>
  <c r="T334" i="1" a="1"/>
  <c r="T334" i="1" s="1"/>
  <c r="T335" i="1" a="1"/>
  <c r="T335" i="1" s="1"/>
  <c r="T848" i="1" a="1"/>
  <c r="T848" i="1" s="1"/>
  <c r="T849" i="1" a="1"/>
  <c r="T849" i="1" s="1"/>
  <c r="T336" i="1" a="1"/>
  <c r="T336" i="1" s="1"/>
  <c r="T850" i="1" a="1"/>
  <c r="T850" i="1" s="1"/>
  <c r="T337" i="1" a="1"/>
  <c r="T337" i="1" s="1"/>
  <c r="T851" i="1" a="1"/>
  <c r="T851" i="1" s="1"/>
  <c r="T852" i="1" a="1"/>
  <c r="T852" i="1" s="1"/>
  <c r="T45" i="1" a="1"/>
  <c r="T45" i="1" s="1"/>
  <c r="T853" i="1" a="1"/>
  <c r="T853" i="1" s="1"/>
  <c r="T338" i="1" a="1"/>
  <c r="T338" i="1" s="1"/>
  <c r="T854" i="1" a="1"/>
  <c r="T854" i="1" s="1"/>
  <c r="T46" i="1" a="1"/>
  <c r="T46" i="1" s="1"/>
  <c r="T855" i="1" a="1"/>
  <c r="T855" i="1" s="1"/>
  <c r="T856" i="1" a="1"/>
  <c r="T856" i="1" s="1"/>
  <c r="T857" i="1" a="1"/>
  <c r="T857" i="1" s="1"/>
  <c r="T858" i="1" a="1"/>
  <c r="T858" i="1" s="1"/>
  <c r="T859" i="1" a="1"/>
  <c r="T859" i="1" s="1"/>
  <c r="T860" i="1" a="1"/>
  <c r="T860" i="1" s="1"/>
  <c r="T339" i="1" a="1"/>
  <c r="T339" i="1" s="1"/>
  <c r="T340" i="1" a="1"/>
  <c r="T340" i="1" s="1"/>
  <c r="T861" i="1" a="1"/>
  <c r="T861" i="1" s="1"/>
  <c r="T862" i="1" a="1"/>
  <c r="T862" i="1" s="1"/>
  <c r="T863" i="1" a="1"/>
  <c r="T863" i="1" s="1"/>
  <c r="T864" i="1" a="1"/>
  <c r="T864" i="1" s="1"/>
  <c r="T865" i="1" a="1"/>
  <c r="T865" i="1" s="1"/>
  <c r="T341" i="1" a="1"/>
  <c r="T341" i="1" s="1"/>
  <c r="T342" i="1" a="1"/>
  <c r="T342" i="1" s="1"/>
  <c r="T866" i="1" a="1"/>
  <c r="T866" i="1" s="1"/>
  <c r="T343" i="1" a="1"/>
  <c r="T343" i="1" s="1"/>
  <c r="T867" i="1" a="1"/>
  <c r="T867" i="1" s="1"/>
  <c r="T47" i="1" a="1"/>
  <c r="T47" i="1" s="1"/>
  <c r="T868" i="1" a="1"/>
  <c r="T868" i="1" s="1"/>
  <c r="T869" i="1" a="1"/>
  <c r="T869" i="1" s="1"/>
  <c r="T870" i="1" a="1"/>
  <c r="T870" i="1" s="1"/>
  <c r="T344" i="1" a="1"/>
  <c r="T344" i="1" s="1"/>
  <c r="T345" i="1" a="1"/>
  <c r="T345" i="1" s="1"/>
  <c r="T346" i="1" a="1"/>
  <c r="T346" i="1" s="1"/>
  <c r="T871" i="1" a="1"/>
  <c r="T871" i="1" s="1"/>
  <c r="T347" i="1" a="1"/>
  <c r="T347" i="1" s="1"/>
  <c r="T872" i="1" a="1"/>
  <c r="T872" i="1" s="1"/>
  <c r="T48" i="1" a="1"/>
  <c r="T48" i="1" s="1"/>
  <c r="T873" i="1" a="1"/>
  <c r="T873" i="1" s="1"/>
  <c r="T874" i="1" a="1"/>
  <c r="T874" i="1" s="1"/>
  <c r="T875" i="1" a="1"/>
  <c r="T875" i="1" s="1"/>
  <c r="T876" i="1" a="1"/>
  <c r="T876" i="1" s="1"/>
  <c r="T877" i="1" a="1"/>
  <c r="T877" i="1" s="1"/>
  <c r="T348" i="1" a="1"/>
  <c r="T348" i="1" s="1"/>
  <c r="T433" i="1" a="1"/>
  <c r="T433" i="1" s="1"/>
  <c r="T349" i="1" a="1"/>
  <c r="T349" i="1" s="1"/>
  <c r="T49" i="1" a="1"/>
  <c r="T49" i="1" s="1"/>
  <c r="T350" i="1" a="1"/>
  <c r="T350" i="1" s="1"/>
  <c r="T351" i="1" a="1"/>
  <c r="T351" i="1" s="1"/>
  <c r="T878" i="1" a="1"/>
  <c r="T878" i="1" s="1"/>
  <c r="T879" i="1" a="1"/>
  <c r="T879" i="1" s="1"/>
  <c r="T352" i="1" a="1"/>
  <c r="T352" i="1" s="1"/>
  <c r="T353" i="1" a="1"/>
  <c r="T353" i="1" s="1"/>
  <c r="T880" i="1" a="1"/>
  <c r="T880" i="1" s="1"/>
  <c r="T881" i="1" a="1"/>
  <c r="T881" i="1" s="1"/>
  <c r="T354" i="1" a="1"/>
  <c r="T354" i="1" s="1"/>
  <c r="T355" i="1" a="1"/>
  <c r="T355" i="1" s="1"/>
  <c r="T882" i="1" a="1"/>
  <c r="T882" i="1" s="1"/>
  <c r="T883" i="1" a="1"/>
  <c r="T883" i="1" s="1"/>
  <c r="T884" i="1" a="1"/>
  <c r="T884" i="1" s="1"/>
  <c r="T885" i="1" a="1"/>
  <c r="T885" i="1" s="1"/>
  <c r="T356" i="1" a="1"/>
  <c r="T356" i="1" s="1"/>
  <c r="T886" i="1" a="1"/>
  <c r="T886" i="1" s="1"/>
  <c r="T887" i="1" a="1"/>
  <c r="T887" i="1" s="1"/>
  <c r="T357" i="1" a="1"/>
  <c r="T357" i="1" s="1"/>
  <c r="T358" i="1" a="1"/>
  <c r="T358" i="1" s="1"/>
  <c r="T888" i="1" a="1"/>
  <c r="T888" i="1" s="1"/>
  <c r="T359" i="1" a="1"/>
  <c r="T359" i="1" s="1"/>
  <c r="T889" i="1" a="1"/>
  <c r="T889" i="1" s="1"/>
  <c r="T890" i="1" a="1"/>
  <c r="T890" i="1" s="1"/>
  <c r="T360" i="1" a="1"/>
  <c r="T360" i="1" s="1"/>
  <c r="T891" i="1" a="1"/>
  <c r="T891" i="1" s="1"/>
  <c r="T892" i="1" a="1"/>
  <c r="T892" i="1" s="1"/>
  <c r="T893" i="1" a="1"/>
  <c r="T893" i="1" s="1"/>
  <c r="T894" i="1" a="1"/>
  <c r="T894" i="1" s="1"/>
  <c r="T361" i="1" a="1"/>
  <c r="T361" i="1" s="1"/>
  <c r="T895" i="1" a="1"/>
  <c r="T895" i="1" s="1"/>
  <c r="T896" i="1" a="1"/>
  <c r="T896" i="1" s="1"/>
  <c r="T897" i="1" a="1"/>
  <c r="T897" i="1" s="1"/>
  <c r="T898" i="1" a="1"/>
  <c r="T898" i="1" s="1"/>
  <c r="T899" i="1" a="1"/>
  <c r="T899" i="1" s="1"/>
  <c r="T900" i="1" a="1"/>
  <c r="T900" i="1" s="1"/>
  <c r="T901" i="1" a="1"/>
  <c r="T901" i="1" s="1"/>
  <c r="T902" i="1" a="1"/>
  <c r="T902" i="1" s="1"/>
  <c r="T362" i="1" a="1"/>
  <c r="T362" i="1" s="1"/>
  <c r="T363" i="1" a="1"/>
  <c r="T363" i="1" s="1"/>
  <c r="T364" i="1" a="1"/>
  <c r="T364" i="1" s="1"/>
  <c r="T903" i="1" a="1"/>
  <c r="T903" i="1" s="1"/>
  <c r="T904" i="1" a="1"/>
  <c r="T904" i="1" s="1"/>
  <c r="T905" i="1" a="1"/>
  <c r="T905" i="1" s="1"/>
  <c r="T906" i="1" a="1"/>
  <c r="T906" i="1" s="1"/>
  <c r="T365" i="1" a="1"/>
  <c r="T365" i="1" s="1"/>
  <c r="T366" i="1" a="1"/>
  <c r="T366" i="1" s="1"/>
  <c r="T907" i="1" a="1"/>
  <c r="T907" i="1" s="1"/>
  <c r="T908" i="1" a="1"/>
  <c r="T908" i="1" s="1"/>
  <c r="T909" i="1" a="1"/>
  <c r="T909" i="1" s="1"/>
  <c r="T910" i="1" a="1"/>
  <c r="T910" i="1" s="1"/>
  <c r="T911" i="1" a="1"/>
  <c r="T911" i="1" s="1"/>
  <c r="T912" i="1" a="1"/>
  <c r="T912" i="1" s="1"/>
  <c r="T367" i="1" a="1"/>
  <c r="T367" i="1" s="1"/>
  <c r="T50" i="1" a="1"/>
  <c r="T50" i="1" s="1"/>
  <c r="T913" i="1" a="1"/>
  <c r="T913" i="1" s="1"/>
  <c r="T914" i="1" a="1"/>
  <c r="T914" i="1" s="1"/>
  <c r="T915" i="1" a="1"/>
  <c r="T915" i="1" s="1"/>
  <c r="T916" i="1" a="1"/>
  <c r="T916" i="1" s="1"/>
  <c r="T917" i="1" a="1"/>
  <c r="T917" i="1" s="1"/>
  <c r="T368" i="1" a="1"/>
  <c r="T368" i="1" s="1"/>
  <c r="T918" i="1" a="1"/>
  <c r="T918" i="1" s="1"/>
  <c r="T369" i="1" a="1"/>
  <c r="T369" i="1" s="1"/>
  <c r="T919" i="1" a="1"/>
  <c r="T919" i="1" s="1"/>
  <c r="T920" i="1" a="1"/>
  <c r="T920" i="1" s="1"/>
  <c r="T921" i="1" a="1"/>
  <c r="T921" i="1" s="1"/>
  <c r="T922" i="1" a="1"/>
  <c r="T922" i="1" s="1"/>
  <c r="T923" i="1" a="1"/>
  <c r="T923" i="1" s="1"/>
  <c r="T370" i="1" a="1"/>
  <c r="T370" i="1" s="1"/>
  <c r="T371" i="1" a="1"/>
  <c r="T371" i="1" s="1"/>
  <c r="T924" i="1" a="1"/>
  <c r="T924" i="1" s="1"/>
  <c r="T925" i="1" a="1"/>
  <c r="T925" i="1" s="1"/>
  <c r="T926" i="1" a="1"/>
  <c r="T926" i="1" s="1"/>
  <c r="T927" i="1" a="1"/>
  <c r="T927" i="1" s="1"/>
  <c r="T928" i="1" a="1"/>
  <c r="T928" i="1" s="1"/>
  <c r="T929" i="1" a="1"/>
  <c r="T929" i="1" s="1"/>
  <c r="T51" i="1" a="1"/>
  <c r="T51" i="1" s="1"/>
  <c r="T930" i="1" a="1"/>
  <c r="T930" i="1" s="1"/>
  <c r="T931" i="1" a="1"/>
  <c r="T931" i="1" s="1"/>
  <c r="T372" i="1" a="1"/>
  <c r="T372" i="1" s="1"/>
  <c r="T373" i="1" a="1"/>
  <c r="T373" i="1" s="1"/>
  <c r="T932" i="1" a="1"/>
  <c r="T932" i="1" s="1"/>
  <c r="T933" i="1" a="1"/>
  <c r="T933" i="1" s="1"/>
  <c r="T934" i="1" a="1"/>
  <c r="T934" i="1" s="1"/>
  <c r="T935" i="1" a="1"/>
  <c r="T935" i="1" s="1"/>
  <c r="T374" i="1" a="1"/>
  <c r="T374" i="1" s="1"/>
  <c r="T375" i="1" a="1"/>
  <c r="T375" i="1" s="1"/>
  <c r="T376" i="1" a="1"/>
  <c r="T376" i="1" s="1"/>
  <c r="T377" i="1" a="1"/>
  <c r="T377" i="1" s="1"/>
  <c r="T936" i="1" a="1"/>
  <c r="T936" i="1" s="1"/>
  <c r="T937" i="1" a="1"/>
  <c r="T937" i="1" s="1"/>
  <c r="T378" i="1" a="1"/>
  <c r="T378" i="1" s="1"/>
  <c r="T938" i="1" a="1"/>
  <c r="T938" i="1" s="1"/>
  <c r="T939" i="1" a="1"/>
  <c r="T939" i="1" s="1"/>
  <c r="T379" i="1" a="1"/>
  <c r="T379" i="1" s="1"/>
  <c r="T940" i="1" a="1"/>
  <c r="T940" i="1" s="1"/>
  <c r="T380" i="1" a="1"/>
  <c r="T380" i="1" s="1"/>
  <c r="T381" i="1" a="1"/>
  <c r="T381" i="1" s="1"/>
  <c r="T941" i="1" a="1"/>
  <c r="T941" i="1" s="1"/>
  <c r="T942" i="1" a="1"/>
  <c r="T942" i="1" s="1"/>
  <c r="T943" i="1" a="1"/>
  <c r="T943" i="1" s="1"/>
  <c r="T944" i="1" a="1"/>
  <c r="T944" i="1" s="1"/>
  <c r="T945" i="1" a="1"/>
  <c r="T945" i="1" s="1"/>
  <c r="T946" i="1" a="1"/>
  <c r="T946" i="1" s="1"/>
  <c r="T947" i="1" a="1"/>
  <c r="T947" i="1" s="1"/>
  <c r="T382" i="1" a="1"/>
  <c r="T382" i="1" s="1"/>
  <c r="T948" i="1" a="1"/>
  <c r="T948" i="1" s="1"/>
  <c r="T383" i="1" a="1"/>
  <c r="T383" i="1" s="1"/>
  <c r="T384" i="1" a="1"/>
  <c r="T384" i="1" s="1"/>
  <c r="T949" i="1" a="1"/>
  <c r="T949" i="1" s="1"/>
  <c r="T385" i="1" a="1"/>
  <c r="T385" i="1" s="1"/>
  <c r="T950" i="1" a="1"/>
  <c r="T950" i="1" s="1"/>
  <c r="T951" i="1" a="1"/>
  <c r="T951" i="1" s="1"/>
  <c r="T434" i="1" a="1"/>
  <c r="T434" i="1" s="1"/>
  <c r="T386" i="1" a="1"/>
  <c r="T386" i="1" s="1"/>
  <c r="T952" i="1" a="1"/>
  <c r="T952" i="1" s="1"/>
  <c r="T953" i="1" a="1"/>
  <c r="T953" i="1" s="1"/>
  <c r="T387" i="1" a="1"/>
  <c r="T387" i="1" s="1"/>
  <c r="T954" i="1" a="1"/>
  <c r="T954" i="1" s="1"/>
  <c r="T955" i="1" a="1"/>
  <c r="T955" i="1" s="1"/>
  <c r="T52" i="1" a="1"/>
  <c r="T52" i="1" s="1"/>
  <c r="T956" i="1" a="1"/>
  <c r="T956" i="1" s="1"/>
  <c r="T957" i="1" a="1"/>
  <c r="T957" i="1" s="1"/>
  <c r="T388" i="1" a="1"/>
  <c r="T388" i="1" s="1"/>
  <c r="T389" i="1" a="1"/>
  <c r="T389" i="1" s="1"/>
  <c r="T958" i="1" a="1"/>
  <c r="T958" i="1" s="1"/>
  <c r="T390" i="1" a="1"/>
  <c r="T390" i="1" s="1"/>
  <c r="T435" i="1" a="1"/>
  <c r="T435" i="1" s="1"/>
  <c r="T959" i="1" a="1"/>
  <c r="T959" i="1" s="1"/>
  <c r="T391" i="1" a="1"/>
  <c r="T391" i="1" s="1"/>
  <c r="T960" i="1" a="1"/>
  <c r="T960" i="1" s="1"/>
  <c r="T392" i="1" a="1"/>
  <c r="T392" i="1" s="1"/>
  <c r="T961" i="1" a="1"/>
  <c r="T961" i="1" s="1"/>
  <c r="T962" i="1" a="1"/>
  <c r="T962" i="1" s="1"/>
  <c r="T963" i="1" a="1"/>
  <c r="T963" i="1" s="1"/>
  <c r="T964" i="1" a="1"/>
  <c r="T964" i="1" s="1"/>
  <c r="T393" i="1" a="1"/>
  <c r="T393" i="1" s="1"/>
  <c r="T394" i="1" a="1"/>
  <c r="T394" i="1" s="1"/>
  <c r="T965" i="1" a="1"/>
  <c r="T965" i="1" s="1"/>
  <c r="T966" i="1" a="1"/>
  <c r="T966" i="1" s="1"/>
  <c r="T967" i="1" a="1"/>
  <c r="T967" i="1" s="1"/>
  <c r="T395" i="1" a="1"/>
  <c r="T395" i="1" s="1"/>
  <c r="T968" i="1" a="1"/>
  <c r="T968" i="1" s="1"/>
  <c r="T969" i="1" a="1"/>
  <c r="T969" i="1" s="1"/>
  <c r="T970" i="1" a="1"/>
  <c r="T970" i="1" s="1"/>
  <c r="T971" i="1" a="1"/>
  <c r="T971" i="1" s="1"/>
  <c r="T396" i="1" a="1"/>
  <c r="T396" i="1" s="1"/>
  <c r="T53" i="1" a="1"/>
  <c r="T53" i="1" s="1"/>
  <c r="T972" i="1" a="1"/>
  <c r="T972" i="1" s="1"/>
  <c r="T397" i="1" a="1"/>
  <c r="T397" i="1" s="1"/>
  <c r="T436" i="1" a="1"/>
  <c r="T436" i="1" s="1"/>
  <c r="T398" i="1" a="1"/>
  <c r="T398" i="1" s="1"/>
  <c r="T399" i="1" a="1"/>
  <c r="T399" i="1" s="1"/>
  <c r="T973" i="1" a="1"/>
  <c r="T973" i="1" s="1"/>
  <c r="T400" i="1" a="1"/>
  <c r="T400" i="1" s="1"/>
  <c r="T401" i="1" a="1"/>
  <c r="T401" i="1" s="1"/>
  <c r="T402" i="1" a="1"/>
  <c r="T402" i="1" s="1"/>
  <c r="T403" i="1" a="1"/>
  <c r="T403" i="1" s="1"/>
  <c r="T54" i="1" a="1"/>
  <c r="T54" i="1" s="1"/>
  <c r="T974" i="1" a="1"/>
  <c r="T974" i="1" s="1"/>
  <c r="T404" i="1" a="1"/>
  <c r="T404" i="1" s="1"/>
  <c r="T975" i="1" a="1"/>
  <c r="T975" i="1" s="1"/>
  <c r="T55" i="1" a="1"/>
  <c r="T55" i="1" s="1"/>
  <c r="T405" i="1" a="1"/>
  <c r="T405" i="1" s="1"/>
  <c r="T976" i="1" a="1"/>
  <c r="T976" i="1" s="1"/>
  <c r="T977" i="1" a="1"/>
  <c r="T977" i="1" s="1"/>
  <c r="T406" i="1" a="1"/>
  <c r="T406" i="1" s="1"/>
  <c r="T978" i="1" a="1"/>
  <c r="T978" i="1" s="1"/>
  <c r="T979" i="1" a="1"/>
  <c r="T979" i="1" s="1"/>
  <c r="T407" i="1" a="1"/>
  <c r="T407" i="1" s="1"/>
  <c r="T408" i="1" a="1"/>
  <c r="T408" i="1" s="1"/>
  <c r="T980" i="1" a="1"/>
  <c r="T980" i="1" s="1"/>
  <c r="T981" i="1" a="1"/>
  <c r="T981" i="1" s="1"/>
  <c r="T409" i="1" a="1"/>
  <c r="T409" i="1" s="1"/>
  <c r="T982" i="1" a="1"/>
  <c r="T982" i="1" s="1"/>
  <c r="T983" i="1" a="1"/>
  <c r="T983" i="1" s="1"/>
  <c r="T984" i="1" a="1"/>
  <c r="T984" i="1" s="1"/>
  <c r="T985" i="1" a="1"/>
  <c r="T985" i="1" s="1"/>
  <c r="T986" i="1" a="1"/>
  <c r="T986" i="1" s="1"/>
  <c r="T987" i="1" a="1"/>
  <c r="T987" i="1" s="1"/>
  <c r="T410" i="1" a="1"/>
  <c r="T410" i="1" s="1"/>
  <c r="T411" i="1" a="1"/>
  <c r="T411" i="1" s="1"/>
  <c r="T988" i="1" a="1"/>
  <c r="T988" i="1" s="1"/>
  <c r="T412" i="1" a="1"/>
  <c r="T412" i="1" s="1"/>
  <c r="T989" i="1" a="1"/>
  <c r="T989" i="1" s="1"/>
  <c r="T990" i="1" a="1"/>
  <c r="T990" i="1" s="1"/>
  <c r="T991" i="1" a="1"/>
  <c r="T991" i="1" s="1"/>
  <c r="T413" i="1" a="1"/>
  <c r="T413" i="1" s="1"/>
  <c r="T992" i="1" a="1"/>
  <c r="T992" i="1" s="1"/>
  <c r="T993" i="1" a="1"/>
  <c r="T993" i="1" s="1"/>
  <c r="T414" i="1" a="1"/>
  <c r="T414" i="1" s="1"/>
  <c r="T994" i="1" a="1"/>
  <c r="T994" i="1" s="1"/>
  <c r="T415" i="1" a="1"/>
  <c r="T415" i="1" s="1"/>
  <c r="T995" i="1" a="1"/>
  <c r="T995" i="1" s="1"/>
  <c r="T996" i="1" a="1"/>
  <c r="T996" i="1" s="1"/>
  <c r="T416" i="1" a="1"/>
  <c r="T416" i="1" s="1"/>
  <c r="T417" i="1" a="1"/>
  <c r="T417" i="1" s="1"/>
  <c r="T997" i="1" a="1"/>
  <c r="T997" i="1" s="1"/>
  <c r="T418" i="1" a="1"/>
  <c r="T418" i="1" s="1"/>
  <c r="T998" i="1" a="1"/>
  <c r="T998" i="1" s="1"/>
  <c r="T419" i="1" a="1"/>
  <c r="T419" i="1" s="1"/>
  <c r="T999" i="1" a="1"/>
  <c r="T999" i="1" s="1"/>
  <c r="T1000" i="1" a="1"/>
  <c r="T1000" i="1" s="1"/>
  <c r="T56" i="1" a="1"/>
  <c r="T56" i="1" s="1"/>
  <c r="T420" i="1" a="1"/>
  <c r="T420" i="1" s="1"/>
  <c r="T1001" i="1" a="1"/>
  <c r="T1001" i="1" s="1"/>
  <c r="T421" i="1" a="1"/>
  <c r="T421" i="1" s="1"/>
  <c r="T57" i="1" a="1"/>
  <c r="T57" i="1" s="1"/>
  <c r="T422" i="1" a="1"/>
  <c r="T422" i="1" s="1"/>
  <c r="T58" i="1" a="1"/>
  <c r="T58" i="1" s="1"/>
  <c r="T59" i="1" a="1"/>
  <c r="T59" i="1" s="1"/>
  <c r="H438" i="1"/>
  <c r="H60" i="1"/>
  <c r="H61" i="1"/>
  <c r="H439" i="1"/>
  <c r="H62" i="1"/>
  <c r="H440" i="1"/>
  <c r="H423" i="1"/>
  <c r="H63" i="1"/>
  <c r="H441" i="1"/>
  <c r="H64" i="1"/>
  <c r="H65" i="1"/>
  <c r="H442" i="1"/>
  <c r="H66" i="1"/>
  <c r="H67" i="1"/>
  <c r="H443" i="1"/>
  <c r="H444" i="1"/>
  <c r="H2" i="1"/>
  <c r="H68" i="1"/>
  <c r="H445" i="1"/>
  <c r="H69" i="1"/>
  <c r="H446" i="1"/>
  <c r="H447" i="1"/>
  <c r="H448" i="1"/>
  <c r="H449" i="1"/>
  <c r="H3" i="1"/>
  <c r="H70" i="1"/>
  <c r="H450" i="1"/>
  <c r="H451" i="1"/>
  <c r="H452" i="1"/>
  <c r="H453" i="1"/>
  <c r="H71" i="1"/>
  <c r="H454" i="1"/>
  <c r="H455" i="1"/>
  <c r="H456" i="1"/>
  <c r="H457" i="1"/>
  <c r="H458" i="1"/>
  <c r="H459" i="1"/>
  <c r="H72" i="1"/>
  <c r="H460" i="1"/>
  <c r="H461" i="1"/>
  <c r="H462" i="1"/>
  <c r="H463" i="1"/>
  <c r="H464" i="1"/>
  <c r="H73" i="1"/>
  <c r="H465" i="1"/>
  <c r="H466" i="1"/>
  <c r="H467" i="1"/>
  <c r="H468" i="1"/>
  <c r="H74" i="1"/>
  <c r="H75" i="1"/>
  <c r="H76" i="1"/>
  <c r="H469" i="1"/>
  <c r="H77" i="1"/>
  <c r="H470" i="1"/>
  <c r="H471" i="1"/>
  <c r="H472" i="1"/>
  <c r="H473" i="1"/>
  <c r="H474" i="1"/>
  <c r="H475" i="1"/>
  <c r="H78" i="1"/>
  <c r="H476" i="1"/>
  <c r="H79" i="1"/>
  <c r="H80" i="1"/>
  <c r="H477" i="1"/>
  <c r="H81" i="1"/>
  <c r="H478" i="1"/>
  <c r="H479" i="1"/>
  <c r="H4" i="1"/>
  <c r="H480" i="1"/>
  <c r="H481" i="1"/>
  <c r="H482" i="1"/>
  <c r="H483" i="1"/>
  <c r="H484" i="1"/>
  <c r="H485" i="1"/>
  <c r="H82" i="1"/>
  <c r="H83" i="1"/>
  <c r="H486" i="1"/>
  <c r="H84" i="1"/>
  <c r="H487" i="1"/>
  <c r="H488" i="1"/>
  <c r="H489" i="1"/>
  <c r="H85" i="1"/>
  <c r="H490" i="1"/>
  <c r="H491" i="1"/>
  <c r="H492" i="1"/>
  <c r="H86" i="1"/>
  <c r="H493" i="1"/>
  <c r="H494" i="1"/>
  <c r="H87" i="1"/>
  <c r="H88" i="1"/>
  <c r="H495" i="1"/>
  <c r="H5" i="1"/>
  <c r="H496" i="1"/>
  <c r="H497" i="1"/>
  <c r="H498" i="1"/>
  <c r="H499" i="1"/>
  <c r="H89" i="1"/>
  <c r="H500" i="1"/>
  <c r="H90" i="1"/>
  <c r="H501" i="1"/>
  <c r="H502" i="1"/>
  <c r="H91" i="1"/>
  <c r="H503" i="1"/>
  <c r="H504" i="1"/>
  <c r="H505" i="1"/>
  <c r="H506" i="1"/>
  <c r="H507" i="1"/>
  <c r="H92" i="1"/>
  <c r="H93" i="1"/>
  <c r="H508" i="1"/>
  <c r="H509" i="1"/>
  <c r="H510" i="1"/>
  <c r="H511" i="1"/>
  <c r="H94" i="1"/>
  <c r="H95" i="1"/>
  <c r="H512" i="1"/>
  <c r="H513" i="1"/>
  <c r="H514" i="1"/>
  <c r="H515" i="1"/>
  <c r="H516" i="1"/>
  <c r="H96" i="1"/>
  <c r="H97" i="1"/>
  <c r="H517" i="1"/>
  <c r="H518" i="1"/>
  <c r="H98" i="1"/>
  <c r="H99" i="1"/>
  <c r="H6" i="1"/>
  <c r="H7" i="1"/>
  <c r="H519" i="1"/>
  <c r="H520" i="1"/>
  <c r="H521" i="1"/>
  <c r="H522" i="1"/>
  <c r="H100" i="1"/>
  <c r="H101" i="1"/>
  <c r="H8" i="1"/>
  <c r="H523" i="1"/>
  <c r="H102" i="1"/>
  <c r="H103" i="1"/>
  <c r="H524" i="1"/>
  <c r="H525" i="1"/>
  <c r="H526" i="1"/>
  <c r="H527" i="1"/>
  <c r="H528" i="1"/>
  <c r="H529" i="1"/>
  <c r="H9" i="1"/>
  <c r="H530" i="1"/>
  <c r="H531" i="1"/>
  <c r="H532" i="1"/>
  <c r="H104" i="1"/>
  <c r="H105" i="1"/>
  <c r="H533" i="1"/>
  <c r="H106" i="1"/>
  <c r="H107" i="1"/>
  <c r="H108" i="1"/>
  <c r="H10" i="1"/>
  <c r="H109" i="1"/>
  <c r="H534" i="1"/>
  <c r="H535" i="1"/>
  <c r="H536" i="1"/>
  <c r="H110" i="1"/>
  <c r="H537" i="1"/>
  <c r="H538" i="1"/>
  <c r="H539" i="1"/>
  <c r="H540" i="1"/>
  <c r="H541" i="1"/>
  <c r="H542" i="1"/>
  <c r="H111" i="1"/>
  <c r="H543" i="1"/>
  <c r="H112" i="1"/>
  <c r="H113" i="1"/>
  <c r="H114" i="1"/>
  <c r="H544" i="1"/>
  <c r="H545" i="1"/>
  <c r="H115" i="1"/>
  <c r="H116" i="1"/>
  <c r="H546" i="1"/>
  <c r="H117" i="1"/>
  <c r="H547" i="1"/>
  <c r="H548" i="1"/>
  <c r="H118" i="1"/>
  <c r="H549" i="1"/>
  <c r="H119" i="1"/>
  <c r="H550" i="1"/>
  <c r="H120" i="1"/>
  <c r="H121" i="1"/>
  <c r="H551" i="1"/>
  <c r="H122" i="1"/>
  <c r="H11" i="1"/>
  <c r="H123" i="1"/>
  <c r="H124" i="1"/>
  <c r="H125" i="1"/>
  <c r="H126" i="1"/>
  <c r="H552" i="1"/>
  <c r="H553" i="1"/>
  <c r="H127" i="1"/>
  <c r="H554" i="1"/>
  <c r="H128" i="1"/>
  <c r="H129" i="1"/>
  <c r="H130" i="1"/>
  <c r="H555" i="1"/>
  <c r="H12" i="1"/>
  <c r="H556" i="1"/>
  <c r="H131" i="1"/>
  <c r="H557" i="1"/>
  <c r="H13" i="1"/>
  <c r="H558" i="1"/>
  <c r="H559" i="1"/>
  <c r="H424" i="1"/>
  <c r="H132" i="1"/>
  <c r="H133" i="1"/>
  <c r="H560" i="1"/>
  <c r="H561" i="1"/>
  <c r="H562" i="1"/>
  <c r="H134" i="1"/>
  <c r="H563" i="1"/>
  <c r="H135" i="1"/>
  <c r="H564" i="1"/>
  <c r="H565" i="1"/>
  <c r="H136" i="1"/>
  <c r="H137" i="1"/>
  <c r="H566" i="1"/>
  <c r="H138" i="1"/>
  <c r="H567" i="1"/>
  <c r="H568" i="1"/>
  <c r="H569" i="1"/>
  <c r="H570" i="1"/>
  <c r="H571" i="1"/>
  <c r="H572" i="1"/>
  <c r="H573" i="1"/>
  <c r="H14" i="1"/>
  <c r="H574" i="1"/>
  <c r="H575" i="1"/>
  <c r="H576" i="1"/>
  <c r="H139" i="1"/>
  <c r="H140" i="1"/>
  <c r="H577" i="1"/>
  <c r="H578" i="1"/>
  <c r="H141" i="1"/>
  <c r="H579" i="1"/>
  <c r="H580" i="1"/>
  <c r="H581" i="1"/>
  <c r="H582" i="1"/>
  <c r="H583" i="1"/>
  <c r="H584" i="1"/>
  <c r="H585" i="1"/>
  <c r="H586" i="1"/>
  <c r="H587" i="1"/>
  <c r="H588" i="1"/>
  <c r="H142" i="1"/>
  <c r="H143" i="1"/>
  <c r="H589" i="1"/>
  <c r="H144" i="1"/>
  <c r="H590" i="1"/>
  <c r="H591" i="1"/>
  <c r="H145" i="1"/>
  <c r="H592" i="1"/>
  <c r="H593" i="1"/>
  <c r="H594" i="1"/>
  <c r="H595" i="1"/>
  <c r="H146" i="1"/>
  <c r="H596" i="1"/>
  <c r="H597" i="1"/>
  <c r="H598" i="1"/>
  <c r="H599" i="1"/>
  <c r="H147" i="1"/>
  <c r="H600" i="1"/>
  <c r="H601" i="1"/>
  <c r="H602" i="1"/>
  <c r="H15" i="1"/>
  <c r="H425" i="1"/>
  <c r="H603" i="1"/>
  <c r="H604" i="1"/>
  <c r="H148" i="1"/>
  <c r="H605" i="1"/>
  <c r="H149" i="1"/>
  <c r="H606" i="1"/>
  <c r="H607" i="1"/>
  <c r="H608" i="1"/>
  <c r="H609" i="1"/>
  <c r="H150" i="1"/>
  <c r="H610" i="1"/>
  <c r="H151" i="1"/>
  <c r="H152" i="1"/>
  <c r="H611" i="1"/>
  <c r="H16" i="1"/>
  <c r="H612" i="1"/>
  <c r="H153" i="1"/>
  <c r="H613" i="1"/>
  <c r="H154" i="1"/>
  <c r="H614" i="1"/>
  <c r="H155" i="1"/>
  <c r="H17" i="1"/>
  <c r="H615" i="1"/>
  <c r="H156" i="1"/>
  <c r="H157" i="1"/>
  <c r="H158" i="1"/>
  <c r="H616" i="1"/>
  <c r="H159" i="1"/>
  <c r="H160" i="1"/>
  <c r="H617" i="1"/>
  <c r="H161" i="1"/>
  <c r="H162" i="1"/>
  <c r="H618" i="1"/>
  <c r="H619" i="1"/>
  <c r="H163" i="1"/>
  <c r="H620" i="1"/>
  <c r="H164" i="1"/>
  <c r="H18" i="1"/>
  <c r="H165" i="1"/>
  <c r="H621" i="1"/>
  <c r="H622" i="1"/>
  <c r="H623" i="1"/>
  <c r="H624" i="1"/>
  <c r="H166" i="1"/>
  <c r="H167" i="1"/>
  <c r="H168" i="1"/>
  <c r="H169" i="1"/>
  <c r="H19" i="1"/>
  <c r="H170" i="1"/>
  <c r="H171" i="1"/>
  <c r="H625" i="1"/>
  <c r="H172" i="1"/>
  <c r="H626" i="1"/>
  <c r="H173" i="1"/>
  <c r="H174" i="1"/>
  <c r="H175" i="1"/>
  <c r="H627" i="1"/>
  <c r="H426" i="1"/>
  <c r="H628" i="1"/>
  <c r="H629" i="1"/>
  <c r="H630" i="1"/>
  <c r="H631" i="1"/>
  <c r="H632" i="1"/>
  <c r="H633" i="1"/>
  <c r="H176" i="1"/>
  <c r="H634" i="1"/>
  <c r="H635" i="1"/>
  <c r="H20" i="1"/>
  <c r="H177" i="1"/>
  <c r="H178" i="1"/>
  <c r="H179" i="1"/>
  <c r="H180" i="1"/>
  <c r="H181" i="1"/>
  <c r="H182" i="1"/>
  <c r="H183" i="1"/>
  <c r="H636" i="1"/>
  <c r="H184" i="1"/>
  <c r="H185" i="1"/>
  <c r="H186" i="1"/>
  <c r="H637" i="1"/>
  <c r="H187" i="1"/>
  <c r="H638" i="1"/>
  <c r="H639" i="1"/>
  <c r="H427" i="1"/>
  <c r="H188" i="1"/>
  <c r="H640" i="1"/>
  <c r="H189" i="1"/>
  <c r="H641" i="1"/>
  <c r="H642" i="1"/>
  <c r="H643" i="1"/>
  <c r="H644" i="1"/>
  <c r="H645" i="1"/>
  <c r="H646" i="1"/>
  <c r="H647" i="1"/>
  <c r="H648" i="1"/>
  <c r="H190" i="1"/>
  <c r="H649" i="1"/>
  <c r="H650" i="1"/>
  <c r="H651" i="1"/>
  <c r="H191" i="1"/>
  <c r="H652" i="1"/>
  <c r="H653" i="1"/>
  <c r="H192" i="1"/>
  <c r="H193" i="1"/>
  <c r="H654" i="1"/>
  <c r="H194" i="1"/>
  <c r="H195" i="1"/>
  <c r="H196" i="1"/>
  <c r="H655" i="1"/>
  <c r="H656" i="1"/>
  <c r="H197" i="1"/>
  <c r="H657" i="1"/>
  <c r="H658" i="1"/>
  <c r="H659" i="1"/>
  <c r="H198" i="1"/>
  <c r="H199" i="1"/>
  <c r="H21" i="1"/>
  <c r="H660" i="1"/>
  <c r="H661" i="1"/>
  <c r="H200" i="1"/>
  <c r="H201" i="1"/>
  <c r="H662" i="1"/>
  <c r="H663" i="1"/>
  <c r="H664" i="1"/>
  <c r="H665" i="1"/>
  <c r="H666" i="1"/>
  <c r="H667" i="1"/>
  <c r="H202" i="1"/>
  <c r="H203" i="1"/>
  <c r="H668" i="1"/>
  <c r="H204" i="1"/>
  <c r="H205" i="1"/>
  <c r="H669" i="1"/>
  <c r="H206" i="1"/>
  <c r="H670" i="1"/>
  <c r="H671" i="1"/>
  <c r="H672" i="1"/>
  <c r="H207" i="1"/>
  <c r="H428" i="1"/>
  <c r="H673" i="1"/>
  <c r="H674" i="1"/>
  <c r="H429" i="1"/>
  <c r="H208" i="1"/>
  <c r="H209" i="1"/>
  <c r="H210" i="1"/>
  <c r="H211" i="1"/>
  <c r="H212" i="1"/>
  <c r="H675" i="1"/>
  <c r="H676" i="1"/>
  <c r="H213" i="1"/>
  <c r="H677" i="1"/>
  <c r="H214" i="1"/>
  <c r="H215" i="1"/>
  <c r="H678" i="1"/>
  <c r="H679" i="1"/>
  <c r="H680" i="1"/>
  <c r="H216" i="1"/>
  <c r="H22" i="1"/>
  <c r="H217" i="1"/>
  <c r="H681" i="1"/>
  <c r="H218" i="1"/>
  <c r="H219" i="1"/>
  <c r="H23" i="1"/>
  <c r="H682" i="1"/>
  <c r="H683" i="1"/>
  <c r="H684" i="1"/>
  <c r="H685" i="1"/>
  <c r="H686" i="1"/>
  <c r="H687" i="1"/>
  <c r="H220" i="1"/>
  <c r="H688" i="1"/>
  <c r="H24" i="1"/>
  <c r="H689" i="1"/>
  <c r="H690" i="1"/>
  <c r="H221" i="1"/>
  <c r="H25" i="1"/>
  <c r="H222" i="1"/>
  <c r="H691" i="1"/>
  <c r="H223" i="1"/>
  <c r="H692" i="1"/>
  <c r="H224" i="1"/>
  <c r="H225" i="1"/>
  <c r="H226" i="1"/>
  <c r="H693" i="1"/>
  <c r="H694" i="1"/>
  <c r="H227" i="1"/>
  <c r="H695" i="1"/>
  <c r="H228" i="1"/>
  <c r="H696" i="1"/>
  <c r="H697" i="1"/>
  <c r="H229" i="1"/>
  <c r="H698" i="1"/>
  <c r="H699" i="1"/>
  <c r="H700" i="1"/>
  <c r="H701" i="1"/>
  <c r="H702" i="1"/>
  <c r="H230" i="1"/>
  <c r="H703" i="1"/>
  <c r="H704" i="1"/>
  <c r="H705" i="1"/>
  <c r="H231" i="1"/>
  <c r="H706" i="1"/>
  <c r="H707" i="1"/>
  <c r="H708" i="1"/>
  <c r="H232" i="1"/>
  <c r="H233" i="1"/>
  <c r="H709" i="1"/>
  <c r="H710" i="1"/>
  <c r="H711" i="1"/>
  <c r="H234" i="1"/>
  <c r="H235" i="1"/>
  <c r="H236" i="1"/>
  <c r="H712" i="1"/>
  <c r="H237" i="1"/>
  <c r="H238" i="1"/>
  <c r="H713" i="1"/>
  <c r="H714" i="1"/>
  <c r="H715" i="1"/>
  <c r="H716" i="1"/>
  <c r="H717" i="1"/>
  <c r="H26" i="1"/>
  <c r="H718" i="1"/>
  <c r="H719" i="1"/>
  <c r="H720" i="1"/>
  <c r="H239" i="1"/>
  <c r="H240" i="1"/>
  <c r="H241" i="1"/>
  <c r="H242" i="1"/>
  <c r="H243" i="1"/>
  <c r="H244" i="1"/>
  <c r="H721" i="1"/>
  <c r="H722" i="1"/>
  <c r="H245" i="1"/>
  <c r="H246" i="1"/>
  <c r="H723" i="1"/>
  <c r="H247" i="1"/>
  <c r="H724" i="1"/>
  <c r="H248" i="1"/>
  <c r="H725" i="1"/>
  <c r="H249" i="1"/>
  <c r="H726" i="1"/>
  <c r="H27" i="1"/>
  <c r="H28" i="1"/>
  <c r="H250" i="1"/>
  <c r="H251" i="1"/>
  <c r="H727" i="1"/>
  <c r="H252" i="1"/>
  <c r="H728" i="1"/>
  <c r="H729" i="1"/>
  <c r="H730" i="1"/>
  <c r="H253" i="1"/>
  <c r="H731" i="1"/>
  <c r="H254" i="1"/>
  <c r="H255" i="1"/>
  <c r="H732" i="1"/>
  <c r="H256" i="1"/>
  <c r="H257" i="1"/>
  <c r="H258" i="1"/>
  <c r="H259" i="1"/>
  <c r="H430" i="1"/>
  <c r="H733" i="1"/>
  <c r="H734" i="1"/>
  <c r="H260" i="1"/>
  <c r="H735" i="1"/>
  <c r="H736" i="1"/>
  <c r="H737" i="1"/>
  <c r="H261" i="1"/>
  <c r="H262" i="1"/>
  <c r="H738" i="1"/>
  <c r="H263" i="1"/>
  <c r="H264" i="1"/>
  <c r="H265" i="1"/>
  <c r="H739" i="1"/>
  <c r="H266" i="1"/>
  <c r="H740" i="1"/>
  <c r="H741" i="1"/>
  <c r="H742" i="1"/>
  <c r="H743" i="1"/>
  <c r="H29" i="1"/>
  <c r="H267" i="1"/>
  <c r="H268" i="1"/>
  <c r="H269" i="1"/>
  <c r="H744" i="1"/>
  <c r="H745" i="1"/>
  <c r="H746" i="1"/>
  <c r="H747" i="1"/>
  <c r="H748" i="1"/>
  <c r="H749" i="1"/>
  <c r="H750" i="1"/>
  <c r="H751" i="1"/>
  <c r="H270" i="1"/>
  <c r="H752" i="1"/>
  <c r="H271" i="1"/>
  <c r="H753" i="1"/>
  <c r="H272" i="1"/>
  <c r="H754" i="1"/>
  <c r="H755" i="1"/>
  <c r="H756" i="1"/>
  <c r="H757" i="1"/>
  <c r="H273" i="1"/>
  <c r="H30" i="1"/>
  <c r="H758" i="1"/>
  <c r="H759" i="1"/>
  <c r="H274" i="1"/>
  <c r="H275" i="1"/>
  <c r="H31" i="1"/>
  <c r="H276" i="1"/>
  <c r="H760" i="1"/>
  <c r="H761" i="1"/>
  <c r="H277" i="1"/>
  <c r="H278" i="1"/>
  <c r="H762" i="1"/>
  <c r="H763" i="1"/>
  <c r="H764" i="1"/>
  <c r="H765" i="1"/>
  <c r="H279" i="1"/>
  <c r="H280" i="1"/>
  <c r="H281" i="1"/>
  <c r="H282" i="1"/>
  <c r="H766" i="1"/>
  <c r="H283" i="1"/>
  <c r="H767" i="1"/>
  <c r="H284" i="1"/>
  <c r="H768" i="1"/>
  <c r="H285" i="1"/>
  <c r="H769" i="1"/>
  <c r="H770" i="1"/>
  <c r="H286" i="1"/>
  <c r="H287" i="1"/>
  <c r="H771" i="1"/>
  <c r="H772" i="1"/>
  <c r="H773" i="1"/>
  <c r="H774" i="1"/>
  <c r="H775" i="1"/>
  <c r="H776" i="1"/>
  <c r="H777" i="1"/>
  <c r="H778" i="1"/>
  <c r="H779" i="1"/>
  <c r="H780" i="1"/>
  <c r="H32" i="1"/>
  <c r="H781" i="1"/>
  <c r="H782" i="1"/>
  <c r="H783" i="1"/>
  <c r="H784" i="1"/>
  <c r="H785" i="1"/>
  <c r="H786" i="1"/>
  <c r="H288" i="1"/>
  <c r="H289" i="1"/>
  <c r="H787" i="1"/>
  <c r="H788" i="1"/>
  <c r="H290" i="1"/>
  <c r="H789" i="1"/>
  <c r="H790" i="1"/>
  <c r="H291" i="1"/>
  <c r="H791" i="1"/>
  <c r="H792" i="1"/>
  <c r="H793" i="1"/>
  <c r="H292" i="1"/>
  <c r="H33" i="1"/>
  <c r="H794" i="1"/>
  <c r="H431" i="1"/>
  <c r="H293" i="1"/>
  <c r="H34" i="1"/>
  <c r="H795" i="1"/>
  <c r="H294" i="1"/>
  <c r="H295" i="1"/>
  <c r="H296" i="1"/>
  <c r="H432" i="1"/>
  <c r="H297" i="1"/>
  <c r="H796" i="1"/>
  <c r="H797" i="1"/>
  <c r="H798" i="1"/>
  <c r="H298" i="1"/>
  <c r="H299" i="1"/>
  <c r="H300" i="1"/>
  <c r="H301" i="1"/>
  <c r="H35" i="1"/>
  <c r="H302" i="1"/>
  <c r="H303" i="1"/>
  <c r="H304" i="1"/>
  <c r="H799" i="1"/>
  <c r="H800" i="1"/>
  <c r="H801" i="1"/>
  <c r="H802" i="1"/>
  <c r="H305" i="1"/>
  <c r="H306" i="1"/>
  <c r="H36" i="1"/>
  <c r="H307" i="1"/>
  <c r="H308" i="1"/>
  <c r="H309" i="1"/>
  <c r="H310" i="1"/>
  <c r="H311" i="1"/>
  <c r="H312" i="1"/>
  <c r="H803" i="1"/>
  <c r="H37" i="1"/>
  <c r="H804" i="1"/>
  <c r="H313" i="1"/>
  <c r="H805" i="1"/>
  <c r="H806" i="1"/>
  <c r="H807" i="1"/>
  <c r="H314" i="1"/>
  <c r="H315" i="1"/>
  <c r="H38" i="1"/>
  <c r="H808" i="1"/>
  <c r="H809" i="1"/>
  <c r="H316" i="1"/>
  <c r="H39" i="1"/>
  <c r="H810" i="1"/>
  <c r="H317" i="1"/>
  <c r="H318" i="1"/>
  <c r="H811" i="1"/>
  <c r="H812" i="1"/>
  <c r="H813" i="1"/>
  <c r="H319" i="1"/>
  <c r="H814" i="1"/>
  <c r="H815" i="1"/>
  <c r="H816" i="1"/>
  <c r="H817" i="1"/>
  <c r="H818" i="1"/>
  <c r="H819" i="1"/>
  <c r="H320" i="1"/>
  <c r="H321" i="1"/>
  <c r="H322" i="1"/>
  <c r="H820" i="1"/>
  <c r="H323" i="1"/>
  <c r="H821" i="1"/>
  <c r="H822" i="1"/>
  <c r="H324" i="1"/>
  <c r="H325" i="1"/>
  <c r="H823" i="1"/>
  <c r="H326" i="1"/>
  <c r="H824" i="1"/>
  <c r="H825" i="1"/>
  <c r="H327" i="1"/>
  <c r="H826" i="1"/>
  <c r="H827" i="1"/>
  <c r="H828" i="1"/>
  <c r="H829" i="1"/>
  <c r="H830" i="1"/>
  <c r="H328" i="1"/>
  <c r="H831" i="1"/>
  <c r="H832" i="1"/>
  <c r="H833" i="1"/>
  <c r="H329" i="1"/>
  <c r="H834" i="1"/>
  <c r="H835" i="1"/>
  <c r="H836" i="1"/>
  <c r="H837" i="1"/>
  <c r="H40" i="1"/>
  <c r="H41" i="1"/>
  <c r="H838" i="1"/>
  <c r="H839" i="1"/>
  <c r="H840" i="1"/>
  <c r="H330" i="1"/>
  <c r="H42" i="1"/>
  <c r="H841" i="1"/>
  <c r="H331" i="1"/>
  <c r="H842" i="1"/>
  <c r="H843" i="1"/>
  <c r="H43" i="1"/>
  <c r="H332" i="1"/>
  <c r="H844" i="1"/>
  <c r="H845" i="1"/>
  <c r="H846" i="1"/>
  <c r="H44" i="1"/>
  <c r="H847" i="1"/>
  <c r="H333" i="1"/>
  <c r="H334" i="1"/>
  <c r="H335" i="1"/>
  <c r="H848" i="1"/>
  <c r="H849" i="1"/>
  <c r="H336" i="1"/>
  <c r="H850" i="1"/>
  <c r="H337" i="1"/>
  <c r="H851" i="1"/>
  <c r="H852" i="1"/>
  <c r="H45" i="1"/>
  <c r="H853" i="1"/>
  <c r="H338" i="1"/>
  <c r="H854" i="1"/>
  <c r="H46" i="1"/>
  <c r="H855" i="1"/>
  <c r="H856" i="1"/>
  <c r="H857" i="1"/>
  <c r="H858" i="1"/>
  <c r="H859" i="1"/>
  <c r="H860" i="1"/>
  <c r="H339" i="1"/>
  <c r="H340" i="1"/>
  <c r="H861" i="1"/>
  <c r="H862" i="1"/>
  <c r="H863" i="1"/>
  <c r="H864" i="1"/>
  <c r="H865" i="1"/>
  <c r="H341" i="1"/>
  <c r="H342" i="1"/>
  <c r="H866" i="1"/>
  <c r="H343" i="1"/>
  <c r="H867" i="1"/>
  <c r="H47" i="1"/>
  <c r="H868" i="1"/>
  <c r="H869" i="1"/>
  <c r="H870" i="1"/>
  <c r="H344" i="1"/>
  <c r="H345" i="1"/>
  <c r="H346" i="1"/>
  <c r="H871" i="1"/>
  <c r="H347" i="1"/>
  <c r="H872" i="1"/>
  <c r="H48" i="1"/>
  <c r="H873" i="1"/>
  <c r="H874" i="1"/>
  <c r="H875" i="1"/>
  <c r="H876" i="1"/>
  <c r="H877" i="1"/>
  <c r="H348" i="1"/>
  <c r="H433" i="1"/>
  <c r="H349" i="1"/>
  <c r="H49" i="1"/>
  <c r="H350" i="1"/>
  <c r="H351" i="1"/>
  <c r="H878" i="1"/>
  <c r="H879" i="1"/>
  <c r="H352" i="1"/>
  <c r="H353" i="1"/>
  <c r="H880" i="1"/>
  <c r="H881" i="1"/>
  <c r="H354" i="1"/>
  <c r="H355" i="1"/>
  <c r="H882" i="1"/>
  <c r="H883" i="1"/>
  <c r="H884" i="1"/>
  <c r="H885" i="1"/>
  <c r="H356" i="1"/>
  <c r="H886" i="1"/>
  <c r="H887" i="1"/>
  <c r="H357" i="1"/>
  <c r="H358" i="1"/>
  <c r="H888" i="1"/>
  <c r="H359" i="1"/>
  <c r="H889" i="1"/>
  <c r="H890" i="1"/>
  <c r="H360" i="1"/>
  <c r="H891" i="1"/>
  <c r="H892" i="1"/>
  <c r="H893" i="1"/>
  <c r="H894" i="1"/>
  <c r="H361" i="1"/>
  <c r="H895" i="1"/>
  <c r="H896" i="1"/>
  <c r="H897" i="1"/>
  <c r="H898" i="1"/>
  <c r="H899" i="1"/>
  <c r="H900" i="1"/>
  <c r="H901" i="1"/>
  <c r="H902" i="1"/>
  <c r="H362" i="1"/>
  <c r="H363" i="1"/>
  <c r="H364" i="1"/>
  <c r="H903" i="1"/>
  <c r="H904" i="1"/>
  <c r="H905" i="1"/>
  <c r="H906" i="1"/>
  <c r="H365" i="1"/>
  <c r="H366" i="1"/>
  <c r="H907" i="1"/>
  <c r="H908" i="1"/>
  <c r="H909" i="1"/>
  <c r="H910" i="1"/>
  <c r="H911" i="1"/>
  <c r="H912" i="1"/>
  <c r="H367" i="1"/>
  <c r="H50" i="1"/>
  <c r="H913" i="1"/>
  <c r="H914" i="1"/>
  <c r="H915" i="1"/>
  <c r="H916" i="1"/>
  <c r="H917" i="1"/>
  <c r="H368" i="1"/>
  <c r="H918" i="1"/>
  <c r="H369" i="1"/>
  <c r="H919" i="1"/>
  <c r="H920" i="1"/>
  <c r="H921" i="1"/>
  <c r="H922" i="1"/>
  <c r="H923" i="1"/>
  <c r="H370" i="1"/>
  <c r="H371" i="1"/>
  <c r="H924" i="1"/>
  <c r="H925" i="1"/>
  <c r="H926" i="1"/>
  <c r="H927" i="1"/>
  <c r="H928" i="1"/>
  <c r="H929" i="1"/>
  <c r="H51" i="1"/>
  <c r="H930" i="1"/>
  <c r="H931" i="1"/>
  <c r="H372" i="1"/>
  <c r="H373" i="1"/>
  <c r="H932" i="1"/>
  <c r="H933" i="1"/>
  <c r="H934" i="1"/>
  <c r="H935" i="1"/>
  <c r="H374" i="1"/>
  <c r="H375" i="1"/>
  <c r="H376" i="1"/>
  <c r="H377" i="1"/>
  <c r="H936" i="1"/>
  <c r="H937" i="1"/>
  <c r="H378" i="1"/>
  <c r="H938" i="1"/>
  <c r="H939" i="1"/>
  <c r="H379" i="1"/>
  <c r="H940" i="1"/>
  <c r="H380" i="1"/>
  <c r="H381" i="1"/>
  <c r="H941" i="1"/>
  <c r="H942" i="1"/>
  <c r="H943" i="1"/>
  <c r="H944" i="1"/>
  <c r="H945" i="1"/>
  <c r="H946" i="1"/>
  <c r="H947" i="1"/>
  <c r="H382" i="1"/>
  <c r="H948" i="1"/>
  <c r="H383" i="1"/>
  <c r="H384" i="1"/>
  <c r="H949" i="1"/>
  <c r="H385" i="1"/>
  <c r="H950" i="1"/>
  <c r="H951" i="1"/>
  <c r="H434" i="1"/>
  <c r="H386" i="1"/>
  <c r="H952" i="1"/>
  <c r="H953" i="1"/>
  <c r="H387" i="1"/>
  <c r="H954" i="1"/>
  <c r="H955" i="1"/>
  <c r="H52" i="1"/>
  <c r="H956" i="1"/>
  <c r="H957" i="1"/>
  <c r="H388" i="1"/>
  <c r="H389" i="1"/>
  <c r="H958" i="1"/>
  <c r="H390" i="1"/>
  <c r="H435" i="1"/>
  <c r="H959" i="1"/>
  <c r="H391" i="1"/>
  <c r="H960" i="1"/>
  <c r="H392" i="1"/>
  <c r="H961" i="1"/>
  <c r="H962" i="1"/>
  <c r="H963" i="1"/>
  <c r="H964" i="1"/>
  <c r="H393" i="1"/>
  <c r="H394" i="1"/>
  <c r="H965" i="1"/>
  <c r="H966" i="1"/>
  <c r="H967" i="1"/>
  <c r="H395" i="1"/>
  <c r="H968" i="1"/>
  <c r="H969" i="1"/>
  <c r="H970" i="1"/>
  <c r="H971" i="1"/>
  <c r="H396" i="1"/>
  <c r="H53" i="1"/>
  <c r="H972" i="1"/>
  <c r="H397" i="1"/>
  <c r="H436" i="1"/>
  <c r="H398" i="1"/>
  <c r="H399" i="1"/>
  <c r="H973" i="1"/>
  <c r="H400" i="1"/>
  <c r="H401" i="1"/>
  <c r="H402" i="1"/>
  <c r="H403" i="1"/>
  <c r="H54" i="1"/>
  <c r="H974" i="1"/>
  <c r="H404" i="1"/>
  <c r="H975" i="1"/>
  <c r="H55" i="1"/>
  <c r="H405" i="1"/>
  <c r="H976" i="1"/>
  <c r="H977" i="1"/>
  <c r="H406" i="1"/>
  <c r="H978" i="1"/>
  <c r="H979" i="1"/>
  <c r="H407" i="1"/>
  <c r="H408" i="1"/>
  <c r="H980" i="1"/>
  <c r="H981" i="1"/>
  <c r="H409" i="1"/>
  <c r="H982" i="1"/>
  <c r="H983" i="1"/>
  <c r="H984" i="1"/>
  <c r="H985" i="1"/>
  <c r="H986" i="1"/>
  <c r="H987" i="1"/>
  <c r="H410" i="1"/>
  <c r="H411" i="1"/>
  <c r="H988" i="1"/>
  <c r="H412" i="1"/>
  <c r="H989" i="1"/>
  <c r="H990" i="1"/>
  <c r="H991" i="1"/>
  <c r="H413" i="1"/>
  <c r="H992" i="1"/>
  <c r="H993" i="1"/>
  <c r="H414" i="1"/>
  <c r="H994" i="1"/>
  <c r="H415" i="1"/>
  <c r="H995" i="1"/>
  <c r="H996" i="1"/>
  <c r="H416" i="1"/>
  <c r="H417" i="1"/>
  <c r="H997" i="1"/>
  <c r="H418" i="1"/>
  <c r="H998" i="1"/>
  <c r="H419" i="1"/>
  <c r="H999" i="1"/>
  <c r="H1000" i="1"/>
  <c r="H56" i="1"/>
  <c r="H420" i="1"/>
  <c r="H1001" i="1"/>
  <c r="H421" i="1"/>
  <c r="H57" i="1"/>
  <c r="H422" i="1"/>
  <c r="H58" i="1"/>
  <c r="H437" i="1"/>
  <c r="F60" i="1"/>
  <c r="F61" i="1"/>
  <c r="F439" i="1"/>
  <c r="F62" i="1"/>
  <c r="F440" i="1"/>
  <c r="F423" i="1"/>
  <c r="F63" i="1"/>
  <c r="F441" i="1"/>
  <c r="F64" i="1"/>
  <c r="F65" i="1"/>
  <c r="F442" i="1"/>
  <c r="F66" i="1"/>
  <c r="F67" i="1"/>
  <c r="F443" i="1"/>
  <c r="F444" i="1"/>
  <c r="F2" i="1"/>
  <c r="F68" i="1"/>
  <c r="F445" i="1"/>
  <c r="F69" i="1"/>
  <c r="F446" i="1"/>
  <c r="F447" i="1"/>
  <c r="F448" i="1"/>
  <c r="F449" i="1"/>
  <c r="F3" i="1"/>
  <c r="F70" i="1"/>
  <c r="F450" i="1"/>
  <c r="F451" i="1"/>
  <c r="F452" i="1"/>
  <c r="F453" i="1"/>
  <c r="F71" i="1"/>
  <c r="F454" i="1"/>
  <c r="F455" i="1"/>
  <c r="F456" i="1"/>
  <c r="F457" i="1"/>
  <c r="F458" i="1"/>
  <c r="F459" i="1"/>
  <c r="F72" i="1"/>
  <c r="F460" i="1"/>
  <c r="F461" i="1"/>
  <c r="F462" i="1"/>
  <c r="F463" i="1"/>
  <c r="F464" i="1"/>
  <c r="F73" i="1"/>
  <c r="F465" i="1"/>
  <c r="F466" i="1"/>
  <c r="F467" i="1"/>
  <c r="F468" i="1"/>
  <c r="F74" i="1"/>
  <c r="F75" i="1"/>
  <c r="F76" i="1"/>
  <c r="F469" i="1"/>
  <c r="F77" i="1"/>
  <c r="F470" i="1"/>
  <c r="F471" i="1"/>
  <c r="F472" i="1"/>
  <c r="F473" i="1"/>
  <c r="F474" i="1"/>
  <c r="F475" i="1"/>
  <c r="F78" i="1"/>
  <c r="F476" i="1"/>
  <c r="F79" i="1"/>
  <c r="F80" i="1"/>
  <c r="F477" i="1"/>
  <c r="F81" i="1"/>
  <c r="F478" i="1"/>
  <c r="F479" i="1"/>
  <c r="F4" i="1"/>
  <c r="F480" i="1"/>
  <c r="F481" i="1"/>
  <c r="F482" i="1"/>
  <c r="F483" i="1"/>
  <c r="F484" i="1"/>
  <c r="F485" i="1"/>
  <c r="F82" i="1"/>
  <c r="F83" i="1"/>
  <c r="F486" i="1"/>
  <c r="F84" i="1"/>
  <c r="F487" i="1"/>
  <c r="F488" i="1"/>
  <c r="F489" i="1"/>
  <c r="F85" i="1"/>
  <c r="F490" i="1"/>
  <c r="F491" i="1"/>
  <c r="F492" i="1"/>
  <c r="F86" i="1"/>
  <c r="F493" i="1"/>
  <c r="F494" i="1"/>
  <c r="F87" i="1"/>
  <c r="F88" i="1"/>
  <c r="F495" i="1"/>
  <c r="F5" i="1"/>
  <c r="F496" i="1"/>
  <c r="F497" i="1"/>
  <c r="F498" i="1"/>
  <c r="F499" i="1"/>
  <c r="F89" i="1"/>
  <c r="F500" i="1"/>
  <c r="F90" i="1"/>
  <c r="F501" i="1"/>
  <c r="F502" i="1"/>
  <c r="F91" i="1"/>
  <c r="F503" i="1"/>
  <c r="F504" i="1"/>
  <c r="F505" i="1"/>
  <c r="F506" i="1"/>
  <c r="F507" i="1"/>
  <c r="F92" i="1"/>
  <c r="F93" i="1"/>
  <c r="F508" i="1"/>
  <c r="F509" i="1"/>
  <c r="F510" i="1"/>
  <c r="F511" i="1"/>
  <c r="F94" i="1"/>
  <c r="F95" i="1"/>
  <c r="F512" i="1"/>
  <c r="F513" i="1"/>
  <c r="F514" i="1"/>
  <c r="F515" i="1"/>
  <c r="F516" i="1"/>
  <c r="F96" i="1"/>
  <c r="F97" i="1"/>
  <c r="F517" i="1"/>
  <c r="F518" i="1"/>
  <c r="F98" i="1"/>
  <c r="F99" i="1"/>
  <c r="F6" i="1"/>
  <c r="F7" i="1"/>
  <c r="F519" i="1"/>
  <c r="F520" i="1"/>
  <c r="F521" i="1"/>
  <c r="F522" i="1"/>
  <c r="F100" i="1"/>
  <c r="F101" i="1"/>
  <c r="F8" i="1"/>
  <c r="F523" i="1"/>
  <c r="F102" i="1"/>
  <c r="F103" i="1"/>
  <c r="F524" i="1"/>
  <c r="F525" i="1"/>
  <c r="F526" i="1"/>
  <c r="F527" i="1"/>
  <c r="F528" i="1"/>
  <c r="F529" i="1"/>
  <c r="F9" i="1"/>
  <c r="F530" i="1"/>
  <c r="F531" i="1"/>
  <c r="F532" i="1"/>
  <c r="F104" i="1"/>
  <c r="F105" i="1"/>
  <c r="F533" i="1"/>
  <c r="F106" i="1"/>
  <c r="F107" i="1"/>
  <c r="F108" i="1"/>
  <c r="F10" i="1"/>
  <c r="F109" i="1"/>
  <c r="F534" i="1"/>
  <c r="F535" i="1"/>
  <c r="F536" i="1"/>
  <c r="F110" i="1"/>
  <c r="F537" i="1"/>
  <c r="F538" i="1"/>
  <c r="F539" i="1"/>
  <c r="F540" i="1"/>
  <c r="F541" i="1"/>
  <c r="F542" i="1"/>
  <c r="F111" i="1"/>
  <c r="F543" i="1"/>
  <c r="F112" i="1"/>
  <c r="F113" i="1"/>
  <c r="F114" i="1"/>
  <c r="F544" i="1"/>
  <c r="F545" i="1"/>
  <c r="F115" i="1"/>
  <c r="F116" i="1"/>
  <c r="F546" i="1"/>
  <c r="F117" i="1"/>
  <c r="F547" i="1"/>
  <c r="F548" i="1"/>
  <c r="F118" i="1"/>
  <c r="F549" i="1"/>
  <c r="F119" i="1"/>
  <c r="F550" i="1"/>
  <c r="F120" i="1"/>
  <c r="F121" i="1"/>
  <c r="F551" i="1"/>
  <c r="F122" i="1"/>
  <c r="F11" i="1"/>
  <c r="F123" i="1"/>
  <c r="F124" i="1"/>
  <c r="F125" i="1"/>
  <c r="F126" i="1"/>
  <c r="F552" i="1"/>
  <c r="F553" i="1"/>
  <c r="F127" i="1"/>
  <c r="F554" i="1"/>
  <c r="F128" i="1"/>
  <c r="F129" i="1"/>
  <c r="F130" i="1"/>
  <c r="F555" i="1"/>
  <c r="F12" i="1"/>
  <c r="F556" i="1"/>
  <c r="F131" i="1"/>
  <c r="F557" i="1"/>
  <c r="F13" i="1"/>
  <c r="F558" i="1"/>
  <c r="F559" i="1"/>
  <c r="F424" i="1"/>
  <c r="F132" i="1"/>
  <c r="F133" i="1"/>
  <c r="F560" i="1"/>
  <c r="F561" i="1"/>
  <c r="F562" i="1"/>
  <c r="F134" i="1"/>
  <c r="F563" i="1"/>
  <c r="F135" i="1"/>
  <c r="F564" i="1"/>
  <c r="F565" i="1"/>
  <c r="F136" i="1"/>
  <c r="F137" i="1"/>
  <c r="F566" i="1"/>
  <c r="F138" i="1"/>
  <c r="F567" i="1"/>
  <c r="F568" i="1"/>
  <c r="F569" i="1"/>
  <c r="F570" i="1"/>
  <c r="F571" i="1"/>
  <c r="F572" i="1"/>
  <c r="F573" i="1"/>
  <c r="F14" i="1"/>
  <c r="F574" i="1"/>
  <c r="F575" i="1"/>
  <c r="F576" i="1"/>
  <c r="F139" i="1"/>
  <c r="F140" i="1"/>
  <c r="F577" i="1"/>
  <c r="F578" i="1"/>
  <c r="F141" i="1"/>
  <c r="F579" i="1"/>
  <c r="F580" i="1"/>
  <c r="F581" i="1"/>
  <c r="F582" i="1"/>
  <c r="F583" i="1"/>
  <c r="F584" i="1"/>
  <c r="F585" i="1"/>
  <c r="F586" i="1"/>
  <c r="F587" i="1"/>
  <c r="F588" i="1"/>
  <c r="F142" i="1"/>
  <c r="F143" i="1"/>
  <c r="F589" i="1"/>
  <c r="F144" i="1"/>
  <c r="F590" i="1"/>
  <c r="F591" i="1"/>
  <c r="F145" i="1"/>
  <c r="F592" i="1"/>
  <c r="F593" i="1"/>
  <c r="F594" i="1"/>
  <c r="F595" i="1"/>
  <c r="F146" i="1"/>
  <c r="F596" i="1"/>
  <c r="F597" i="1"/>
  <c r="F598" i="1"/>
  <c r="F599" i="1"/>
  <c r="F147" i="1"/>
  <c r="F600" i="1"/>
  <c r="F601" i="1"/>
  <c r="F602" i="1"/>
  <c r="F15" i="1"/>
  <c r="F425" i="1"/>
  <c r="F603" i="1"/>
  <c r="F604" i="1"/>
  <c r="F148" i="1"/>
  <c r="F605" i="1"/>
  <c r="F149" i="1"/>
  <c r="F606" i="1"/>
  <c r="F607" i="1"/>
  <c r="F608" i="1"/>
  <c r="F609" i="1"/>
  <c r="F150" i="1"/>
  <c r="F610" i="1"/>
  <c r="F151" i="1"/>
  <c r="F152" i="1"/>
  <c r="F611" i="1"/>
  <c r="F16" i="1"/>
  <c r="F612" i="1"/>
  <c r="F153" i="1"/>
  <c r="F613" i="1"/>
  <c r="F154" i="1"/>
  <c r="F614" i="1"/>
  <c r="F155" i="1"/>
  <c r="F17" i="1"/>
  <c r="F615" i="1"/>
  <c r="F156" i="1"/>
  <c r="F157" i="1"/>
  <c r="F158" i="1"/>
  <c r="F616" i="1"/>
  <c r="F159" i="1"/>
  <c r="F160" i="1"/>
  <c r="F617" i="1"/>
  <c r="F161" i="1"/>
  <c r="F162" i="1"/>
  <c r="F618" i="1"/>
  <c r="F619" i="1"/>
  <c r="F163" i="1"/>
  <c r="F620" i="1"/>
  <c r="F164" i="1"/>
  <c r="F18" i="1"/>
  <c r="F165" i="1"/>
  <c r="F621" i="1"/>
  <c r="F622" i="1"/>
  <c r="F623" i="1"/>
  <c r="F624" i="1"/>
  <c r="F166" i="1"/>
  <c r="F167" i="1"/>
  <c r="F168" i="1"/>
  <c r="F169" i="1"/>
  <c r="F19" i="1"/>
  <c r="F170" i="1"/>
  <c r="F171" i="1"/>
  <c r="F625" i="1"/>
  <c r="F172" i="1"/>
  <c r="F626" i="1"/>
  <c r="F173" i="1"/>
  <c r="F174" i="1"/>
  <c r="F175" i="1"/>
  <c r="F627" i="1"/>
  <c r="F426" i="1"/>
  <c r="F628" i="1"/>
  <c r="F629" i="1"/>
  <c r="F630" i="1"/>
  <c r="F631" i="1"/>
  <c r="F632" i="1"/>
  <c r="F633" i="1"/>
  <c r="F176" i="1"/>
  <c r="F634" i="1"/>
  <c r="F635" i="1"/>
  <c r="F20" i="1"/>
  <c r="F177" i="1"/>
  <c r="F178" i="1"/>
  <c r="F179" i="1"/>
  <c r="F180" i="1"/>
  <c r="F181" i="1"/>
  <c r="F182" i="1"/>
  <c r="F183" i="1"/>
  <c r="F636" i="1"/>
  <c r="F184" i="1"/>
  <c r="F185" i="1"/>
  <c r="F186" i="1"/>
  <c r="F637" i="1"/>
  <c r="F187" i="1"/>
  <c r="F638" i="1"/>
  <c r="F639" i="1"/>
  <c r="F427" i="1"/>
  <c r="F188" i="1"/>
  <c r="F640" i="1"/>
  <c r="F189" i="1"/>
  <c r="F641" i="1"/>
  <c r="F642" i="1"/>
  <c r="F643" i="1"/>
  <c r="F644" i="1"/>
  <c r="F645" i="1"/>
  <c r="F646" i="1"/>
  <c r="F647" i="1"/>
  <c r="F648" i="1"/>
  <c r="F190" i="1"/>
  <c r="F649" i="1"/>
  <c r="F650" i="1"/>
  <c r="F651" i="1"/>
  <c r="F191" i="1"/>
  <c r="F652" i="1"/>
  <c r="F653" i="1"/>
  <c r="F192" i="1"/>
  <c r="F193" i="1"/>
  <c r="F654" i="1"/>
  <c r="F194" i="1"/>
  <c r="F195" i="1"/>
  <c r="F196" i="1"/>
  <c r="F655" i="1"/>
  <c r="F656" i="1"/>
  <c r="F197" i="1"/>
  <c r="F657" i="1"/>
  <c r="F658" i="1"/>
  <c r="F659" i="1"/>
  <c r="F198" i="1"/>
  <c r="F199" i="1"/>
  <c r="F21" i="1"/>
  <c r="F660" i="1"/>
  <c r="F661" i="1"/>
  <c r="F200" i="1"/>
  <c r="F201" i="1"/>
  <c r="F662" i="1"/>
  <c r="F663" i="1"/>
  <c r="F664" i="1"/>
  <c r="F665" i="1"/>
  <c r="F666" i="1"/>
  <c r="F667" i="1"/>
  <c r="F202" i="1"/>
  <c r="F203" i="1"/>
  <c r="F668" i="1"/>
  <c r="F204" i="1"/>
  <c r="F205" i="1"/>
  <c r="F669" i="1"/>
  <c r="F206" i="1"/>
  <c r="F670" i="1"/>
  <c r="F671" i="1"/>
  <c r="F672" i="1"/>
  <c r="F207" i="1"/>
  <c r="F428" i="1"/>
  <c r="F673" i="1"/>
  <c r="F674" i="1"/>
  <c r="F429" i="1"/>
  <c r="F208" i="1"/>
  <c r="F209" i="1"/>
  <c r="F210" i="1"/>
  <c r="F211" i="1"/>
  <c r="F212" i="1"/>
  <c r="F675" i="1"/>
  <c r="F676" i="1"/>
  <c r="F213" i="1"/>
  <c r="F677" i="1"/>
  <c r="F214" i="1"/>
  <c r="F215" i="1"/>
  <c r="F678" i="1"/>
  <c r="F679" i="1"/>
  <c r="F680" i="1"/>
  <c r="F216" i="1"/>
  <c r="F22" i="1"/>
  <c r="F217" i="1"/>
  <c r="F681" i="1"/>
  <c r="F218" i="1"/>
  <c r="F219" i="1"/>
  <c r="F23" i="1"/>
  <c r="F682" i="1"/>
  <c r="F683" i="1"/>
  <c r="F684" i="1"/>
  <c r="F685" i="1"/>
  <c r="F686" i="1"/>
  <c r="F687" i="1"/>
  <c r="F220" i="1"/>
  <c r="F688" i="1"/>
  <c r="F24" i="1"/>
  <c r="F689" i="1"/>
  <c r="F690" i="1"/>
  <c r="F221" i="1"/>
  <c r="F25" i="1"/>
  <c r="F222" i="1"/>
  <c r="F691" i="1"/>
  <c r="F223" i="1"/>
  <c r="F692" i="1"/>
  <c r="F224" i="1"/>
  <c r="F225" i="1"/>
  <c r="F226" i="1"/>
  <c r="F693" i="1"/>
  <c r="F694" i="1"/>
  <c r="F227" i="1"/>
  <c r="F695" i="1"/>
  <c r="F228" i="1"/>
  <c r="F696" i="1"/>
  <c r="F697" i="1"/>
  <c r="F229" i="1"/>
  <c r="F698" i="1"/>
  <c r="F699" i="1"/>
  <c r="F700" i="1"/>
  <c r="F701" i="1"/>
  <c r="F702" i="1"/>
  <c r="F230" i="1"/>
  <c r="F703" i="1"/>
  <c r="F704" i="1"/>
  <c r="F705" i="1"/>
  <c r="F231" i="1"/>
  <c r="F706" i="1"/>
  <c r="F707" i="1"/>
  <c r="F708" i="1"/>
  <c r="F232" i="1"/>
  <c r="F233" i="1"/>
  <c r="F709" i="1"/>
  <c r="F710" i="1"/>
  <c r="F711" i="1"/>
  <c r="F234" i="1"/>
  <c r="F235" i="1"/>
  <c r="F236" i="1"/>
  <c r="F712" i="1"/>
  <c r="F237" i="1"/>
  <c r="F238" i="1"/>
  <c r="F713" i="1"/>
  <c r="F714" i="1"/>
  <c r="F715" i="1"/>
  <c r="F716" i="1"/>
  <c r="F717" i="1"/>
  <c r="F26" i="1"/>
  <c r="F718" i="1"/>
  <c r="F719" i="1"/>
  <c r="F720" i="1"/>
  <c r="F239" i="1"/>
  <c r="F240" i="1"/>
  <c r="F241" i="1"/>
  <c r="F242" i="1"/>
  <c r="F243" i="1"/>
  <c r="F244" i="1"/>
  <c r="F721" i="1"/>
  <c r="F722" i="1"/>
  <c r="F245" i="1"/>
  <c r="F246" i="1"/>
  <c r="F723" i="1"/>
  <c r="F247" i="1"/>
  <c r="F724" i="1"/>
  <c r="F248" i="1"/>
  <c r="F725" i="1"/>
  <c r="F249" i="1"/>
  <c r="F726" i="1"/>
  <c r="F27" i="1"/>
  <c r="F28" i="1"/>
  <c r="F250" i="1"/>
  <c r="F251" i="1"/>
  <c r="F727" i="1"/>
  <c r="F252" i="1"/>
  <c r="F728" i="1"/>
  <c r="F729" i="1"/>
  <c r="F730" i="1"/>
  <c r="F253" i="1"/>
  <c r="F731" i="1"/>
  <c r="F254" i="1"/>
  <c r="F255" i="1"/>
  <c r="F732" i="1"/>
  <c r="F256" i="1"/>
  <c r="F257" i="1"/>
  <c r="F258" i="1"/>
  <c r="F259" i="1"/>
  <c r="F430" i="1"/>
  <c r="F733" i="1"/>
  <c r="F734" i="1"/>
  <c r="F260" i="1"/>
  <c r="F735" i="1"/>
  <c r="F736" i="1"/>
  <c r="F737" i="1"/>
  <c r="F261" i="1"/>
  <c r="F262" i="1"/>
  <c r="F738" i="1"/>
  <c r="F263" i="1"/>
  <c r="F264" i="1"/>
  <c r="F265" i="1"/>
  <c r="F739" i="1"/>
  <c r="F266" i="1"/>
  <c r="F740" i="1"/>
  <c r="F741" i="1"/>
  <c r="F742" i="1"/>
  <c r="F743" i="1"/>
  <c r="F29" i="1"/>
  <c r="F267" i="1"/>
  <c r="F268" i="1"/>
  <c r="F269" i="1"/>
  <c r="F744" i="1"/>
  <c r="F745" i="1"/>
  <c r="F746" i="1"/>
  <c r="F747" i="1"/>
  <c r="F748" i="1"/>
  <c r="F749" i="1"/>
  <c r="F750" i="1"/>
  <c r="F751" i="1"/>
  <c r="F270" i="1"/>
  <c r="F752" i="1"/>
  <c r="F271" i="1"/>
  <c r="F753" i="1"/>
  <c r="F272" i="1"/>
  <c r="F754" i="1"/>
  <c r="F755" i="1"/>
  <c r="F756" i="1"/>
  <c r="F757" i="1"/>
  <c r="F273" i="1"/>
  <c r="F30" i="1"/>
  <c r="F758" i="1"/>
  <c r="F759" i="1"/>
  <c r="F274" i="1"/>
  <c r="F275" i="1"/>
  <c r="F31" i="1"/>
  <c r="F276" i="1"/>
  <c r="F760" i="1"/>
  <c r="F761" i="1"/>
  <c r="F277" i="1"/>
  <c r="F278" i="1"/>
  <c r="F762" i="1"/>
  <c r="F763" i="1"/>
  <c r="F764" i="1"/>
  <c r="F765" i="1"/>
  <c r="F279" i="1"/>
  <c r="F280" i="1"/>
  <c r="F281" i="1"/>
  <c r="F282" i="1"/>
  <c r="F766" i="1"/>
  <c r="F283" i="1"/>
  <c r="F767" i="1"/>
  <c r="F284" i="1"/>
  <c r="F768" i="1"/>
  <c r="F285" i="1"/>
  <c r="F769" i="1"/>
  <c r="F770" i="1"/>
  <c r="F286" i="1"/>
  <c r="F287" i="1"/>
  <c r="F771" i="1"/>
  <c r="F772" i="1"/>
  <c r="F773" i="1"/>
  <c r="F774" i="1"/>
  <c r="F775" i="1"/>
  <c r="F776" i="1"/>
  <c r="F777" i="1"/>
  <c r="F778" i="1"/>
  <c r="F779" i="1"/>
  <c r="F780" i="1"/>
  <c r="F32" i="1"/>
  <c r="F781" i="1"/>
  <c r="F782" i="1"/>
  <c r="F783" i="1"/>
  <c r="F784" i="1"/>
  <c r="F785" i="1"/>
  <c r="F786" i="1"/>
  <c r="F288" i="1"/>
  <c r="F289" i="1"/>
  <c r="F787" i="1"/>
  <c r="F788" i="1"/>
  <c r="F290" i="1"/>
  <c r="F789" i="1"/>
  <c r="F790" i="1"/>
  <c r="F291" i="1"/>
  <c r="F791" i="1"/>
  <c r="F792" i="1"/>
  <c r="F793" i="1"/>
  <c r="F292" i="1"/>
  <c r="F33" i="1"/>
  <c r="F794" i="1"/>
  <c r="F431" i="1"/>
  <c r="F293" i="1"/>
  <c r="F34" i="1"/>
  <c r="F795" i="1"/>
  <c r="F294" i="1"/>
  <c r="F295" i="1"/>
  <c r="F296" i="1"/>
  <c r="F432" i="1"/>
  <c r="F297" i="1"/>
  <c r="F796" i="1"/>
  <c r="F797" i="1"/>
  <c r="F798" i="1"/>
  <c r="F298" i="1"/>
  <c r="F299" i="1"/>
  <c r="F300" i="1"/>
  <c r="F301" i="1"/>
  <c r="F35" i="1"/>
  <c r="F302" i="1"/>
  <c r="F303" i="1"/>
  <c r="F304" i="1"/>
  <c r="F799" i="1"/>
  <c r="F800" i="1"/>
  <c r="F801" i="1"/>
  <c r="F802" i="1"/>
  <c r="F305" i="1"/>
  <c r="F306" i="1"/>
  <c r="F36" i="1"/>
  <c r="F307" i="1"/>
  <c r="F308" i="1"/>
  <c r="F309" i="1"/>
  <c r="F310" i="1"/>
  <c r="F311" i="1"/>
  <c r="F312" i="1"/>
  <c r="F803" i="1"/>
  <c r="F37" i="1"/>
  <c r="F804" i="1"/>
  <c r="F313" i="1"/>
  <c r="F805" i="1"/>
  <c r="F806" i="1"/>
  <c r="F807" i="1"/>
  <c r="F314" i="1"/>
  <c r="F315" i="1"/>
  <c r="F38" i="1"/>
  <c r="F808" i="1"/>
  <c r="F809" i="1"/>
  <c r="F316" i="1"/>
  <c r="F39" i="1"/>
  <c r="F810" i="1"/>
  <c r="F317" i="1"/>
  <c r="F318" i="1"/>
  <c r="F811" i="1"/>
  <c r="F812" i="1"/>
  <c r="F813" i="1"/>
  <c r="F319" i="1"/>
  <c r="F814" i="1"/>
  <c r="F815" i="1"/>
  <c r="F816" i="1"/>
  <c r="F817" i="1"/>
  <c r="F818" i="1"/>
  <c r="F819" i="1"/>
  <c r="F320" i="1"/>
  <c r="F321" i="1"/>
  <c r="F322" i="1"/>
  <c r="F820" i="1"/>
  <c r="F323" i="1"/>
  <c r="F821" i="1"/>
  <c r="F822" i="1"/>
  <c r="F324" i="1"/>
  <c r="F325" i="1"/>
  <c r="F823" i="1"/>
  <c r="F326" i="1"/>
  <c r="F824" i="1"/>
  <c r="F825" i="1"/>
  <c r="F327" i="1"/>
  <c r="F826" i="1"/>
  <c r="F827" i="1"/>
  <c r="F828" i="1"/>
  <c r="F829" i="1"/>
  <c r="F830" i="1"/>
  <c r="F328" i="1"/>
  <c r="F831" i="1"/>
  <c r="F832" i="1"/>
  <c r="F833" i="1"/>
  <c r="F329" i="1"/>
  <c r="F834" i="1"/>
  <c r="F835" i="1"/>
  <c r="F836" i="1"/>
  <c r="F837" i="1"/>
  <c r="F40" i="1"/>
  <c r="F41" i="1"/>
  <c r="F838" i="1"/>
  <c r="F839" i="1"/>
  <c r="F840" i="1"/>
  <c r="F330" i="1"/>
  <c r="F42" i="1"/>
  <c r="F841" i="1"/>
  <c r="F331" i="1"/>
  <c r="F842" i="1"/>
  <c r="F843" i="1"/>
  <c r="F43" i="1"/>
  <c r="F332" i="1"/>
  <c r="F844" i="1"/>
  <c r="F845" i="1"/>
  <c r="F846" i="1"/>
  <c r="F44" i="1"/>
  <c r="F847" i="1"/>
  <c r="F333" i="1"/>
  <c r="F334" i="1"/>
  <c r="F335" i="1"/>
  <c r="F848" i="1"/>
  <c r="F849" i="1"/>
  <c r="F336" i="1"/>
  <c r="F850" i="1"/>
  <c r="F337" i="1"/>
  <c r="F851" i="1"/>
  <c r="F852" i="1"/>
  <c r="F45" i="1"/>
  <c r="F853" i="1"/>
  <c r="F338" i="1"/>
  <c r="F854" i="1"/>
  <c r="F46" i="1"/>
  <c r="F855" i="1"/>
  <c r="F856" i="1"/>
  <c r="F857" i="1"/>
  <c r="F858" i="1"/>
  <c r="F859" i="1"/>
  <c r="F860" i="1"/>
  <c r="F339" i="1"/>
  <c r="F340" i="1"/>
  <c r="F861" i="1"/>
  <c r="F862" i="1"/>
  <c r="F863" i="1"/>
  <c r="F864" i="1"/>
  <c r="F865" i="1"/>
  <c r="F341" i="1"/>
  <c r="F342" i="1"/>
  <c r="F866" i="1"/>
  <c r="F343" i="1"/>
  <c r="F867" i="1"/>
  <c r="F47" i="1"/>
  <c r="F868" i="1"/>
  <c r="F869" i="1"/>
  <c r="F870" i="1"/>
  <c r="F344" i="1"/>
  <c r="F345" i="1"/>
  <c r="F346" i="1"/>
  <c r="F871" i="1"/>
  <c r="F347" i="1"/>
  <c r="F872" i="1"/>
  <c r="F48" i="1"/>
  <c r="F873" i="1"/>
  <c r="F874" i="1"/>
  <c r="F875" i="1"/>
  <c r="F876" i="1"/>
  <c r="F877" i="1"/>
  <c r="F348" i="1"/>
  <c r="F433" i="1"/>
  <c r="F349" i="1"/>
  <c r="F49" i="1"/>
  <c r="F350" i="1"/>
  <c r="F351" i="1"/>
  <c r="F878" i="1"/>
  <c r="F879" i="1"/>
  <c r="F352" i="1"/>
  <c r="F353" i="1"/>
  <c r="F880" i="1"/>
  <c r="F881" i="1"/>
  <c r="F354" i="1"/>
  <c r="F355" i="1"/>
  <c r="F882" i="1"/>
  <c r="F883" i="1"/>
  <c r="F884" i="1"/>
  <c r="F885" i="1"/>
  <c r="F356" i="1"/>
  <c r="F886" i="1"/>
  <c r="F887" i="1"/>
  <c r="F357" i="1"/>
  <c r="F358" i="1"/>
  <c r="F888" i="1"/>
  <c r="F359" i="1"/>
  <c r="F889" i="1"/>
  <c r="F890" i="1"/>
  <c r="F360" i="1"/>
  <c r="F891" i="1"/>
  <c r="F892" i="1"/>
  <c r="F893" i="1"/>
  <c r="F894" i="1"/>
  <c r="F361" i="1"/>
  <c r="F895" i="1"/>
  <c r="F896" i="1"/>
  <c r="F897" i="1"/>
  <c r="F898" i="1"/>
  <c r="F899" i="1"/>
  <c r="F900" i="1"/>
  <c r="F901" i="1"/>
  <c r="F902" i="1"/>
  <c r="F362" i="1"/>
  <c r="F363" i="1"/>
  <c r="F364" i="1"/>
  <c r="F903" i="1"/>
  <c r="F904" i="1"/>
  <c r="F905" i="1"/>
  <c r="F906" i="1"/>
  <c r="F365" i="1"/>
  <c r="F366" i="1"/>
  <c r="F907" i="1"/>
  <c r="F908" i="1"/>
  <c r="F909" i="1"/>
  <c r="F910" i="1"/>
  <c r="F911" i="1"/>
  <c r="F912" i="1"/>
  <c r="F367" i="1"/>
  <c r="F50" i="1"/>
  <c r="F913" i="1"/>
  <c r="F914" i="1"/>
  <c r="F915" i="1"/>
  <c r="F916" i="1"/>
  <c r="F917" i="1"/>
  <c r="F368" i="1"/>
  <c r="F918" i="1"/>
  <c r="F369" i="1"/>
  <c r="F919" i="1"/>
  <c r="F920" i="1"/>
  <c r="F921" i="1"/>
  <c r="F922" i="1"/>
  <c r="F923" i="1"/>
  <c r="F370" i="1"/>
  <c r="F371" i="1"/>
  <c r="F924" i="1"/>
  <c r="F925" i="1"/>
  <c r="F926" i="1"/>
  <c r="F927" i="1"/>
  <c r="F928" i="1"/>
  <c r="F929" i="1"/>
  <c r="F51" i="1"/>
  <c r="F930" i="1"/>
  <c r="F931" i="1"/>
  <c r="F372" i="1"/>
  <c r="F373" i="1"/>
  <c r="F932" i="1"/>
  <c r="F933" i="1"/>
  <c r="F934" i="1"/>
  <c r="F935" i="1"/>
  <c r="F374" i="1"/>
  <c r="F375" i="1"/>
  <c r="F376" i="1"/>
  <c r="F377" i="1"/>
  <c r="F936" i="1"/>
  <c r="F937" i="1"/>
  <c r="F378" i="1"/>
  <c r="F938" i="1"/>
  <c r="F939" i="1"/>
  <c r="F379" i="1"/>
  <c r="F940" i="1"/>
  <c r="F380" i="1"/>
  <c r="F381" i="1"/>
  <c r="F941" i="1"/>
  <c r="F942" i="1"/>
  <c r="F943" i="1"/>
  <c r="F944" i="1"/>
  <c r="F945" i="1"/>
  <c r="F946" i="1"/>
  <c r="F947" i="1"/>
  <c r="F382" i="1"/>
  <c r="F948" i="1"/>
  <c r="F383" i="1"/>
  <c r="F384" i="1"/>
  <c r="F949" i="1"/>
  <c r="F385" i="1"/>
  <c r="F950" i="1"/>
  <c r="F951" i="1"/>
  <c r="F434" i="1"/>
  <c r="F386" i="1"/>
  <c r="F952" i="1"/>
  <c r="F953" i="1"/>
  <c r="F387" i="1"/>
  <c r="F954" i="1"/>
  <c r="F955" i="1"/>
  <c r="F52" i="1"/>
  <c r="F956" i="1"/>
  <c r="F957" i="1"/>
  <c r="F388" i="1"/>
  <c r="F389" i="1"/>
  <c r="F958" i="1"/>
  <c r="F390" i="1"/>
  <c r="F435" i="1"/>
  <c r="F959" i="1"/>
  <c r="F391" i="1"/>
  <c r="F960" i="1"/>
  <c r="F392" i="1"/>
  <c r="F961" i="1"/>
  <c r="F962" i="1"/>
  <c r="F963" i="1"/>
  <c r="F964" i="1"/>
  <c r="F393" i="1"/>
  <c r="F394" i="1"/>
  <c r="F965" i="1"/>
  <c r="F966" i="1"/>
  <c r="F967" i="1"/>
  <c r="F395" i="1"/>
  <c r="F968" i="1"/>
  <c r="F969" i="1"/>
  <c r="F970" i="1"/>
  <c r="F971" i="1"/>
  <c r="F396" i="1"/>
  <c r="F53" i="1"/>
  <c r="F972" i="1"/>
  <c r="F397" i="1"/>
  <c r="F436" i="1"/>
  <c r="F398" i="1"/>
  <c r="F399" i="1"/>
  <c r="F973" i="1"/>
  <c r="F400" i="1"/>
  <c r="F401" i="1"/>
  <c r="F402" i="1"/>
  <c r="F403" i="1"/>
  <c r="F54" i="1"/>
  <c r="F974" i="1"/>
  <c r="F404" i="1"/>
  <c r="F975" i="1"/>
  <c r="F55" i="1"/>
  <c r="F405" i="1"/>
  <c r="F976" i="1"/>
  <c r="F977" i="1"/>
  <c r="F406" i="1"/>
  <c r="F978" i="1"/>
  <c r="F979" i="1"/>
  <c r="F407" i="1"/>
  <c r="F408" i="1"/>
  <c r="F980" i="1"/>
  <c r="F981" i="1"/>
  <c r="F409" i="1"/>
  <c r="F982" i="1"/>
  <c r="F983" i="1"/>
  <c r="F984" i="1"/>
  <c r="F985" i="1"/>
  <c r="F986" i="1"/>
  <c r="F987" i="1"/>
  <c r="F410" i="1"/>
  <c r="F411" i="1"/>
  <c r="F988" i="1"/>
  <c r="F412" i="1"/>
  <c r="F989" i="1"/>
  <c r="F990" i="1"/>
  <c r="F991" i="1"/>
  <c r="F413" i="1"/>
  <c r="F992" i="1"/>
  <c r="F993" i="1"/>
  <c r="F414" i="1"/>
  <c r="F994" i="1"/>
  <c r="F415" i="1"/>
  <c r="F995" i="1"/>
  <c r="F996" i="1"/>
  <c r="F416" i="1"/>
  <c r="F417" i="1"/>
  <c r="F997" i="1"/>
  <c r="F418" i="1"/>
  <c r="F998" i="1"/>
  <c r="F419" i="1"/>
  <c r="F999" i="1"/>
  <c r="F1000" i="1"/>
  <c r="F56" i="1"/>
  <c r="F420" i="1"/>
  <c r="F1001" i="1"/>
  <c r="F421" i="1"/>
  <c r="F57" i="1"/>
  <c r="F422" i="1"/>
  <c r="F58" i="1"/>
  <c r="F438" i="1"/>
  <c r="F437" i="1"/>
  <c r="F59" i="1"/>
  <c r="H9" i="6" l="1"/>
  <c r="E8" i="6"/>
  <c r="F8" i="6" s="1"/>
  <c r="H10" i="6"/>
  <c r="F10" i="6"/>
  <c r="H11" i="6"/>
  <c r="H12" i="6"/>
  <c r="F7" i="6"/>
  <c r="E5" i="6"/>
  <c r="F5" i="6" s="1"/>
  <c r="E2" i="6"/>
  <c r="G2" i="6" s="1"/>
  <c r="F4" i="6"/>
  <c r="H2" i="6"/>
  <c r="E11" i="6"/>
  <c r="F11" i="6" s="1"/>
  <c r="E3" i="6"/>
  <c r="G3" i="6" s="1"/>
  <c r="H4" i="6"/>
  <c r="E9" i="6"/>
  <c r="F9" i="6" s="1"/>
  <c r="E13" i="6"/>
  <c r="G13" i="6" s="1"/>
  <c r="F13" i="6"/>
  <c r="H5" i="6"/>
  <c r="E6" i="6"/>
  <c r="G6" i="6" s="1"/>
  <c r="H7" i="6"/>
  <c r="E4" i="6"/>
  <c r="G4" i="6" s="1"/>
  <c r="F2" i="6" l="1"/>
  <c r="G9" i="6"/>
  <c r="H13" i="6"/>
  <c r="H8" i="6"/>
  <c r="F6" i="6"/>
  <c r="H6" i="6"/>
  <c r="F3" i="6"/>
  <c r="G11" i="6"/>
  <c r="H3" i="6"/>
  <c r="G8" i="6"/>
  <c r="G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961B21-D0BD-4A30-AADB-B8458B84292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37C05B1-278E-4E49-9EE6-79D813B433B5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date_created_conversion (Year)].[All]}"/>
    <s v="{[Range].[parent_category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<sst xmlns="http://schemas.openxmlformats.org/spreadsheetml/2006/main" count="7064" uniqueCount="2119">
  <si>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</si>
  <si>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</si>
  <si>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</si>
  <si>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</si>
  <si>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</si>
  <si>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</si>
  <si>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</si>
  <si>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</si>
  <si>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</si>
  <si>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</si>
  <si>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</si>
  <si>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</si>
  <si>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</si>
  <si>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</si>
  <si>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</si>
  <si>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</si>
  <si>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</si>
  <si>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</si>
  <si>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</si>
  <si>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</si>
  <si>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</si>
  <si>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</si>
  <si>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</si>
  <si>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</si>
  <si>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</si>
  <si>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</si>
  <si>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</si>
  <si>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</si>
  <si>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</si>
  <si>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</si>
  <si>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</si>
  <si>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</si>
  <si>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</si>
  <si>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</si>
  <si>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</si>
  <si>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</si>
  <si>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</si>
  <si>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</si>
  <si>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</si>
  <si>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</si>
  <si>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</si>
  <si>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</si>
  <si>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</si>
  <si>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</si>
  <si>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</si>
  <si>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</si>
  <si>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</si>
  <si>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</si>
  <si>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</si>
  <si>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</si>
  <si>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</si>
  <si>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</si>
  <si>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</si>
  <si>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</si>
  <si>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</si>
  <si>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</si>
  <si>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</si>
  <si>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</si>
  <si>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</si>
  <si>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</si>
  <si>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</si>
  <si>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</si>
  <si>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</si>
  <si>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</si>
  <si>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</si>
  <si>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</si>
  <si>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</si>
  <si>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</si>
  <si>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</si>
  <si>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</si>
  <si>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</si>
  <si>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</si>
  <si>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</si>
  <si>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</si>
  <si>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</si>
  <si>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</si>
  <si>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</si>
  <si>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</si>
  <si>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</si>
  <si>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</si>
  <si>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</si>
  <si>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</si>
  <si>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</si>
  <si>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</si>
  <si>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</si>
  <si>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</si>
  <si>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</si>
  <si>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</si>
  <si>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</si>
  <si>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</si>
  <si>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</si>
  <si>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</si>
  <si>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</si>
  <si>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</si>
  <si>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</si>
  <si>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</si>
  <si>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</si>
  <si>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</si>
  <si>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</si>
  <si>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</si>
  <si>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</si>
  <si>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</si>
  <si>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</si>
  <si>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</si>
  <si>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</si>
  <si>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</si>
  <si>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</si>
  <si>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</si>
  <si>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</si>
  <si>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</si>
  <si>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</si>
  <si>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</si>
  <si>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</si>
  <si>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</si>
  <si>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</si>
  <si>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</si>
  <si>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</si>
  <si>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</si>
  <si>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</si>
  <si>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</si>
  <si>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</si>
  <si>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</si>
  <si>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</si>
  <si>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</si>
  <si>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</si>
  <si>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</si>
  <si>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</si>
  <si>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</si>
  <si>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</si>
  <si>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</si>
  <si>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</si>
  <si>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</si>
  <si>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</si>
  <si>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</si>
  <si>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</si>
  <si>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</si>
  <si>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</si>
  <si>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</si>
  <si>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</si>
  <si>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</si>
  <si>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</si>
  <si>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</si>
  <si>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</si>
  <si>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</si>
  <si>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</si>
  <si>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</si>
  <si>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</si>
  <si>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</si>
  <si>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</si>
  <si>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</si>
  <si>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</si>
  <si>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</si>
  <si>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</si>
  <si>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</si>
  <si>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</si>
  <si>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</si>
  <si>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</si>
  <si>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</si>
  <si>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</si>
  <si>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</si>
  <si>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</si>
  <si>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</si>
  <si>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</si>
  <si>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</si>
  <si>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</si>
  <si>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</si>
  <si>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</si>
  <si>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</si>
  <si>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</si>
  <si>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</si>
  <si>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</si>
  <si>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</si>
  <si>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</si>
  <si>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</si>
  <si>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</si>
  <si>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</si>
  <si>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</si>
  <si>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</si>
  <si>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</si>
  <si>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</si>
  <si>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</si>
  <si>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</si>
  <si>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</si>
  <si>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</si>
  <si>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</si>
  <si>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</si>
  <si>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</si>
  <si>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</si>
  <si>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</si>
  <si>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</si>
  <si>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</si>
  <si>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</si>
  <si>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</si>
  <si>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</si>
  <si>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</si>
  <si>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</si>
  <si>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</si>
  <si>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</si>
  <si>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</si>
  <si>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</si>
  <si>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</si>
  <si>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</si>
  <si>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</si>
  <si>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</si>
  <si>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</si>
  <si>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</si>
  <si>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</si>
  <si>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</si>
  <si>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</si>
  <si>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</si>
  <si>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</si>
  <si>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</si>
  <si>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</si>
  <si>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</si>
  <si>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</si>
  <si>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</si>
  <si>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</si>
  <si>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</si>
  <si>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</si>
  <si>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</si>
  <si>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</si>
  <si>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</si>
  <si>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</si>
  <si>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</si>
  <si>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</si>
  <si>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</si>
  <si>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</si>
  <si>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</si>
  <si>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</si>
  <si>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</si>
  <si>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</si>
  <si>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</si>
  <si>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</si>
  <si>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</si>
  <si>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</si>
  <si>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</si>
  <si>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</si>
  <si>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</si>
  <si>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</si>
  <si>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</si>
  <si>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</si>
  <si>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</si>
  <si>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</si>
  <si>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</si>
  <si>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</si>
  <si>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</si>
  <si>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</si>
  <si>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</si>
  <si>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</si>
  <si>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</si>
  <si>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</si>
  <si>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</si>
  <si>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</si>
  <si>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</si>
  <si>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</si>
  <si>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</si>
  <si>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</si>
  <si>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</si>
  <si>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</si>
  <si>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</si>
  <si>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</si>
  <si>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</si>
  <si>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</si>
  <si>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</si>
  <si>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</si>
  <si>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</si>
  <si>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</si>
  <si>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</si>
  <si>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</si>
  <si>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</si>
  <si>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</si>
  <si>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</si>
  <si>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</si>
  <si>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</si>
  <si>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</si>
  <si>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</si>
  <si>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</si>
  <si>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</si>
  <si>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</si>
  <si>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</si>
  <si>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</si>
  <si>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</si>
  <si>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</si>
  <si>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</si>
  <si>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</si>
  <si>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</si>
  <si>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</si>
  <si>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</si>
  <si>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</si>
  <si>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</si>
  <si>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</si>
  <si>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</si>
  <si>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</si>
  <si>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</si>
  <si>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</si>
  <si>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</si>
  <si>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</si>
  <si>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</si>
  <si>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</si>
  <si>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</si>
  <si>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</si>
  <si>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</si>
  <si>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</si>
  <si>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</si>
  <si>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</si>
  <si>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</si>
  <si>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</si>
  <si>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</si>
  <si>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</si>
  <si>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</si>
  <si>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</si>
  <si>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</si>
  <si>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</si>
  <si>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</si>
  <si>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</si>
  <si>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</si>
  <si>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</si>
  <si>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</si>
  <si>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</si>
  <si>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</si>
  <si>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</si>
  <si>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</si>
  <si>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</si>
  <si>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</si>
  <si>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</si>
  <si>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</si>
  <si>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</si>
  <si>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</si>
  <si>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</si>
  <si>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</si>
  <si>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</si>
  <si>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</si>
  <si>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</si>
  <si>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</si>
  <si>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</si>
  <si>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</si>
  <si>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</si>
  <si>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</si>
  <si>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</si>
  <si>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</si>
  <si>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</si>
  <si>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</si>
  <si>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</si>
  <si>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</si>
  <si>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</si>
  <si>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</si>
  <si>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</si>
  <si>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</si>
  <si>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</si>
  <si>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</si>
  <si>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</si>
  <si>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</si>
  <si>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</si>
  <si>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</si>
  <si>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</si>
  <si>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</si>
  <si>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</si>
  <si>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</si>
  <si>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</si>
  <si>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</si>
  <si>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</si>
  <si>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</si>
  <si>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</si>
  <si>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</si>
  <si>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</si>
  <si>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</si>
  <si>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</si>
  <si>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</si>
  <si>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</si>
  <si>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</si>
  <si>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</si>
  <si>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</si>
  <si>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</si>
  <si>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</si>
  <si>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</si>
  <si>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</si>
  <si>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</si>
  <si>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</si>
  <si>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</si>
  <si>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</si>
  <si>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</si>
  <si>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</si>
  <si>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</si>
  <si>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</si>
  <si>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</si>
  <si>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</si>
  <si>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</si>
  <si>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</si>
  <si>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</si>
  <si>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</si>
  <si>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</si>
  <si>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</si>
  <si>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</si>
  <si>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</si>
  <si>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</si>
  <si>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</si>
  <si>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</si>
  <si>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</si>
  <si>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</si>
  <si>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</si>
  <si>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</si>
  <si>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</si>
  <si>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</si>
  <si>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</si>
  <si>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</si>
  <si>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</si>
  <si>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</si>
  <si>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</si>
  <si>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</si>
  <si>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</si>
  <si>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</si>
  <si>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</si>
  <si>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</si>
  <si>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</si>
  <si>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</si>
  <si>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</si>
  <si>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</si>
  <si>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</si>
  <si>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</si>
  <si>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</si>
  <si>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</si>
  <si>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</si>
  <si>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</si>
  <si>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</si>
  <si>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</si>
  <si>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</si>
  <si>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</si>
  <si>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</si>
  <si>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</si>
  <si>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</si>
  <si>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</si>
  <si>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</si>
  <si>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</si>
  <si>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</si>
  <si>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</si>
  <si>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</si>
  <si>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</si>
  <si>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</si>
  <si>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</si>
  <si>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</si>
  <si>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</si>
  <si>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</si>
  <si>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</si>
  <si>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</si>
  <si>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</si>
  <si>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</si>
  <si>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</si>
  <si>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</si>
  <si>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</si>
  <si>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</si>
  <si>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</si>
  <si>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</si>
  <si>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</si>
  <si>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</si>
  <si>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</si>
  <si>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</si>
  <si>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</si>
  <si>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</si>
  <si>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</si>
  <si>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</si>
  <si>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</si>
  <si>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</si>
  <si>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</si>
  <si>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</si>
  <si>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</si>
  <si>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</si>
  <si>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</si>
  <si>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</si>
  <si>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</si>
  <si>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</si>
  <si>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</si>
  <si>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</si>
  <si>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</si>
  <si>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</si>
  <si>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</si>
  <si>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</si>
  <si>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</si>
  <si>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</si>
  <si>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</si>
  <si>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</si>
  <si>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</si>
  <si>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</si>
  <si>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</si>
  <si>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</si>
  <si>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</si>
  <si>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</si>
  <si>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</si>
  <si>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</si>
  <si>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</si>
  <si>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</si>
  <si>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</si>
  <si>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</si>
  <si>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</si>
  <si>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</si>
  <si>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</si>
  <si>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</si>
  <si>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</si>
  <si>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</si>
  <si>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</si>
  <si>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</si>
  <si>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</si>
  <si>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</si>
  <si>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</si>
  <si>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</si>
  <si>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</si>
  <si>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</si>
  <si>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</si>
  <si>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</si>
  <si>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</si>
  <si>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</si>
  <si>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</si>
  <si>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</si>
  <si>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</si>
  <si>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</si>
  <si>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</si>
  <si>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</si>
  <si>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</si>
  <si>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</si>
  <si>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</si>
  <si>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</si>
  <si>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</si>
  <si>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</si>
  <si>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</si>
  <si>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</si>
  <si>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</si>
  <si>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</si>
  <si>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</si>
  <si>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</si>
  <si>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</si>
  <si>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</si>
  <si>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</si>
  <si>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</si>
  <si>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</si>
  <si>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</si>
  <si>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</si>
  <si>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</si>
  <si>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</si>
  <si>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</si>
  <si>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</si>
  <si>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</si>
  <si>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</si>
  <si>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</si>
  <si>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</si>
  <si>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</si>
  <si>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</si>
  <si>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</si>
  <si>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</si>
  <si>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</si>
  <si>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</si>
  <si>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</si>
  <si>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</si>
  <si>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</si>
  <si>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</si>
  <si>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</si>
  <si>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</si>
  <si>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</si>
  <si>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</si>
  <si>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</si>
  <si>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</si>
  <si>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</si>
  <si>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</si>
  <si>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</si>
  <si>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</si>
  <si>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</si>
  <si>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</si>
  <si>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</si>
  <si>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</si>
  <si>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</si>
  <si>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</si>
  <si>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</si>
  <si>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</si>
  <si>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</si>
  <si>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</si>
  <si>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</si>
  <si>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</si>
  <si>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</si>
  <si>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</si>
  <si>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</si>
  <si>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</si>
  <si>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</si>
  <si>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</si>
  <si>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</si>
  <si>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</si>
  <si>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</si>
  <si>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</si>
  <si>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</si>
  <si>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</si>
  <si>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</si>
  <si>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</si>
  <si>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</si>
  <si>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</si>
  <si>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</si>
  <si>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</si>
  <si>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</si>
  <si>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</si>
  <si>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</si>
  <si>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</si>
  <si>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</si>
  <si>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</si>
  <si>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</si>
  <si>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</si>
  <si>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</si>
  <si>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</si>
  <si>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</si>
  <si>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</si>
  <si>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</si>
  <si>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</si>
  <si>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</si>
  <si>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</si>
  <si>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</si>
  <si>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</si>
  <si>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</si>
  <si>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</si>
  <si>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</si>
  <si>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</si>
  <si>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</si>
  <si>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</si>
  <si>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</si>
  <si>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</si>
  <si>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</si>
  <si>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</si>
  <si>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</si>
  <si>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</si>
  <si>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</si>
  <si>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</si>
  <si>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</si>
  <si>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</si>
  <si>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</si>
  <si>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</si>
  <si>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</si>
  <si>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</si>
  <si>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</si>
  <si>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</si>
  <si>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</si>
  <si>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</si>
  <si>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</si>
  <si>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</si>
  <si>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</si>
  <si>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</si>
  <si>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</si>
  <si>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</si>
  <si>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</si>
  <si>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</si>
  <si>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</si>
  <si>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</si>
  <si>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</si>
  <si>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</si>
  <si>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</si>
  <si>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</si>
  <si>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</si>
  <si>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</si>
  <si>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</si>
  <si>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</si>
  <si>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</si>
  <si>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</si>
  <si>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</si>
  <si>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</si>
  <si>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</si>
  <si>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</si>
  <si>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</si>
  <si>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</si>
  <si>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</si>
  <si>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</si>
  <si>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</si>
  <si>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</si>
  <si>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</si>
  <si>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</si>
  <si>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</si>
  <si>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</si>
  <si>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</si>
  <si>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</si>
  <si>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</si>
  <si>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</si>
  <si>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</si>
  <si>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</si>
  <si>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</si>
  <si>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</si>
  <si>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</si>
  <si>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</si>
  <si>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</si>
  <si>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</si>
  <si>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</si>
  <si>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</si>
  <si>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</si>
  <si>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</si>
  <si>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</si>
  <si>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</si>
  <si>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</si>
  <si>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</si>
  <si>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</si>
  <si>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</si>
  <si>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</si>
  <si>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</si>
  <si>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</si>
  <si>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</si>
  <si>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</si>
  <si>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</si>
  <si>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</si>
  <si>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</si>
  <si>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</si>
  <si>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</si>
  <si>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</si>
  <si>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</si>
  <si>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</si>
  <si>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</si>
  <si>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</si>
  <si>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</si>
  <si>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</si>
  <si>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</si>
  <si>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</si>
  <si>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</si>
  <si>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</si>
  <si>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</si>
  <si>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</si>
  <si>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</si>
  <si>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</si>
  <si>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</si>
  <si>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</si>
  <si>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</si>
  <si>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</si>
  <si>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</si>
  <si>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</si>
  <si>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</si>
  <si>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</si>
  <si>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</si>
  <si>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</si>
  <si>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</si>
  <si>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</si>
  <si>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</si>
  <si>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</si>
  <si>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</si>
  <si>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</si>
  <si>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</si>
  <si>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</si>
  <si>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</si>
  <si>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</si>
  <si>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</si>
  <si>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</si>
  <si>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</si>
  <si>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</si>
  <si>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</si>
  <si>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</si>
  <si>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</si>
  <si>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</si>
  <si>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</si>
  <si>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</si>
  <si>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</si>
  <si>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</si>
  <si>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</si>
  <si>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</si>
  <si>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</si>
  <si>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</si>
  <si>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</si>
  <si>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</si>
  <si>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</si>
  <si>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</si>
  <si>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</si>
  <si>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</si>
  <si>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</si>
  <si>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</si>
  <si>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</si>
  <si>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</si>
  <si>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</si>
  <si>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</si>
  <si>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</si>
  <si>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</si>
  <si>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</si>
  <si>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</si>
  <si>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</si>
  <si>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</si>
  <si>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</si>
  <si>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</si>
  <si>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</si>
  <si>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</si>
  <si>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</si>
  <si>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</si>
  <si>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</si>
  <si>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</si>
  <si>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</si>
  <si>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</si>
  <si>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</si>
  <si>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</si>
  <si>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</si>
  <si>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</si>
  <si>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</si>
  <si>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</si>
  <si>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</si>
  <si>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</si>
  <si>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</si>
  <si>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</si>
  <si>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</si>
  <si>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</si>
  <si>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</si>
  <si>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</si>
  <si>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</si>
  <si>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</si>
  <si>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</si>
  <si>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</si>
  <si>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</si>
  <si>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</si>
  <si>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</si>
  <si>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</si>
  <si>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</si>
  <si>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</si>
  <si>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</si>
  <si>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</si>
  <si>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</si>
  <si>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</si>
  <si>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</si>
  <si>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</si>
  <si>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</si>
  <si>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</si>
  <si>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</si>
  <si>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</si>
  <si>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</si>
  <si>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</si>
  <si>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</si>
  <si>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</si>
  <si>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</si>
  <si>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</si>
  <si>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</si>
  <si>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</si>
  <si>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</si>
  <si>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</si>
  <si>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</si>
  <si>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</si>
  <si>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</si>
  <si>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</si>
  <si>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</si>
  <si>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</si>
  <si>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</si>
  <si>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</si>
  <si>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</si>
  <si>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</si>
  <si>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</si>
  <si>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</si>
  <si>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</si>
  <si>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</si>
  <si>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</si>
  <si>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</si>
  <si>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</si>
  <si>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</si>
  <si>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</si>
  <si>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</si>
  <si>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</si>
  <si>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</si>
  <si>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</si>
  <si>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</si>
  <si>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</si>
  <si>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</si>
  <si>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</si>
  <si>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</si>
  <si>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</si>
  <si>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</si>
  <si>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</si>
  <si>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</si>
  <si>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</si>
  <si>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</si>
  <si>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</si>
  <si>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</si>
  <si>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</si>
  <si>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</si>
  <si>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</si>
  <si>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</si>
  <si>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</si>
  <si>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</si>
  <si>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</si>
  <si>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</si>
  <si>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</si>
  <si>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</si>
  <si>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</si>
  <si>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</si>
  <si>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</si>
  <si>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</si>
  <si>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</si>
  <si>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</si>
  <si>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</si>
  <si>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</si>
  <si>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</si>
  <si>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</si>
  <si>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</si>
  <si>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</si>
  <si>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</si>
  <si>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</si>
  <si>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</si>
  <si>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</si>
  <si>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</si>
  <si>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</si>
  <si>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</si>
  <si>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</si>
  <si>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</si>
  <si>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</si>
  <si>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</si>
  <si>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</si>
  <si>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</si>
  <si>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</si>
  <si>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</si>
  <si>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</si>
  <si>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</si>
  <si>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</si>
  <si>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</si>
  <si>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</si>
  <si>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</si>
  <si>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</si>
  <si>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</si>
  <si>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</si>
  <si>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</si>
  <si>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</si>
  <si>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</si>
  <si>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</si>
  <si>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</si>
  <si>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</si>
  <si>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</si>
  <si>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</si>
  <si>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</si>
  <si>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</si>
  <si>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</si>
  <si>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</si>
  <si>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</si>
  <si>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</si>
  <si>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</si>
  <si>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</si>
  <si>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</si>
  <si>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</si>
  <si>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</si>
  <si>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</si>
  <si>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</si>
  <si>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</si>
  <si>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</si>
  <si>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</si>
  <si>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</si>
  <si>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</si>
  <si>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</si>
  <si>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</si>
  <si>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</si>
  <si>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</si>
  <si>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</si>
  <si>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</si>
  <si>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</si>
  <si>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</si>
  <si>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</si>
  <si>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</si>
  <si>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</si>
  <si>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</si>
  <si>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</si>
  <si>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</si>
  <si>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</si>
  <si>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</si>
  <si>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</si>
  <si>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</si>
  <si>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</si>
  <si>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</si>
  <si>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</si>
  <si>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</si>
  <si>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</si>
  <si>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</si>
  <si>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</si>
  <si>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</si>
  <si>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</si>
  <si>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</si>
  <si>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</si>
  <si>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</si>
  <si>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</si>
  <si>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</si>
  <si>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</si>
  <si>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</si>
  <si>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</si>
  <si>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</si>
  <si>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</si>
  <si>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</si>
  <si>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</si>
  <si>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</si>
  <si>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</si>
  <si>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</si>
  <si>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</si>
  <si>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</si>
  <si>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</si>
  <si>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</si>
  <si>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</si>
  <si>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</si>
  <si>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</si>
  <si>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</si>
  <si>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</si>
  <si>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</si>
  <si>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</si>
  <si>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</si>
  <si>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</si>
  <si>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</si>
  <si>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</si>
  <si>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</si>
  <si>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</si>
  <si>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</si>
  <si>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</si>
  <si>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</si>
  <si>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</si>
  <si>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</si>
  <si>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</si>
  <si>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</si>
  <si>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</si>
  <si>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</si>
  <si>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</si>
  <si>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</si>
  <si>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</si>
  <si>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</si>
  <si>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</si>
  <si>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</si>
  <si>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</si>
  <si>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</si>
  <si>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</si>
  <si>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</si>
  <si>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</si>
  <si>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</si>
  <si>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</si>
  <si>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</si>
  <si>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</si>
  <si>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</si>
  <si>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</si>
  <si>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</si>
  <si>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</si>
  <si>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</si>
  <si>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</si>
  <si>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</si>
  <si>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</si>
  <si>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</si>
  <si>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</si>
  <si>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</si>
  <si>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</si>
  <si>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</si>
  <si>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</si>
  <si>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</si>
  <si>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</si>
  <si>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</si>
  <si>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</si>
  <si>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</si>
  <si>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</si>
  <si>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</si>
  <si>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</si>
  <si>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</si>
  <si>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</si>
  <si>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</si>
  <si>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</si>
  <si>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</si>
  <si>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</si>
  <si>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</si>
  <si>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</si>
  <si>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</si>
  <si>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</si>
  <si>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</si>
  <si>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</si>
  <si>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</si>
  <si>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</si>
  <si>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</si>
  <si>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</si>
  <si>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</si>
  <si>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</si>
  <si>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</si>
  <si>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</si>
  <si>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</si>
  <si>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</si>
  <si>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</si>
  <si>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</si>
  <si>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</si>
  <si>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</si>
  <si>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</si>
  <si>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</si>
  <si>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</si>
  <si>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</si>
  <si>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</si>
  <si>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</si>
  <si>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</si>
  <si>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</si>
  <si>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</si>
  <si>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</si>
  <si>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</si>
  <si>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</si>
  <si>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</si>
  <si>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</si>
  <si>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</si>
  <si>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</si>
  <si>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</si>
  <si>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</si>
  <si>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</si>
  <si>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</si>
  <si>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</si>
  <si>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</si>
  <si>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</si>
  <si>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</si>
  <si>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</si>
  <si>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</si>
  <si>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</si>
  <si>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</si>
  <si>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</si>
  <si>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</si>
  <si>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</si>
  <si>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</si>
  <si>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</si>
  <si>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</si>
  <si>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</si>
  <si>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</si>
  <si>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</si>
  <si>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</si>
  <si>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</si>
  <si>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</si>
  <si>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</si>
  <si>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</si>
  <si>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</si>
  <si>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</si>
  <si>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</si>
  <si>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</si>
  <si>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</si>
  <si>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</si>
  <si>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</si>
  <si>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</si>
  <si>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</si>
  <si>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</si>
  <si>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</si>
  <si>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</si>
  <si>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</si>
  <si>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</si>
  <si>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</si>
  <si>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</si>
  <si>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</si>
  <si>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</si>
  <si>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</si>
  <si>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</si>
  <si>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</si>
  <si>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</si>
  <si>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</si>
  <si>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</si>
  <si>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</si>
  <si>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</si>
  <si>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</si>
  <si>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</si>
  <si>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</si>
  <si>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</si>
  <si>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</si>
  <si>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</si>
  <si>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</si>
  <si>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</si>
  <si>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</si>
  <si>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</si>
  <si>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</si>
  <si>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</si>
  <si>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</si>
  <si>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</si>
  <si>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</si>
  <si>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</si>
  <si>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</si>
  <si>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</si>
  <si>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</si>
  <si>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</si>
  <si>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</si>
  <si>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</si>
  <si>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</si>
  <si>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</si>
  <si>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</si>
  <si>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</si>
  <si>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</si>
  <si>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</si>
  <si>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</si>
  <si>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</si>
  <si>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</si>
  <si>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</si>
  <si>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</si>
  <si>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</si>
  <si>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</si>
  <si>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</si>
  <si>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</si>
  <si>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</si>
  <si>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</si>
  <si>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</si>
  <si>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</si>
  <si>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</si>
  <si>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</si>
  <si>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</si>
  <si>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</si>
  <si>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</si>
  <si>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</si>
  <si>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</si>
  <si>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</si>
  <si>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</si>
  <si>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</si>
  <si>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</si>
  <si>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</si>
  <si>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</si>
  <si>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</si>
  <si>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</si>
  <si>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</si>
  <si>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</si>
  <si>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</si>
  <si>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</si>
  <si>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</si>
  <si>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</si>
  <si>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</si>
  <si>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</si>
  <si>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</si>
  <si>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</si>
  <si>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</si>
  <si>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</si>
  <si>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</si>
  <si>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</si>
  <si>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</si>
  <si>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</si>
  <si>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</si>
  <si>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</si>
  <si>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</si>
  <si>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</si>
  <si>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</si>
  <si>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</si>
  <si>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</si>
  <si>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</si>
  <si>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</si>
  <si>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</si>
  <si>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</si>
  <si>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</si>
  <si>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</si>
  <si>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</si>
  <si>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</si>
  <si>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</si>
  <si>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</si>
  <si>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</si>
  <si>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</si>
  <si>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</si>
  <si>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</si>
  <si>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</si>
  <si>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</si>
  <si>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</si>
  <si>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</si>
  <si>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</si>
  <si>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</si>
  <si>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</si>
  <si>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</si>
  <si>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</si>
  <si>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</si>
  <si>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</si>
  <si>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</si>
  <si>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</si>
  <si>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</si>
  <si>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</si>
  <si>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</si>
  <si>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</si>
  <si>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</si>
  <si>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</si>
  <si>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</si>
  <si>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</si>
  <si>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</si>
  <si>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</si>
  <si>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</si>
  <si>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</si>
  <si>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</si>
  <si>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</si>
  <si>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</si>
  <si>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</si>
  <si>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</si>
  <si>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</si>
  <si>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</si>
  <si>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</si>
  <si>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</si>
  <si>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</si>
  <si>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</si>
  <si>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</si>
  <si>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</si>
  <si>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</si>
  <si>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</si>
  <si>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</si>
  <si>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</si>
  <si>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</si>
  <si>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</si>
  <si>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</si>
  <si>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</si>
  <si>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</si>
  <si>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</si>
  <si>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</si>
  <si>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</si>
  <si>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</si>
  <si>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</si>
  <si>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</si>
  <si>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</si>
  <si>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</si>
  <si>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</si>
  <si>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</si>
  <si>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</si>
  <si>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</si>
  <si>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</si>
  <si>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</si>
  <si>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</si>
  <si>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</si>
  <si>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</si>
  <si>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</si>
  <si>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</si>
  <si>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</si>
  <si>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</si>
  <si>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</si>
  <si>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</si>
  <si>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</si>
  <si>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</si>
  <si>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</si>
  <si>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</si>
  <si>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</si>
  <si>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</si>
  <si>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</si>
  <si>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</si>
  <si>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</si>
  <si>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</si>
  <si>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</si>
  <si>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</si>
  <si>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</si>
  <si>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</si>
  <si>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</si>
  <si>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</si>
  <si>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</si>
  <si>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</si>
  <si>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</si>
  <si>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</si>
  <si>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</si>
  <si>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</si>
  <si>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</si>
  <si>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</si>
  <si>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</si>
  <si>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</si>
  <si>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</si>
  <si>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</si>
  <si>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</si>
  <si>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</si>
  <si>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</si>
  <si>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</si>
  <si>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</si>
  <si>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</si>
  <si>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</si>
  <si>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</si>
  <si>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</si>
  <si>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</si>
  <si>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</si>
  <si>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</si>
  <si>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</si>
  <si>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</si>
  <si>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</si>
  <si>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</si>
  <si>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</si>
  <si>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</si>
  <si>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</si>
  <si>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</si>
  <si>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</si>
  <si>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</si>
  <si>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</si>
  <si>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</si>
  <si>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</si>
  <si>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</si>
  <si>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</si>
  <si>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</si>
  <si>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</si>
  <si>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</si>
  <si>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</si>
  <si>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</si>
  <si>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</si>
  <si>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</si>
  <si>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</si>
  <si>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</si>
  <si>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</si>
  <si>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</si>
  <si>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</si>
  <si>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</si>
  <si>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</si>
  <si>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</si>
  <si>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</si>
  <si>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</si>
  <si>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</si>
  <si>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</si>
  <si>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</si>
  <si>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</si>
  <si>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</si>
  <si>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</si>
  <si>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</si>
  <si>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</si>
  <si>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</si>
  <si>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</si>
  <si>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</si>
  <si>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</si>
  <si>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</si>
  <si>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</si>
  <si>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</si>
  <si>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</si>
  <si>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</si>
  <si>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</si>
  <si>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</si>
  <si>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</si>
  <si>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</si>
  <si>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</si>
  <si>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</si>
  <si>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</si>
  <si>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</si>
  <si>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</si>
  <si>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</si>
  <si>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</si>
  <si>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</si>
  <si>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</si>
  <si>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</si>
  <si>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</si>
  <si>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</si>
  <si>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</si>
  <si>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</si>
  <si>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</si>
  <si>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</si>
  <si>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</si>
  <si>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</si>
  <si>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</si>
  <si>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</si>
  <si>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</si>
  <si>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</si>
  <si>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</si>
  <si>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</si>
  <si>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</si>
  <si>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</si>
  <si>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</si>
  <si>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</si>
  <si>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</si>
  <si>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</si>
  <si>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</si>
  <si>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</si>
  <si>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</si>
  <si>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</si>
  <si>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</si>
  <si>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</si>
  <si>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</si>
  <si>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</si>
  <si>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</si>
  <si>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</si>
  <si>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</si>
  <si>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</si>
  <si>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</si>
  <si>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</si>
  <si>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</si>
  <si>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</si>
  <si>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</si>
  <si>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</si>
  <si>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</si>
  <si>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</si>
  <si>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</si>
  <si>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</si>
  <si>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</si>
  <si>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</si>
  <si>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</si>
  <si>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</si>
  <si>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</si>
  <si>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</si>
  <si>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</si>
  <si>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</si>
  <si>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</si>
  <si>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</si>
  <si>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</si>
  <si>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</si>
  <si>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</si>
  <si>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</si>
  <si>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</si>
  <si>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</si>
  <si>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</si>
  <si>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</si>
  <si>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</si>
  <si>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</si>
  <si>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</si>
  <si>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</si>
  <si>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</si>
  <si>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</si>
  <si>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</si>
  <si>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</si>
  <si>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</si>
  <si>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</si>
  <si>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</si>
  <si>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</si>
  <si>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</si>
  <si>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</si>
  <si>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</si>
  <si>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</si>
  <si>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</si>
  <si>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</si>
  <si>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</si>
  <si>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</si>
  <si>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</si>
  <si>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</si>
  <si>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</si>
  <si>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</si>
  <si>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</si>
  <si>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</si>
  <si>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</si>
  <si>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</si>
  <si>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</si>
  <si>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</si>
  <si>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</si>
  <si>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</si>
  <si>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</si>
  <si>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</si>
  <si>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</si>
  <si>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</si>
  <si>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</si>
  <si>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</si>
  <si>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</si>
  <si>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</si>
  <si>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</si>
  <si>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</si>
  <si>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</si>
  <si>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</si>
  <si>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</si>
  <si>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</si>
  <si>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</si>
  <si>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</si>
  <si>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</si>
  <si>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</si>
  <si>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</si>
  <si>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</si>
  <si>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</si>
  <si>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</si>
  <si>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</si>
  <si>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</si>
  <si>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</si>
  <si>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</si>
  <si>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</si>
  <si>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</si>
  <si>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</si>
  <si>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</si>
  <si>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</si>
  <si>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</si>
  <si>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</si>
  <si>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</si>
  <si>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</si>
  <si>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</si>
  <si>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</si>
  <si>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</si>
  <si>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</si>
  <si>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</si>
  <si>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</si>
  <si>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</si>
  <si>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</si>
  <si>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</si>
  <si>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</si>
  <si>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</si>
  <si>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</si>
  <si>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</si>
  <si>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</si>
  <si>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</si>
  <si>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</si>
  <si>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</si>
  <si>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</si>
  <si>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</si>
  <si>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</si>
  <si>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</si>
  <si>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</si>
  <si>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</si>
  <si>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</si>
  <si>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</si>
  <si>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</si>
  <si>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</si>
  <si>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</si>
  <si>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</si>
  <si>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</si>
  <si>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</si>
  <si>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</si>
  <si>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</si>
  <si>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</si>
  <si>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</si>
  <si>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</si>
  <si>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</si>
  <si>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</si>
  <si>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</si>
  <si>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</si>
  <si>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</si>
  <si>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</si>
  <si>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</si>
  <si>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</si>
  <si>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</si>
  <si>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</si>
  <si>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</si>
  <si>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</si>
  <si>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</si>
  <si>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</si>
  <si>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</si>
  <si>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</si>
  <si>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</si>
  <si>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</si>
  <si>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</si>
  <si>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</si>
  <si>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</si>
  <si>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</si>
  <si>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</si>
  <si>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</si>
  <si>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</si>
  <si>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</si>
  <si>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</si>
  <si>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</si>
  <si>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</si>
  <si>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</si>
  <si>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</si>
  <si>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</si>
  <si>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</si>
  <si>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</si>
  <si>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</si>
  <si>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</si>
  <si>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</si>
  <si>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</si>
  <si>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</si>
  <si>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</si>
  <si>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</si>
  <si>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</si>
  <si>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</si>
  <si>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</si>
  <si>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</si>
  <si>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</si>
  <si>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</si>
  <si>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</si>
  <si>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</si>
  <si>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</si>
  <si>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</si>
  <si>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</si>
  <si>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</si>
  <si>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</si>
  <si>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</si>
  <si>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</si>
  <si>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</si>
  <si>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</si>
  <si>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</si>
  <si>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</si>
  <si>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</si>
  <si>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</si>
  <si>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</si>
  <si>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</si>
  <si>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</si>
  <si>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</si>
  <si>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</si>
  <si>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</si>
  <si>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</si>
  <si>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</si>
  <si>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</si>
  <si>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</si>
  <si>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</si>
  <si>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</si>
  <si>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</si>
  <si>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</si>
  <si>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</si>
  <si>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</si>
  <si>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</si>
  <si>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</si>
  <si>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</si>
  <si>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</si>
  <si>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</si>
  <si>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</si>
  <si>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</si>
  <si>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</si>
  <si>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</si>
  <si>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</si>
  <si>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</si>
  <si>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</si>
  <si>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</si>
  <si>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</si>
  <si>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</si>
  <si>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</si>
  <si>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</si>
  <si>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</si>
  <si>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</si>
  <si>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</si>
  <si>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</si>
  <si>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</si>
  <si>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</si>
  <si>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</si>
  <si>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</si>
  <si>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</si>
  <si>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</si>
  <si>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</si>
  <si>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</si>
  <si>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</si>
  <si>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</si>
  <si>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</si>
  <si>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</si>
  <si>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</si>
  <si>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</si>
  <si>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</si>
  <si>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</si>
  <si>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</si>
  <si>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</si>
  <si>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</si>
  <si>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</si>
  <si>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</si>
  <si>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</si>
  <si>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</si>
  <si>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</si>
  <si>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</si>
  <si>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</si>
  <si>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</si>
  <si>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</si>
  <si>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</si>
  <si>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</si>
  <si>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</si>
  <si>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</si>
  <si>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</si>
  <si>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</si>
  <si>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</si>
  <si>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</si>
  <si>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</si>
  <si>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</si>
  <si>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</si>
  <si>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</si>
  <si>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</si>
  <si>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</si>
  <si>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</si>
  <si>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</si>
  <si>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</si>
  <si>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</si>
  <si>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</si>
  <si>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</si>
  <si>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</si>
  <si>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</si>
  <si>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</si>
  <si>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</si>
  <si>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</si>
  <si>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</si>
  <si>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</si>
  <si>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</si>
  <si>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</si>
  <si>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</si>
  <si>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</si>
  <si>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</si>
  <si>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</si>
  <si>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</si>
  <si>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</si>
  <si>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</si>
  <si>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</si>
  <si>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</si>
  <si>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</si>
  <si>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</si>
  <si>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</si>
  <si>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</si>
  <si>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</si>
  <si>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</si>
  <si>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</si>
  <si>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</si>
  <si>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</si>
  <si>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</si>
  <si>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</si>
  <si>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</si>
  <si>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</si>
  <si>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</si>
  <si>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</si>
  <si>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</si>
  <si>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</si>
  <si>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</si>
  <si>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</si>
  <si>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</si>
  <si>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</si>
  <si>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</si>
  <si>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</si>
  <si>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</si>
  <si>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</si>
  <si>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</si>
  <si>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</si>
  <si>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</si>
  <si>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</si>
  <si>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</si>
  <si>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</si>
  <si>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</si>
  <si>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</si>
  <si>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</si>
  <si>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</si>
  <si>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</si>
  <si>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</si>
  <si>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</si>
  <si>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</si>
  <si>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</si>
  <si>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</si>
  <si>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</si>
  <si>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</si>
  <si>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</si>
  <si>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</si>
  <si>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</si>
  <si>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</si>
  <si>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</si>
  <si>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</si>
  <si>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</si>
  <si>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</si>
  <si>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</si>
  <si>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</si>
  <si>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</si>
  <si>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</si>
  <si>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</si>
  <si>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</si>
  <si>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</si>
  <si>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</si>
  <si>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</si>
  <si>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</si>
  <si>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</si>
  <si>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</si>
  <si>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</si>
  <si>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</si>
  <si>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</si>
  <si>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</si>
  <si>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</si>
  <si>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</si>
  <si>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</si>
  <si>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</si>
  <si>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</si>
  <si>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</si>
  <si>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</si>
  <si>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</si>
  <si>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</si>
  <si>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</si>
  <si>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</si>
  <si>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</si>
  <si>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</si>
  <si>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</si>
  <si>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</si>
  <si>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</si>
  <si>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</si>
  <si>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</si>
  <si>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</si>
  <si>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</si>
  <si>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</si>
  <si>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</si>
  <si>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</si>
  <si>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</si>
  <si>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</si>
  <si>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</si>
  <si>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</si>
  <si>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</si>
  <si>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</si>
  <si>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</si>
  <si>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</si>
  <si>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</si>
  <si>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</si>
  <si>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</si>
  <si>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</si>
  <si>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</si>
  <si>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</si>
  <si>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</si>
  <si>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</si>
  <si>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</si>
  <si>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</si>
  <si>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</si>
  <si>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</si>
  <si>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</si>
  <si>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</si>
  <si>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</si>
  <si>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</si>
  <si>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</si>
  <si>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</si>
  <si>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</si>
  <si>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</si>
  <si>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</si>
  <si>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</si>
  <si>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</si>
  <si>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</si>
  <si>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</si>
  <si>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</si>
  <si>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</si>
  <si>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</si>
  <si>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</si>
  <si>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</si>
  <si>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</si>
  <si>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</si>
  <si>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</si>
  <si>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</si>
  <si>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</si>
  <si>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</si>
  <si>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</si>
  <si>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</si>
  <si>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</si>
  <si>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</si>
  <si>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</si>
  <si>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</si>
  <si>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</si>
  <si>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</si>
  <si>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</si>
  <si>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</si>
  <si>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</si>
  <si>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</si>
  <si>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</si>
  <si>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</si>
  <si>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</si>
  <si>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</si>
  <si>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</si>
  <si>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</si>
  <si>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</si>
  <si>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</si>
  <si>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</si>
  <si>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</si>
  <si>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</si>
  <si>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</si>
  <si>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</si>
  <si>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</si>
  <si>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</si>
  <si>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</si>
  <si>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</si>
  <si>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</si>
  <si>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</si>
  <si>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</si>
  <si>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</si>
  <si>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</si>
  <si>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</si>
  <si>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</si>
  <si>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</si>
  <si>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</si>
  <si>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</si>
  <si>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</si>
  <si>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</si>
  <si>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</si>
  <si>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</si>
  <si>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</si>
  <si>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</si>
  <si>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</si>
  <si>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</si>
  <si>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</si>
  <si>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</si>
  <si>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</si>
  <si>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</si>
  <si>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</si>
  <si>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</si>
  <si>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</si>
  <si>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</si>
  <si>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</si>
  <si>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</si>
  <si>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</si>
  <si>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</si>
  <si>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</si>
  <si>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</si>
  <si>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</si>
  <si>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</si>
  <si>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</si>
  <si>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</si>
  <si>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</si>
  <si>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</si>
  <si>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</si>
  <si>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</si>
  <si>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</si>
  <si>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</si>
  <si>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</si>
  <si>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</si>
  <si>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</si>
  <si>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</si>
  <si>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</si>
  <si>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</si>
  <si>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</si>
  <si>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</si>
  <si>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</si>
  <si>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</si>
  <si>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</si>
  <si>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</si>
  <si>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</si>
  <si>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</si>
  <si>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</si>
  <si>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</si>
  <si>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</si>
  <si>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</si>
  <si>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</si>
  <si>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</si>
  <si>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</si>
  <si>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</si>
  <si>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</si>
  <si>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</si>
  <si>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</si>
  <si>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</si>
  <si>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</si>
  <si>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</si>
  <si>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</si>
  <si>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</si>
  <si>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</si>
  <si>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</si>
  <si>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</si>
  <si>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</si>
  <si>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</si>
  <si>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</si>
  <si>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</si>
  <si>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</si>
  <si>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</si>
  <si>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</si>
  <si>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</si>
  <si>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</si>
  <si>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</si>
  <si>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</si>
  <si>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</si>
  <si>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</si>
  <si>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</si>
  <si>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</si>
  <si>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</si>
  <si>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</si>
  <si>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</si>
  <si>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</si>
  <si>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</si>
  <si>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</si>
  <si>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</si>
  <si>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</si>
  <si>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</si>
  <si>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</si>
  <si>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</si>
  <si>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</si>
  <si>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</si>
  <si>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</si>
  <si>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</si>
  <si>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</si>
  <si>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</si>
  <si>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</si>
  <si>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</si>
  <si>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</si>
  <si>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</si>
  <si>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</si>
  <si>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</si>
  <si>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</si>
  <si>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</si>
  <si>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</si>
  <si>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</si>
  <si>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</si>
  <si>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</si>
  <si>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</si>
  <si>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</si>
  <si>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</si>
  <si>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</si>
  <si>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</si>
  <si>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</si>
  <si>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</si>
  <si>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</si>
  <si>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</si>
  <si>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</si>
  <si>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</si>
  <si>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</si>
  <si>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</si>
  <si>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</si>
  <si>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</si>
  <si>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</si>
  <si>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</si>
  <si>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</si>
  <si>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</si>
  <si>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</si>
  <si>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</si>
  <si>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</si>
  <si>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</si>
  <si>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</si>
  <si>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</si>
  <si>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category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</si>
  <si>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</si>
  <si>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</si>
  <si>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</si>
  <si>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</si>
  <si>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</si>
  <si>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</si>
  <si>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</si>
  <si>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</si>
  <si>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</si>
  <si>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</si>
  <si>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</si>
  <si>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</si>
  <si>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</si>
  <si>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</si>
  <si>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</si>
  <si>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</si>
  <si>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</si>
  <si>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</si>
  <si>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</si>
  <si>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</si>
  <si>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</si>
  <si>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</si>
  <si>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</si>
  <si>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</si>
  <si>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</si>
  <si>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(blank)</t>
  </si>
  <si>
    <t>Grand Total</t>
  </si>
  <si>
    <t>film &amp; video</t>
  </si>
  <si>
    <t>journalism</t>
  </si>
  <si>
    <t>music</t>
  </si>
  <si>
    <t>publishing</t>
  </si>
  <si>
    <t>food</t>
  </si>
  <si>
    <t>games</t>
  </si>
  <si>
    <t>photography</t>
  </si>
  <si>
    <t>theater</t>
  </si>
  <si>
    <t>technology</t>
  </si>
  <si>
    <t>Column Labels</t>
  </si>
  <si>
    <t>Count of outcome</t>
  </si>
  <si>
    <t>(All)</t>
  </si>
  <si>
    <t>date_created_conversion</t>
  </si>
  <si>
    <t>parent_category</t>
  </si>
  <si>
    <t>date_ended_conversion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</si>
  <si>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</si>
  <si>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</si>
  <si>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</si>
  <si>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</si>
  <si>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</si>
  <si>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</si>
  <si>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</si>
  <si>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</si>
  <si>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</si>
  <si>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</si>
  <si>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</si>
  <si>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</si>
  <si>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date_created_conversion (Year)</t>
  </si>
  <si>
    <t>All</t>
  </si>
  <si>
    <t>years</t>
  </si>
  <si>
    <t>Goal</t>
  </si>
  <si>
    <t>Number Failed</t>
  </si>
  <si>
    <t>Number Succesful</t>
  </si>
  <si>
    <t>Number Canceled</t>
  </si>
  <si>
    <t>Total Projects</t>
  </si>
  <si>
    <t>Percentage Succesful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</si>
  <si>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</si>
  <si>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</si>
  <si>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</si>
  <si>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</si>
  <si>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</si>
  <si>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</si>
  <si>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</si>
  <si>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</si>
  <si>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</si>
  <si>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</si>
  <si>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</si>
  <si>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</si>
  <si>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</si>
  <si>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</si>
  <si>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of backers</t>
  </si>
  <si>
    <t>mean</t>
  </si>
  <si>
    <t>median</t>
  </si>
  <si>
    <t>min</t>
  </si>
  <si>
    <t>max</t>
  </si>
  <si>
    <t>variance</t>
  </si>
  <si>
    <t>st dev</t>
  </si>
  <si>
    <t>Failed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</si>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</sst>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rgb="FF111111"/>
      <name val="Roboto"/>
    </font>
    <font>
      <sz val="8"/>
      <color rgb="FF2B2B2B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3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8" fillId="0" borderId="0" xfId="0" applyFont="1"/>
    <xf numFmtId="0" fontId="19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[John_Degelau_ExcelChallenge.xlsx]Sheet4!PivotTable4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CF-4FD7-9DB9-8112E4CC5325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CF-4FD7-9DB9-8112E4CC5325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CF-4FD7-9DB9-8112E4CC5325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CF-4FD7-9DB9-8112E4CC5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801632"/>
        <c:axId val="1876907632"/>
      </c:lineChart>
      <c:catAx>
        <c:axId val="194180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907632"/>
        <c:crosses val="autoZero"/>
        <c:auto val="1"/>
        <c:lblAlgn val="ctr"/>
        <c:lblOffset val="100"/>
        <c:noMultiLvlLbl val="0"/>
      </c:catAx>
      <c:valAx>
        <c:axId val="187690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80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[John_Degelau_ExcelChallenge.xlsx]Sheet1!PivotTable1</c:name>
    <c:fmtId val="7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EE-4165-B3BC-0A8648D9DFE1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DEE-4165-B3BC-0A8648D9DFE1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DEE-4165-B3BC-0A8648D9DFE1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DEE-4165-B3BC-0A8648D9DFE1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D-6DEE-4165-B3BC-0A8648D9D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9116960"/>
        <c:axId val="1768100864"/>
      </c:barChart>
      <c:catAx>
        <c:axId val="194911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100864"/>
        <c:crosses val="autoZero"/>
        <c:auto val="1"/>
        <c:lblAlgn val="ctr"/>
        <c:lblOffset val="100"/>
        <c:noMultiLvlLbl val="0"/>
      </c:catAx>
      <c:valAx>
        <c:axId val="1768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11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[John_Degelau_ExcelChallenge.xlsx]Sheet2!PivotTable2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2-4808-B5D0-72FCDD09E813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D92-4808-B5D0-72FCDD09E813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D92-4808-B5D0-72FCDD09E813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D92-4808-B5D0-72FCDD09E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2319056"/>
        <c:axId val="1770212336"/>
      </c:barChart>
      <c:catAx>
        <c:axId val="192231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212336"/>
        <c:crosses val="autoZero"/>
        <c:auto val="1"/>
        <c:lblAlgn val="ctr"/>
        <c:lblOffset val="100"/>
        <c:noMultiLvlLbl val="0"/>
      </c:catAx>
      <c:valAx>
        <c:axId val="177021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31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Analysis'!$A$1:$A$13</c:f>
              <c:strCache>
                <c:ptCount val="13"/>
                <c:pt idx="0">
                  <c:v>Goal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General</c:formatCode>
                <c:ptCount val="12"/>
                <c:pt idx="0">
                  <c:v>58.8</c:v>
                </c:pt>
                <c:pt idx="1">
                  <c:v>82.6</c:v>
                </c:pt>
                <c:pt idx="2">
                  <c:v>51.1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76.900000000000006</c:v>
                </c:pt>
                <c:pt idx="7">
                  <c:v>100</c:v>
                </c:pt>
                <c:pt idx="8">
                  <c:v>63.6</c:v>
                </c:pt>
                <c:pt idx="9">
                  <c:v>78.599999999999994</c:v>
                </c:pt>
                <c:pt idx="10">
                  <c:v>72.7</c:v>
                </c:pt>
                <c:pt idx="11">
                  <c:v>37.4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F4-48E3-98E0-2104CE497662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Analysis'!$A$1:$A$13</c:f>
              <c:strCache>
                <c:ptCount val="13"/>
                <c:pt idx="0">
                  <c:v>Goal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General</c:formatCode>
                <c:ptCount val="12"/>
                <c:pt idx="0">
                  <c:v>39.200000000000003</c:v>
                </c:pt>
                <c:pt idx="1">
                  <c:v>16.5</c:v>
                </c:pt>
                <c:pt idx="2">
                  <c:v>40.700000000000003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23.1</c:v>
                </c:pt>
                <c:pt idx="7">
                  <c:v>0</c:v>
                </c:pt>
                <c:pt idx="8">
                  <c:v>27.3</c:v>
                </c:pt>
                <c:pt idx="9">
                  <c:v>21.4</c:v>
                </c:pt>
                <c:pt idx="10">
                  <c:v>27.3</c:v>
                </c:pt>
                <c:pt idx="11">
                  <c:v>53.4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F4-48E3-98E0-2104CE497662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Analysis'!$A$1:$A$13</c:f>
              <c:strCache>
                <c:ptCount val="13"/>
                <c:pt idx="0">
                  <c:v>Goal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2">
                  <c:v>8.1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9.1</c:v>
                </c:pt>
                <c:pt idx="9">
                  <c:v>0</c:v>
                </c:pt>
                <c:pt idx="10">
                  <c:v>0</c:v>
                </c:pt>
                <c:pt idx="11">
                  <c:v>9.1999999999999993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F4-48E3-98E0-2104CE497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5334544"/>
        <c:axId val="1634029104"/>
      </c:lineChart>
      <c:catAx>
        <c:axId val="186533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029104"/>
        <c:crosses val="autoZero"/>
        <c:auto val="1"/>
        <c:lblAlgn val="ctr"/>
        <c:lblOffset val="100"/>
        <c:noMultiLvlLbl val="0"/>
      </c:catAx>
      <c:valAx>
        <c:axId val="163402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33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FC0B0973-0F94-4BAA-B6CC-6983165E7FC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clusteredColumn" uniqueId="{8A7789A9-F821-4A33-AB4E-F9B4BCB17EE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589643</xdr:colOff>
      <xdr:row>2</xdr:row>
      <xdr:rowOff>61684</xdr:rowOff>
    </xdr:from>
    <xdr:to>
      <xdr:col>11</xdr:col>
      <xdr:colOff>743857</xdr:colOff>
      <xdr:row>18</xdr:row>
      <xdr:rowOff>199570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553B8-F726-2862-12ED-B7877A92F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423059</xdr:colOff>
      <xdr:row>1</xdr:row>
      <xdr:rowOff>71582</xdr:rowOff>
    </xdr:from>
    <xdr:to>
      <xdr:col>11</xdr:col>
      <xdr:colOff>500579</xdr:colOff>
      <xdr:row>15</xdr:row>
      <xdr:rowOff>43873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4934E6-EF87-A328-6706-4553B2F75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732550</xdr:colOff>
      <xdr:row>3</xdr:row>
      <xdr:rowOff>128471</xdr:rowOff>
    </xdr:from>
    <xdr:to>
      <xdr:col>16</xdr:col>
      <xdr:colOff>156448</xdr:colOff>
      <xdr:row>30</xdr:row>
      <xdr:rowOff>36812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E09403-11EB-C4DC-A8D4-C9B10F0F0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135339</xdr:rowOff>
    </xdr:from>
    <xdr:to>
      <xdr:col>8</xdr:col>
      <xdr:colOff>381000</xdr:colOff>
      <xdr:row>33</xdr:row>
      <xdr:rowOff>189551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965C7F-7CFC-7066-62E0-C2F1420E9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7</xdr:row>
      <xdr:rowOff>44450</xdr:rowOff>
    </xdr:from>
    <xdr:to>
      <xdr:col>9</xdr:col>
      <xdr:colOff>184150</xdr:colOff>
      <xdr:row>17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8130B29-79A3-4B5F-B802-1104819624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81500" y="1422400"/>
              <a:ext cx="3314700" cy="2019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196850</xdr:colOff>
      <xdr:row>19</xdr:row>
      <xdr:rowOff>127000</xdr:rowOff>
    </xdr:from>
    <xdr:to>
      <xdr:col>9</xdr:col>
      <xdr:colOff>209550</xdr:colOff>
      <xdr:row>30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41C0496A-BE02-4310-92AC-EEBDD14ED2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06900" y="3867150"/>
              <a:ext cx="3314700" cy="2044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520700</xdr:colOff>
      <xdr:row>2</xdr:row>
      <xdr:rowOff>50800</xdr:rowOff>
    </xdr:from>
    <xdr:to>
      <xdr:col>14</xdr:col>
      <xdr:colOff>336550</xdr:colOff>
      <xdr:row>15</xdr:row>
      <xdr:rowOff>52070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ACEE7FC-3870-4FFD-195F-2CBE7E665F75}"/>
            </a:ext>
          </a:extLst>
        </xdr:cNvPr>
        <xdr:cNvSpPr txBox="1"/>
      </xdr:nvSpPr>
      <xdr:spPr>
        <a:xfrm>
          <a:off x="8032750" y="444500"/>
          <a:ext cx="3117850" cy="2560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 both failed and successful crowdfunds,</a:t>
          </a:r>
          <a:r>
            <a:rPr lang="en-US" sz="1100" baseline="0"/>
            <a:t> the median better represents a middle value than the mean. This is because the data has a heavy right skew so average is not a good measure of middle in this data set.</a:t>
          </a:r>
        </a:p>
        <a:p>
          <a:endParaRPr lang="en-US" sz="1100" baseline="0"/>
        </a:p>
        <a:p>
          <a:r>
            <a:rPr lang="en-US" sz="1100"/>
            <a:t>The variance and standard deviation was larger for successful projects</a:t>
          </a:r>
          <a:r>
            <a:rPr lang="en-US" sz="1100" baseline="0"/>
            <a:t> t</a:t>
          </a:r>
        </a:p>
        <a:p>
          <a:r>
            <a:rPr lang="en-US" sz="1100" baseline="0"/>
            <a:t>han failed projects. This could come from the range of successful projects being larger. But it is unexpected that a larger data set would end up with a larger standard deviation when working with similar ranges.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Degelau" refreshedDate="45018.439386226855" createdVersion="8" refreshedVersion="8" minRefreshableVersion="3" recordCount="1001" xr:uid="{0D5AD8D6-2DB9-47BD-A5F4-EB5DAD0CD24B}">
  <cacheSource type="worksheet">
    <worksheetSource ref="A1:U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00000000000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 pivotCacheId="46260331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Degelau" refreshedDate="45018.447521643517" createdVersion="8" refreshedVersion="8" minRefreshableVersion="3" recordCount="1000" xr:uid="{502F5726-566A-4A63-BC58-3FF06B88F92B}">
  <cacheSource type="worksheet">
    <worksheetSource ref="A1:U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000000000002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Blank="1" containsMixedTypes="1" containsNumber="1" minValue="1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hn Degelau" refreshedDate="45018.474416550926" backgroundQuery="1" createdVersion="8" refreshedVersion="8" minRefreshableVersion="3" recordCount="0" supportSubquery="1" supportAdvancedDrill="1" xr:uid="{1B61A40E-D913-4F4F-91C4-232EBC3BDCC4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Range].[parent_category].[parent_category]" caption="parent_category" numFmtId="0" hierarchy="18" level="1">
      <sharedItems containsSemiMixedTypes="0" containsNonDate="0" containsString="0"/>
    </cacheField>
    <cacheField name="[Range].[date_created_conversion (Year)].[date_created_conversion (Year)]" caption="date_created_conversion (Year)" numFmtId="0" hierarchy="20" level="1">
      <sharedItems containsSemiMixedTypes="0" containsNonDate="0" containsString="0"/>
    </cacheField>
    <cacheField name="[Range].[date_created_conversion (Month)].[date_created_conversion (Month)]" caption="date_created_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Measures].[Count of outcome]" caption="Count of outcome" numFmtId="0" hierarchy="27" level="32767"/>
  </cacheFields>
  <cacheHierarchies count="28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_created_conversion]" caption="date_created_conversion" attribute="1" time="1" defaultMemberUniqueName="[Range].[date_created_conversion].[All]" allUniqueName="[Range].[date_created_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_ended_conversion]" caption="date_ended_conversion" attribute="1" time="1" defaultMemberUniqueName="[Range].[date_ended_conversion].[All]" allUniqueName="[Range].[date_ended_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_category]" caption="parent_category" attribute="1" defaultMemberUniqueName="[Range].[parent_category].[All]" allUniqueName="[Range].[parent_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_created_conversion (Year)]" caption="date_created_conversion (Year)" attribute="1" defaultMemberUniqueName="[Range].[date_created_conversion (Year)].[All]" allUniqueName="[Range].[date_created_conversion (Year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_created_conversion (Quarter)]" caption="date_created_conversion (Quarter)" attribute="1" defaultMemberUniqueName="[Range].[date_created_conversion (Quarter)].[All]" allUniqueName="[Range].[date_created_conversion (Quarter)].[All]" dimensionUniqueName="[Range]" displayFolder="" count="0" memberValueDatatype="130" unbalanced="0"/>
    <cacheHierarchy uniqueName="[Range].[date_created_conversion (Month)]" caption="date_created_conversion (Month)" attribute="1" defaultMemberUniqueName="[Range].[date_created_conversion (Month)].[All]" allUniqueName="[Range].[date_created_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_created_conversion (Month Index)]" caption="date_created_conversion (Month Index)" attribute="1" defaultMemberUniqueName="[Range].[date_created_conversion (Month Index)].[All]" allUniqueName="[Range].[date_created_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date_created_conversion (Year)]" caption="Count of date_created_conversion (Year)" measure="1" displayFolder="" measureGroup="Range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outcome]" caption="Count of outcome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m/>
    <n v="0"/>
    <s v="CA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92.151898734177209"/>
    <n v="158"/>
    <s v="US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.5"/>
    <x v="1"/>
    <n v="100.01614035087719"/>
    <n v="1425"/>
    <s v="AU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59"/>
    <x v="0"/>
    <n v="103.20833333333333"/>
    <n v="24"/>
    <s v="US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69.3"/>
    <x v="0"/>
    <n v="99.339622641509436"/>
    <n v="53"/>
    <s v="US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73.6"/>
    <x v="1"/>
    <n v="75.833333333333329"/>
    <n v="174"/>
    <s v="DK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21"/>
    <x v="0"/>
    <n v="60.555555555555557"/>
    <n v="18"/>
    <s v="GB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27.60000000000002"/>
    <x v="1"/>
    <n v="64.93832599118943"/>
    <n v="227"/>
    <s v="DK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19.899999999999999"/>
    <x v="2"/>
    <n v="30.997175141242938"/>
    <n v="708"/>
    <s v="DK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51.7"/>
    <x v="0"/>
    <n v="72.909090909090907"/>
    <n v="44"/>
    <s v="US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66.10000000000002"/>
    <x v="1"/>
    <n v="62.9"/>
    <n v="220"/>
    <s v="US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.1"/>
    <x v="0"/>
    <n v="112.22222222222223"/>
    <n v="27"/>
    <s v="US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89.3"/>
    <x v="0"/>
    <n v="102.34545454545454"/>
    <n v="55"/>
    <s v="US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45.1"/>
    <x v="1"/>
    <n v="105.05102040816327"/>
    <n v="98"/>
    <s v="US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66.8"/>
    <x v="0"/>
    <n v="94.144999999999996"/>
    <n v="200"/>
    <s v="US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47.3"/>
    <x v="0"/>
    <n v="84.986725663716811"/>
    <n v="452"/>
    <s v="US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49.5"/>
    <x v="1"/>
    <n v="110.41"/>
    <n v="100"/>
    <s v="US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59.4"/>
    <x v="1"/>
    <n v="107.96236989591674"/>
    <n v="1249"/>
    <s v="US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66.900000000000006"/>
    <x v="3"/>
    <n v="45.103703703703701"/>
    <n v="135"/>
    <s v="US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48.5"/>
    <x v="0"/>
    <n v="45.001483679525222"/>
    <n v="674"/>
    <s v="US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12.2"/>
    <x v="1"/>
    <n v="105.97134670487107"/>
    <n v="1396"/>
    <s v="US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41"/>
    <x v="0"/>
    <n v="69.055555555555557"/>
    <n v="558"/>
    <s v="US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28.1"/>
    <x v="1"/>
    <n v="85.044943820224717"/>
    <n v="890"/>
    <s v="US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32"/>
    <x v="1"/>
    <n v="105.22535211267606"/>
    <n v="142"/>
    <s v="GB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12.8"/>
    <x v="1"/>
    <n v="39.003741114852225"/>
    <n v="2673"/>
    <s v="US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16.4"/>
    <x v="1"/>
    <n v="73.030674846625772"/>
    <n v="163"/>
    <s v="US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48.2"/>
    <x v="3"/>
    <n v="35.009459459459457"/>
    <n v="1480"/>
    <s v="US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80"/>
    <x v="0"/>
    <n v="106.6"/>
    <n v="15"/>
    <s v="US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05.2"/>
    <x v="1"/>
    <n v="61.997747747747745"/>
    <n v="2220"/>
    <s v="US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28.9"/>
    <x v="1"/>
    <n v="94.000622665006233"/>
    <n v="1606"/>
    <s v="CH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60.6"/>
    <x v="1"/>
    <n v="112.05426356589147"/>
    <n v="129"/>
    <s v="US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48.008849557522126"/>
    <n v="226"/>
    <s v="GB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86.8"/>
    <x v="0"/>
    <n v="38.004334633723452"/>
    <n v="2307"/>
    <s v="IT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77.8"/>
    <x v="1"/>
    <n v="35.000184535892231"/>
    <n v="5419"/>
    <s v="US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50.80000000000001"/>
    <x v="1"/>
    <n v="85"/>
    <n v="165"/>
    <s v="US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50.30000000000001"/>
    <x v="1"/>
    <n v="95.993893129770996"/>
    <n v="1965"/>
    <s v="DK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57.30000000000001"/>
    <x v="1"/>
    <n v="68.8125"/>
    <n v="16"/>
    <s v="US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40"/>
    <x v="1"/>
    <n v="105.97196261682242"/>
    <n v="107"/>
    <s v="US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25.3"/>
    <x v="1"/>
    <n v="75.261194029850742"/>
    <n v="134"/>
    <s v="US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50.8"/>
    <x v="0"/>
    <n v="57.125"/>
    <n v="88"/>
    <s v="DK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69.1"/>
    <x v="1"/>
    <n v="75.141414141414145"/>
    <n v="198"/>
    <s v="US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12.9"/>
    <x v="1"/>
    <n v="107.42342342342343"/>
    <n v="111"/>
    <s v="IT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43.9"/>
    <x v="1"/>
    <n v="35.995495495495497"/>
    <n v="222"/>
    <s v="US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85.9"/>
    <x v="1"/>
    <n v="26.998873148744366"/>
    <n v="6212"/>
    <s v="US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58.8"/>
    <x v="1"/>
    <n v="107.56122448979592"/>
    <n v="98"/>
    <s v="DK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47.7"/>
    <x v="0"/>
    <n v="94.375"/>
    <n v="48"/>
    <s v="US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14.8"/>
    <x v="1"/>
    <n v="46.163043478260867"/>
    <n v="92"/>
    <s v="US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75.3"/>
    <x v="1"/>
    <n v="47.845637583892618"/>
    <n v="149"/>
    <s v="US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87"/>
    <x v="1"/>
    <n v="53.007815713698065"/>
    <n v="2431"/>
    <s v="US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89.6"/>
    <x v="1"/>
    <n v="45.059405940594061"/>
    <n v="303"/>
    <s v="US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2"/>
    <n v="1"/>
    <s v="IT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91.9"/>
    <x v="0"/>
    <n v="99.006816632583508"/>
    <n v="1467"/>
    <s v="GB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34.200000000000003"/>
    <x v="0"/>
    <n v="32.786666666666669"/>
    <n v="75"/>
    <s v="US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40.4"/>
    <x v="1"/>
    <n v="59.119617224880386"/>
    <n v="209"/>
    <s v="US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89.9"/>
    <x v="0"/>
    <n v="44.93333333333333"/>
    <n v="120"/>
    <s v="US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78"/>
    <x v="1"/>
    <n v="89.664122137404576"/>
    <n v="131"/>
    <s v="US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3.69999999999999"/>
    <x v="1"/>
    <n v="70.079268292682926"/>
    <n v="164"/>
    <s v="US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15.3"/>
    <x v="1"/>
    <n v="31.059701492537314"/>
    <n v="201"/>
    <s v="US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27.1"/>
    <x v="1"/>
    <n v="29.061611374407583"/>
    <n v="211"/>
    <s v="US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75.10000000000002"/>
    <x v="1"/>
    <n v="30.0859375"/>
    <n v="128"/>
    <s v="US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44.4"/>
    <x v="1"/>
    <n v="84.998125000000002"/>
    <n v="1600"/>
    <s v="CA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92.7"/>
    <x v="0"/>
    <n v="82.001775410563695"/>
    <n v="2253"/>
    <s v="CA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22.6"/>
    <x v="1"/>
    <n v="58.040160642570278"/>
    <n v="249"/>
    <s v="US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11.9"/>
    <x v="0"/>
    <n v="111.4"/>
    <n v="5"/>
    <s v="US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97.6"/>
    <x v="0"/>
    <n v="71.94736842105263"/>
    <n v="38"/>
    <s v="US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36.1"/>
    <x v="1"/>
    <n v="61.038135593220339"/>
    <n v="236"/>
    <s v="US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45.1"/>
    <x v="0"/>
    <n v="108.91666666666667"/>
    <n v="12"/>
    <s v="US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62.4"/>
    <x v="1"/>
    <n v="29.001722017220171"/>
    <n v="4065"/>
    <s v="GB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54.5"/>
    <x v="1"/>
    <n v="58.975609756097562"/>
    <n v="246"/>
    <s v="IT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24.1"/>
    <x v="3"/>
    <n v="111.82352941176471"/>
    <n v="17"/>
    <s v="US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23.7"/>
    <x v="1"/>
    <n v="63.995555555555555"/>
    <n v="2475"/>
    <s v="IT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08.1"/>
    <x v="1"/>
    <n v="85.315789473684205"/>
    <n v="76"/>
    <s v="US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70.3"/>
    <x v="1"/>
    <n v="74.481481481481481"/>
    <n v="54"/>
    <s v="US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60.9"/>
    <x v="1"/>
    <n v="105.14772727272727"/>
    <n v="88"/>
    <s v="US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22.5"/>
    <x v="1"/>
    <n v="56.188235294117646"/>
    <n v="85"/>
    <s v="GB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50.6"/>
    <x v="1"/>
    <n v="85.917647058823533"/>
    <n v="170"/>
    <s v="US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78.099999999999994"/>
    <x v="0"/>
    <n v="57.00296912114014"/>
    <n v="1684"/>
    <s v="US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46.9"/>
    <x v="0"/>
    <n v="79.642857142857139"/>
    <n v="56"/>
    <s v="US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00.8"/>
    <x v="1"/>
    <n v="41.018181818181816"/>
    <n v="330"/>
    <s v="US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69.599999999999994"/>
    <x v="0"/>
    <n v="48.004773269689736"/>
    <n v="838"/>
    <s v="US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37.5"/>
    <x v="1"/>
    <n v="55.212598425196852"/>
    <n v="127"/>
    <s v="US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25.3"/>
    <x v="1"/>
    <n v="92.109489051094897"/>
    <n v="411"/>
    <s v="US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97.3"/>
    <x v="1"/>
    <n v="83.183333333333337"/>
    <n v="180"/>
    <s v="GB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37.6"/>
    <x v="0"/>
    <n v="39.996000000000002"/>
    <n v="1000"/>
    <s v="US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32.4"/>
    <x v="1"/>
    <n v="111.1336898395722"/>
    <n v="374"/>
    <s v="US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31.19999999999999"/>
    <x v="1"/>
    <n v="90.563380281690144"/>
    <n v="71"/>
    <s v="AU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67.6"/>
    <x v="1"/>
    <n v="61.108374384236456"/>
    <n v="203"/>
    <s v="US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62"/>
    <x v="0"/>
    <n v="83.022941970310384"/>
    <n v="1482"/>
    <s v="AU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60.8"/>
    <x v="1"/>
    <n v="110.76106194690266"/>
    <n v="113"/>
    <s v="US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52.6"/>
    <x v="1"/>
    <n v="89.458333333333329"/>
    <n v="96"/>
    <s v="US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78.599999999999994"/>
    <x v="0"/>
    <n v="57.849056603773583"/>
    <n v="106"/>
    <s v="US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48.4"/>
    <x v="0"/>
    <n v="109.99705449189985"/>
    <n v="679"/>
    <s v="IT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58.89999999999998"/>
    <x v="1"/>
    <n v="103.96586345381526"/>
    <n v="498"/>
    <s v="CH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60.5"/>
    <x v="3"/>
    <n v="107.99508196721311"/>
    <n v="610"/>
    <s v="US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03.7"/>
    <x v="1"/>
    <n v="48.927777777777777"/>
    <n v="180"/>
    <s v="GB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13"/>
    <x v="1"/>
    <n v="37.666666666666664"/>
    <n v="27"/>
    <s v="US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17.4"/>
    <x v="1"/>
    <n v="64.999141999141997"/>
    <n v="2331"/>
    <s v="US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26.7"/>
    <x v="1"/>
    <n v="106.61061946902655"/>
    <n v="113"/>
    <s v="US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33.700000000000003"/>
    <x v="0"/>
    <n v="27.009016393442622"/>
    <n v="1220"/>
    <s v="AU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96.7"/>
    <x v="1"/>
    <n v="91.16463414634147"/>
    <n v="164"/>
    <s v="US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21.4"/>
    <x v="1"/>
    <n v="56.054878048780488"/>
    <n v="164"/>
    <s v="US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81.7"/>
    <x v="1"/>
    <n v="31.017857142857142"/>
    <n v="336"/>
    <s v="US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24.6"/>
    <x v="0"/>
    <n v="66.513513513513516"/>
    <n v="37"/>
    <s v="IT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43.1"/>
    <x v="1"/>
    <n v="89.005216484089729"/>
    <n v="1917"/>
    <s v="US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44.5"/>
    <x v="1"/>
    <n v="103.46315789473684"/>
    <n v="95"/>
    <s v="US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59.1"/>
    <x v="1"/>
    <n v="95.278911564625844"/>
    <n v="147"/>
    <s v="US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86.5"/>
    <x v="1"/>
    <n v="75.895348837209298"/>
    <n v="86"/>
    <s v="US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95.29999999999995"/>
    <x v="1"/>
    <n v="107.57831325301204"/>
    <n v="83"/>
    <s v="US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59.2"/>
    <x v="0"/>
    <n v="51.31666666666667"/>
    <n v="60"/>
    <s v="US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15"/>
    <x v="0"/>
    <n v="71.983108108108112"/>
    <n v="296"/>
    <s v="US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20"/>
    <x v="1"/>
    <n v="108.95414201183432"/>
    <n v="676"/>
    <s v="US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68.8"/>
    <x v="1"/>
    <n v="35"/>
    <n v="361"/>
    <s v="AU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76.9"/>
    <x v="1"/>
    <n v="94.938931297709928"/>
    <n v="131"/>
    <s v="US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27.2"/>
    <x v="1"/>
    <n v="109.65079365079364"/>
    <n v="126"/>
    <s v="US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87.2"/>
    <x v="0"/>
    <n v="44.001815980629537"/>
    <n v="3304"/>
    <s v="IT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86.794520547945211"/>
    <n v="73"/>
    <s v="US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73.9"/>
    <x v="1"/>
    <n v="30.992727272727272"/>
    <n v="275"/>
    <s v="US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17.6"/>
    <x v="1"/>
    <n v="94.791044776119406"/>
    <n v="67"/>
    <s v="US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15"/>
    <x v="1"/>
    <n v="69.79220779220779"/>
    <n v="154"/>
    <s v="US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49.5"/>
    <x v="1"/>
    <n v="63.003367003367003"/>
    <n v="1782"/>
    <s v="US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19.3"/>
    <x v="1"/>
    <n v="110.0343300110742"/>
    <n v="903"/>
    <s v="US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64.400000000000006"/>
    <x v="0"/>
    <n v="25.997933274284026"/>
    <n v="3387"/>
    <s v="US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18.600000000000001"/>
    <x v="0"/>
    <n v="49.987915407854985"/>
    <n v="662"/>
    <s v="CA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67.8"/>
    <x v="1"/>
    <n v="101.72340425531915"/>
    <n v="94"/>
    <s v="IT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59.9"/>
    <x v="1"/>
    <n v="47.083333333333336"/>
    <n v="180"/>
    <s v="US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38.6"/>
    <x v="0"/>
    <n v="89.944444444444443"/>
    <n v="774"/>
    <s v="US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51.4"/>
    <x v="0"/>
    <n v="78.96875"/>
    <n v="672"/>
    <s v="CA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60.3"/>
    <x v="3"/>
    <n v="80.067669172932327"/>
    <n v="532"/>
    <s v="US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.2"/>
    <x v="3"/>
    <n v="86.472727272727269"/>
    <n v="55"/>
    <s v="AU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55.5"/>
    <x v="1"/>
    <n v="28.001876172607879"/>
    <n v="533"/>
    <s v="DK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0.9"/>
    <x v="1"/>
    <n v="67.996725337699544"/>
    <n v="2443"/>
    <s v="GB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16.2"/>
    <x v="1"/>
    <n v="43.078651685393261"/>
    <n v="89"/>
    <s v="US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10.8"/>
    <x v="1"/>
    <n v="87.95597484276729"/>
    <n v="159"/>
    <s v="US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89.7"/>
    <x v="0"/>
    <n v="94.987234042553197"/>
    <n v="940"/>
    <s v="CH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71.3"/>
    <x v="0"/>
    <n v="46.905982905982903"/>
    <n v="117"/>
    <s v="US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.3"/>
    <x v="3"/>
    <n v="46.913793103448278"/>
    <n v="58"/>
    <s v="US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61.8"/>
    <x v="1"/>
    <n v="94.24"/>
    <n v="50"/>
    <s v="US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80.139130434782615"/>
    <n v="115"/>
    <s v="US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20.9"/>
    <x v="0"/>
    <n v="59.036809815950917"/>
    <n v="326"/>
    <s v="US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23.2"/>
    <x v="1"/>
    <n v="65.989247311827953"/>
    <n v="186"/>
    <s v="US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01.6"/>
    <x v="1"/>
    <n v="60.992530345471522"/>
    <n v="1071"/>
    <s v="US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30"/>
    <x v="1"/>
    <n v="98.307692307692307"/>
    <n v="117"/>
    <s v="US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35.6"/>
    <x v="1"/>
    <n v="104.6"/>
    <n v="70"/>
    <s v="US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29.1"/>
    <x v="1"/>
    <n v="86.066666666666663"/>
    <n v="135"/>
    <s v="US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36.5"/>
    <x v="1"/>
    <n v="76.989583333333329"/>
    <n v="768"/>
    <s v="CH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17.3"/>
    <x v="3"/>
    <n v="29.764705882352942"/>
    <n v="51"/>
    <s v="US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12.5"/>
    <x v="1"/>
    <n v="46.91959798994975"/>
    <n v="199"/>
    <s v="US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21"/>
    <x v="1"/>
    <n v="105.18691588785046"/>
    <n v="107"/>
    <s v="US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19.9"/>
    <x v="1"/>
    <n v="69.907692307692301"/>
    <n v="195"/>
    <s v="US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64.2"/>
    <x v="0"/>
    <n v="60.011588275391958"/>
    <n v="1467"/>
    <s v="US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23.1"/>
    <x v="1"/>
    <n v="52.006220379146917"/>
    <n v="3376"/>
    <s v="US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93"/>
    <x v="0"/>
    <n v="31.000176025347649"/>
    <n v="5681"/>
    <s v="US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58.8"/>
    <x v="0"/>
    <n v="95.042492917847028"/>
    <n v="1059"/>
    <s v="US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65"/>
    <x v="0"/>
    <n v="75.968174204355108"/>
    <n v="1194"/>
    <s v="US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73.900000000000006"/>
    <x v="3"/>
    <n v="71.013192612137203"/>
    <n v="379"/>
    <s v="AU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52.7"/>
    <x v="0"/>
    <n v="73.733333333333334"/>
    <n v="30"/>
    <s v="AU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21"/>
    <x v="1"/>
    <n v="113.17073170731707"/>
    <n v="41"/>
    <s v="US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00"/>
    <x v="1"/>
    <n v="105.00933552992861"/>
    <n v="1821"/>
    <s v="US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62.30000000000001"/>
    <x v="1"/>
    <n v="79.176829268292678"/>
    <n v="164"/>
    <s v="US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78.2"/>
    <x v="0"/>
    <n v="57.333333333333336"/>
    <n v="75"/>
    <s v="US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49.69999999999999"/>
    <x v="1"/>
    <n v="58.178343949044589"/>
    <n v="157"/>
    <s v="CH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53.3"/>
    <x v="1"/>
    <n v="36.032520325203251"/>
    <n v="246"/>
    <s v="US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00.2"/>
    <x v="1"/>
    <n v="107.99068767908309"/>
    <n v="1396"/>
    <s v="US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22"/>
    <x v="1"/>
    <n v="44.005985634477256"/>
    <n v="2506"/>
    <s v="US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37.1"/>
    <x v="1"/>
    <n v="55.077868852459019"/>
    <n v="244"/>
    <s v="US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15.5"/>
    <x v="1"/>
    <n v="74"/>
    <n v="146"/>
    <s v="AU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31.3"/>
    <x v="0"/>
    <n v="41.996858638743454"/>
    <n v="955"/>
    <s v="DK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24.1"/>
    <x v="1"/>
    <n v="77.988161010260455"/>
    <n v="1267"/>
    <s v="US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2.9"/>
    <x v="0"/>
    <n v="82.507462686567166"/>
    <n v="67"/>
    <s v="US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10.6"/>
    <x v="0"/>
    <n v="104.2"/>
    <n v="5"/>
    <s v="US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82.9"/>
    <x v="0"/>
    <n v="25.5"/>
    <n v="26"/>
    <s v="US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63"/>
    <x v="1"/>
    <n v="100.98334401024984"/>
    <n v="1561"/>
    <s v="US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94.7"/>
    <x v="1"/>
    <n v="111.83333333333333"/>
    <n v="48"/>
    <s v="US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26.2"/>
    <x v="0"/>
    <n v="41.999115044247787"/>
    <n v="1130"/>
    <s v="US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74.8"/>
    <x v="0"/>
    <n v="110.05115089514067"/>
    <n v="782"/>
    <s v="US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16.5"/>
    <x v="1"/>
    <n v="58.997079225994888"/>
    <n v="2739"/>
    <s v="US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96.2"/>
    <x v="0"/>
    <n v="32.985714285714288"/>
    <n v="210"/>
    <s v="US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57.7"/>
    <x v="1"/>
    <n v="45.005654509471306"/>
    <n v="3537"/>
    <s v="CA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08.5"/>
    <x v="1"/>
    <n v="81.98196487897485"/>
    <n v="2107"/>
    <s v="AU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61.8"/>
    <x v="0"/>
    <n v="39.080882352941174"/>
    <n v="136"/>
    <s v="US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22.3"/>
    <x v="1"/>
    <n v="58.996383363471971"/>
    <n v="3318"/>
    <s v="DK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.099999999999994"/>
    <x v="0"/>
    <n v="40.988372093023258"/>
    <n v="86"/>
    <s v="CA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93.10000000000002"/>
    <x v="1"/>
    <n v="31.029411764705884"/>
    <n v="340"/>
    <s v="US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71.8"/>
    <x v="0"/>
    <n v="37.789473684210527"/>
    <n v="19"/>
    <s v="US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31.9"/>
    <x v="0"/>
    <n v="32.006772009029348"/>
    <n v="886"/>
    <s v="US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29.9"/>
    <x v="1"/>
    <n v="95.966712898751737"/>
    <n v="1442"/>
    <s v="CA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32"/>
    <x v="0"/>
    <n v="75"/>
    <n v="35"/>
    <s v="IT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23.5"/>
    <x v="3"/>
    <n v="102.0498866213152"/>
    <n v="441"/>
    <s v="US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68.599999999999994"/>
    <x v="0"/>
    <n v="105.75"/>
    <n v="24"/>
    <s v="US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38"/>
    <x v="0"/>
    <n v="37.069767441860463"/>
    <n v="86"/>
    <s v="IT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20"/>
    <x v="0"/>
    <n v="35.049382716049379"/>
    <n v="243"/>
    <s v="US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45.6"/>
    <x v="0"/>
    <n v="46.338461538461537"/>
    <n v="65"/>
    <s v="US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22.8"/>
    <x v="1"/>
    <n v="69.174603174603178"/>
    <n v="126"/>
    <s v="US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61.8"/>
    <x v="1"/>
    <n v="109.07824427480917"/>
    <n v="524"/>
    <s v="US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63.1"/>
    <x v="0"/>
    <n v="51.78"/>
    <n v="100"/>
    <s v="DK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98.2"/>
    <x v="1"/>
    <n v="82.010055304172951"/>
    <n v="1989"/>
    <s v="US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9.6"/>
    <x v="0"/>
    <n v="35.958333333333336"/>
    <n v="168"/>
    <s v="US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53.8"/>
    <x v="0"/>
    <n v="74.461538461538467"/>
    <n v="13"/>
    <s v="US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2"/>
    <n v="1"/>
    <s v="CA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81.2"/>
    <x v="1"/>
    <n v="91.114649681528661"/>
    <n v="157"/>
    <s v="US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78.8"/>
    <x v="3"/>
    <n v="79.792682926829272"/>
    <n v="82"/>
    <s v="US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.4"/>
    <x v="1"/>
    <n v="42.999777678968428"/>
    <n v="4498"/>
    <s v="AU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.4"/>
    <x v="0"/>
    <n v="63.225000000000001"/>
    <n v="40"/>
    <s v="US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31.8"/>
    <x v="1"/>
    <n v="70.174999999999997"/>
    <n v="80"/>
    <s v="US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38.799999999999997"/>
    <x v="3"/>
    <n v="61.333333333333336"/>
    <n v="57"/>
    <s v="US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25.7"/>
    <x v="1"/>
    <n v="99"/>
    <n v="43"/>
    <s v="US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01.1"/>
    <x v="1"/>
    <n v="96.984900146127615"/>
    <n v="2053"/>
    <s v="US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21.2"/>
    <x v="2"/>
    <n v="51.004950495049506"/>
    <n v="808"/>
    <s v="AU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67.400000000000006"/>
    <x v="0"/>
    <n v="28.044247787610619"/>
    <n v="226"/>
    <s v="DK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94.9"/>
    <x v="0"/>
    <n v="60.984615384615381"/>
    <n v="1625"/>
    <s v="US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51.9"/>
    <x v="1"/>
    <n v="73.214285714285708"/>
    <n v="168"/>
    <s v="US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95.2"/>
    <x v="1"/>
    <n v="39.997435299603637"/>
    <n v="4289"/>
    <s v="US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23.1"/>
    <x v="1"/>
    <n v="86.812121212121212"/>
    <n v="165"/>
    <s v="US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3.8"/>
    <x v="0"/>
    <n v="42.125874125874127"/>
    <n v="143"/>
    <s v="US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55.1"/>
    <x v="1"/>
    <n v="103.97851239669421"/>
    <n v="1815"/>
    <s v="US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44.8"/>
    <x v="0"/>
    <n v="62.003211991434689"/>
    <n v="934"/>
    <s v="US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15.9"/>
    <x v="1"/>
    <n v="31.005037783375315"/>
    <n v="397"/>
    <s v="GB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32.1"/>
    <x v="1"/>
    <n v="89.991552956465242"/>
    <n v="1539"/>
    <s v="US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.4"/>
    <x v="0"/>
    <n v="39.235294117647058"/>
    <n v="17"/>
    <s v="US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98.6"/>
    <x v="0"/>
    <n v="54.993116108306566"/>
    <n v="2179"/>
    <s v="US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38"/>
    <x v="1"/>
    <n v="47.992753623188406"/>
    <n v="138"/>
    <s v="US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93.8"/>
    <x v="0"/>
    <n v="87.966702470461868"/>
    <n v="931"/>
    <s v="US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03.6"/>
    <x v="1"/>
    <n v="51.999165275459099"/>
    <n v="3594"/>
    <s v="US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60.2"/>
    <x v="1"/>
    <n v="29.999659863945578"/>
    <n v="5880"/>
    <s v="US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66.6"/>
    <x v="1"/>
    <n v="98.205357142857139"/>
    <n v="112"/>
    <s v="US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68.7"/>
    <x v="1"/>
    <n v="108.96182396606575"/>
    <n v="943"/>
    <s v="US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19.9"/>
    <x v="1"/>
    <n v="66.998379254457049"/>
    <n v="2468"/>
    <s v="US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93.7"/>
    <x v="1"/>
    <n v="64.99333594668758"/>
    <n v="2551"/>
    <s v="US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20.2"/>
    <x v="1"/>
    <n v="99.841584158415841"/>
    <n v="101"/>
    <s v="US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76.7"/>
    <x v="3"/>
    <n v="82.432835820895519"/>
    <n v="67"/>
    <s v="US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71.3"/>
    <x v="1"/>
    <n v="63.293478260869563"/>
    <n v="92"/>
    <s v="US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57.9"/>
    <x v="1"/>
    <n v="96.774193548387103"/>
    <n v="62"/>
    <s v="US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09.1"/>
    <x v="1"/>
    <n v="54.906040268456373"/>
    <n v="149"/>
    <s v="IT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41.7"/>
    <x v="0"/>
    <n v="39.010869565217391"/>
    <n v="92"/>
    <s v="US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10.9"/>
    <x v="0"/>
    <n v="75.84210526315789"/>
    <n v="57"/>
    <s v="AU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59.4"/>
    <x v="1"/>
    <n v="45.051671732522799"/>
    <n v="329"/>
    <s v="US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22.4"/>
    <x v="1"/>
    <n v="104.51546391752578"/>
    <n v="97"/>
    <s v="DK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97.7"/>
    <x v="0"/>
    <n v="76.268292682926827"/>
    <n v="41"/>
    <s v="US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18.8"/>
    <x v="1"/>
    <n v="69.015695067264573"/>
    <n v="1784"/>
    <s v="US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01.9"/>
    <x v="1"/>
    <n v="101.97684085510689"/>
    <n v="1684"/>
    <s v="AU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27.7"/>
    <x v="1"/>
    <n v="42.915999999999997"/>
    <n v="250"/>
    <s v="US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45.2"/>
    <x v="1"/>
    <n v="43.025210084033617"/>
    <n v="238"/>
    <s v="US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69.70000000000005"/>
    <x v="1"/>
    <n v="75.245283018867923"/>
    <n v="53"/>
    <s v="US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09.3"/>
    <x v="1"/>
    <n v="69.023364485981304"/>
    <n v="214"/>
    <s v="US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25.5"/>
    <x v="1"/>
    <n v="65.986486486486484"/>
    <n v="222"/>
    <s v="US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32.6"/>
    <x v="1"/>
    <n v="98.013800424628457"/>
    <n v="1884"/>
    <s v="US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11.3"/>
    <x v="1"/>
    <n v="60.105504587155963"/>
    <n v="218"/>
    <s v="AU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73.3"/>
    <x v="1"/>
    <n v="26.000773395204948"/>
    <n v="6465"/>
    <s v="US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3"/>
    <n v="1"/>
    <s v="US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54.1"/>
    <x v="0"/>
    <n v="38.019801980198018"/>
    <n v="101"/>
    <s v="US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26.29999999999995"/>
    <x v="1"/>
    <n v="106.15254237288136"/>
    <n v="59"/>
    <s v="US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89"/>
    <x v="0"/>
    <n v="81.019475655430711"/>
    <n v="1335"/>
    <s v="CA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84.9"/>
    <x v="1"/>
    <n v="96.647727272727266"/>
    <n v="88"/>
    <s v="US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20.2"/>
    <x v="1"/>
    <n v="57.003535651149086"/>
    <n v="1697"/>
    <s v="US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23.4"/>
    <x v="0"/>
    <n v="63.93333333333333"/>
    <n v="15"/>
    <s v="GB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0.456521739130437"/>
    <n v="92"/>
    <s v="US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68.5"/>
    <x v="1"/>
    <n v="72.172043010752688"/>
    <n v="186"/>
    <s v="US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97.5"/>
    <x v="1"/>
    <n v="77.934782608695656"/>
    <n v="138"/>
    <s v="US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57.69999999999999"/>
    <x v="1"/>
    <n v="38.065134099616856"/>
    <n v="261"/>
    <s v="US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31.2"/>
    <x v="0"/>
    <n v="57.936123348017624"/>
    <n v="454"/>
    <s v="US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13.39999999999998"/>
    <x v="1"/>
    <n v="49.794392523364486"/>
    <n v="107"/>
    <s v="US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70.9"/>
    <x v="1"/>
    <n v="54.050251256281406"/>
    <n v="199"/>
    <s v="US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62.7"/>
    <x v="1"/>
    <n v="30.002721335268504"/>
    <n v="5512"/>
    <s v="US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23.1"/>
    <x v="1"/>
    <n v="70.127906976744185"/>
    <n v="86"/>
    <s v="US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76.8"/>
    <x v="0"/>
    <n v="26.996228786926462"/>
    <n v="3182"/>
    <s v="IT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33.6"/>
    <x v="1"/>
    <n v="51.990606936416185"/>
    <n v="2768"/>
    <s v="AU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80.5"/>
    <x v="1"/>
    <n v="56.416666666666664"/>
    <n v="48"/>
    <s v="US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52.6"/>
    <x v="1"/>
    <n v="101.63218390804597"/>
    <n v="87"/>
    <s v="US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27.2"/>
    <x v="3"/>
    <n v="25.005291005291006"/>
    <n v="1890"/>
    <s v="US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.3"/>
    <x v="2"/>
    <n v="32.016393442622949"/>
    <n v="61"/>
    <s v="US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04"/>
    <x v="1"/>
    <n v="82.021647307286173"/>
    <n v="1894"/>
    <s v="US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37.19999999999999"/>
    <x v="1"/>
    <n v="37.957446808510639"/>
    <n v="282"/>
    <s v="CA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32.200000000000003"/>
    <x v="0"/>
    <n v="51.533333333333331"/>
    <n v="15"/>
    <s v="US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41.5"/>
    <x v="1"/>
    <n v="81.198275862068968"/>
    <n v="116"/>
    <s v="US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96.8"/>
    <x v="0"/>
    <n v="40.030075187969928"/>
    <n v="133"/>
    <s v="US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66.4000000000001"/>
    <x v="1"/>
    <n v="89.939759036144579"/>
    <n v="83"/>
    <s v="US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25.89999999999998"/>
    <x v="1"/>
    <n v="96.692307692307693"/>
    <n v="91"/>
    <s v="US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70.7"/>
    <x v="1"/>
    <n v="25.010989010989011"/>
    <n v="546"/>
    <s v="US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81.4"/>
    <x v="1"/>
    <n v="36.987277353689571"/>
    <n v="393"/>
    <s v="US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91.5"/>
    <x v="0"/>
    <n v="73.012609117361791"/>
    <n v="2062"/>
    <s v="US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08"/>
    <x v="1"/>
    <n v="68.240601503759393"/>
    <n v="133"/>
    <s v="US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18.7"/>
    <x v="0"/>
    <n v="52.310344827586206"/>
    <n v="29"/>
    <s v="DK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83.2"/>
    <x v="0"/>
    <n v="61.765151515151516"/>
    <n v="132"/>
    <s v="US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06.3"/>
    <x v="1"/>
    <n v="25.027559055118111"/>
    <n v="254"/>
    <s v="US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17.399999999999999"/>
    <x v="3"/>
    <n v="106.28804347826087"/>
    <n v="184"/>
    <s v="US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09.7"/>
    <x v="1"/>
    <n v="75.07386363636364"/>
    <n v="176"/>
    <s v="US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97.8"/>
    <x v="0"/>
    <n v="39.970802919708028"/>
    <n v="137"/>
    <s v="DK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84.3"/>
    <x v="1"/>
    <n v="39.982195845697326"/>
    <n v="337"/>
    <s v="CA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54.4"/>
    <x v="0"/>
    <n v="101.01541850220265"/>
    <n v="908"/>
    <s v="US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56.6"/>
    <x v="1"/>
    <n v="76.813084112149539"/>
    <n v="107"/>
    <s v="US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9.8000000000000007"/>
    <x v="0"/>
    <n v="71.7"/>
    <n v="10"/>
    <s v="US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16.399999999999999"/>
    <x v="3"/>
    <n v="33.28125"/>
    <n v="32"/>
    <s v="IT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39.7"/>
    <x v="1"/>
    <n v="43.923497267759565"/>
    <n v="183"/>
    <s v="US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35.700000000000003"/>
    <x v="0"/>
    <n v="36.004712041884815"/>
    <n v="1910"/>
    <s v="CH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55"/>
    <x v="0"/>
    <n v="88.21052631578948"/>
    <n v="38"/>
    <s v="AU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94.2"/>
    <x v="0"/>
    <n v="65.240384615384613"/>
    <n v="104"/>
    <s v="AU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43.9"/>
    <x v="1"/>
    <n v="69.958333333333329"/>
    <n v="72"/>
    <s v="US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51.4"/>
    <x v="0"/>
    <n v="39.877551020408163"/>
    <n v="49"/>
    <s v="US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x v="0"/>
    <n v="5"/>
    <n v="1"/>
    <s v="DK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44.7"/>
    <x v="1"/>
    <n v="41.023728813559323"/>
    <n v="295"/>
    <s v="US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31.8"/>
    <x v="0"/>
    <n v="98.914285714285711"/>
    <n v="245"/>
    <s v="US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82.6"/>
    <x v="0"/>
    <n v="87.78125"/>
    <n v="32"/>
    <s v="US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46.1"/>
    <x v="1"/>
    <n v="80.767605633802816"/>
    <n v="142"/>
    <s v="US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86.2"/>
    <x v="1"/>
    <n v="94.28235294117647"/>
    <n v="85"/>
    <s v="US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7.9"/>
    <x v="0"/>
    <n v="73.428571428571431"/>
    <n v="7"/>
    <s v="US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32.1"/>
    <x v="1"/>
    <n v="65.968133535660087"/>
    <n v="659"/>
    <s v="DK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74.099999999999994"/>
    <x v="0"/>
    <n v="109.04109589041096"/>
    <n v="803"/>
    <s v="US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75.3"/>
    <x v="3"/>
    <n v="41.16"/>
    <n v="75"/>
    <s v="US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20.3"/>
    <x v="0"/>
    <n v="99.125"/>
    <n v="16"/>
    <s v="US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03.4"/>
    <x v="1"/>
    <n v="105.88429752066116"/>
    <n v="121"/>
    <s v="US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10.2"/>
    <x v="1"/>
    <n v="48.996525921966864"/>
    <n v="3742"/>
    <s v="US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95.3"/>
    <x v="1"/>
    <n v="39"/>
    <n v="223"/>
    <s v="US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94.7"/>
    <x v="1"/>
    <n v="31.022556390977442"/>
    <n v="133"/>
    <s v="US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33.9"/>
    <x v="0"/>
    <n v="103.87096774193549"/>
    <n v="31"/>
    <s v="US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66.7"/>
    <x v="0"/>
    <n v="59.268518518518519"/>
    <n v="108"/>
    <s v="IT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19.2"/>
    <x v="0"/>
    <n v="42.3"/>
    <n v="30"/>
    <s v="US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15.8"/>
    <x v="0"/>
    <n v="53.117647058823529"/>
    <n v="17"/>
    <s v="US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38.700000000000003"/>
    <x v="3"/>
    <n v="50.796875"/>
    <n v="64"/>
    <s v="US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9.6"/>
    <x v="0"/>
    <n v="101.15"/>
    <n v="80"/>
    <s v="US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.1"/>
    <x v="0"/>
    <n v="65.000810372771468"/>
    <n v="2468"/>
    <s v="US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66.6"/>
    <x v="1"/>
    <n v="37.998645510835914"/>
    <n v="5168"/>
    <s v="US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24.1"/>
    <x v="0"/>
    <n v="82.615384615384613"/>
    <n v="26"/>
    <s v="GB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64.1"/>
    <x v="1"/>
    <n v="37.941368078175898"/>
    <n v="307"/>
    <s v="US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90.7"/>
    <x v="0"/>
    <n v="80.780821917808225"/>
    <n v="73"/>
    <s v="US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46.2"/>
    <x v="0"/>
    <n v="25.984375"/>
    <n v="128"/>
    <s v="US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38.5"/>
    <x v="0"/>
    <n v="30.363636363636363"/>
    <n v="33"/>
    <s v="US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33.6"/>
    <x v="1"/>
    <n v="54.004916018025398"/>
    <n v="2441"/>
    <s v="US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22.9"/>
    <x v="2"/>
    <n v="101.78672985781991"/>
    <n v="211"/>
    <s v="US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85"/>
    <x v="1"/>
    <n v="45.003610108303249"/>
    <n v="1385"/>
    <s v="GB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43.7"/>
    <x v="1"/>
    <n v="77.068421052631578"/>
    <n v="190"/>
    <s v="US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200"/>
    <x v="1"/>
    <n v="88.076595744680844"/>
    <n v="470"/>
    <s v="US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24"/>
    <x v="1"/>
    <n v="47.035573122529641"/>
    <n v="253"/>
    <s v="US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86.6"/>
    <x v="1"/>
    <n v="110.99550763701707"/>
    <n v="1113"/>
    <s v="US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14.3"/>
    <x v="1"/>
    <n v="87.003066141042481"/>
    <n v="2283"/>
    <s v="US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97"/>
    <x v="0"/>
    <n v="63.994402985074629"/>
    <n v="1072"/>
    <s v="US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22.8"/>
    <x v="1"/>
    <n v="105.9945205479452"/>
    <n v="1095"/>
    <s v="US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79.1"/>
    <x v="1"/>
    <n v="73.989349112426041"/>
    <n v="1690"/>
    <s v="US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80"/>
    <x v="3"/>
    <n v="84.02004626060139"/>
    <n v="1297"/>
    <s v="CA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94.2"/>
    <x v="0"/>
    <n v="88.966921119592882"/>
    <n v="393"/>
    <s v="US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84.7"/>
    <x v="0"/>
    <n v="76.990453460620529"/>
    <n v="1257"/>
    <s v="US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66.5"/>
    <x v="0"/>
    <n v="97.146341463414629"/>
    <n v="328"/>
    <s v="US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53.9"/>
    <x v="0"/>
    <n v="33.013605442176868"/>
    <n v="147"/>
    <s v="US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42"/>
    <x v="0"/>
    <n v="99.950602409638549"/>
    <n v="830"/>
    <s v="US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14.7"/>
    <x v="0"/>
    <n v="69.966767371601208"/>
    <n v="331"/>
    <s v="GB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34.5"/>
    <x v="0"/>
    <n v="110.32"/>
    <n v="25"/>
    <s v="US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00.8"/>
    <x v="1"/>
    <n v="66.005235602094245"/>
    <n v="191"/>
    <s v="US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71.8"/>
    <x v="0"/>
    <n v="41.005742176284812"/>
    <n v="3483"/>
    <s v="US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53.1"/>
    <x v="0"/>
    <n v="103.96316359696641"/>
    <n v="923"/>
    <s v="US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x v="0"/>
    <n v="5"/>
    <n v="1"/>
    <s v="US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27.7"/>
    <x v="1"/>
    <n v="47.009935419771487"/>
    <n v="2013"/>
    <s v="US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34.9"/>
    <x v="0"/>
    <n v="29.606060606060606"/>
    <n v="33"/>
    <s v="CA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10.6"/>
    <x v="1"/>
    <n v="81.010569583088667"/>
    <n v="1703"/>
    <s v="US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23.7"/>
    <x v="1"/>
    <n v="94.35"/>
    <n v="80"/>
    <s v="DK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59"/>
    <x v="2"/>
    <n v="26.058139534883722"/>
    <n v="86"/>
    <s v="US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36.9"/>
    <x v="0"/>
    <n v="85.775000000000006"/>
    <n v="40"/>
    <s v="IT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84.9"/>
    <x v="1"/>
    <n v="103.73170731707317"/>
    <n v="41"/>
    <s v="US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11.8"/>
    <x v="0"/>
    <n v="49.826086956521742"/>
    <n v="23"/>
    <s v="CA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98.7"/>
    <x v="1"/>
    <n v="63.893048128342244"/>
    <n v="187"/>
    <s v="US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26.4"/>
    <x v="1"/>
    <n v="47.002434782608695"/>
    <n v="2875"/>
    <s v="GB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73.6"/>
    <x v="1"/>
    <n v="108.47727272727273"/>
    <n v="88"/>
    <s v="US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71.8"/>
    <x v="1"/>
    <n v="72.015706806282722"/>
    <n v="191"/>
    <s v="US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60.19999999999999"/>
    <x v="1"/>
    <n v="59.928057553956833"/>
    <n v="139"/>
    <s v="US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16.3"/>
    <x v="1"/>
    <n v="78.209677419354833"/>
    <n v="186"/>
    <s v="US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33.4"/>
    <x v="1"/>
    <n v="104.77678571428571"/>
    <n v="112"/>
    <s v="AU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92.1"/>
    <x v="1"/>
    <n v="105.52475247524752"/>
    <n v="101"/>
    <s v="US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18.899999999999999"/>
    <x v="0"/>
    <n v="24.933333333333334"/>
    <n v="75"/>
    <s v="US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76.8"/>
    <x v="1"/>
    <n v="69.873786407766985"/>
    <n v="206"/>
    <s v="GB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73"/>
    <x v="1"/>
    <n v="95.733766233766232"/>
    <n v="154"/>
    <s v="US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59.4"/>
    <x v="1"/>
    <n v="29.997485752598056"/>
    <n v="5966"/>
    <s v="US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67.900000000000006"/>
    <x v="0"/>
    <n v="59.011948529411768"/>
    <n v="2176"/>
    <s v="US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91.6"/>
    <x v="1"/>
    <n v="84.757396449704146"/>
    <n v="169"/>
    <s v="US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30.2"/>
    <x v="1"/>
    <n v="78.010921177587846"/>
    <n v="2106"/>
    <s v="US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13.2"/>
    <x v="0"/>
    <n v="50.05215419501134"/>
    <n v="441"/>
    <s v="US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54.8"/>
    <x v="0"/>
    <n v="59.16"/>
    <n v="25"/>
    <s v="US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61"/>
    <x v="1"/>
    <n v="93.702290076335885"/>
    <n v="131"/>
    <s v="US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10.3"/>
    <x v="0"/>
    <n v="40.14173228346457"/>
    <n v="127"/>
    <s v="US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14"/>
    <x v="0"/>
    <n v="70.090140845070422"/>
    <n v="355"/>
    <s v="US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40.4"/>
    <x v="0"/>
    <n v="66.181818181818187"/>
    <n v="44"/>
    <s v="GB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60.30000000000001"/>
    <x v="1"/>
    <n v="47.714285714285715"/>
    <n v="84"/>
    <s v="US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83.9"/>
    <x v="1"/>
    <n v="62.896774193548389"/>
    <n v="155"/>
    <s v="US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63.8"/>
    <x v="0"/>
    <n v="86.611940298507463"/>
    <n v="67"/>
    <s v="US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25.4"/>
    <x v="1"/>
    <n v="75.126984126984127"/>
    <n v="189"/>
    <s v="US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72"/>
    <x v="1"/>
    <n v="41.004167534903104"/>
    <n v="4799"/>
    <s v="US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46.19999999999999"/>
    <x v="1"/>
    <n v="50.007915567282325"/>
    <n v="1137"/>
    <s v="US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76.400000000000006"/>
    <x v="0"/>
    <n v="96.960674157303373"/>
    <n v="1068"/>
    <s v="US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39.299999999999997"/>
    <x v="0"/>
    <n v="100.93160377358491"/>
    <n v="424"/>
    <s v="US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11.3"/>
    <x v="3"/>
    <n v="89.227586206896547"/>
    <n v="145"/>
    <s v="CH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22.1"/>
    <x v="1"/>
    <n v="87.979166666666671"/>
    <n v="1152"/>
    <s v="US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86.5"/>
    <x v="1"/>
    <n v="89.54"/>
    <n v="50"/>
    <s v="US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.3"/>
    <x v="0"/>
    <n v="29.09271523178808"/>
    <n v="151"/>
    <s v="US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65.599999999999994"/>
    <x v="0"/>
    <n v="42.006218905472636"/>
    <n v="1608"/>
    <s v="US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29"/>
    <x v="1"/>
    <n v="47.004903563255965"/>
    <n v="3059"/>
    <s v="CA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69.4"/>
    <x v="1"/>
    <n v="110.44117647058823"/>
    <n v="34"/>
    <s v="US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30.1"/>
    <x v="1"/>
    <n v="41.990909090909092"/>
    <n v="220"/>
    <s v="US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67.1"/>
    <x v="1"/>
    <n v="48.012468827930178"/>
    <n v="1604"/>
    <s v="AU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73.9"/>
    <x v="1"/>
    <n v="31.019823788546255"/>
    <n v="454"/>
    <s v="US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17.8"/>
    <x v="1"/>
    <n v="99.203252032520325"/>
    <n v="123"/>
    <s v="IT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63.9"/>
    <x v="0"/>
    <n v="66.022316684378325"/>
    <n v="941"/>
    <s v="US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2"/>
    <n v="1"/>
    <s v="US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30.2"/>
    <x v="1"/>
    <n v="46.060200668896321"/>
    <n v="299"/>
    <s v="US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40.4"/>
    <x v="0"/>
    <n v="73.650000000000006"/>
    <n v="40"/>
    <s v="US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86.2"/>
    <x v="0"/>
    <n v="55.99336650082919"/>
    <n v="3015"/>
    <s v="CA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15.60000000000002"/>
    <x v="1"/>
    <n v="68.985695127402778"/>
    <n v="2237"/>
    <s v="US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89.6"/>
    <x v="0"/>
    <n v="60.981609195402299"/>
    <n v="435"/>
    <s v="US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82.1"/>
    <x v="1"/>
    <n v="110.98139534883721"/>
    <n v="645"/>
    <s v="US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55.9"/>
    <x v="1"/>
    <n v="25"/>
    <n v="484"/>
    <s v="DK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31.80000000000001"/>
    <x v="1"/>
    <n v="78.759740259740255"/>
    <n v="154"/>
    <s v="CA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46.3"/>
    <x v="0"/>
    <n v="87.960784313725483"/>
    <n v="714"/>
    <s v="US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36.1"/>
    <x v="2"/>
    <n v="49.987398739873989"/>
    <n v="1111"/>
    <s v="US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04.6"/>
    <x v="1"/>
    <n v="99.524390243902445"/>
    <n v="82"/>
    <s v="US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68.9"/>
    <x v="1"/>
    <n v="104.82089552238806"/>
    <n v="134"/>
    <s v="US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62.1"/>
    <x v="2"/>
    <n v="108.01469237832875"/>
    <n v="1089"/>
    <s v="US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84.7"/>
    <x v="0"/>
    <n v="28.998544660724033"/>
    <n v="5497"/>
    <s v="US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11.1"/>
    <x v="0"/>
    <n v="30.028708133971293"/>
    <n v="418"/>
    <s v="US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43.8"/>
    <x v="0"/>
    <n v="41.005559416261292"/>
    <n v="1439"/>
    <s v="US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55.5"/>
    <x v="0"/>
    <n v="62.866666666666667"/>
    <n v="15"/>
    <s v="US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57.4"/>
    <x v="0"/>
    <n v="47.005002501250623"/>
    <n v="1999"/>
    <s v="CA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23.4"/>
    <x v="1"/>
    <n v="26.997693638285604"/>
    <n v="5203"/>
    <s v="US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28.5"/>
    <x v="1"/>
    <n v="68.329787234042556"/>
    <n v="94"/>
    <s v="US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64"/>
    <x v="0"/>
    <n v="50.974576271186443"/>
    <n v="118"/>
    <s v="US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27.3"/>
    <x v="1"/>
    <n v="54.024390243902438"/>
    <n v="205"/>
    <s v="US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10.6"/>
    <x v="0"/>
    <n v="97.055555555555557"/>
    <n v="162"/>
    <s v="US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40.5"/>
    <x v="0"/>
    <n v="24.867469879518072"/>
    <n v="83"/>
    <s v="US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87.7"/>
    <x v="1"/>
    <n v="84.423913043478265"/>
    <n v="92"/>
    <s v="US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72.9"/>
    <x v="1"/>
    <n v="47.091324200913242"/>
    <n v="219"/>
    <s v="US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12.9"/>
    <x v="1"/>
    <n v="77.996041171813147"/>
    <n v="2526"/>
    <s v="US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46.4"/>
    <x v="0"/>
    <n v="62.967871485943775"/>
    <n v="747"/>
    <s v="US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90.7"/>
    <x v="3"/>
    <n v="81.006080449017773"/>
    <n v="2138"/>
    <s v="US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67.7"/>
    <x v="0"/>
    <n v="65.321428571428569"/>
    <n v="84"/>
    <s v="US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92.5"/>
    <x v="1"/>
    <n v="104.43617021276596"/>
    <n v="94"/>
    <s v="US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82.7"/>
    <x v="0"/>
    <n v="69.989010989010993"/>
    <n v="91"/>
    <s v="US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54.2"/>
    <x v="0"/>
    <n v="83.023989898989896"/>
    <n v="792"/>
    <s v="US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16.7"/>
    <x v="3"/>
    <n v="90.3"/>
    <n v="10"/>
    <s v="CA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16.9"/>
    <x v="1"/>
    <n v="103.98131932282546"/>
    <n v="1713"/>
    <s v="IT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52.2"/>
    <x v="1"/>
    <n v="54.931726907630519"/>
    <n v="249"/>
    <s v="US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23.1"/>
    <x v="1"/>
    <n v="51.921875"/>
    <n v="192"/>
    <s v="US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78.6"/>
    <x v="1"/>
    <n v="60.02834008097166"/>
    <n v="247"/>
    <s v="US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55.3"/>
    <x v="1"/>
    <n v="44.003488879197555"/>
    <n v="2293"/>
    <s v="US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61.9"/>
    <x v="1"/>
    <n v="53.003513254551258"/>
    <n v="3131"/>
    <s v="US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24.9"/>
    <x v="0"/>
    <n v="54.5"/>
    <n v="32"/>
    <s v="US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98.7"/>
    <x v="1"/>
    <n v="75.04195804195804"/>
    <n v="143"/>
    <s v="IT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34.799999999999997"/>
    <x v="3"/>
    <n v="35.911111111111111"/>
    <n v="90"/>
    <s v="US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76.4"/>
    <x v="1"/>
    <n v="36.952702702702702"/>
    <n v="296"/>
    <s v="US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11.4"/>
    <x v="1"/>
    <n v="63.170588235294119"/>
    <n v="170"/>
    <s v="US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82"/>
    <x v="0"/>
    <n v="29.99462365591398"/>
    <n v="186"/>
    <s v="US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24.3"/>
    <x v="3"/>
    <n v="86"/>
    <n v="439"/>
    <s v="GB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50.5"/>
    <x v="0"/>
    <n v="75.014876033057845"/>
    <n v="605"/>
    <s v="US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101.19767441860465"/>
    <n v="86"/>
    <s v="DK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x v="0"/>
    <n v="4"/>
    <n v="1"/>
    <s v="CA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22.8"/>
    <x v="1"/>
    <n v="29.001272669424118"/>
    <n v="6286"/>
    <s v="US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63.4"/>
    <x v="0"/>
    <n v="98.225806451612897"/>
    <n v="31"/>
    <s v="US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56.3"/>
    <x v="0"/>
    <n v="87.001693480101608"/>
    <n v="1181"/>
    <s v="US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44.1"/>
    <x v="0"/>
    <n v="45.205128205128204"/>
    <n v="39"/>
    <s v="US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18.4"/>
    <x v="1"/>
    <n v="37.001341561577675"/>
    <n v="3727"/>
    <s v="US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04.1"/>
    <x v="1"/>
    <n v="94.976947040498445"/>
    <n v="1605"/>
    <s v="US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26.6"/>
    <x v="0"/>
    <n v="28.956521739130434"/>
    <n v="46"/>
    <s v="US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51.2"/>
    <x v="1"/>
    <n v="55.993396226415094"/>
    <n v="2120"/>
    <s v="US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90.1"/>
    <x v="0"/>
    <n v="54.038095238095238"/>
    <n v="105"/>
    <s v="US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71.6"/>
    <x v="1"/>
    <n v="82.38"/>
    <n v="50"/>
    <s v="US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41"/>
    <x v="1"/>
    <n v="66.997115384615384"/>
    <n v="2080"/>
    <s v="US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30.6"/>
    <x v="0"/>
    <n v="107.91401869158878"/>
    <n v="535"/>
    <s v="US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08.2"/>
    <x v="1"/>
    <n v="69.009501187648453"/>
    <n v="2105"/>
    <s v="US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33.5"/>
    <x v="1"/>
    <n v="39.006568144499177"/>
    <n v="2436"/>
    <s v="US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87.9"/>
    <x v="1"/>
    <n v="110.3625"/>
    <n v="80"/>
    <s v="US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94.857142857142861"/>
    <n v="42"/>
    <s v="US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75.20000000000005"/>
    <x v="1"/>
    <n v="57.935251798561154"/>
    <n v="139"/>
    <s v="CA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40.5"/>
    <x v="0"/>
    <n v="101.25"/>
    <n v="16"/>
    <s v="US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84.4"/>
    <x v="1"/>
    <n v="64.95597484276729"/>
    <n v="159"/>
    <s v="US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85.8"/>
    <x v="1"/>
    <n v="27.00524934383202"/>
    <n v="381"/>
    <s v="US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50.97422680412371"/>
    <n v="194"/>
    <s v="GB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39.200000000000003"/>
    <x v="0"/>
    <n v="104.94260869565217"/>
    <n v="575"/>
    <s v="US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78.1"/>
    <x v="1"/>
    <n v="84.028301886792448"/>
    <n v="106"/>
    <s v="US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65.2"/>
    <x v="1"/>
    <n v="102.85915492957747"/>
    <n v="142"/>
    <s v="US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13.9"/>
    <x v="1"/>
    <n v="39.962085308056871"/>
    <n v="211"/>
    <s v="US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29.8"/>
    <x v="0"/>
    <n v="51.001785714285717"/>
    <n v="1120"/>
    <s v="US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54.3"/>
    <x v="0"/>
    <n v="40.823008849557525"/>
    <n v="113"/>
    <s v="US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36.3"/>
    <x v="1"/>
    <n v="58.999637155297535"/>
    <n v="2756"/>
    <s v="US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12.9"/>
    <x v="1"/>
    <n v="71.156069364161851"/>
    <n v="173"/>
    <s v="GB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00.7"/>
    <x v="1"/>
    <n v="99.494252873563212"/>
    <n v="87"/>
    <s v="US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81.3"/>
    <x v="0"/>
    <n v="103.98634590377114"/>
    <n v="1538"/>
    <s v="US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16.399999999999999"/>
    <x v="0"/>
    <n v="76.555555555555557"/>
    <n v="9"/>
    <s v="US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52.8"/>
    <x v="0"/>
    <n v="87.068592057761734"/>
    <n v="554"/>
    <s v="US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60.2"/>
    <x v="1"/>
    <n v="48.99554707379135"/>
    <n v="1572"/>
    <s v="GB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30.7"/>
    <x v="0"/>
    <n v="42.969135802469133"/>
    <n v="648"/>
    <s v="GB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13.5"/>
    <x v="0"/>
    <n v="33.428571428571431"/>
    <n v="21"/>
    <s v="GB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78.6"/>
    <x v="1"/>
    <n v="83.982949701619773"/>
    <n v="2346"/>
    <s v="US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20.1"/>
    <x v="1"/>
    <n v="101.41739130434783"/>
    <n v="115"/>
    <s v="US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01.5"/>
    <x v="1"/>
    <n v="109.87058823529412"/>
    <n v="85"/>
    <s v="IT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91.5"/>
    <x v="1"/>
    <n v="31.916666666666668"/>
    <n v="144"/>
    <s v="US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05.3"/>
    <x v="1"/>
    <n v="70.993450675399103"/>
    <n v="2443"/>
    <s v="US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24"/>
    <x v="3"/>
    <n v="77.026890756302521"/>
    <n v="595"/>
    <s v="US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23.8"/>
    <x v="1"/>
    <n v="101.78125"/>
    <n v="64"/>
    <s v="US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47.4"/>
    <x v="1"/>
    <n v="51.059701492537314"/>
    <n v="268"/>
    <s v="US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14.5"/>
    <x v="1"/>
    <n v="68.02051282051282"/>
    <n v="195"/>
    <s v="DK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0.9"/>
    <x v="0"/>
    <n v="30.87037037037037"/>
    <n v="54"/>
    <s v="US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34.200000000000003"/>
    <x v="0"/>
    <n v="27.908333333333335"/>
    <n v="120"/>
    <s v="US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23.9"/>
    <x v="0"/>
    <n v="79.994818652849744"/>
    <n v="579"/>
    <s v="DK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48.1"/>
    <x v="0"/>
    <n v="38.003378378378379"/>
    <n v="2072"/>
    <s v="US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e v="#DIV/0!"/>
    <n v="0"/>
    <s v="US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70.099999999999994"/>
    <x v="0"/>
    <n v="59.990534521158132"/>
    <n v="1796"/>
    <s v="US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29.9"/>
    <x v="1"/>
    <n v="37.037634408602152"/>
    <n v="186"/>
    <s v="AU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80.3"/>
    <x v="1"/>
    <n v="99.963043478260872"/>
    <n v="460"/>
    <s v="US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92.3"/>
    <x v="0"/>
    <n v="111.6774193548387"/>
    <n v="62"/>
    <s v="IT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13.9"/>
    <x v="0"/>
    <n v="36.014409221902014"/>
    <n v="347"/>
    <s v="US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27.1"/>
    <x v="1"/>
    <n v="66.010284810126578"/>
    <n v="2528"/>
    <s v="US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39.9"/>
    <x v="0"/>
    <n v="44.05263157894737"/>
    <n v="19"/>
    <s v="US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12.2"/>
    <x v="1"/>
    <n v="52.999726551818434"/>
    <n v="3657"/>
    <s v="US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70.900000000000006"/>
    <x v="0"/>
    <n v="95"/>
    <n v="1258"/>
    <s v="US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19.1"/>
    <x v="1"/>
    <n v="70.908396946564892"/>
    <n v="131"/>
    <s v="AU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24"/>
    <x v="0"/>
    <n v="98.060773480662988"/>
    <n v="362"/>
    <s v="US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39.30000000000001"/>
    <x v="1"/>
    <n v="53.046025104602514"/>
    <n v="239"/>
    <s v="US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39.299999999999997"/>
    <x v="3"/>
    <n v="93.142857142857139"/>
    <n v="35"/>
    <s v="US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22.4"/>
    <x v="3"/>
    <n v="58.945075757575758"/>
    <n v="528"/>
    <s v="CH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55.8"/>
    <x v="0"/>
    <n v="36.067669172932334"/>
    <n v="133"/>
    <s v="CA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42.5"/>
    <x v="0"/>
    <n v="63.030732860520096"/>
    <n v="846"/>
    <s v="US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12"/>
    <x v="1"/>
    <n v="84.717948717948715"/>
    <n v="78"/>
    <s v="US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.1"/>
    <x v="0"/>
    <n v="62.2"/>
    <n v="10"/>
    <s v="US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01.7"/>
    <x v="1"/>
    <n v="101.97518330513255"/>
    <n v="1773"/>
    <s v="US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25.8"/>
    <x v="1"/>
    <n v="106.4375"/>
    <n v="32"/>
    <s v="US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45.5"/>
    <x v="1"/>
    <n v="29.975609756097562"/>
    <n v="369"/>
    <s v="US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32.5"/>
    <x v="0"/>
    <n v="85.806282722513089"/>
    <n v="191"/>
    <s v="US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00.3"/>
    <x v="1"/>
    <n v="70.82022471910112"/>
    <n v="89"/>
    <s v="US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83.9"/>
    <x v="0"/>
    <n v="40.998484082870135"/>
    <n v="1979"/>
    <s v="US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84.2"/>
    <x v="0"/>
    <n v="28.063492063492063"/>
    <n v="63"/>
    <s v="US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56"/>
    <x v="1"/>
    <n v="88.054421768707485"/>
    <n v="147"/>
    <s v="US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99.6"/>
    <x v="0"/>
    <n v="31"/>
    <n v="6080"/>
    <s v="CA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80.3"/>
    <x v="0"/>
    <n v="90.337500000000006"/>
    <n v="80"/>
    <s v="GB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11.3"/>
    <x v="0"/>
    <n v="63.777777777777779"/>
    <n v="9"/>
    <s v="US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91.7"/>
    <x v="0"/>
    <n v="53.995515695067262"/>
    <n v="1784"/>
    <s v="US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95.5"/>
    <x v="2"/>
    <n v="48.993956043956047"/>
    <n v="3640"/>
    <s v="CH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02.9"/>
    <x v="1"/>
    <n v="63.857142857142854"/>
    <n v="126"/>
    <s v="CA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59.19999999999999"/>
    <x v="1"/>
    <n v="82.996393146979258"/>
    <n v="2218"/>
    <s v="GB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15"/>
    <x v="0"/>
    <n v="55.08230452674897"/>
    <n v="243"/>
    <s v="US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82"/>
    <x v="1"/>
    <n v="62.044554455445542"/>
    <n v="202"/>
    <s v="IT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50"/>
    <x v="1"/>
    <n v="104.97857142857143"/>
    <n v="140"/>
    <s v="IT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17.2"/>
    <x v="1"/>
    <n v="94.044676806083643"/>
    <n v="1052"/>
    <s v="DK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37.700000000000003"/>
    <x v="0"/>
    <n v="44.007716049382715"/>
    <n v="1296"/>
    <s v="US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72.7"/>
    <x v="0"/>
    <n v="92.467532467532465"/>
    <n v="77"/>
    <s v="US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66"/>
    <x v="1"/>
    <n v="57.072874493927124"/>
    <n v="247"/>
    <s v="US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24.2"/>
    <x v="0"/>
    <n v="109.07848101265823"/>
    <n v="395"/>
    <s v="IT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2.5"/>
    <x v="0"/>
    <n v="39.387755102040813"/>
    <n v="49"/>
    <s v="GB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16.3"/>
    <x v="0"/>
    <n v="77.022222222222226"/>
    <n v="180"/>
    <s v="US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76.5"/>
    <x v="1"/>
    <n v="92.166666666666671"/>
    <n v="84"/>
    <s v="US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88.8"/>
    <x v="0"/>
    <n v="61.007063197026021"/>
    <n v="2690"/>
    <s v="US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63.6"/>
    <x v="1"/>
    <n v="78.068181818181813"/>
    <n v="88"/>
    <s v="US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80.75"/>
    <n v="156"/>
    <s v="US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70.89999999999998"/>
    <x v="1"/>
    <n v="59.991289782244557"/>
    <n v="2985"/>
    <s v="US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84.2"/>
    <x v="1"/>
    <n v="110.03018372703411"/>
    <n v="762"/>
    <s v="US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4"/>
    <n v="1"/>
    <s v="CH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58.6"/>
    <x v="0"/>
    <n v="37.99856063332134"/>
    <n v="2779"/>
    <s v="AU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98.5"/>
    <x v="0"/>
    <n v="96.369565217391298"/>
    <n v="92"/>
    <s v="US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44"/>
    <x v="0"/>
    <n v="72.978599221789878"/>
    <n v="1028"/>
    <s v="US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51.69999999999999"/>
    <x v="1"/>
    <n v="26.007220216606498"/>
    <n v="554"/>
    <s v="CA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23.6"/>
    <x v="1"/>
    <n v="104.36296296296297"/>
    <n v="135"/>
    <s v="DK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39.8"/>
    <x v="1"/>
    <n v="102.18852459016394"/>
    <n v="122"/>
    <s v="US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99.3"/>
    <x v="1"/>
    <n v="54.117647058823529"/>
    <n v="221"/>
    <s v="US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37.30000000000001"/>
    <x v="1"/>
    <n v="63.222222222222221"/>
    <n v="126"/>
    <s v="US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01"/>
    <x v="1"/>
    <n v="104.03228962818004"/>
    <n v="1022"/>
    <s v="US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94.2"/>
    <x v="1"/>
    <n v="49.994334277620396"/>
    <n v="3177"/>
    <s v="US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69.7"/>
    <x v="1"/>
    <n v="56.015151515151516"/>
    <n v="198"/>
    <s v="CH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12.8"/>
    <x v="0"/>
    <n v="48.807692307692307"/>
    <n v="26"/>
    <s v="CH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38"/>
    <x v="1"/>
    <n v="60.082352941176474"/>
    <n v="85"/>
    <s v="AU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83.8"/>
    <x v="0"/>
    <n v="78.990502793296088"/>
    <n v="1790"/>
    <s v="US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04.6"/>
    <x v="1"/>
    <n v="53.99499443826474"/>
    <n v="3596"/>
    <s v="US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44.3"/>
    <x v="0"/>
    <n v="111.45945945945945"/>
    <n v="37"/>
    <s v="US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18.6"/>
    <x v="1"/>
    <n v="60.922131147540981"/>
    <n v="244"/>
    <s v="US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86"/>
    <x v="1"/>
    <n v="26.0015444015444"/>
    <n v="5180"/>
    <s v="US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37.3"/>
    <x v="1"/>
    <n v="80.993208828522924"/>
    <n v="589"/>
    <s v="IT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05.7"/>
    <x v="1"/>
    <n v="34.995963302752294"/>
    <n v="2725"/>
    <s v="US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94.1"/>
    <x v="0"/>
    <n v="94.142857142857139"/>
    <n v="35"/>
    <s v="IT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54.4"/>
    <x v="3"/>
    <n v="52.085106382978722"/>
    <n v="94"/>
    <s v="US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11.9"/>
    <x v="1"/>
    <n v="24.986666666666668"/>
    <n v="300"/>
    <s v="US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69.1"/>
    <x v="1"/>
    <n v="69.215277777777771"/>
    <n v="144"/>
    <s v="US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62.9"/>
    <x v="0"/>
    <n v="93.944444444444443"/>
    <n v="558"/>
    <s v="US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64.900000000000006"/>
    <x v="0"/>
    <n v="98.40625"/>
    <n v="64"/>
    <s v="US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18.899999999999999"/>
    <x v="3"/>
    <n v="41.783783783783782"/>
    <n v="37"/>
    <s v="US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16.8"/>
    <x v="0"/>
    <n v="65.991836734693877"/>
    <n v="245"/>
    <s v="US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01.1"/>
    <x v="1"/>
    <n v="72.05747126436782"/>
    <n v="87"/>
    <s v="US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41.5"/>
    <x v="1"/>
    <n v="48.003209242618745"/>
    <n v="3116"/>
    <s v="US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64"/>
    <x v="0"/>
    <n v="54.098591549295776"/>
    <n v="71"/>
    <s v="US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52.1"/>
    <x v="0"/>
    <n v="107.88095238095238"/>
    <n v="42"/>
    <s v="US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22.39999999999998"/>
    <x v="1"/>
    <n v="67.034103410341032"/>
    <n v="909"/>
    <s v="US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19.5"/>
    <x v="1"/>
    <n v="64.01425914445133"/>
    <n v="1613"/>
    <s v="US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46.80000000000001"/>
    <x v="1"/>
    <n v="96.066176470588232"/>
    <n v="136"/>
    <s v="US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50.6"/>
    <x v="1"/>
    <n v="51.184615384615384"/>
    <n v="130"/>
    <s v="US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72.900000000000006"/>
    <x v="0"/>
    <n v="43.92307692307692"/>
    <n v="156"/>
    <s v="CA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79"/>
    <x v="0"/>
    <n v="91.021198830409361"/>
    <n v="1368"/>
    <s v="GB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64.7"/>
    <x v="0"/>
    <n v="50.127450980392155"/>
    <n v="102"/>
    <s v="US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82"/>
    <x v="0"/>
    <n v="67.720930232558146"/>
    <n v="86"/>
    <s v="AU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37.7"/>
    <x v="1"/>
    <n v="61.03921568627451"/>
    <n v="102"/>
    <s v="US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12.9"/>
    <x v="0"/>
    <n v="80.011857707509876"/>
    <n v="253"/>
    <s v="US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54.80000000000001"/>
    <x v="1"/>
    <n v="47.001497753369947"/>
    <n v="4006"/>
    <s v="US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.1"/>
    <x v="0"/>
    <n v="71.127388535031841"/>
    <n v="157"/>
    <s v="US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08.5"/>
    <x v="1"/>
    <n v="89.99079189686924"/>
    <n v="1629"/>
    <s v="US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99.7"/>
    <x v="0"/>
    <n v="43.032786885245905"/>
    <n v="183"/>
    <s v="US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01.6"/>
    <x v="1"/>
    <n v="67.997714808043881"/>
    <n v="2188"/>
    <s v="US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62.1"/>
    <x v="1"/>
    <n v="73.004566210045667"/>
    <n v="2409"/>
    <s v="IT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3.6"/>
    <x v="0"/>
    <n v="62.341463414634148"/>
    <n v="82"/>
    <s v="DK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x v="0"/>
    <n v="5"/>
    <n v="1"/>
    <s v="GB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06.6"/>
    <x v="1"/>
    <n v="67.103092783505161"/>
    <n v="194"/>
    <s v="US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28.19999999999999"/>
    <x v="1"/>
    <n v="79.978947368421046"/>
    <n v="1140"/>
    <s v="US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19.7"/>
    <x v="1"/>
    <n v="62.176470588235297"/>
    <n v="102"/>
    <s v="US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70.7"/>
    <x v="1"/>
    <n v="53.005950297514879"/>
    <n v="2857"/>
    <s v="US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87.2"/>
    <x v="1"/>
    <n v="57.738317757009348"/>
    <n v="107"/>
    <s v="US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88.4"/>
    <x v="1"/>
    <n v="40.03125"/>
    <n v="160"/>
    <s v="GB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31.30000000000001"/>
    <x v="1"/>
    <n v="81.016591928251117"/>
    <n v="2230"/>
    <s v="US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84"/>
    <x v="1"/>
    <n v="35.047468354430379"/>
    <n v="316"/>
    <s v="US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20.4"/>
    <x v="1"/>
    <n v="102.92307692307692"/>
    <n v="117"/>
    <s v="US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.1"/>
    <x v="1"/>
    <n v="27.998126756166094"/>
    <n v="6406"/>
    <s v="US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13.9"/>
    <x v="3"/>
    <n v="75.733333333333334"/>
    <n v="15"/>
    <s v="US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39.4"/>
    <x v="1"/>
    <n v="45.026041666666664"/>
    <n v="192"/>
    <s v="US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73.615384615384613"/>
    <n v="26"/>
    <s v="CA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55.5"/>
    <x v="1"/>
    <n v="56.991701244813278"/>
    <n v="723"/>
    <s v="US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70.4"/>
    <x v="1"/>
    <n v="85.223529411764702"/>
    <n v="170"/>
    <s v="IT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89.5"/>
    <x v="1"/>
    <n v="50.962184873949582"/>
    <n v="238"/>
    <s v="GB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49.7"/>
    <x v="1"/>
    <n v="63.563636363636363"/>
    <n v="55"/>
    <s v="US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48.9"/>
    <x v="0"/>
    <n v="80.999165275459092"/>
    <n v="1198"/>
    <s v="US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28.5"/>
    <x v="0"/>
    <n v="86.044753086419746"/>
    <n v="648"/>
    <s v="US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68"/>
    <x v="1"/>
    <n v="90.0390625"/>
    <n v="128"/>
    <s v="AU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19.79999999999995"/>
    <x v="1"/>
    <n v="74.006063432835816"/>
    <n v="2144"/>
    <s v="US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.1"/>
    <x v="0"/>
    <n v="92.4375"/>
    <n v="64"/>
    <s v="US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59.9"/>
    <x v="1"/>
    <n v="55.999257333828446"/>
    <n v="2693"/>
    <s v="GB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79.39999999999998"/>
    <x v="1"/>
    <n v="32.983796296296298"/>
    <n v="432"/>
    <s v="US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77.400000000000006"/>
    <x v="0"/>
    <n v="93.596774193548384"/>
    <n v="62"/>
    <s v="US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06.3"/>
    <x v="1"/>
    <n v="69.867724867724874"/>
    <n v="189"/>
    <s v="US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94.3"/>
    <x v="1"/>
    <n v="72.129870129870127"/>
    <n v="154"/>
    <s v="GB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51.80000000000001"/>
    <x v="1"/>
    <n v="30.041666666666668"/>
    <n v="96"/>
    <s v="US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64.599999999999994"/>
    <x v="0"/>
    <n v="73.968000000000004"/>
    <n v="750"/>
    <s v="US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62.9"/>
    <x v="3"/>
    <n v="68.65517241379311"/>
    <n v="87"/>
    <s v="US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10.39999999999998"/>
    <x v="1"/>
    <n v="59.992164544564154"/>
    <n v="3063"/>
    <s v="US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42.9"/>
    <x v="2"/>
    <n v="111.15827338129496"/>
    <n v="278"/>
    <s v="US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83.1"/>
    <x v="0"/>
    <n v="53.038095238095238"/>
    <n v="105"/>
    <s v="US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78.5"/>
    <x v="3"/>
    <n v="55.985524728588658"/>
    <n v="1658"/>
    <s v="US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14.1"/>
    <x v="1"/>
    <n v="69.986760812003524"/>
    <n v="2266"/>
    <s v="US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64.5"/>
    <x v="0"/>
    <n v="48.998079877112133"/>
    <n v="2604"/>
    <s v="DK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79.400000000000006"/>
    <x v="0"/>
    <n v="103.84615384615384"/>
    <n v="65"/>
    <s v="US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11.4"/>
    <x v="0"/>
    <n v="99.127659574468083"/>
    <n v="94"/>
    <s v="US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56.2"/>
    <x v="2"/>
    <n v="107.37777777777778"/>
    <n v="45"/>
    <s v="US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16.5"/>
    <x v="0"/>
    <n v="76.922178988326849"/>
    <n v="257"/>
    <s v="US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20"/>
    <x v="1"/>
    <n v="58.128865979381445"/>
    <n v="194"/>
    <s v="CH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45.5"/>
    <x v="1"/>
    <n v="103.73643410852713"/>
    <n v="129"/>
    <s v="CA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21.4"/>
    <x v="1"/>
    <n v="87.962666666666664"/>
    <n v="375"/>
    <s v="US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48.4"/>
    <x v="0"/>
    <n v="28"/>
    <n v="2928"/>
    <s v="CA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92.9"/>
    <x v="0"/>
    <n v="37.999361294443261"/>
    <n v="4697"/>
    <s v="US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88.6"/>
    <x v="0"/>
    <n v="29.999313893653515"/>
    <n v="2915"/>
    <s v="US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41.4"/>
    <x v="0"/>
    <n v="103.5"/>
    <n v="18"/>
    <s v="US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63.1"/>
    <x v="3"/>
    <n v="85.994467496542185"/>
    <n v="723"/>
    <s v="US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48.5"/>
    <x v="0"/>
    <n v="98.011627906976742"/>
    <n v="602"/>
    <s v="CH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2"/>
    <n v="1"/>
    <s v="US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88.5"/>
    <x v="0"/>
    <n v="44.994570837642193"/>
    <n v="3868"/>
    <s v="IT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26.8"/>
    <x v="1"/>
    <n v="31.012224938875306"/>
    <n v="409"/>
    <s v="US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38.8000000000002"/>
    <x v="1"/>
    <n v="59.970085470085472"/>
    <n v="234"/>
    <s v="US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08.4"/>
    <x v="1"/>
    <n v="58.9973474801061"/>
    <n v="3016"/>
    <s v="US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91.5"/>
    <x v="1"/>
    <n v="50.045454545454547"/>
    <n v="264"/>
    <s v="US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.1"/>
    <x v="0"/>
    <n v="98.966269841269835"/>
    <n v="504"/>
    <s v="AU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.1999999999999993"/>
    <x v="0"/>
    <n v="58.857142857142854"/>
    <n v="14"/>
    <s v="US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60.1"/>
    <x v="3"/>
    <n v="81.010256410256417"/>
    <n v="390"/>
    <s v="US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47.2"/>
    <x v="0"/>
    <n v="76.013333333333335"/>
    <n v="750"/>
    <s v="GB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81.7"/>
    <x v="0"/>
    <n v="96.597402597402592"/>
    <n v="77"/>
    <s v="US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54.2"/>
    <x v="0"/>
    <n v="76.957446808510639"/>
    <n v="752"/>
    <s v="DK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97.9"/>
    <x v="0"/>
    <n v="67.984732824427482"/>
    <n v="131"/>
    <s v="US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77.2"/>
    <x v="0"/>
    <n v="88.781609195402297"/>
    <n v="87"/>
    <s v="US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33.5"/>
    <x v="0"/>
    <n v="24.99623706491063"/>
    <n v="1063"/>
    <s v="US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39.6"/>
    <x v="1"/>
    <n v="44.922794117647058"/>
    <n v="272"/>
    <s v="US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64"/>
    <x v="3"/>
    <n v="79.400000000000006"/>
    <n v="25"/>
    <s v="US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76.2"/>
    <x v="1"/>
    <n v="29.009546539379475"/>
    <n v="419"/>
    <s v="US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20.3"/>
    <x v="0"/>
    <n v="73.59210526315789"/>
    <n v="76"/>
    <s v="US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58.6"/>
    <x v="1"/>
    <n v="107.97038864898211"/>
    <n v="1621"/>
    <s v="IT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68.9"/>
    <x v="1"/>
    <n v="68.987284287011803"/>
    <n v="1101"/>
    <s v="US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22.1"/>
    <x v="1"/>
    <n v="111.02236719478098"/>
    <n v="1073"/>
    <s v="US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55.9"/>
    <x v="0"/>
    <n v="24.997515808491418"/>
    <n v="4428"/>
    <s v="AU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43.7"/>
    <x v="0"/>
    <n v="42.155172413793103"/>
    <n v="58"/>
    <s v="IT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33.5"/>
    <x v="3"/>
    <n v="47.003284072249592"/>
    <n v="1218"/>
    <s v="US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23"/>
    <x v="1"/>
    <n v="36.0392749244713"/>
    <n v="331"/>
    <s v="US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89.7"/>
    <x v="1"/>
    <n v="101.03760683760684"/>
    <n v="1170"/>
    <s v="US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83.6"/>
    <x v="0"/>
    <n v="39.927927927927925"/>
    <n v="111"/>
    <s v="US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18"/>
    <x v="3"/>
    <n v="83.158139534883716"/>
    <n v="215"/>
    <s v="US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36.5"/>
    <x v="1"/>
    <n v="39.97520661157025"/>
    <n v="363"/>
    <s v="US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97.4"/>
    <x v="0"/>
    <n v="47.993908629441627"/>
    <n v="2955"/>
    <s v="US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86.4"/>
    <x v="0"/>
    <n v="95.978877489438744"/>
    <n v="1657"/>
    <s v="US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50.19999999999999"/>
    <x v="1"/>
    <n v="78.728155339805824"/>
    <n v="103"/>
    <s v="US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58.4"/>
    <x v="1"/>
    <n v="56.081632653061227"/>
    <n v="147"/>
    <s v="US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42.9"/>
    <x v="1"/>
    <n v="69.090909090909093"/>
    <n v="110"/>
    <s v="CA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67.5"/>
    <x v="0"/>
    <n v="102.05291576673866"/>
    <n v="926"/>
    <s v="CA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91.7"/>
    <x v="1"/>
    <n v="107.32089552238806"/>
    <n v="134"/>
    <s v="US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51.970260223048328"/>
    <n v="269"/>
    <s v="US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29.3"/>
    <x v="1"/>
    <n v="71.137142857142862"/>
    <n v="175"/>
    <s v="US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00.7"/>
    <x v="1"/>
    <n v="106.49275362318841"/>
    <n v="69"/>
    <s v="US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26.6"/>
    <x v="1"/>
    <n v="42.93684210526316"/>
    <n v="190"/>
    <s v="US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42.4"/>
    <x v="1"/>
    <n v="30.037974683544302"/>
    <n v="237"/>
    <s v="US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90.6"/>
    <x v="0"/>
    <n v="70.623376623376629"/>
    <n v="77"/>
    <s v="GB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64"/>
    <x v="0"/>
    <n v="66.016018306636155"/>
    <n v="1748"/>
    <s v="US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84.1"/>
    <x v="0"/>
    <n v="96.911392405063296"/>
    <n v="79"/>
    <s v="US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33.9"/>
    <x v="1"/>
    <n v="62.867346938775512"/>
    <n v="196"/>
    <s v="IT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59"/>
    <x v="0"/>
    <n v="108.98537682789652"/>
    <n v="889"/>
    <s v="US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52.80000000000001"/>
    <x v="1"/>
    <n v="26.999314599040439"/>
    <n v="7295"/>
    <s v="US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46.7"/>
    <x v="1"/>
    <n v="65.004147943311438"/>
    <n v="2893"/>
    <s v="CA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84.4"/>
    <x v="0"/>
    <n v="111.51785714285714"/>
    <n v="56"/>
    <s v="US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3"/>
    <n v="1"/>
    <s v="US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75"/>
    <x v="1"/>
    <n v="110.99268292682927"/>
    <n v="820"/>
    <s v="US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54.1"/>
    <x v="0"/>
    <n v="56.746987951807228"/>
    <n v="83"/>
    <s v="US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11.89999999999998"/>
    <x v="1"/>
    <n v="97.020608439646708"/>
    <n v="2038"/>
    <s v="US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22.8"/>
    <x v="1"/>
    <n v="92.08620689655173"/>
    <n v="116"/>
    <s v="US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99"/>
    <x v="0"/>
    <n v="82.986666666666665"/>
    <n v="2025"/>
    <s v="GB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27.8"/>
    <x v="1"/>
    <n v="103.03791821561339"/>
    <n v="1345"/>
    <s v="AU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58.6"/>
    <x v="1"/>
    <n v="68.922619047619051"/>
    <n v="168"/>
    <s v="US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07.1"/>
    <x v="1"/>
    <n v="87.737226277372258"/>
    <n v="137"/>
    <s v="CH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42.4"/>
    <x v="1"/>
    <n v="75.021505376344081"/>
    <n v="186"/>
    <s v="IT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47.9"/>
    <x v="1"/>
    <n v="50.863999999999997"/>
    <n v="125"/>
    <s v="US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20.3"/>
    <x v="0"/>
    <n v="90"/>
    <n v="14"/>
    <s v="IT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40.6"/>
    <x v="1"/>
    <n v="72.896039603960389"/>
    <n v="202"/>
    <s v="US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61.9"/>
    <x v="1"/>
    <n v="108.48543689320388"/>
    <n v="103"/>
    <s v="US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72.8"/>
    <x v="1"/>
    <n v="101.98095238095237"/>
    <n v="1785"/>
    <s v="US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24.5"/>
    <x v="0"/>
    <n v="44.009146341463413"/>
    <n v="656"/>
    <s v="US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17.70000000000005"/>
    <x v="1"/>
    <n v="65.942675159235662"/>
    <n v="157"/>
    <s v="US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47.6"/>
    <x v="1"/>
    <n v="24.987387387387386"/>
    <n v="555"/>
    <s v="US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00.2"/>
    <x v="1"/>
    <n v="28.003367003367003"/>
    <n v="297"/>
    <s v="US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85.829268292682926"/>
    <n v="123"/>
    <s v="US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.1"/>
    <x v="3"/>
    <n v="84.921052631578945"/>
    <n v="38"/>
    <s v="DK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.4000000000000004"/>
    <x v="3"/>
    <n v="90.483333333333334"/>
    <n v="60"/>
    <s v="US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56.5"/>
    <x v="1"/>
    <n v="25.00197628458498"/>
    <n v="3036"/>
    <s v="US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70.39999999999998"/>
    <x v="1"/>
    <n v="92.013888888888886"/>
    <n v="144"/>
    <s v="AU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34.1"/>
    <x v="1"/>
    <n v="93.066115702479337"/>
    <n v="121"/>
    <s v="GB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50.4"/>
    <x v="0"/>
    <n v="61.008145363408524"/>
    <n v="1596"/>
    <s v="US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88.8"/>
    <x v="3"/>
    <n v="92.036259541984734"/>
    <n v="524"/>
    <s v="US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81.132596685082873"/>
    <n v="181"/>
    <s v="US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17.5"/>
    <x v="0"/>
    <n v="73.5"/>
    <n v="10"/>
    <s v="US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85.7"/>
    <x v="1"/>
    <n v="85.221311475409834"/>
    <n v="122"/>
    <s v="US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12.7"/>
    <x v="1"/>
    <n v="110.96825396825396"/>
    <n v="1071"/>
    <s v="CA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90.3"/>
    <x v="3"/>
    <n v="32.968036529680369"/>
    <n v="219"/>
    <s v="US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92"/>
    <x v="0"/>
    <n v="96.005352363960753"/>
    <n v="1121"/>
    <s v="US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27"/>
    <x v="1"/>
    <n v="84.96632653061225"/>
    <n v="980"/>
    <s v="US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19.10000000000002"/>
    <x v="1"/>
    <n v="25.007462686567163"/>
    <n v="536"/>
    <s v="US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54.2"/>
    <x v="1"/>
    <n v="65.998995479658461"/>
    <n v="1991"/>
    <s v="US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32.9"/>
    <x v="3"/>
    <n v="87.34482758620689"/>
    <n v="29"/>
    <s v="US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35.9"/>
    <x v="1"/>
    <n v="27.933333333333334"/>
    <n v="180"/>
    <s v="US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.1"/>
    <x v="0"/>
    <n v="103.8"/>
    <n v="15"/>
    <s v="US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61"/>
    <x v="0"/>
    <n v="31.937172774869111"/>
    <n v="191"/>
    <s v="US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30"/>
    <x v="0"/>
    <n v="99.5"/>
    <n v="16"/>
    <s v="US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79.2"/>
    <x v="1"/>
    <n v="108.84615384615384"/>
    <n v="130"/>
    <s v="US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26.0999999999999"/>
    <x v="1"/>
    <n v="110.76229508196721"/>
    <n v="122"/>
    <s v="US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12.9"/>
    <x v="0"/>
    <n v="29.647058823529413"/>
    <n v="17"/>
    <s v="US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01.71428571428571"/>
    <n v="140"/>
    <s v="US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30.3"/>
    <x v="0"/>
    <n v="61.5"/>
    <n v="34"/>
    <s v="US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12.5"/>
    <x v="1"/>
    <n v="35"/>
    <n v="3388"/>
    <s v="US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28.9"/>
    <x v="1"/>
    <n v="40.049999999999997"/>
    <n v="280"/>
    <s v="US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35"/>
    <x v="3"/>
    <n v="110.97231270358306"/>
    <n v="614"/>
    <s v="US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57.30000000000001"/>
    <x v="1"/>
    <n v="36.959016393442624"/>
    <n v="366"/>
    <s v="IT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32.3"/>
    <x v="1"/>
    <n v="30.974074074074075"/>
    <n v="270"/>
    <s v="US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92.4"/>
    <x v="3"/>
    <n v="47.035087719298247"/>
    <n v="114"/>
    <s v="US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56.7"/>
    <x v="1"/>
    <n v="88.065693430656935"/>
    <n v="137"/>
    <s v="US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68.5"/>
    <x v="1"/>
    <n v="37.005616224648989"/>
    <n v="3205"/>
    <s v="US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66.6"/>
    <x v="1"/>
    <n v="26.027777777777779"/>
    <n v="288"/>
    <s v="DK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.1"/>
    <x v="1"/>
    <n v="67.817567567567565"/>
    <n v="148"/>
    <s v="US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06.9"/>
    <x v="1"/>
    <n v="49.964912280701753"/>
    <n v="114"/>
    <s v="US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64.20000000000005"/>
    <x v="1"/>
    <n v="110.01646903820817"/>
    <n v="1518"/>
    <s v="CA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68.400000000000006"/>
    <x v="0"/>
    <n v="89.964678178963894"/>
    <n v="1274"/>
    <s v="US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34.4"/>
    <x v="0"/>
    <n v="79.009523809523813"/>
    <n v="210"/>
    <s v="IT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55.5"/>
    <x v="1"/>
    <n v="86.867469879518069"/>
    <n v="166"/>
    <s v="US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77.3"/>
    <x v="1"/>
    <n v="62.04"/>
    <n v="100"/>
    <s v="AU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13.2"/>
    <x v="1"/>
    <n v="26.970212765957445"/>
    <n v="235"/>
    <s v="US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28.2"/>
    <x v="1"/>
    <n v="54.121621621621621"/>
    <n v="148"/>
    <s v="US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08.3"/>
    <x v="1"/>
    <n v="41.035353535353536"/>
    <n v="198"/>
    <s v="US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31.2"/>
    <x v="0"/>
    <n v="55.052419354838712"/>
    <n v="248"/>
    <s v="AU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57"/>
    <x v="0"/>
    <n v="107.93762183235867"/>
    <n v="513"/>
    <s v="US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73.92"/>
    <n v="150"/>
    <s v="US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86.9"/>
    <x v="0"/>
    <n v="31.995894428152493"/>
    <n v="3410"/>
    <s v="US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70.7"/>
    <x v="1"/>
    <n v="53.898148148148145"/>
    <n v="216"/>
    <s v="IT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49.4"/>
    <x v="3"/>
    <n v="106.5"/>
    <n v="26"/>
    <s v="US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13.4"/>
    <x v="1"/>
    <n v="32.999805409612762"/>
    <n v="5139"/>
    <s v="US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90.6"/>
    <x v="1"/>
    <n v="43.00254993625159"/>
    <n v="2353"/>
    <s v="US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35.5"/>
    <x v="1"/>
    <n v="86.858974358974365"/>
    <n v="78"/>
    <s v="IT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10.3"/>
    <x v="0"/>
    <n v="96.8"/>
    <n v="10"/>
    <s v="US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65.5"/>
    <x v="0"/>
    <n v="32.995456610631528"/>
    <n v="2201"/>
    <s v="US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49"/>
    <x v="0"/>
    <n v="68.028106508875737"/>
    <n v="676"/>
    <s v="US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87.9"/>
    <x v="1"/>
    <n v="58.867816091954026"/>
    <n v="174"/>
    <s v="CH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80.3"/>
    <x v="0"/>
    <n v="105.04572803850782"/>
    <n v="831"/>
    <s v="US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06.3"/>
    <x v="1"/>
    <n v="33.054878048780488"/>
    <n v="164"/>
    <s v="US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50.7"/>
    <x v="3"/>
    <n v="78.821428571428569"/>
    <n v="56"/>
    <s v="CH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15.3"/>
    <x v="1"/>
    <n v="68.204968944099377"/>
    <n v="161"/>
    <s v="US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41.19999999999999"/>
    <x v="1"/>
    <n v="75.731884057971016"/>
    <n v="138"/>
    <s v="US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15.3"/>
    <x v="1"/>
    <n v="30.996070133010882"/>
    <n v="3308"/>
    <s v="US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.1"/>
    <x v="1"/>
    <n v="101.88188976377953"/>
    <n v="127"/>
    <s v="AU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29.7"/>
    <x v="1"/>
    <n v="52.879227053140099"/>
    <n v="207"/>
    <s v="IT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99.7"/>
    <x v="0"/>
    <n v="71.005820721769496"/>
    <n v="859"/>
    <s v="CA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88.2"/>
    <x v="2"/>
    <n v="102.38709677419355"/>
    <n v="31"/>
    <s v="US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37.200000000000003"/>
    <x v="0"/>
    <n v="74.466666666666669"/>
    <n v="45"/>
    <s v="US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30.5"/>
    <x v="3"/>
    <n v="51.009883198562441"/>
    <n v="1113"/>
    <s v="US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25.7"/>
    <x v="0"/>
    <n v="90"/>
    <n v="6"/>
    <s v="US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97.142857142857139"/>
    <n v="7"/>
    <s v="US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85.9000000000001"/>
    <x v="1"/>
    <n v="72.071823204419886"/>
    <n v="181"/>
    <s v="CH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25.4"/>
    <x v="1"/>
    <n v="75.236363636363635"/>
    <n v="110"/>
    <s v="US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14.4"/>
    <x v="0"/>
    <n v="32.967741935483872"/>
    <n v="31"/>
    <s v="US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54.8"/>
    <x v="0"/>
    <n v="54.807692307692307"/>
    <n v="78"/>
    <s v="US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09.6"/>
    <x v="1"/>
    <n v="45.037837837837834"/>
    <n v="185"/>
    <s v="US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88.5"/>
    <x v="1"/>
    <n v="52.958677685950413"/>
    <n v="121"/>
    <s v="US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87"/>
    <x v="0"/>
    <n v="60.017959183673469"/>
    <n v="1225"/>
    <s v="GB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02.9"/>
    <x v="1"/>
    <n v="44.028301886792455"/>
    <n v="106"/>
    <s v="US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"/>
    <x v="1"/>
    <n v="86.028169014084511"/>
    <n v="142"/>
    <s v="US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8.012875536480685"/>
    <n v="233"/>
    <s v="US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68.7"/>
    <x v="1"/>
    <n v="32.050458715596328"/>
    <n v="218"/>
    <s v="US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50.8"/>
    <x v="0"/>
    <n v="73.611940298507463"/>
    <n v="67"/>
    <s v="AU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80.3"/>
    <x v="1"/>
    <n v="108.71052631578948"/>
    <n v="76"/>
    <s v="US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64"/>
    <x v="1"/>
    <n v="42.97674418604651"/>
    <n v="43"/>
    <s v="US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30.4"/>
    <x v="0"/>
    <n v="83.315789473684205"/>
    <n v="19"/>
    <s v="US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62.9"/>
    <x v="0"/>
    <n v="42"/>
    <n v="2108"/>
    <s v="CH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93.1"/>
    <x v="1"/>
    <n v="55.927601809954751"/>
    <n v="221"/>
    <s v="US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77.099999999999994"/>
    <x v="0"/>
    <n v="105.03681885125184"/>
    <n v="679"/>
    <s v="US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25.5"/>
    <x v="1"/>
    <n v="48"/>
    <n v="2805"/>
    <s v="CA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39.4"/>
    <x v="1"/>
    <n v="112.66176470588235"/>
    <n v="68"/>
    <s v="US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92.2"/>
    <x v="0"/>
    <n v="81.944444444444443"/>
    <n v="36"/>
    <s v="DK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30.19999999999999"/>
    <x v="1"/>
    <n v="64.049180327868854"/>
    <n v="183"/>
    <s v="CA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15.20000000000005"/>
    <x v="1"/>
    <n v="106.39097744360902"/>
    <n v="133"/>
    <s v="US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68.8"/>
    <x v="1"/>
    <n v="76.011249497790274"/>
    <n v="2489"/>
    <s v="IT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94.9000000000001"/>
    <x v="1"/>
    <n v="111.07246376811594"/>
    <n v="69"/>
    <s v="US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50.7"/>
    <x v="0"/>
    <n v="95.936170212765958"/>
    <n v="47"/>
    <s v="US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00.6"/>
    <x v="1"/>
    <n v="43.043010752688176"/>
    <n v="279"/>
    <s v="GB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91.3"/>
    <x v="1"/>
    <n v="67.966666666666669"/>
    <n v="210"/>
    <s v="US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50"/>
    <x v="1"/>
    <n v="89.991428571428571"/>
    <n v="2100"/>
    <s v="US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57.1"/>
    <x v="1"/>
    <n v="58.095238095238095"/>
    <n v="252"/>
    <s v="US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26.5"/>
    <x v="1"/>
    <n v="83.996875000000003"/>
    <n v="1280"/>
    <s v="US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87.5"/>
    <x v="1"/>
    <n v="88.853503184713375"/>
    <n v="157"/>
    <s v="GB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57"/>
    <x v="1"/>
    <n v="65.963917525773198"/>
    <n v="194"/>
    <s v="US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6.7"/>
    <x v="1"/>
    <n v="74.804878048780495"/>
    <n v="82"/>
    <s v="AU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69.98571428571428"/>
    <n v="70"/>
    <s v="US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51.3"/>
    <x v="0"/>
    <n v="32.006493506493506"/>
    <n v="154"/>
    <s v="US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.2"/>
    <x v="0"/>
    <n v="64.727272727272734"/>
    <n v="22"/>
    <s v="US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09"/>
    <x v="1"/>
    <n v="24.998110087408456"/>
    <n v="4233"/>
    <s v="US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15.2"/>
    <x v="1"/>
    <n v="104.97764070932922"/>
    <n v="1297"/>
    <s v="DK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57.69999999999999"/>
    <x v="1"/>
    <n v="64.987878787878785"/>
    <n v="165"/>
    <s v="DK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53.80000000000001"/>
    <x v="1"/>
    <n v="94.352941176470594"/>
    <n v="119"/>
    <s v="US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89.7"/>
    <x v="0"/>
    <n v="44.001706484641637"/>
    <n v="1758"/>
    <s v="US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75.099999999999994"/>
    <x v="0"/>
    <n v="64.744680851063833"/>
    <n v="94"/>
    <s v="US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52.9"/>
    <x v="1"/>
    <n v="84.00667779632721"/>
    <n v="1797"/>
    <s v="US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38.9"/>
    <x v="1"/>
    <n v="34.061302681992338"/>
    <n v="261"/>
    <s v="US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90.2"/>
    <x v="1"/>
    <n v="93.273885350318466"/>
    <n v="157"/>
    <s v="US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00.2"/>
    <x v="1"/>
    <n v="32.998301726577978"/>
    <n v="3533"/>
    <s v="US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42.80000000000001"/>
    <x v="1"/>
    <n v="83.812903225806451"/>
    <n v="155"/>
    <s v="US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63.1"/>
    <x v="1"/>
    <n v="63.992424242424242"/>
    <n v="132"/>
    <s v="IT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30.7"/>
    <x v="0"/>
    <n v="81.909090909090907"/>
    <n v="33"/>
    <s v="US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99.4"/>
    <x v="3"/>
    <n v="93.053191489361708"/>
    <n v="94"/>
    <s v="US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97.5"/>
    <x v="1"/>
    <n v="101.98449039881831"/>
    <n v="1354"/>
    <s v="GB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08.5"/>
    <x v="1"/>
    <n v="105.9375"/>
    <n v="48"/>
    <s v="US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37.7"/>
    <x v="1"/>
    <n v="101.58181818181818"/>
    <n v="110"/>
    <s v="US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38.5"/>
    <x v="1"/>
    <n v="62.970930232558139"/>
    <n v="172"/>
    <s v="US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33.1"/>
    <x v="1"/>
    <n v="29.045602605863191"/>
    <n v="307"/>
    <s v="US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07.8"/>
    <x v="1"/>
    <n v="77.924999999999997"/>
    <n v="160"/>
    <s v="US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51.1"/>
    <x v="0"/>
    <n v="80.806451612903231"/>
    <n v="31"/>
    <s v="US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52.1"/>
    <x v="1"/>
    <n v="76.006816632583508"/>
    <n v="1467"/>
    <s v="CA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13.6"/>
    <x v="1"/>
    <n v="72.993613824192337"/>
    <n v="2662"/>
    <s v="CA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02.4"/>
    <x v="1"/>
    <n v="53"/>
    <n v="452"/>
    <s v="AU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56.6"/>
    <x v="1"/>
    <n v="54.164556962025316"/>
    <n v="158"/>
    <s v="US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39.9"/>
    <x v="1"/>
    <n v="32.946666666666665"/>
    <n v="225"/>
    <s v="CH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69.5"/>
    <x v="0"/>
    <n v="79.371428571428567"/>
    <n v="35"/>
    <s v="US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35.5"/>
    <x v="0"/>
    <n v="41.174603174603178"/>
    <n v="63"/>
    <s v="US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51.7"/>
    <x v="1"/>
    <n v="77.430769230769229"/>
    <n v="65"/>
    <s v="US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05.9"/>
    <x v="1"/>
    <n v="57.159509202453989"/>
    <n v="163"/>
    <s v="US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87.4"/>
    <x v="1"/>
    <n v="77.17647058823529"/>
    <n v="85"/>
    <s v="US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86.8"/>
    <x v="1"/>
    <n v="24.953917050691246"/>
    <n v="217"/>
    <s v="US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47.1"/>
    <x v="1"/>
    <n v="97.18"/>
    <n v="150"/>
    <s v="US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85.8"/>
    <x v="1"/>
    <n v="46.000916870415651"/>
    <n v="3272"/>
    <s v="US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43.2"/>
    <x v="3"/>
    <n v="88.023385300668153"/>
    <n v="898"/>
    <s v="US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62.4"/>
    <x v="1"/>
    <n v="25.99"/>
    <n v="300"/>
    <s v="US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84.8"/>
    <x v="1"/>
    <n v="102.69047619047619"/>
    <n v="126"/>
    <s v="US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23.7"/>
    <x v="0"/>
    <n v="72.958174904942965"/>
    <n v="526"/>
    <s v="US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89.9"/>
    <x v="0"/>
    <n v="57.190082644628099"/>
    <n v="121"/>
    <s v="US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72.60000000000002"/>
    <x v="1"/>
    <n v="84.013793103448279"/>
    <n v="2320"/>
    <s v="US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70"/>
    <x v="1"/>
    <n v="98.666666666666671"/>
    <n v="81"/>
    <s v="AU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88.3"/>
    <x v="1"/>
    <n v="42.007419183889773"/>
    <n v="1887"/>
    <s v="US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46.9"/>
    <x v="1"/>
    <n v="32.002753556677376"/>
    <n v="4358"/>
    <s v="US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69.2"/>
    <x v="0"/>
    <n v="81.567164179104481"/>
    <n v="67"/>
    <s v="US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25.4"/>
    <x v="0"/>
    <n v="37.035087719298247"/>
    <n v="57"/>
    <s v="CA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77.400000000000006"/>
    <x v="0"/>
    <n v="103.033360455655"/>
    <n v="1229"/>
    <s v="US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37.5"/>
    <x v="0"/>
    <n v="84.333333333333329"/>
    <n v="12"/>
    <s v="IT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43.79999999999995"/>
    <x v="1"/>
    <n v="102.60377358490567"/>
    <n v="53"/>
    <s v="US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28.5"/>
    <x v="1"/>
    <n v="79.992129246064621"/>
    <n v="2414"/>
    <s v="US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38.9"/>
    <x v="0"/>
    <n v="70.055309734513273"/>
    <n v="452"/>
    <s v="US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37"/>
    <n v="80"/>
    <s v="US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37.9"/>
    <x v="1"/>
    <n v="41.911917098445599"/>
    <n v="193"/>
    <s v="US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64"/>
    <x v="0"/>
    <n v="57.992576882290564"/>
    <n v="1886"/>
    <s v="US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18.3"/>
    <x v="1"/>
    <n v="40.942307692307693"/>
    <n v="52"/>
    <s v="US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84.8"/>
    <x v="0"/>
    <n v="69.9972602739726"/>
    <n v="1825"/>
    <s v="US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29.3"/>
    <x v="0"/>
    <n v="73.838709677419359"/>
    <n v="31"/>
    <s v="US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09.9"/>
    <x v="1"/>
    <n v="41.979310344827589"/>
    <n v="290"/>
    <s v="US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69.8"/>
    <x v="1"/>
    <n v="77.93442622950819"/>
    <n v="122"/>
    <s v="US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16"/>
    <x v="1"/>
    <n v="106.01972789115646"/>
    <n v="1470"/>
    <s v="US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58.60000000000002"/>
    <x v="1"/>
    <n v="47.018181818181816"/>
    <n v="165"/>
    <s v="CA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30.6"/>
    <x v="1"/>
    <n v="76.016483516483518"/>
    <n v="182"/>
    <s v="US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28.19999999999999"/>
    <x v="1"/>
    <n v="54.120603015075375"/>
    <n v="199"/>
    <s v="IT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88.7"/>
    <x v="1"/>
    <n v="57.285714285714285"/>
    <n v="56"/>
    <s v="GB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7"/>
    <x v="0"/>
    <n v="103.81308411214954"/>
    <n v="107"/>
    <s v="US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74.4"/>
    <x v="1"/>
    <n v="105.02602739726028"/>
    <n v="1460"/>
    <s v="AU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27.7"/>
    <x v="0"/>
    <n v="90.259259259259252"/>
    <n v="27"/>
    <s v="US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52.5"/>
    <x v="0"/>
    <n v="76.978705978705975"/>
    <n v="1221"/>
    <s v="US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07.1"/>
    <x v="1"/>
    <n v="102.60162601626017"/>
    <n v="123"/>
    <s v="CH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2"/>
    <n v="1"/>
    <s v="US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56.19999999999999"/>
    <x v="1"/>
    <n v="55.0062893081761"/>
    <n v="159"/>
    <s v="US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52.4"/>
    <x v="1"/>
    <n v="32.127272727272725"/>
    <n v="110"/>
    <s v="US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1.7"/>
    <x v="2"/>
    <n v="50.642857142857146"/>
    <n v="14"/>
    <s v="US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12.2"/>
    <x v="0"/>
    <n v="49.6875"/>
    <n v="16"/>
    <s v="US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64"/>
    <x v="1"/>
    <n v="54.894067796610166"/>
    <n v="236"/>
    <s v="US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63"/>
    <x v="1"/>
    <n v="46.931937172774866"/>
    <n v="191"/>
    <s v="US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20.3"/>
    <x v="0"/>
    <n v="44.951219512195124"/>
    <n v="41"/>
    <s v="US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19.2"/>
    <x v="1"/>
    <n v="30.99898322318251"/>
    <n v="3934"/>
    <s v="US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78.9"/>
    <x v="1"/>
    <n v="107.7625"/>
    <n v="80"/>
    <s v="CA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19.600000000000001"/>
    <x v="3"/>
    <n v="102.07770270270271"/>
    <n v="296"/>
    <s v="US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98.9"/>
    <x v="1"/>
    <n v="24.976190476190474"/>
    <n v="462"/>
    <s v="US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79.944134078212286"/>
    <n v="179"/>
    <s v="US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50.6"/>
    <x v="0"/>
    <n v="67.946462715105156"/>
    <n v="523"/>
    <s v="AU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57.4"/>
    <x v="0"/>
    <n v="26.070921985815602"/>
    <n v="141"/>
    <s v="GB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55.6"/>
    <x v="1"/>
    <n v="105.0032154340836"/>
    <n v="1866"/>
    <s v="GB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36.299999999999997"/>
    <x v="0"/>
    <n v="25.826923076923077"/>
    <n v="52"/>
    <s v="US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58.3"/>
    <x v="2"/>
    <n v="77.666666666666671"/>
    <n v="27"/>
    <s v="GB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37.4"/>
    <x v="1"/>
    <n v="57.82692307692308"/>
    <n v="156"/>
    <s v="CH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58.8"/>
    <x v="0"/>
    <n v="92.955555555555549"/>
    <n v="225"/>
    <s v="AU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82.6"/>
    <x v="1"/>
    <n v="37.945098039215686"/>
    <n v="255"/>
    <s v="US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0.8"/>
    <x v="0"/>
    <n v="31.842105263157894"/>
    <n v="38"/>
    <s v="US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76"/>
    <x v="1"/>
    <n v="40"/>
    <n v="2261"/>
    <s v="US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37.9"/>
    <x v="1"/>
    <n v="101.1"/>
    <n v="40"/>
    <s v="US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88.1"/>
    <x v="1"/>
    <n v="84.006989951944078"/>
    <n v="2289"/>
    <s v="IT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.1"/>
    <x v="1"/>
    <n v="103.41538461538461"/>
    <n v="65"/>
    <s v="US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18.100000000000001"/>
    <x v="0"/>
    <n v="105.13333333333334"/>
    <n v="15"/>
    <s v="US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45.8"/>
    <x v="0"/>
    <n v="89.21621621621621"/>
    <n v="37"/>
    <s v="US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17.3"/>
    <x v="1"/>
    <n v="51.995234312946785"/>
    <n v="3777"/>
    <s v="IT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17.3"/>
    <x v="1"/>
    <n v="64.956521739130437"/>
    <n v="184"/>
    <s v="GB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12.3"/>
    <x v="1"/>
    <n v="46.235294117647058"/>
    <n v="85"/>
    <s v="US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72.5"/>
    <x v="0"/>
    <n v="51.151785714285715"/>
    <n v="112"/>
    <s v="US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12.3"/>
    <x v="1"/>
    <n v="33.909722222222221"/>
    <n v="144"/>
    <s v="US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39.7"/>
    <x v="1"/>
    <n v="92.016298633017882"/>
    <n v="1902"/>
    <s v="US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81.9"/>
    <x v="1"/>
    <n v="107.42857142857143"/>
    <n v="105"/>
    <s v="US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64.1"/>
    <x v="1"/>
    <n v="75.848484848484844"/>
    <n v="132"/>
    <s v="US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1.6"/>
    <x v="0"/>
    <n v="80.476190476190482"/>
    <n v="21"/>
    <s v="US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49.6"/>
    <x v="3"/>
    <n v="86.978483606557376"/>
    <n v="976"/>
    <s v="US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09.7"/>
    <x v="1"/>
    <n v="105.13541666666667"/>
    <n v="96"/>
    <s v="US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.2"/>
    <x v="0"/>
    <n v="57.298507462686565"/>
    <n v="67"/>
    <s v="US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62.2"/>
    <x v="2"/>
    <n v="93.348484848484844"/>
    <n v="66"/>
    <s v="CA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13.1"/>
    <x v="0"/>
    <n v="71.987179487179489"/>
    <n v="78"/>
    <s v="US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64.599999999999994"/>
    <x v="0"/>
    <n v="92.611940298507463"/>
    <n v="67"/>
    <s v="AU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59.6"/>
    <x v="1"/>
    <n v="104.99122807017544"/>
    <n v="114"/>
    <s v="US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81.400000000000006"/>
    <x v="0"/>
    <n v="30.958174904942965"/>
    <n v="263"/>
    <s v="AU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32.4"/>
    <x v="0"/>
    <n v="33.001182732111175"/>
    <n v="1691"/>
    <s v="US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9.9"/>
    <x v="0"/>
    <n v="84.187845303867405"/>
    <n v="181"/>
    <s v="US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26.7"/>
    <x v="0"/>
    <n v="73.92307692307692"/>
    <n v="13"/>
    <s v="US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63"/>
    <x v="3"/>
    <n v="36.987499999999997"/>
    <n v="160"/>
    <s v="US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61.4"/>
    <x v="1"/>
    <n v="46.896551724137929"/>
    <n v="203"/>
    <s v="US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5"/>
    <n v="1"/>
    <s v="US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96.9000000000001"/>
    <x v="1"/>
    <n v="102.02437459910199"/>
    <n v="1559"/>
    <s v="US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70.099999999999994"/>
    <x v="3"/>
    <n v="45.007502206531335"/>
    <n v="2266"/>
    <s v="US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94.285714285714292"/>
    <n v="21"/>
    <s v="US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67.1"/>
    <x v="1"/>
    <n v="101.02325581395348"/>
    <n v="1548"/>
    <s v="AU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97.037499999999994"/>
    <n v="80"/>
    <s v="US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19"/>
    <x v="0"/>
    <n v="43.00963855421687"/>
    <n v="830"/>
    <s v="US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26.9"/>
    <x v="1"/>
    <n v="94.916030534351151"/>
    <n v="131"/>
    <s v="US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34.6"/>
    <x v="1"/>
    <n v="72.151785714285708"/>
    <n v="112"/>
    <s v="US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4.5999999999999996"/>
    <x v="0"/>
    <n v="51.007692307692309"/>
    <n v="130"/>
    <s v="US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85.1"/>
    <x v="0"/>
    <n v="85.054545454545448"/>
    <n v="55"/>
    <s v="US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19.3"/>
    <x v="1"/>
    <n v="43.87096774193548"/>
    <n v="155"/>
    <s v="US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96"/>
    <x v="1"/>
    <n v="40.063909774436091"/>
    <n v="266"/>
    <s v="US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84.7"/>
    <x v="0"/>
    <n v="43.833333333333336"/>
    <n v="114"/>
    <s v="IT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55.8"/>
    <x v="1"/>
    <n v="84.92903225806451"/>
    <n v="155"/>
    <s v="US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86.4"/>
    <x v="1"/>
    <n v="41.067632850241544"/>
    <n v="207"/>
    <s v="GB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92.2"/>
    <x v="1"/>
    <n v="54.971428571428568"/>
    <n v="245"/>
    <s v="US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37"/>
    <x v="1"/>
    <n v="77.010807374443743"/>
    <n v="1573"/>
    <s v="US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38.2"/>
    <x v="1"/>
    <n v="71.201754385964918"/>
    <n v="114"/>
    <s v="US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08.2"/>
    <x v="1"/>
    <n v="91.935483870967744"/>
    <n v="93"/>
    <s v="US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60.8"/>
    <x v="0"/>
    <n v="97.069023569023571"/>
    <n v="594"/>
    <s v="US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27.7"/>
    <x v="0"/>
    <n v="58.916666666666664"/>
    <n v="24"/>
    <s v="US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28.4"/>
    <x v="1"/>
    <n v="58.015466983938133"/>
    <n v="1681"/>
    <s v="US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21.6"/>
    <x v="0"/>
    <n v="103.87301587301587"/>
    <n v="252"/>
    <s v="US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73.9"/>
    <x v="1"/>
    <n v="93.46875"/>
    <n v="32"/>
    <s v="US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54.9"/>
    <x v="1"/>
    <n v="61.970370370370368"/>
    <n v="135"/>
    <s v="US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.2"/>
    <x v="1"/>
    <n v="92.042857142857144"/>
    <n v="140"/>
    <s v="US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74"/>
    <x v="0"/>
    <n v="77.268656716417908"/>
    <n v="67"/>
    <s v="US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64.1"/>
    <x v="1"/>
    <n v="93.923913043478265"/>
    <n v="92"/>
    <s v="US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43.30000000000001"/>
    <x v="1"/>
    <n v="84.969458128078813"/>
    <n v="1015"/>
    <s v="GB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40.299999999999997"/>
    <x v="0"/>
    <n v="105.97035040431267"/>
    <n v="742"/>
    <s v="US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78.2"/>
    <x v="1"/>
    <n v="36.969040247678016"/>
    <n v="323"/>
    <s v="US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84.9"/>
    <x v="0"/>
    <n v="81.533333333333331"/>
    <n v="75"/>
    <s v="US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45.9"/>
    <x v="1"/>
    <n v="80.999140154772135"/>
    <n v="2326"/>
    <s v="US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52.5"/>
    <x v="1"/>
    <n v="26.010498687664043"/>
    <n v="381"/>
    <s v="US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67.099999999999994"/>
    <x v="0"/>
    <n v="25.998410896708286"/>
    <n v="4405"/>
    <s v="US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40.299999999999997"/>
    <x v="0"/>
    <n v="34.173913043478258"/>
    <n v="92"/>
    <s v="US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16.8"/>
    <x v="1"/>
    <n v="28.002083333333335"/>
    <n v="480"/>
    <s v="US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52.1"/>
    <x v="0"/>
    <n v="76.546875"/>
    <n v="64"/>
    <s v="US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499.6"/>
    <x v="1"/>
    <n v="53.053097345132741"/>
    <n v="226"/>
    <s v="US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87.7"/>
    <x v="0"/>
    <n v="106.859375"/>
    <n v="64"/>
    <s v="US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13.2"/>
    <x v="1"/>
    <n v="46.020746887966808"/>
    <n v="241"/>
    <s v="US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26.5"/>
    <x v="1"/>
    <n v="100.17424242424242"/>
    <n v="132"/>
    <s v="US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77.599999999999994"/>
    <x v="3"/>
    <n v="101.44"/>
    <n v="75"/>
    <s v="IT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52.5"/>
    <x v="0"/>
    <n v="87.972684085510693"/>
    <n v="842"/>
    <s v="US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57.5"/>
    <x v="1"/>
    <n v="74.995594713656388"/>
    <n v="2043"/>
    <s v="US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72.900000000000006"/>
    <x v="0"/>
    <n v="42.982142857142854"/>
    <n v="112"/>
    <s v="US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60.6"/>
    <x v="3"/>
    <n v="33.115107913669064"/>
    <n v="139"/>
    <s v="IT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56.8"/>
    <x v="0"/>
    <n v="101.13101604278074"/>
    <n v="374"/>
    <s v="US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56.5"/>
    <x v="3"/>
    <n v="55.98841354723708"/>
    <n v="1122"/>
    <s v="US"/>
    <s v="USD"/>
    <n v="1467176400"/>
    <n v="1467781200"/>
    <b v="0"/>
    <b v="0"/>
    <x v="0"/>
    <x v="0"/>
    <x v="0"/>
  </r>
  <r>
    <m/>
    <m/>
    <m/>
    <m/>
    <m/>
    <m/>
    <x v="4"/>
    <m/>
    <m/>
    <m/>
    <m/>
    <m/>
    <m/>
    <m/>
    <m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m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92.151898734177209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5"/>
    <x v="1"/>
    <n v="100.01614035087719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103.20833333333333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3"/>
    <x v="0"/>
    <n v="99.339622641509436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"/>
    <x v="1"/>
    <n v="75.833333333333329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60.555555555555557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60000000000002"/>
    <x v="1"/>
    <n v="64.93832599118943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899999999999999"/>
    <x v="2"/>
    <n v="30.997175141242938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"/>
    <x v="0"/>
    <n v="72.909090909090907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0000000000002"/>
    <x v="1"/>
    <n v="62.9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1"/>
    <x v="0"/>
    <n v="112.22222222222223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"/>
    <x v="0"/>
    <n v="102.34545454545454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"/>
    <x v="1"/>
    <n v="105.05102040816327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8"/>
    <x v="0"/>
    <n v="94.144999999999996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"/>
    <x v="0"/>
    <n v="84.986725663716811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5"/>
    <x v="1"/>
    <n v="110.41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4"/>
    <x v="1"/>
    <n v="107.96236989591674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00000000000006"/>
    <x v="3"/>
    <n v="45.103703703703701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"/>
    <x v="0"/>
    <n v="45.001483679525222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"/>
    <x v="1"/>
    <n v="105.97134670487107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69.055555555555557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1"/>
    <x v="1"/>
    <n v="85.044943820224717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05.22535211267606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"/>
    <x v="1"/>
    <n v="39.003741114852225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"/>
    <x v="1"/>
    <n v="73.030674846625772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2"/>
    <x v="3"/>
    <n v="35.009459459459457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06.6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"/>
    <x v="1"/>
    <n v="61.997747747747745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9"/>
    <x v="1"/>
    <n v="94.000622665006233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"/>
    <x v="1"/>
    <n v="112.05426356589147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48.008849557522126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"/>
    <x v="0"/>
    <n v="38.004334633723452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"/>
    <x v="1"/>
    <n v="35.000184535892231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000000000001"/>
    <x v="1"/>
    <n v="85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000000000001"/>
    <x v="1"/>
    <n v="95.993893129770996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30000000000001"/>
    <x v="1"/>
    <n v="68.8125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5.97196261682242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"/>
    <x v="1"/>
    <n v="75.261194029850742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8"/>
    <x v="0"/>
    <n v="57.125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1"/>
    <x v="1"/>
    <n v="75.141414141414145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"/>
    <x v="1"/>
    <n v="107.42342342342343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"/>
    <x v="1"/>
    <n v="35.995495495495497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"/>
    <x v="1"/>
    <n v="26.998873148744366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"/>
    <x v="1"/>
    <n v="107.56122448979592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7"/>
    <x v="0"/>
    <n v="94.375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8"/>
    <x v="1"/>
    <n v="46.163043478260867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3"/>
    <x v="1"/>
    <n v="47.845637583892618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53.007815713698065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"/>
    <x v="1"/>
    <n v="45.059405940594061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2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9"/>
    <x v="0"/>
    <n v="99.006816632583508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200000000000003"/>
    <x v="0"/>
    <n v="32.786666666666669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"/>
    <x v="1"/>
    <n v="59.119617224880386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9"/>
    <x v="0"/>
    <n v="44.93333333333333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89.664122137404576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9999999999999"/>
    <x v="1"/>
    <n v="70.079268292682926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3"/>
    <x v="1"/>
    <n v="31.059701492537314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"/>
    <x v="1"/>
    <n v="29.061611374407583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10000000000002"/>
    <x v="1"/>
    <n v="30.0859375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4"/>
    <x v="1"/>
    <n v="84.998125000000002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"/>
    <x v="0"/>
    <n v="82.001775410563695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58.040160642570278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9"/>
    <x v="0"/>
    <n v="111.4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"/>
    <x v="0"/>
    <n v="71.94736842105263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"/>
    <x v="1"/>
    <n v="61.038135593220339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1"/>
    <x v="0"/>
    <n v="108.91666666666667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4"/>
    <x v="1"/>
    <n v="29.001722017220171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"/>
    <x v="1"/>
    <n v="58.975609756097562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1"/>
    <x v="3"/>
    <n v="111.82352941176471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"/>
    <x v="1"/>
    <n v="63.995555555555555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1"/>
    <x v="1"/>
    <n v="85.315789473684205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"/>
    <x v="1"/>
    <n v="74.481481481481481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"/>
    <x v="1"/>
    <n v="105.14772727272727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5"/>
    <x v="1"/>
    <n v="56.188235294117646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6"/>
    <x v="1"/>
    <n v="85.917647058823533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099999999999994"/>
    <x v="0"/>
    <n v="57.00296912114014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"/>
    <x v="0"/>
    <n v="79.642857142857139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41.018181818181816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9999999999994"/>
    <x v="0"/>
    <n v="48.004773269689736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5"/>
    <x v="1"/>
    <n v="55.212598425196852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"/>
    <x v="1"/>
    <n v="92.109489051094897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"/>
    <x v="1"/>
    <n v="83.183333333333337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6"/>
    <x v="0"/>
    <n v="39.996000000000002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4"/>
    <x v="1"/>
    <n v="111.1336898395722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19999999999999"/>
    <x v="1"/>
    <n v="90.563380281690144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"/>
    <x v="1"/>
    <n v="61.108374384236456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83.022941970310384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8"/>
    <x v="1"/>
    <n v="110.76106194690266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6"/>
    <x v="1"/>
    <n v="89.458333333333329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599999999999994"/>
    <x v="0"/>
    <n v="57.849056603773583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"/>
    <x v="0"/>
    <n v="109.99705449189985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9999999999998"/>
    <x v="1"/>
    <n v="103.96586345381526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"/>
    <x v="3"/>
    <n v="107.99508196721311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7"/>
    <x v="1"/>
    <n v="48.927777777777777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37.666666666666664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4"/>
    <x v="1"/>
    <n v="64.999141999141997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7"/>
    <x v="1"/>
    <n v="106.61061946902655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700000000000003"/>
    <x v="0"/>
    <n v="27.009016393442622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"/>
    <x v="1"/>
    <n v="91.16463414634147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"/>
    <x v="1"/>
    <n v="56.054878048780488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7"/>
    <x v="1"/>
    <n v="31.017857142857142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"/>
    <x v="0"/>
    <n v="66.513513513513516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"/>
    <x v="1"/>
    <n v="89.005216484089729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"/>
    <x v="1"/>
    <n v="103.46315789473684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"/>
    <x v="1"/>
    <n v="95.278911564625844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5"/>
    <x v="1"/>
    <n v="75.895348837209298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9999999999995"/>
    <x v="1"/>
    <n v="107.57831325301204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"/>
    <x v="0"/>
    <n v="51.31666666666667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71.983108108108112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108.95414201183432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"/>
    <x v="1"/>
    <n v="35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9"/>
    <x v="1"/>
    <n v="94.938931297709928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2"/>
    <x v="1"/>
    <n v="109.65079365079364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"/>
    <x v="0"/>
    <n v="44.001815980629537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86.794520547945211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"/>
    <x v="1"/>
    <n v="30.992727272727272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"/>
    <x v="1"/>
    <n v="94.791044776119406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69.79220779220779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5"/>
    <x v="1"/>
    <n v="63.003367003367003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"/>
    <x v="1"/>
    <n v="110.0343300110742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400000000000006"/>
    <x v="0"/>
    <n v="25.997933274284026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00000000000001"/>
    <x v="0"/>
    <n v="49.987915407854985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8"/>
    <x v="1"/>
    <n v="101.72340425531915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"/>
    <x v="1"/>
    <n v="47.083333333333336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"/>
    <x v="0"/>
    <n v="89.944444444444443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"/>
    <x v="0"/>
    <n v="78.96875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"/>
    <x v="3"/>
    <n v="80.067669172932327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"/>
    <x v="3"/>
    <n v="86.472727272727269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5"/>
    <x v="1"/>
    <n v="28.001876172607879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9"/>
    <x v="1"/>
    <n v="67.996725337699544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2"/>
    <x v="1"/>
    <n v="43.078651685393261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8"/>
    <x v="1"/>
    <n v="87.95597484276729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"/>
    <x v="0"/>
    <n v="94.987234042553197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3"/>
    <x v="0"/>
    <n v="46.905982905982903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3"/>
    <x v="3"/>
    <n v="46.913793103448278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8"/>
    <x v="1"/>
    <n v="94.24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80.139130434782615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9"/>
    <x v="0"/>
    <n v="59.036809815950917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2"/>
    <x v="1"/>
    <n v="65.989247311827953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6"/>
    <x v="1"/>
    <n v="60.992530345471522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98.307692307692307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6"/>
    <x v="1"/>
    <n v="104.6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86.066666666666663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"/>
    <x v="1"/>
    <n v="76.989583333333329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3"/>
    <x v="3"/>
    <n v="29.764705882352942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5"/>
    <x v="1"/>
    <n v="46.91959798994975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5.18691588785046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9"/>
    <x v="1"/>
    <n v="69.907692307692301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2"/>
    <x v="0"/>
    <n v="60.011588275391958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1"/>
    <x v="1"/>
    <n v="52.006220379146917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31.000176025347649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8"/>
    <x v="0"/>
    <n v="95.042492917847028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75.968174204355108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00000000000006"/>
    <x v="3"/>
    <n v="71.013192612137203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7"/>
    <x v="0"/>
    <n v="73.733333333333334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113.17073170731707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05.00933552992861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0000000000001"/>
    <x v="1"/>
    <n v="79.176829268292678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2"/>
    <x v="0"/>
    <n v="57.333333333333336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69999999999999"/>
    <x v="1"/>
    <n v="58.178343949044589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3"/>
    <x v="1"/>
    <n v="36.032520325203251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2"/>
    <x v="1"/>
    <n v="107.99068767908309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44.005985634477256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"/>
    <x v="1"/>
    <n v="55.077868852459019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"/>
    <x v="1"/>
    <n v="74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"/>
    <x v="0"/>
    <n v="41.996858638743454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1"/>
    <x v="1"/>
    <n v="77.988161010260455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"/>
    <x v="0"/>
    <n v="82.507462686567166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"/>
    <x v="0"/>
    <n v="104.2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9"/>
    <x v="0"/>
    <n v="25.5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00.98334401024984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7"/>
    <x v="1"/>
    <n v="111.83333333333333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2"/>
    <x v="0"/>
    <n v="41.999115044247787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"/>
    <x v="0"/>
    <n v="110.05115089514067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5"/>
    <x v="1"/>
    <n v="58.997079225994888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"/>
    <x v="0"/>
    <n v="32.985714285714288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"/>
    <x v="1"/>
    <n v="45.005654509471306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5"/>
    <x v="1"/>
    <n v="81.98196487897485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"/>
    <x v="0"/>
    <n v="39.080882352941174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"/>
    <x v="1"/>
    <n v="58.996383363471971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099999999999994"/>
    <x v="0"/>
    <n v="40.988372093023258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10000000000002"/>
    <x v="1"/>
    <n v="31.029411764705884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37.789473684210527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"/>
    <x v="0"/>
    <n v="32.006772009029348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9"/>
    <x v="1"/>
    <n v="95.966712898751737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75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"/>
    <x v="3"/>
    <n v="102.0498866213152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9999999999994"/>
    <x v="0"/>
    <n v="105.75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37.069767441860463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35.049382716049379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"/>
    <x v="0"/>
    <n v="46.338461538461537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8"/>
    <x v="1"/>
    <n v="69.174603174603178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8"/>
    <x v="1"/>
    <n v="109.07824427480917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"/>
    <x v="0"/>
    <n v="51.78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"/>
    <x v="1"/>
    <n v="82.010055304172951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6"/>
    <x v="0"/>
    <n v="35.958333333333336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8"/>
    <x v="0"/>
    <n v="74.461538461538467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2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2"/>
    <x v="1"/>
    <n v="91.114649681528661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"/>
    <x v="3"/>
    <n v="79.792682926829272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"/>
    <x v="1"/>
    <n v="42.999777678968428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4"/>
    <x v="0"/>
    <n v="63.225000000000001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"/>
    <x v="1"/>
    <n v="70.174999999999997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799999999999997"/>
    <x v="3"/>
    <n v="61.333333333333336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99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"/>
    <x v="1"/>
    <n v="96.984900146127615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2"/>
    <x v="2"/>
    <n v="51.004950495049506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00000000000006"/>
    <x v="0"/>
    <n v="28.044247787610619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"/>
    <x v="0"/>
    <n v="60.984615384615381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9"/>
    <x v="1"/>
    <n v="73.214285714285708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2"/>
    <x v="1"/>
    <n v="39.997435299603637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"/>
    <x v="1"/>
    <n v="86.812121212121212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"/>
    <x v="0"/>
    <n v="42.125874125874127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1"/>
    <x v="1"/>
    <n v="103.97851239669421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8"/>
    <x v="0"/>
    <n v="62.003211991434689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"/>
    <x v="1"/>
    <n v="31.005037783375315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"/>
    <x v="1"/>
    <n v="89.991552956465242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"/>
    <x v="0"/>
    <n v="39.235294117647058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"/>
    <x v="0"/>
    <n v="54.993116108306566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47.992753623188406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"/>
    <x v="0"/>
    <n v="87.966702470461868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"/>
    <x v="1"/>
    <n v="51.999165275459099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2"/>
    <x v="1"/>
    <n v="29.999659863945578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"/>
    <x v="1"/>
    <n v="98.205357142857139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"/>
    <x v="1"/>
    <n v="108.96182396606575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"/>
    <x v="1"/>
    <n v="66.998379254457049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7"/>
    <x v="1"/>
    <n v="64.99333594668758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2"/>
    <x v="1"/>
    <n v="99.841584158415841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"/>
    <x v="3"/>
    <n v="82.432835820895519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3"/>
    <x v="1"/>
    <n v="63.293478260869563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9"/>
    <x v="1"/>
    <n v="96.774193548387103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1"/>
    <x v="1"/>
    <n v="54.906040268456373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"/>
    <x v="0"/>
    <n v="39.010869565217391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"/>
    <x v="0"/>
    <n v="75.84210526315789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4"/>
    <x v="1"/>
    <n v="45.051671732522799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"/>
    <x v="1"/>
    <n v="104.51546391752578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"/>
    <x v="0"/>
    <n v="76.268292682926827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8"/>
    <x v="1"/>
    <n v="69.015695067264573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"/>
    <x v="1"/>
    <n v="101.97684085510689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"/>
    <x v="1"/>
    <n v="42.915999999999997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"/>
    <x v="1"/>
    <n v="43.025210084033617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0000000000005"/>
    <x v="1"/>
    <n v="75.245283018867923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"/>
    <x v="1"/>
    <n v="69.023364485981304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"/>
    <x v="1"/>
    <n v="65.986486486486484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"/>
    <x v="1"/>
    <n v="98.013800424628457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"/>
    <x v="1"/>
    <n v="60.105504587155963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"/>
    <x v="1"/>
    <n v="26.000773395204948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3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1"/>
    <x v="0"/>
    <n v="38.019801980198018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106.15254237288136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81.019475655430711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9"/>
    <x v="1"/>
    <n v="96.647727272727266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2"/>
    <x v="1"/>
    <n v="57.003535651149086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4"/>
    <x v="0"/>
    <n v="63.93333333333333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0.456521739130437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5"/>
    <x v="1"/>
    <n v="72.172043010752688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77.934782608695656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999999999999"/>
    <x v="1"/>
    <n v="38.065134099616856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"/>
    <x v="0"/>
    <n v="57.936123348017624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39999999999998"/>
    <x v="1"/>
    <n v="49.794392523364486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9"/>
    <x v="1"/>
    <n v="54.050251256281406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7"/>
    <x v="1"/>
    <n v="30.002721335268504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1"/>
    <x v="1"/>
    <n v="70.127906976744185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8"/>
    <x v="0"/>
    <n v="26.996228786926462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"/>
    <x v="1"/>
    <n v="51.990606936416185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"/>
    <x v="1"/>
    <n v="56.416666666666664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"/>
    <x v="1"/>
    <n v="101.63218390804597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2"/>
    <x v="3"/>
    <n v="25.005291005291006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3"/>
    <x v="2"/>
    <n v="32.016393442622949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82.021647307286173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19999999999999"/>
    <x v="1"/>
    <n v="37.957446808510639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0000000000003"/>
    <x v="0"/>
    <n v="51.533333333333331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"/>
    <x v="1"/>
    <n v="81.198275862068968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40.030075187969928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000000000001"/>
    <x v="1"/>
    <n v="89.939759036144579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9999999999998"/>
    <x v="1"/>
    <n v="96.692307692307693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"/>
    <x v="1"/>
    <n v="25.010989010989011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"/>
    <x v="1"/>
    <n v="36.987277353689571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"/>
    <x v="0"/>
    <n v="73.012609117361791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68.240601503759393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"/>
    <x v="0"/>
    <n v="52.310344827586206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2"/>
    <x v="0"/>
    <n v="61.765151515151516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"/>
    <x v="1"/>
    <n v="25.027559055118111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399999999999999"/>
    <x v="3"/>
    <n v="106.28804347826087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"/>
    <x v="1"/>
    <n v="75.07386363636364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8"/>
    <x v="0"/>
    <n v="39.970802919708028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3"/>
    <x v="1"/>
    <n v="39.982195845697326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"/>
    <x v="0"/>
    <n v="101.01541850220265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"/>
    <x v="1"/>
    <n v="76.813084112149539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000000000000007"/>
    <x v="0"/>
    <n v="71.7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99999999999999"/>
    <x v="3"/>
    <n v="33.28125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7"/>
    <x v="1"/>
    <n v="43.923497267759565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700000000000003"/>
    <x v="0"/>
    <n v="36.004712041884815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88.21052631578948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"/>
    <x v="0"/>
    <n v="65.240384615384613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"/>
    <x v="1"/>
    <n v="69.958333333333329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"/>
    <x v="0"/>
    <n v="39.877551020408163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5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7"/>
    <x v="1"/>
    <n v="41.023728813559323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"/>
    <x v="0"/>
    <n v="98.914285714285711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"/>
    <x v="0"/>
    <n v="87.78125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"/>
    <x v="1"/>
    <n v="80.767605633802816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"/>
    <x v="1"/>
    <n v="94.28235294117647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"/>
    <x v="0"/>
    <n v="73.428571428571431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"/>
    <x v="1"/>
    <n v="65.968133535660087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99999999999994"/>
    <x v="0"/>
    <n v="109.04109589041096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3"/>
    <x v="3"/>
    <n v="41.16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"/>
    <x v="0"/>
    <n v="99.125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4"/>
    <x v="1"/>
    <n v="105.88429752066116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"/>
    <x v="1"/>
    <n v="48.996525921966864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"/>
    <x v="1"/>
    <n v="39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"/>
    <x v="1"/>
    <n v="31.022556390977442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9"/>
    <x v="0"/>
    <n v="103.87096774193549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7"/>
    <x v="0"/>
    <n v="59.268518518518519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"/>
    <x v="0"/>
    <n v="42.3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"/>
    <x v="0"/>
    <n v="53.117647058823529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0000000000003"/>
    <x v="3"/>
    <n v="50.796875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6"/>
    <x v="0"/>
    <n v="101.15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"/>
    <x v="0"/>
    <n v="65.000810372771468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6"/>
    <x v="1"/>
    <n v="37.998645510835914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"/>
    <x v="0"/>
    <n v="82.615384615384613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1"/>
    <x v="1"/>
    <n v="37.941368078175898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"/>
    <x v="0"/>
    <n v="80.780821917808225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2"/>
    <x v="0"/>
    <n v="25.984375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"/>
    <x v="0"/>
    <n v="30.363636363636363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6"/>
    <x v="1"/>
    <n v="54.004916018025398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9"/>
    <x v="2"/>
    <n v="101.78672985781991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45.003610108303249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"/>
    <x v="1"/>
    <n v="77.068421052631578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88.076595744680844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47.035573122529641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"/>
    <x v="1"/>
    <n v="110.99550763701707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3"/>
    <x v="1"/>
    <n v="87.003066141042481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63.994402985074629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"/>
    <x v="1"/>
    <n v="105.9945205479452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"/>
    <x v="1"/>
    <n v="73.989349112426041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84.02004626060139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"/>
    <x v="0"/>
    <n v="88.966921119592882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7"/>
    <x v="0"/>
    <n v="76.990453460620529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"/>
    <x v="0"/>
    <n v="97.146341463414629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"/>
    <x v="0"/>
    <n v="33.013605442176868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99.950602409638549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7"/>
    <x v="0"/>
    <n v="69.966767371601208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5"/>
    <x v="0"/>
    <n v="110.32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8"/>
    <x v="1"/>
    <n v="66.005235602094245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8"/>
    <x v="0"/>
    <n v="41.005742176284812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1"/>
    <x v="0"/>
    <n v="103.96316359696641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5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"/>
    <x v="1"/>
    <n v="47.009935419771487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9"/>
    <x v="0"/>
    <n v="29.606060606060606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6"/>
    <x v="1"/>
    <n v="81.010569583088667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"/>
    <x v="1"/>
    <n v="94.35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26.058139534883722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9"/>
    <x v="0"/>
    <n v="85.775000000000006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"/>
    <x v="1"/>
    <n v="103.73170731707317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"/>
    <x v="0"/>
    <n v="49.826086956521742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63.893048128342244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4"/>
    <x v="1"/>
    <n v="47.002434782608695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6"/>
    <x v="1"/>
    <n v="108.47727272727273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8"/>
    <x v="1"/>
    <n v="72.015706806282722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999999999999"/>
    <x v="1"/>
    <n v="59.928057553956833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"/>
    <x v="1"/>
    <n v="78.209677419354833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"/>
    <x v="1"/>
    <n v="104.77678571428571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"/>
    <x v="1"/>
    <n v="105.52475247524752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99999999999999"/>
    <x v="0"/>
    <n v="24.933333333333334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"/>
    <x v="1"/>
    <n v="69.873786407766985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95.733766233766232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4"/>
    <x v="1"/>
    <n v="29.997485752598056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900000000000006"/>
    <x v="0"/>
    <n v="59.011948529411768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6"/>
    <x v="1"/>
    <n v="84.757396449704146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2"/>
    <x v="1"/>
    <n v="78.010921177587846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2"/>
    <x v="0"/>
    <n v="50.05215419501134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8"/>
    <x v="0"/>
    <n v="59.16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93.702290076335885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3"/>
    <x v="0"/>
    <n v="40.14173228346457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70.090140845070422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"/>
    <x v="0"/>
    <n v="66.181818181818187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0000000000001"/>
    <x v="1"/>
    <n v="47.714285714285715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"/>
    <x v="1"/>
    <n v="62.896774193548389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8"/>
    <x v="0"/>
    <n v="86.611940298507463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4"/>
    <x v="1"/>
    <n v="75.126984126984127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1.004167534903104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9999999999999"/>
    <x v="1"/>
    <n v="50.007915567282325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00000000000006"/>
    <x v="0"/>
    <n v="96.960674157303373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99999999999997"/>
    <x v="0"/>
    <n v="100.93160377358491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3"/>
    <x v="3"/>
    <n v="89.227586206896547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"/>
    <x v="1"/>
    <n v="87.979166666666671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"/>
    <x v="1"/>
    <n v="89.54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3"/>
    <x v="0"/>
    <n v="29.09271523178808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599999999999994"/>
    <x v="0"/>
    <n v="42.006218905472636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47.004903563255965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4"/>
    <x v="1"/>
    <n v="110.44117647058823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"/>
    <x v="1"/>
    <n v="41.990909090909092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1"/>
    <x v="1"/>
    <n v="48.012468827930178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9"/>
    <x v="1"/>
    <n v="31.019823788546255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8"/>
    <x v="1"/>
    <n v="99.203252032520325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9"/>
    <x v="0"/>
    <n v="66.022316684378325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2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"/>
    <x v="1"/>
    <n v="46.060200668896321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4"/>
    <x v="0"/>
    <n v="73.650000000000006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"/>
    <x v="0"/>
    <n v="55.99336650082919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60000000000002"/>
    <x v="1"/>
    <n v="68.985695127402778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"/>
    <x v="0"/>
    <n v="60.981609195402299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"/>
    <x v="1"/>
    <n v="110.98139534883721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9"/>
    <x v="1"/>
    <n v="25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0000000000001"/>
    <x v="1"/>
    <n v="78.759740259740255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"/>
    <x v="0"/>
    <n v="87.960784313725483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"/>
    <x v="2"/>
    <n v="49.987398739873989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"/>
    <x v="1"/>
    <n v="99.524390243902445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9"/>
    <x v="1"/>
    <n v="104.82089552238806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1"/>
    <x v="2"/>
    <n v="108.01469237832875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7"/>
    <x v="0"/>
    <n v="28.998544660724033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1"/>
    <x v="0"/>
    <n v="30.028708133971293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"/>
    <x v="0"/>
    <n v="41.005559416261292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5"/>
    <x v="0"/>
    <n v="62.866666666666667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4"/>
    <x v="0"/>
    <n v="47.005002501250623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"/>
    <x v="1"/>
    <n v="26.997693638285604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5"/>
    <x v="1"/>
    <n v="68.329787234042556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50.974576271186443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3"/>
    <x v="1"/>
    <n v="54.024390243902438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"/>
    <x v="0"/>
    <n v="97.055555555555557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5"/>
    <x v="0"/>
    <n v="24.867469879518072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7"/>
    <x v="1"/>
    <n v="84.423913043478265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"/>
    <x v="1"/>
    <n v="47.091324200913242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"/>
    <x v="1"/>
    <n v="77.996041171813147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4"/>
    <x v="0"/>
    <n v="62.967871485943775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7"/>
    <x v="3"/>
    <n v="81.006080449017773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"/>
    <x v="0"/>
    <n v="65.321428571428569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5"/>
    <x v="1"/>
    <n v="104.43617021276596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"/>
    <x v="0"/>
    <n v="69.989010989010993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2"/>
    <x v="0"/>
    <n v="83.023989898989896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"/>
    <x v="3"/>
    <n v="90.3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9"/>
    <x v="1"/>
    <n v="103.98131932282546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2"/>
    <x v="1"/>
    <n v="54.931726907630519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1"/>
    <x v="1"/>
    <n v="51.921875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"/>
    <x v="1"/>
    <n v="60.02834008097166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3"/>
    <x v="1"/>
    <n v="44.003488879197555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"/>
    <x v="1"/>
    <n v="53.003513254551258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"/>
    <x v="0"/>
    <n v="54.5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"/>
    <x v="1"/>
    <n v="75.04195804195804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99999999999997"/>
    <x v="3"/>
    <n v="35.911111111111111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"/>
    <x v="1"/>
    <n v="36.952702702702702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4"/>
    <x v="1"/>
    <n v="63.170588235294119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29.99462365591398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"/>
    <x v="3"/>
    <n v="86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5"/>
    <x v="0"/>
    <n v="75.014876033057845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101.19767441860465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4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"/>
    <x v="1"/>
    <n v="29.001272669424118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"/>
    <x v="0"/>
    <n v="98.225806451612897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"/>
    <x v="0"/>
    <n v="87.001693480101608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1"/>
    <x v="0"/>
    <n v="45.205128205128204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4"/>
    <x v="1"/>
    <n v="37.001341561577675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"/>
    <x v="1"/>
    <n v="94.976947040498445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"/>
    <x v="0"/>
    <n v="28.956521739130434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"/>
    <x v="1"/>
    <n v="55.993396226415094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1"/>
    <x v="0"/>
    <n v="54.038095238095238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"/>
    <x v="1"/>
    <n v="82.38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66.997115384615384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6"/>
    <x v="0"/>
    <n v="107.91401869158878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2"/>
    <x v="1"/>
    <n v="69.009501187648453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5"/>
    <x v="1"/>
    <n v="39.006568144499177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9"/>
    <x v="1"/>
    <n v="110.3625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94.857142857142861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0000000000005"/>
    <x v="1"/>
    <n v="57.935251798561154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01.25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"/>
    <x v="1"/>
    <n v="64.95597484276729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"/>
    <x v="1"/>
    <n v="27.00524934383202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50.97422680412371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00000000000003"/>
    <x v="0"/>
    <n v="104.94260869565217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"/>
    <x v="1"/>
    <n v="84.028301886792448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2"/>
    <x v="1"/>
    <n v="102.85915492957747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"/>
    <x v="1"/>
    <n v="39.962085308056871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"/>
    <x v="0"/>
    <n v="51.001785714285717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3"/>
    <x v="0"/>
    <n v="40.823008849557525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"/>
    <x v="1"/>
    <n v="58.999637155297535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"/>
    <x v="1"/>
    <n v="71.156069364161851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7"/>
    <x v="1"/>
    <n v="99.494252873563212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"/>
    <x v="0"/>
    <n v="103.98634590377114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399999999999999"/>
    <x v="0"/>
    <n v="76.555555555555557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8"/>
    <x v="0"/>
    <n v="87.068592057761734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"/>
    <x v="1"/>
    <n v="48.99554707379135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"/>
    <x v="0"/>
    <n v="42.969135802469133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33.428571428571431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"/>
    <x v="1"/>
    <n v="83.982949701619773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1"/>
    <x v="1"/>
    <n v="101.41739130434783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"/>
    <x v="1"/>
    <n v="109.87058823529412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31.916666666666668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"/>
    <x v="1"/>
    <n v="70.993450675399103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77.026890756302521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8"/>
    <x v="1"/>
    <n v="101.78125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4"/>
    <x v="1"/>
    <n v="51.059701492537314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5"/>
    <x v="1"/>
    <n v="68.02051282051282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"/>
    <x v="0"/>
    <n v="30.87037037037037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200000000000003"/>
    <x v="0"/>
    <n v="27.908333333333335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"/>
    <x v="0"/>
    <n v="79.994818652849744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1"/>
    <x v="0"/>
    <n v="38.003378378378379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e v="#DIV/0!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099999999999994"/>
    <x v="0"/>
    <n v="59.990534521158132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"/>
    <x v="1"/>
    <n v="37.037634408602152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"/>
    <x v="1"/>
    <n v="99.963043478260872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"/>
    <x v="0"/>
    <n v="111.6774193548387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"/>
    <x v="0"/>
    <n v="36.014409221902014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1"/>
    <x v="1"/>
    <n v="66.010284810126578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9"/>
    <x v="0"/>
    <n v="44.05263157894737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"/>
    <x v="1"/>
    <n v="52.999726551818434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00000000000006"/>
    <x v="0"/>
    <n v="95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1"/>
    <x v="1"/>
    <n v="70.908396946564892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98.060773480662988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0000000000001"/>
    <x v="1"/>
    <n v="53.046025104602514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99999999999997"/>
    <x v="3"/>
    <n v="93.142857142857139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"/>
    <x v="3"/>
    <n v="58.945075757575758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8"/>
    <x v="0"/>
    <n v="36.067669172932334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"/>
    <x v="0"/>
    <n v="63.030732860520096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84.717948717948715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1"/>
    <x v="0"/>
    <n v="62.2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"/>
    <x v="1"/>
    <n v="101.97518330513255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8"/>
    <x v="1"/>
    <n v="106.4375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"/>
    <x v="1"/>
    <n v="29.975609756097562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5"/>
    <x v="0"/>
    <n v="85.806282722513089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"/>
    <x v="1"/>
    <n v="70.82022471910112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"/>
    <x v="0"/>
    <n v="40.998484082870135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2"/>
    <x v="0"/>
    <n v="28.063492063492063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88.054421768707485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"/>
    <x v="0"/>
    <n v="31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"/>
    <x v="0"/>
    <n v="90.337500000000006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3"/>
    <x v="0"/>
    <n v="63.777777777777779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"/>
    <x v="0"/>
    <n v="53.995515695067262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"/>
    <x v="2"/>
    <n v="48.993956043956047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9"/>
    <x v="1"/>
    <n v="63.857142857142854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19999999999999"/>
    <x v="1"/>
    <n v="82.996393146979258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55.08230452674897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62.044554455445542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04.97857142857143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"/>
    <x v="1"/>
    <n v="94.044676806083643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700000000000003"/>
    <x v="0"/>
    <n v="44.007716049382715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7"/>
    <x v="0"/>
    <n v="92.467532467532465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57.072874493927124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"/>
    <x v="0"/>
    <n v="109.07848101265823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"/>
    <x v="0"/>
    <n v="39.387755102040813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"/>
    <x v="0"/>
    <n v="77.022222222222226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92.166666666666671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"/>
    <x v="0"/>
    <n v="61.007063197026021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6"/>
    <x v="1"/>
    <n v="78.068181818181813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80.75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89999999999998"/>
    <x v="1"/>
    <n v="59.991289782244557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"/>
    <x v="1"/>
    <n v="110.03018372703411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4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"/>
    <x v="0"/>
    <n v="37.99856063332134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"/>
    <x v="0"/>
    <n v="96.369565217391298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72.978599221789878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9999999999999"/>
    <x v="1"/>
    <n v="26.007220216606498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"/>
    <x v="1"/>
    <n v="104.36296296296297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8"/>
    <x v="1"/>
    <n v="102.18852459016394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"/>
    <x v="1"/>
    <n v="54.117647058823529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0000000000001"/>
    <x v="1"/>
    <n v="63.222222222222221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4.03228962818004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2"/>
    <x v="1"/>
    <n v="49.994334277620396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56.015151515151516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"/>
    <x v="0"/>
    <n v="48.807692307692307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60.082352941176474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"/>
    <x v="0"/>
    <n v="78.990502793296088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"/>
    <x v="1"/>
    <n v="53.99499443826474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"/>
    <x v="0"/>
    <n v="111.45945945945945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"/>
    <x v="1"/>
    <n v="60.922131147540981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26.0015444015444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"/>
    <x v="1"/>
    <n v="80.993208828522924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7"/>
    <x v="1"/>
    <n v="34.995963302752294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"/>
    <x v="0"/>
    <n v="94.142857142857139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"/>
    <x v="3"/>
    <n v="52.085106382978722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9"/>
    <x v="1"/>
    <n v="24.986666666666668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"/>
    <x v="1"/>
    <n v="69.215277777777771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"/>
    <x v="0"/>
    <n v="93.944444444444443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00000000000006"/>
    <x v="0"/>
    <n v="98.40625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99999999999999"/>
    <x v="3"/>
    <n v="41.783783783783782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8"/>
    <x v="0"/>
    <n v="65.991836734693877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"/>
    <x v="1"/>
    <n v="72.05747126436782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"/>
    <x v="1"/>
    <n v="48.003209242618745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54.098591549295776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1"/>
    <x v="0"/>
    <n v="107.88095238095238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39999999999998"/>
    <x v="1"/>
    <n v="67.034103410341032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"/>
    <x v="1"/>
    <n v="64.01425914445133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80000000000001"/>
    <x v="1"/>
    <n v="96.066176470588232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6"/>
    <x v="1"/>
    <n v="51.184615384615384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900000000000006"/>
    <x v="0"/>
    <n v="43.92307692307692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91.021198830409361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"/>
    <x v="0"/>
    <n v="50.127450980392155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67.720930232558146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7"/>
    <x v="1"/>
    <n v="61.03921568627451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"/>
    <x v="0"/>
    <n v="80.011857707509876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0000000000001"/>
    <x v="1"/>
    <n v="47.001497753369947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1"/>
    <x v="0"/>
    <n v="71.127388535031841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"/>
    <x v="1"/>
    <n v="89.99079189686924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7"/>
    <x v="0"/>
    <n v="43.032786885245905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6"/>
    <x v="1"/>
    <n v="67.997714808043881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1"/>
    <x v="1"/>
    <n v="73.004566210045667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"/>
    <x v="0"/>
    <n v="62.341463414634148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5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"/>
    <x v="1"/>
    <n v="67.103092783505161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19999999999999"/>
    <x v="1"/>
    <n v="79.978947368421046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7"/>
    <x v="1"/>
    <n v="62.176470588235297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"/>
    <x v="1"/>
    <n v="53.005950297514879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"/>
    <x v="1"/>
    <n v="57.738317757009348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4"/>
    <x v="1"/>
    <n v="40.03125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30000000000001"/>
    <x v="1"/>
    <n v="81.016591928251117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5.047468354430379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"/>
    <x v="1"/>
    <n v="102.92307692307692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1"/>
    <x v="1"/>
    <n v="27.998126756166094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9"/>
    <x v="3"/>
    <n v="75.733333333333334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"/>
    <x v="1"/>
    <n v="45.026041666666664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73.615384615384613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5"/>
    <x v="1"/>
    <n v="56.991701244813278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"/>
    <x v="1"/>
    <n v="85.223529411764702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"/>
    <x v="1"/>
    <n v="50.962184873949582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"/>
    <x v="1"/>
    <n v="63.563636363636363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9"/>
    <x v="0"/>
    <n v="80.999165275459092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5"/>
    <x v="0"/>
    <n v="86.044753086419746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90.0390625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79999999999995"/>
    <x v="1"/>
    <n v="74.006063432835816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"/>
    <x v="0"/>
    <n v="92.4375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"/>
    <x v="1"/>
    <n v="55.999257333828446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999999999998"/>
    <x v="1"/>
    <n v="32.983796296296298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400000000000006"/>
    <x v="0"/>
    <n v="93.596774193548384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"/>
    <x v="1"/>
    <n v="69.867724867724874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3"/>
    <x v="1"/>
    <n v="72.129870129870127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80000000000001"/>
    <x v="1"/>
    <n v="30.041666666666668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99999999999994"/>
    <x v="0"/>
    <n v="73.968000000000004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9"/>
    <x v="3"/>
    <n v="68.65517241379311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999999999998"/>
    <x v="1"/>
    <n v="59.992164544564154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9"/>
    <x v="2"/>
    <n v="111.15827338129496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"/>
    <x v="0"/>
    <n v="53.038095238095238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"/>
    <x v="3"/>
    <n v="55.985524728588658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1"/>
    <x v="1"/>
    <n v="69.986760812003524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"/>
    <x v="0"/>
    <n v="48.998079877112133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00000000000006"/>
    <x v="0"/>
    <n v="103.84615384615384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"/>
    <x v="0"/>
    <n v="99.127659574468083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2"/>
    <x v="2"/>
    <n v="107.37777777777778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"/>
    <x v="0"/>
    <n v="76.922178988326849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58.128865979381445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5"/>
    <x v="1"/>
    <n v="103.73643410852713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4"/>
    <x v="1"/>
    <n v="87.962666666666664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4"/>
    <x v="0"/>
    <n v="28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"/>
    <x v="0"/>
    <n v="37.999361294443261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6"/>
    <x v="0"/>
    <n v="29.999313893653515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03.5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1"/>
    <x v="3"/>
    <n v="85.994467496542185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5"/>
    <x v="0"/>
    <n v="98.011627906976742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2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5"/>
    <x v="0"/>
    <n v="44.994570837642193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"/>
    <x v="1"/>
    <n v="31.012224938875306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000000000002"/>
    <x v="1"/>
    <n v="59.970085470085472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4"/>
    <x v="1"/>
    <n v="58.9973474801061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5"/>
    <x v="1"/>
    <n v="50.045454545454547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"/>
    <x v="0"/>
    <n v="98.966269841269835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1999999999999993"/>
    <x v="0"/>
    <n v="58.857142857142854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1"/>
    <x v="3"/>
    <n v="81.010256410256417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"/>
    <x v="0"/>
    <n v="76.013333333333335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"/>
    <x v="0"/>
    <n v="96.597402597402592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2"/>
    <x v="0"/>
    <n v="76.957446808510639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9"/>
    <x v="0"/>
    <n v="67.984732824427482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"/>
    <x v="0"/>
    <n v="88.781609195402297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5"/>
    <x v="0"/>
    <n v="24.99623706491063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6"/>
    <x v="1"/>
    <n v="44.922794117647058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79.400000000000006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2"/>
    <x v="1"/>
    <n v="29.009546539379475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"/>
    <x v="0"/>
    <n v="73.59210526315789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"/>
    <x v="1"/>
    <n v="107.97038864898211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9"/>
    <x v="1"/>
    <n v="68.987284287011803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1"/>
    <x v="1"/>
    <n v="111.02236719478098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"/>
    <x v="0"/>
    <n v="24.997515808491418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7"/>
    <x v="0"/>
    <n v="42.155172413793103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"/>
    <x v="3"/>
    <n v="47.003284072249592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6.0392749244713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"/>
    <x v="1"/>
    <n v="101.03760683760684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"/>
    <x v="0"/>
    <n v="39.927927927927925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83.158139534883716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9.97520661157025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"/>
    <x v="0"/>
    <n v="47.993908629441627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4"/>
    <x v="0"/>
    <n v="95.978877489438744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9999999999999"/>
    <x v="1"/>
    <n v="78.728155339805824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"/>
    <x v="1"/>
    <n v="56.081632653061227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9"/>
    <x v="1"/>
    <n v="69.090909090909093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"/>
    <x v="0"/>
    <n v="102.05291576673866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"/>
    <x v="1"/>
    <n v="107.32089552238806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51.970260223048328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3"/>
    <x v="1"/>
    <n v="71.137142857142862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7"/>
    <x v="1"/>
    <n v="106.49275362318841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"/>
    <x v="1"/>
    <n v="42.93684210526316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4"/>
    <x v="1"/>
    <n v="30.037974683544302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"/>
    <x v="0"/>
    <n v="70.623376623376629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66.016018306636155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"/>
    <x v="0"/>
    <n v="96.911392405063296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"/>
    <x v="1"/>
    <n v="62.867346938775512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108.98537682789652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00000000001"/>
    <x v="1"/>
    <n v="26.999314599040439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7"/>
    <x v="1"/>
    <n v="65.004147943311438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4"/>
    <x v="0"/>
    <n v="111.51785714285714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3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110.99268292682927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"/>
    <x v="0"/>
    <n v="56.746987951807228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9999999999998"/>
    <x v="1"/>
    <n v="97.020608439646708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8"/>
    <x v="1"/>
    <n v="92.08620689655173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82.986666666666665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"/>
    <x v="1"/>
    <n v="103.03791821561339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"/>
    <x v="1"/>
    <n v="68.922619047619051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1"/>
    <x v="1"/>
    <n v="87.737226277372258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4"/>
    <x v="1"/>
    <n v="75.021505376344081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9"/>
    <x v="1"/>
    <n v="50.863999999999997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"/>
    <x v="0"/>
    <n v="90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"/>
    <x v="1"/>
    <n v="72.896039603960389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"/>
    <x v="1"/>
    <n v="108.48543689320388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"/>
    <x v="1"/>
    <n v="101.98095238095237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5"/>
    <x v="0"/>
    <n v="44.009146341463413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70000000000005"/>
    <x v="1"/>
    <n v="65.942675159235662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"/>
    <x v="1"/>
    <n v="24.987387387387386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"/>
    <x v="1"/>
    <n v="28.003367003367003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85.829268292682926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1"/>
    <x v="3"/>
    <n v="84.921052631578945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4000000000000004"/>
    <x v="3"/>
    <n v="90.483333333333334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"/>
    <x v="1"/>
    <n v="25.00197628458498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39999999999998"/>
    <x v="1"/>
    <n v="92.013888888888886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1"/>
    <x v="1"/>
    <n v="93.066115702479337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4"/>
    <x v="0"/>
    <n v="61.008145363408524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"/>
    <x v="3"/>
    <n v="92.036259541984734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81.132596685082873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73.5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7"/>
    <x v="1"/>
    <n v="85.221311475409834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7"/>
    <x v="1"/>
    <n v="110.96825396825396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3"/>
    <x v="3"/>
    <n v="32.968036529680369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96.005352363960753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84.96632653061225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0000000000002"/>
    <x v="1"/>
    <n v="25.007462686567163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2"/>
    <x v="1"/>
    <n v="65.998995479658461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9"/>
    <x v="3"/>
    <n v="87.34482758620689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9"/>
    <x v="1"/>
    <n v="27.933333333333334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1"/>
    <x v="0"/>
    <n v="103.8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31.937172774869111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99.5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2"/>
    <x v="1"/>
    <n v="108.84615384615384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999999999999"/>
    <x v="1"/>
    <n v="110.76229508196721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"/>
    <x v="0"/>
    <n v="29.647058823529413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01.71428571428571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"/>
    <x v="0"/>
    <n v="61.5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"/>
    <x v="1"/>
    <n v="35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9"/>
    <x v="1"/>
    <n v="40.049999999999997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110.97231270358306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30000000000001"/>
    <x v="1"/>
    <n v="36.959016393442624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"/>
    <x v="1"/>
    <n v="30.974074074074075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"/>
    <x v="3"/>
    <n v="47.035087719298247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"/>
    <x v="1"/>
    <n v="88.065693430656935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5"/>
    <x v="1"/>
    <n v="37.005616224648989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6"/>
    <x v="1"/>
    <n v="26.027777777777779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1"/>
    <x v="1"/>
    <n v="67.817567567567565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9"/>
    <x v="1"/>
    <n v="49.964912280701753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000000000005"/>
    <x v="1"/>
    <n v="110.01646903820817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00000000000006"/>
    <x v="0"/>
    <n v="89.964678178963894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4"/>
    <x v="0"/>
    <n v="79.009523809523813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5"/>
    <x v="1"/>
    <n v="86.867469879518069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3"/>
    <x v="1"/>
    <n v="62.04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2"/>
    <x v="1"/>
    <n v="26.970212765957445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2"/>
    <x v="1"/>
    <n v="54.121621621621621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"/>
    <x v="1"/>
    <n v="41.035353535353536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2"/>
    <x v="0"/>
    <n v="55.052419354838712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107.93762183235867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73.92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9"/>
    <x v="0"/>
    <n v="31.995894428152493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"/>
    <x v="1"/>
    <n v="53.898148148148145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"/>
    <x v="3"/>
    <n v="106.5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4"/>
    <x v="1"/>
    <n v="32.999805409612762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6"/>
    <x v="1"/>
    <n v="43.00254993625159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86.858974358974365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3"/>
    <x v="0"/>
    <n v="96.8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"/>
    <x v="0"/>
    <n v="32.995456610631528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8.028106508875737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"/>
    <x v="1"/>
    <n v="58.867816091954026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"/>
    <x v="0"/>
    <n v="105.04572803850782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3"/>
    <x v="1"/>
    <n v="33.054878048780488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"/>
    <x v="3"/>
    <n v="78.821428571428569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"/>
    <x v="1"/>
    <n v="68.204968944099377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19999999999999"/>
    <x v="1"/>
    <n v="75.731884057971016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"/>
    <x v="1"/>
    <n v="30.996070133010882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"/>
    <x v="1"/>
    <n v="101.88188976377953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"/>
    <x v="1"/>
    <n v="52.879227053140099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7"/>
    <x v="0"/>
    <n v="71.005820721769496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2"/>
    <x v="2"/>
    <n v="102.38709677419355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00000000000003"/>
    <x v="0"/>
    <n v="74.466666666666669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"/>
    <x v="3"/>
    <n v="51.009883198562441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"/>
    <x v="0"/>
    <n v="90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97.142857142857139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00000000001"/>
    <x v="1"/>
    <n v="72.071823204419886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4"/>
    <x v="1"/>
    <n v="75.236363636363635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4"/>
    <x v="0"/>
    <n v="32.967741935483872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"/>
    <x v="0"/>
    <n v="54.807692307692307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"/>
    <x v="1"/>
    <n v="45.037837837837834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5"/>
    <x v="1"/>
    <n v="52.958677685950413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60.017959183673469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"/>
    <x v="1"/>
    <n v="44.028301886792455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86.028169014084511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8.012875536480685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"/>
    <x v="1"/>
    <n v="32.050458715596328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"/>
    <x v="0"/>
    <n v="73.611940298507463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3"/>
    <x v="1"/>
    <n v="108.71052631578948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2.97674418604651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"/>
    <x v="0"/>
    <n v="83.315789473684205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9"/>
    <x v="0"/>
    <n v="42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"/>
    <x v="1"/>
    <n v="55.927601809954751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099999999999994"/>
    <x v="0"/>
    <n v="105.03681885125184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"/>
    <x v="1"/>
    <n v="48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"/>
    <x v="1"/>
    <n v="112.66176470588235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2"/>
    <x v="0"/>
    <n v="81.944444444444443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19999999999999"/>
    <x v="1"/>
    <n v="64.049180327868854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0000000000005"/>
    <x v="1"/>
    <n v="106.39097744360902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8"/>
    <x v="1"/>
    <n v="76.011249497790274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9000000000001"/>
    <x v="1"/>
    <n v="111.07246376811594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7"/>
    <x v="0"/>
    <n v="95.936170212765958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43.043010752688176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3"/>
    <x v="1"/>
    <n v="67.966666666666669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89.991428571428571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1"/>
    <x v="1"/>
    <n v="58.095238095238095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5"/>
    <x v="1"/>
    <n v="83.996875000000003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88.853503184713375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65.963917525773198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7"/>
    <x v="1"/>
    <n v="74.804878048780495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69.98571428571428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"/>
    <x v="0"/>
    <n v="32.006493506493506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2"/>
    <x v="0"/>
    <n v="64.727272727272734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24.998110087408456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2"/>
    <x v="1"/>
    <n v="104.97764070932922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999999999999"/>
    <x v="1"/>
    <n v="64.987878787878785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000000000001"/>
    <x v="1"/>
    <n v="94.352941176470594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"/>
    <x v="0"/>
    <n v="44.001706484641637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099999999999994"/>
    <x v="0"/>
    <n v="64.744680851063833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9"/>
    <x v="1"/>
    <n v="84.00667779632721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"/>
    <x v="1"/>
    <n v="34.061302681992338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2"/>
    <x v="1"/>
    <n v="93.273885350318466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"/>
    <x v="1"/>
    <n v="32.998301726577978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80000000000001"/>
    <x v="1"/>
    <n v="83.812903225806451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"/>
    <x v="1"/>
    <n v="63.992424242424242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"/>
    <x v="0"/>
    <n v="81.909090909090907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4"/>
    <x v="3"/>
    <n v="93.053191489361708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"/>
    <x v="1"/>
    <n v="101.98449039881831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105.9375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"/>
    <x v="1"/>
    <n v="101.58181818181818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5"/>
    <x v="1"/>
    <n v="62.970930232558139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1"/>
    <x v="1"/>
    <n v="29.045602605863191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8"/>
    <x v="1"/>
    <n v="77.924999999999997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"/>
    <x v="0"/>
    <n v="80.806451612903231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1"/>
    <x v="1"/>
    <n v="76.006816632583508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"/>
    <x v="1"/>
    <n v="72.993613824192337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4"/>
    <x v="1"/>
    <n v="53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6"/>
    <x v="1"/>
    <n v="54.164556962025316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9"/>
    <x v="1"/>
    <n v="32.946666666666665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5"/>
    <x v="0"/>
    <n v="79.371428571428567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"/>
    <x v="0"/>
    <n v="41.174603174603178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7"/>
    <x v="1"/>
    <n v="77.430769230769229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9"/>
    <x v="1"/>
    <n v="57.159509202453989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"/>
    <x v="1"/>
    <n v="77.17647058823529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8"/>
    <x v="1"/>
    <n v="24.953917050691246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1"/>
    <x v="1"/>
    <n v="97.18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"/>
    <x v="1"/>
    <n v="46.000916870415651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"/>
    <x v="3"/>
    <n v="88.023385300668153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"/>
    <x v="1"/>
    <n v="25.99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"/>
    <x v="1"/>
    <n v="102.69047619047619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"/>
    <x v="0"/>
    <n v="72.958174904942965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9"/>
    <x v="0"/>
    <n v="57.190082644628099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000000000002"/>
    <x v="1"/>
    <n v="84.013793103448279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98.666666666666671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3"/>
    <x v="1"/>
    <n v="42.007419183889773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"/>
    <x v="1"/>
    <n v="32.002753556677376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2"/>
    <x v="0"/>
    <n v="81.567164179104481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"/>
    <x v="0"/>
    <n v="37.035087719298247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000000000006"/>
    <x v="0"/>
    <n v="103.033360455655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5"/>
    <x v="0"/>
    <n v="84.333333333333329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102.60377358490567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"/>
    <x v="1"/>
    <n v="79.992129246064621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"/>
    <x v="0"/>
    <n v="70.055309734513273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37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"/>
    <x v="1"/>
    <n v="41.911917098445599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57.992576882290564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3"/>
    <x v="1"/>
    <n v="40.942307692307693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"/>
    <x v="0"/>
    <n v="69.9972602739726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"/>
    <x v="0"/>
    <n v="73.838709677419359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9"/>
    <x v="1"/>
    <n v="41.979310344827589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8"/>
    <x v="1"/>
    <n v="77.93442622950819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06.01972789115646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60000000000002"/>
    <x v="1"/>
    <n v="47.018181818181816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6"/>
    <x v="1"/>
    <n v="76.016483516483518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19999999999999"/>
    <x v="1"/>
    <n v="54.120603015075375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"/>
    <x v="1"/>
    <n v="57.285714285714285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3.81308411214954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"/>
    <x v="1"/>
    <n v="105.02602739726028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7"/>
    <x v="0"/>
    <n v="90.259259259259252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5"/>
    <x v="0"/>
    <n v="76.978705978705975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1"/>
    <x v="1"/>
    <n v="102.60162601626017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2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9999999999999"/>
    <x v="1"/>
    <n v="55.0062893081761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"/>
    <x v="1"/>
    <n v="32.127272727272725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"/>
    <x v="2"/>
    <n v="50.642857142857146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"/>
    <x v="0"/>
    <n v="49.6875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54.894067796610166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46.931937172774866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3"/>
    <x v="0"/>
    <n v="44.951219512195124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"/>
    <x v="1"/>
    <n v="30.99898322318251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"/>
    <x v="1"/>
    <n v="107.7625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600000000000001"/>
    <x v="3"/>
    <n v="102.07770270270271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"/>
    <x v="1"/>
    <n v="24.976190476190474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79.944134078212286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"/>
    <x v="0"/>
    <n v="67.946462715105156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"/>
    <x v="0"/>
    <n v="26.070921985815602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"/>
    <x v="1"/>
    <n v="105.0032154340836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9999999999997"/>
    <x v="0"/>
    <n v="25.826923076923077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3"/>
    <x v="2"/>
    <n v="77.666666666666671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4"/>
    <x v="1"/>
    <n v="57.82692307692308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8"/>
    <x v="0"/>
    <n v="92.955555555555549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6"/>
    <x v="1"/>
    <n v="37.945098039215686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8"/>
    <x v="0"/>
    <n v="31.842105263157894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40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9"/>
    <x v="1"/>
    <n v="101.1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1"/>
    <x v="1"/>
    <n v="84.006989951944078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1"/>
    <x v="1"/>
    <n v="103.41538461538461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00000000000001"/>
    <x v="0"/>
    <n v="105.13333333333334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"/>
    <x v="0"/>
    <n v="89.21621621621621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"/>
    <x v="1"/>
    <n v="51.995234312946785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"/>
    <x v="1"/>
    <n v="64.956521739130437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3"/>
    <x v="1"/>
    <n v="46.235294117647058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"/>
    <x v="0"/>
    <n v="51.151785714285715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"/>
    <x v="1"/>
    <n v="33.909722222222221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"/>
    <x v="1"/>
    <n v="92.016298633017882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"/>
    <x v="1"/>
    <n v="107.42857142857143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"/>
    <x v="1"/>
    <n v="75.848484848484844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"/>
    <x v="0"/>
    <n v="80.476190476190482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"/>
    <x v="3"/>
    <n v="86.978483606557376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"/>
    <x v="1"/>
    <n v="105.13541666666667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"/>
    <x v="0"/>
    <n v="57.298507462686565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"/>
    <x v="2"/>
    <n v="93.348484848484844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1"/>
    <x v="0"/>
    <n v="71.987179487179489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599999999999994"/>
    <x v="0"/>
    <n v="92.611940298507463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6"/>
    <x v="1"/>
    <n v="104.99122807017544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00000000000006"/>
    <x v="0"/>
    <n v="30.958174904942965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"/>
    <x v="0"/>
    <n v="33.001182732111175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"/>
    <x v="0"/>
    <n v="84.187845303867405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7"/>
    <x v="0"/>
    <n v="73.92307692307692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36.987499999999997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4"/>
    <x v="1"/>
    <n v="46.896551724137929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5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000000000001"/>
    <x v="1"/>
    <n v="102.02437459910199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9999999999994"/>
    <x v="3"/>
    <n v="45.007502206531335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94.285714285714292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1"/>
    <x v="1"/>
    <n v="101.02325581395348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97.037499999999994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43.00963855421687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9"/>
    <x v="1"/>
    <n v="94.916030534351151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"/>
    <x v="1"/>
    <n v="72.151785714285708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999999999999996"/>
    <x v="0"/>
    <n v="51.007692307692309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1"/>
    <x v="0"/>
    <n v="85.054545454545448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3"/>
    <x v="1"/>
    <n v="43.87096774193548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40.063909774436091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7"/>
    <x v="0"/>
    <n v="43.833333333333336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8"/>
    <x v="1"/>
    <n v="84.92903225806451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"/>
    <x v="1"/>
    <n v="41.067632850241544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"/>
    <x v="1"/>
    <n v="54.971428571428568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77.010807374443743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"/>
    <x v="1"/>
    <n v="71.201754385964918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"/>
    <x v="1"/>
    <n v="91.935483870967744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8"/>
    <x v="0"/>
    <n v="97.069023569023571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"/>
    <x v="0"/>
    <n v="58.916666666666664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4"/>
    <x v="1"/>
    <n v="58.015466983938133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"/>
    <x v="0"/>
    <n v="103.87301587301587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9"/>
    <x v="1"/>
    <n v="93.46875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"/>
    <x v="1"/>
    <n v="61.970370370370368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2"/>
    <x v="1"/>
    <n v="92.042857142857144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77.268656716417908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3.923913043478265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30000000000001"/>
    <x v="1"/>
    <n v="84.969458128078813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99999999999997"/>
    <x v="0"/>
    <n v="105.97035040431267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"/>
    <x v="1"/>
    <n v="36.969040247678016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"/>
    <x v="0"/>
    <n v="81.533333333333331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"/>
    <x v="1"/>
    <n v="80.999140154772135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5"/>
    <x v="1"/>
    <n v="26.010498687664043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099999999999994"/>
    <x v="0"/>
    <n v="25.998410896708286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299999999999997"/>
    <x v="0"/>
    <n v="34.173913043478258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8"/>
    <x v="1"/>
    <n v="28.002083333333335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"/>
    <x v="0"/>
    <n v="76.546875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6"/>
    <x v="1"/>
    <n v="53.053097345132741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7"/>
    <x v="0"/>
    <n v="106.859375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2"/>
    <x v="1"/>
    <n v="46.020746887966808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"/>
    <x v="1"/>
    <n v="100.17424242424242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599999999999994"/>
    <x v="3"/>
    <n v="101.44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5"/>
    <x v="0"/>
    <n v="87.972684085510693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5"/>
    <x v="1"/>
    <n v="74.995594713656388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00000000000006"/>
    <x v="0"/>
    <n v="42.982142857142854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6"/>
    <x v="3"/>
    <n v="33.115107913669064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8"/>
    <x v="0"/>
    <n v="101.13101604278074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"/>
    <x v="3"/>
    <n v="55.98841354723708"/>
    <n v="1122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8256CB-657A-4A80-987C-36D15691C4C7}" name="PivotTable4" cacheId="11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5">
  <location ref="A4:F18" firstHeaderRow="1" firstDataRow="2" firstDataCol="1" rowPageCount="2" colPageCount="1"/>
  <pivotFields count="5"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1" hier="18" name="[Range].[parent_category].[All]" cap="All"/>
    <pageField fld="2" hier="20" name="[Range].[date_created_conversion (Year)].[All]" cap="All"/>
  </pageFields>
  <dataFields count="1">
    <dataField name="Count of outcome" fld="4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871F20-7B8B-478C-BB48-780442882D8F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G15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outcome" fld="6" subtotal="count" baseField="0" baseItem="0"/>
  </dataFields>
  <chartFormats count="6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C7B270-C8E0-49B7-B7E8-EB330CF714FD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579E-A535-4BAB-8ED6-F4ADBF95951E}">
  <dimension ref="A1:F18"/>
  <sheetViews>
    <sheetView zoomScale="70" workbookViewId="0">
      <selection activeCell="J24" sqref="J24"/>
    </sheetView>
  </sheetViews>
  <sheetFormatPr defaultRowHeight="15.5" x14ac:dyDescent="0.35"/>
  <cols>
    <col min="1" max="1" width="27.58203125" bestFit="1" customWidth="1"/>
    <col min="2" max="2" width="16.1640625" bestFit="1" customWidth="1"/>
    <col min="3" max="3" width="5.6640625" bestFit="1" customWidth="1"/>
    <col min="4" max="4" width="4" bestFit="1" customWidth="1"/>
    <col min="5" max="5" width="9.5" bestFit="1" customWidth="1"/>
    <col min="6" max="6" width="10.83203125" bestFit="1" customWidth="1"/>
    <col min="7" max="8" width="13.5" bestFit="1" customWidth="1"/>
    <col min="9" max="9" width="12.4140625" bestFit="1" customWidth="1"/>
    <col min="10" max="11" width="13.5" bestFit="1" customWidth="1"/>
    <col min="12" max="13" width="14.5" bestFit="1" customWidth="1"/>
    <col min="14" max="14" width="13.5" bestFit="1" customWidth="1"/>
    <col min="15" max="15" width="14.5" bestFit="1" customWidth="1"/>
    <col min="16" max="16" width="13.5" bestFit="1" customWidth="1"/>
    <col min="17" max="17" width="12.4140625" bestFit="1" customWidth="1"/>
    <col min="18" max="21" width="13.5" bestFit="1" customWidth="1"/>
    <col min="22" max="22" width="12.4140625" bestFit="1" customWidth="1"/>
    <col min="23" max="24" width="13.5" bestFit="1" customWidth="1"/>
    <col min="25" max="25" width="14.5" bestFit="1" customWidth="1"/>
    <col min="26" max="31" width="13.5" bestFit="1" customWidth="1"/>
    <col min="32" max="32" width="12.4140625" bestFit="1" customWidth="1"/>
    <col min="33" max="33" width="14.5" bestFit="1" customWidth="1"/>
    <col min="34" max="34" width="13.5" bestFit="1" customWidth="1"/>
    <col min="35" max="35" width="12.4140625" bestFit="1" customWidth="1"/>
    <col min="36" max="38" width="13.5" bestFit="1" customWidth="1"/>
    <col min="39" max="40" width="14.5" bestFit="1" customWidth="1"/>
    <col min="41" max="41" width="12.4140625" bestFit="1" customWidth="1"/>
    <col min="42" max="42" width="13.5" bestFit="1" customWidth="1"/>
    <col min="43" max="43" width="12.4140625" bestFit="1" customWidth="1"/>
    <col min="44" max="44" width="14.5" bestFit="1" customWidth="1"/>
    <col min="45" max="46" width="13.5" bestFit="1" customWidth="1"/>
    <col min="47" max="47" width="12.4140625" bestFit="1" customWidth="1"/>
    <col min="48" max="48" width="13.5" bestFit="1" customWidth="1"/>
    <col min="49" max="49" width="12.4140625" bestFit="1" customWidth="1"/>
    <col min="50" max="50" width="14.5" bestFit="1" customWidth="1"/>
    <col min="51" max="51" width="13.5" bestFit="1" customWidth="1"/>
    <col min="52" max="52" width="12.4140625" bestFit="1" customWidth="1"/>
    <col min="53" max="53" width="13.5" bestFit="1" customWidth="1"/>
    <col min="54" max="54" width="12.4140625" bestFit="1" customWidth="1"/>
    <col min="55" max="56" width="13.5" bestFit="1" customWidth="1"/>
    <col min="57" max="57" width="12.4140625" bestFit="1" customWidth="1"/>
    <col min="58" max="58" width="13.5" bestFit="1" customWidth="1"/>
    <col min="59" max="59" width="12.83203125" bestFit="1" customWidth="1"/>
    <col min="60" max="60" width="13.5" bestFit="1" customWidth="1"/>
    <col min="61" max="61" width="12.4140625" bestFit="1" customWidth="1"/>
    <col min="62" max="63" width="13.5" bestFit="1" customWidth="1"/>
    <col min="64" max="64" width="12.4140625" bestFit="1" customWidth="1"/>
    <col min="65" max="71" width="13.5" bestFit="1" customWidth="1"/>
    <col min="72" max="73" width="12.4140625" bestFit="1" customWidth="1"/>
    <col min="74" max="74" width="13.5" bestFit="1" customWidth="1"/>
    <col min="75" max="76" width="12.4140625" bestFit="1" customWidth="1"/>
    <col min="77" max="79" width="13.5" bestFit="1" customWidth="1"/>
    <col min="80" max="80" width="12.4140625" bestFit="1" customWidth="1"/>
    <col min="81" max="84" width="13.5" bestFit="1" customWidth="1"/>
    <col min="85" max="89" width="14.5" bestFit="1" customWidth="1"/>
    <col min="90" max="92" width="12.4140625" bestFit="1" customWidth="1"/>
    <col min="93" max="96" width="13.5" bestFit="1" customWidth="1"/>
    <col min="97" max="97" width="12.4140625" bestFit="1" customWidth="1"/>
    <col min="98" max="99" width="13.5" bestFit="1" customWidth="1"/>
    <col min="100" max="105" width="12.4140625" bestFit="1" customWidth="1"/>
    <col min="106" max="108" width="13.5" bestFit="1" customWidth="1"/>
    <col min="109" max="111" width="12.4140625" bestFit="1" customWidth="1"/>
    <col min="112" max="116" width="13.5" bestFit="1" customWidth="1"/>
    <col min="117" max="117" width="12.4140625" bestFit="1" customWidth="1"/>
    <col min="118" max="122" width="13.5" bestFit="1" customWidth="1"/>
    <col min="123" max="125" width="14.5" bestFit="1" customWidth="1"/>
    <col min="126" max="126" width="13.5" bestFit="1" customWidth="1"/>
    <col min="127" max="129" width="14.5" bestFit="1" customWidth="1"/>
    <col min="130" max="130" width="12.4140625" bestFit="1" customWidth="1"/>
    <col min="131" max="136" width="13.5" bestFit="1" customWidth="1"/>
    <col min="137" max="137" width="12.4140625" bestFit="1" customWidth="1"/>
    <col min="138" max="142" width="13.5" bestFit="1" customWidth="1"/>
    <col min="143" max="143" width="12.4140625" bestFit="1" customWidth="1"/>
    <col min="144" max="145" width="13.5" bestFit="1" customWidth="1"/>
    <col min="146" max="148" width="12.4140625" bestFit="1" customWidth="1"/>
    <col min="149" max="151" width="13.5" bestFit="1" customWidth="1"/>
    <col min="152" max="152" width="12.4140625" bestFit="1" customWidth="1"/>
    <col min="153" max="153" width="13.5" bestFit="1" customWidth="1"/>
    <col min="154" max="154" width="12.4140625" bestFit="1" customWidth="1"/>
    <col min="155" max="157" width="13.5" bestFit="1" customWidth="1"/>
    <col min="158" max="159" width="14.5" bestFit="1" customWidth="1"/>
    <col min="160" max="160" width="13.5" bestFit="1" customWidth="1"/>
    <col min="161" max="161" width="14.5" bestFit="1" customWidth="1"/>
    <col min="162" max="162" width="12.4140625" bestFit="1" customWidth="1"/>
    <col min="163" max="164" width="13.5" bestFit="1" customWidth="1"/>
    <col min="165" max="167" width="12.4140625" bestFit="1" customWidth="1"/>
    <col min="168" max="169" width="13.5" bestFit="1" customWidth="1"/>
    <col min="170" max="170" width="12.4140625" bestFit="1" customWidth="1"/>
    <col min="171" max="171" width="13.5" bestFit="1" customWidth="1"/>
    <col min="172" max="173" width="12.4140625" bestFit="1" customWidth="1"/>
    <col min="174" max="174" width="13.5" bestFit="1" customWidth="1"/>
    <col min="175" max="175" width="12.4140625" bestFit="1" customWidth="1"/>
    <col min="176" max="179" width="13.5" bestFit="1" customWidth="1"/>
    <col min="180" max="181" width="12.4140625" bestFit="1" customWidth="1"/>
    <col min="182" max="188" width="13.5" bestFit="1" customWidth="1"/>
    <col min="189" max="193" width="14.5" bestFit="1" customWidth="1"/>
    <col min="194" max="194" width="13.5" bestFit="1" customWidth="1"/>
    <col min="195" max="196" width="14.5" bestFit="1" customWidth="1"/>
    <col min="197" max="202" width="13.5" bestFit="1" customWidth="1"/>
    <col min="203" max="204" width="12.4140625" bestFit="1" customWidth="1"/>
    <col min="205" max="210" width="13.5" bestFit="1" customWidth="1"/>
    <col min="211" max="211" width="12.4140625" bestFit="1" customWidth="1"/>
    <col min="212" max="213" width="13.5" bestFit="1" customWidth="1"/>
    <col min="214" max="214" width="12.4140625" bestFit="1" customWidth="1"/>
    <col min="215" max="215" width="13.5" bestFit="1" customWidth="1"/>
    <col min="216" max="216" width="12.4140625" bestFit="1" customWidth="1"/>
    <col min="217" max="219" width="13.5" bestFit="1" customWidth="1"/>
    <col min="220" max="221" width="14.5" bestFit="1" customWidth="1"/>
    <col min="222" max="223" width="13.5" bestFit="1" customWidth="1"/>
    <col min="224" max="226" width="14.5" bestFit="1" customWidth="1"/>
    <col min="227" max="227" width="13.5" bestFit="1" customWidth="1"/>
    <col min="228" max="231" width="14.5" bestFit="1" customWidth="1"/>
    <col min="232" max="232" width="12.4140625" bestFit="1" customWidth="1"/>
    <col min="233" max="233" width="13.5" bestFit="1" customWidth="1"/>
    <col min="234" max="234" width="12.4140625" bestFit="1" customWidth="1"/>
    <col min="235" max="237" width="13.5" bestFit="1" customWidth="1"/>
    <col min="238" max="238" width="12.4140625" bestFit="1" customWidth="1"/>
    <col min="239" max="242" width="13.5" bestFit="1" customWidth="1"/>
    <col min="243" max="243" width="12.4140625" bestFit="1" customWidth="1"/>
    <col min="244" max="246" width="13.5" bestFit="1" customWidth="1"/>
    <col min="247" max="249" width="12.4140625" bestFit="1" customWidth="1"/>
    <col min="250" max="261" width="13.5" bestFit="1" customWidth="1"/>
    <col min="262" max="264" width="14.5" bestFit="1" customWidth="1"/>
    <col min="265" max="265" width="13.5" bestFit="1" customWidth="1"/>
    <col min="266" max="270" width="14.5" bestFit="1" customWidth="1"/>
    <col min="271" max="272" width="12.4140625" bestFit="1" customWidth="1"/>
    <col min="273" max="276" width="13.5" bestFit="1" customWidth="1"/>
    <col min="277" max="278" width="12.4140625" bestFit="1" customWidth="1"/>
    <col min="279" max="280" width="13.5" bestFit="1" customWidth="1"/>
    <col min="281" max="282" width="12.4140625" bestFit="1" customWidth="1"/>
    <col min="283" max="291" width="13.5" bestFit="1" customWidth="1"/>
    <col min="292" max="292" width="12.4140625" bestFit="1" customWidth="1"/>
    <col min="293" max="295" width="13.5" bestFit="1" customWidth="1"/>
    <col min="296" max="296" width="12.4140625" bestFit="1" customWidth="1"/>
    <col min="297" max="298" width="13.5" bestFit="1" customWidth="1"/>
    <col min="299" max="299" width="12.4140625" bestFit="1" customWidth="1"/>
    <col min="300" max="300" width="14.5" bestFit="1" customWidth="1"/>
    <col min="301" max="302" width="13.5" bestFit="1" customWidth="1"/>
    <col min="303" max="305" width="14.5" bestFit="1" customWidth="1"/>
    <col min="306" max="306" width="13.5" bestFit="1" customWidth="1"/>
    <col min="307" max="308" width="14.5" bestFit="1" customWidth="1"/>
    <col min="309" max="309" width="12.4140625" bestFit="1" customWidth="1"/>
    <col min="310" max="312" width="13.5" bestFit="1" customWidth="1"/>
    <col min="313" max="313" width="12.4140625" bestFit="1" customWidth="1"/>
    <col min="314" max="320" width="13.5" bestFit="1" customWidth="1"/>
    <col min="321" max="321" width="12.4140625" bestFit="1" customWidth="1"/>
    <col min="322" max="326" width="13.5" bestFit="1" customWidth="1"/>
    <col min="327" max="329" width="14.5" bestFit="1" customWidth="1"/>
    <col min="330" max="331" width="13.5" bestFit="1" customWidth="1"/>
    <col min="332" max="335" width="14.5" bestFit="1" customWidth="1"/>
    <col min="336" max="336" width="12.4140625" bestFit="1" customWidth="1"/>
    <col min="337" max="338" width="13.5" bestFit="1" customWidth="1"/>
    <col min="339" max="341" width="12.4140625" bestFit="1" customWidth="1"/>
    <col min="342" max="342" width="13.5" bestFit="1" customWidth="1"/>
    <col min="343" max="343" width="12.4140625" bestFit="1" customWidth="1"/>
    <col min="344" max="345" width="13.5" bestFit="1" customWidth="1"/>
    <col min="346" max="347" width="12.4140625" bestFit="1" customWidth="1"/>
    <col min="348" max="352" width="13.5" bestFit="1" customWidth="1"/>
    <col min="353" max="353" width="12.4140625" bestFit="1" customWidth="1"/>
    <col min="354" max="354" width="13.5" bestFit="1" customWidth="1"/>
    <col min="355" max="355" width="12.4140625" bestFit="1" customWidth="1"/>
    <col min="356" max="359" width="13.5" bestFit="1" customWidth="1"/>
    <col min="360" max="360" width="12.4140625" bestFit="1" customWidth="1"/>
    <col min="361" max="363" width="13.5" bestFit="1" customWidth="1"/>
    <col min="364" max="364" width="14.5" bestFit="1" customWidth="1"/>
    <col min="365" max="366" width="13.5" bestFit="1" customWidth="1"/>
    <col min="367" max="368" width="14.5" bestFit="1" customWidth="1"/>
    <col min="369" max="374" width="13.5" bestFit="1" customWidth="1"/>
    <col min="375" max="375" width="12.4140625" bestFit="1" customWidth="1"/>
    <col min="376" max="381" width="13.5" bestFit="1" customWidth="1"/>
    <col min="382" max="382" width="12.4140625" bestFit="1" customWidth="1"/>
    <col min="383" max="384" width="13.5" bestFit="1" customWidth="1"/>
    <col min="385" max="387" width="12.4140625" bestFit="1" customWidth="1"/>
    <col min="388" max="389" width="13.5" bestFit="1" customWidth="1"/>
    <col min="390" max="390" width="12.4140625" bestFit="1" customWidth="1"/>
    <col min="391" max="393" width="13.5" bestFit="1" customWidth="1"/>
    <col min="394" max="400" width="14.5" bestFit="1" customWidth="1"/>
    <col min="401" max="402" width="13.5" bestFit="1" customWidth="1"/>
    <col min="403" max="403" width="10.1640625" bestFit="1" customWidth="1"/>
    <col min="404" max="404" width="12.4140625" bestFit="1" customWidth="1"/>
    <col min="405" max="405" width="13.5" bestFit="1" customWidth="1"/>
    <col min="406" max="406" width="12.4140625" bestFit="1" customWidth="1"/>
    <col min="407" max="407" width="14.5" bestFit="1" customWidth="1"/>
    <col min="408" max="408" width="13.5" bestFit="1" customWidth="1"/>
    <col min="409" max="409" width="14.5" bestFit="1" customWidth="1"/>
    <col min="410" max="412" width="13.5" bestFit="1" customWidth="1"/>
    <col min="413" max="413" width="12.4140625" bestFit="1" customWidth="1"/>
    <col min="414" max="414" width="14.5" bestFit="1" customWidth="1"/>
    <col min="415" max="416" width="13.5" bestFit="1" customWidth="1"/>
    <col min="417" max="417" width="14.5" bestFit="1" customWidth="1"/>
    <col min="418" max="418" width="8.33203125" bestFit="1" customWidth="1"/>
    <col min="419" max="419" width="12.4140625" bestFit="1" customWidth="1"/>
    <col min="420" max="421" width="13.5" bestFit="1" customWidth="1"/>
    <col min="422" max="423" width="12.4140625" bestFit="1" customWidth="1"/>
    <col min="424" max="429" width="13.5" bestFit="1" customWidth="1"/>
    <col min="430" max="430" width="12.4140625" bestFit="1" customWidth="1"/>
    <col min="431" max="436" width="13.5" bestFit="1" customWidth="1"/>
    <col min="437" max="438" width="12.4140625" bestFit="1" customWidth="1"/>
    <col min="439" max="446" width="13.5" bestFit="1" customWidth="1"/>
    <col min="447" max="447" width="12.4140625" bestFit="1" customWidth="1"/>
    <col min="448" max="451" width="13.5" bestFit="1" customWidth="1"/>
    <col min="452" max="453" width="12.4140625" bestFit="1" customWidth="1"/>
    <col min="454" max="457" width="13.5" bestFit="1" customWidth="1"/>
    <col min="458" max="458" width="12.4140625" bestFit="1" customWidth="1"/>
    <col min="459" max="461" width="13.5" bestFit="1" customWidth="1"/>
    <col min="462" max="465" width="14.5" bestFit="1" customWidth="1"/>
    <col min="466" max="467" width="13.5" bestFit="1" customWidth="1"/>
    <col min="468" max="470" width="14.5" bestFit="1" customWidth="1"/>
    <col min="471" max="471" width="13.5" bestFit="1" customWidth="1"/>
    <col min="472" max="473" width="14.5" bestFit="1" customWidth="1"/>
    <col min="474" max="475" width="12.4140625" bestFit="1" customWidth="1"/>
    <col min="476" max="484" width="13.5" bestFit="1" customWidth="1"/>
    <col min="485" max="485" width="12.4140625" bestFit="1" customWidth="1"/>
    <col min="486" max="487" width="13.5" bestFit="1" customWidth="1"/>
    <col min="488" max="489" width="12.4140625" bestFit="1" customWidth="1"/>
    <col min="490" max="495" width="13.5" bestFit="1" customWidth="1"/>
    <col min="496" max="497" width="12.4140625" bestFit="1" customWidth="1"/>
    <col min="498" max="499" width="13.5" bestFit="1" customWidth="1"/>
    <col min="500" max="501" width="12.4140625" bestFit="1" customWidth="1"/>
    <col min="502" max="505" width="13.5" bestFit="1" customWidth="1"/>
    <col min="506" max="506" width="12.4140625" bestFit="1" customWidth="1"/>
    <col min="507" max="511" width="13.5" bestFit="1" customWidth="1"/>
    <col min="512" max="520" width="14.5" bestFit="1" customWidth="1"/>
    <col min="521" max="522" width="13.5" bestFit="1" customWidth="1"/>
    <col min="523" max="525" width="14.5" bestFit="1" customWidth="1"/>
    <col min="526" max="527" width="12.4140625" bestFit="1" customWidth="1"/>
    <col min="528" max="530" width="13.5" bestFit="1" customWidth="1"/>
    <col min="531" max="531" width="12.4140625" bestFit="1" customWidth="1"/>
    <col min="532" max="533" width="13.5" bestFit="1" customWidth="1"/>
    <col min="534" max="534" width="12.4140625" bestFit="1" customWidth="1"/>
    <col min="535" max="538" width="13.5" bestFit="1" customWidth="1"/>
    <col min="539" max="540" width="12.4140625" bestFit="1" customWidth="1"/>
    <col min="541" max="542" width="13.5" bestFit="1" customWidth="1"/>
    <col min="543" max="543" width="12.4140625" bestFit="1" customWidth="1"/>
    <col min="544" max="550" width="13.5" bestFit="1" customWidth="1"/>
    <col min="551" max="552" width="12.4140625" bestFit="1" customWidth="1"/>
    <col min="553" max="557" width="13.5" bestFit="1" customWidth="1"/>
    <col min="558" max="562" width="14.5" bestFit="1" customWidth="1"/>
    <col min="563" max="563" width="13.5" bestFit="1" customWidth="1"/>
    <col min="564" max="564" width="14.5" bestFit="1" customWidth="1"/>
    <col min="565" max="565" width="12.4140625" bestFit="1" customWidth="1"/>
    <col min="566" max="566" width="13.5" bestFit="1" customWidth="1"/>
    <col min="567" max="569" width="12.4140625" bestFit="1" customWidth="1"/>
    <col min="570" max="572" width="13.5" bestFit="1" customWidth="1"/>
    <col min="573" max="574" width="12.4140625" bestFit="1" customWidth="1"/>
    <col min="575" max="576" width="13.5" bestFit="1" customWidth="1"/>
    <col min="577" max="578" width="12.4140625" bestFit="1" customWidth="1"/>
    <col min="579" max="586" width="13.5" bestFit="1" customWidth="1"/>
    <col min="587" max="587" width="12.4140625" bestFit="1" customWidth="1"/>
    <col min="588" max="591" width="13.5" bestFit="1" customWidth="1"/>
    <col min="592" max="593" width="12.4140625" bestFit="1" customWidth="1"/>
    <col min="594" max="597" width="13.5" bestFit="1" customWidth="1"/>
    <col min="598" max="607" width="14.5" bestFit="1" customWidth="1"/>
    <col min="608" max="609" width="12.4140625" bestFit="1" customWidth="1"/>
    <col min="610" max="620" width="13.5" bestFit="1" customWidth="1"/>
    <col min="621" max="622" width="12.4140625" bestFit="1" customWidth="1"/>
    <col min="623" max="626" width="13.5" bestFit="1" customWidth="1"/>
    <col min="627" max="628" width="12.4140625" bestFit="1" customWidth="1"/>
    <col min="629" max="630" width="13.5" bestFit="1" customWidth="1"/>
    <col min="631" max="632" width="12.4140625" bestFit="1" customWidth="1"/>
    <col min="633" max="635" width="13.5" bestFit="1" customWidth="1"/>
    <col min="636" max="637" width="12.4140625" bestFit="1" customWidth="1"/>
    <col min="638" max="643" width="13.5" bestFit="1" customWidth="1"/>
    <col min="644" max="644" width="12.4140625" bestFit="1" customWidth="1"/>
    <col min="645" max="646" width="13.5" bestFit="1" customWidth="1"/>
    <col min="647" max="647" width="12.4140625" bestFit="1" customWidth="1"/>
    <col min="648" max="655" width="13.5" bestFit="1" customWidth="1"/>
    <col min="656" max="662" width="14.5" bestFit="1" customWidth="1"/>
    <col min="663" max="664" width="12.4140625" bestFit="1" customWidth="1"/>
    <col min="665" max="672" width="13.5" bestFit="1" customWidth="1"/>
    <col min="673" max="673" width="12.4140625" bestFit="1" customWidth="1"/>
    <col min="674" max="678" width="13.5" bestFit="1" customWidth="1"/>
    <col min="679" max="679" width="12.4140625" bestFit="1" customWidth="1"/>
    <col min="680" max="683" width="13.5" bestFit="1" customWidth="1"/>
    <col min="684" max="685" width="12.4140625" bestFit="1" customWidth="1"/>
    <col min="686" max="690" width="13.5" bestFit="1" customWidth="1"/>
    <col min="691" max="691" width="12.4140625" bestFit="1" customWidth="1"/>
    <col min="692" max="694" width="13.5" bestFit="1" customWidth="1"/>
    <col min="695" max="695" width="12.4140625" bestFit="1" customWidth="1"/>
    <col min="696" max="697" width="13.5" bestFit="1" customWidth="1"/>
    <col min="698" max="698" width="12.4140625" bestFit="1" customWidth="1"/>
    <col min="699" max="704" width="13.5" bestFit="1" customWidth="1"/>
    <col min="705" max="708" width="14.5" bestFit="1" customWidth="1"/>
    <col min="709" max="709" width="13.5" bestFit="1" customWidth="1"/>
    <col min="710" max="710" width="14.5" bestFit="1" customWidth="1"/>
    <col min="711" max="713" width="12.4140625" bestFit="1" customWidth="1"/>
    <col min="714" max="714" width="13.5" bestFit="1" customWidth="1"/>
    <col min="715" max="715" width="12.4140625" bestFit="1" customWidth="1"/>
    <col min="716" max="720" width="13.5" bestFit="1" customWidth="1"/>
    <col min="721" max="723" width="12.4140625" bestFit="1" customWidth="1"/>
    <col min="724" max="727" width="13.5" bestFit="1" customWidth="1"/>
    <col min="728" max="729" width="12.4140625" bestFit="1" customWidth="1"/>
    <col min="730" max="734" width="13.5" bestFit="1" customWidth="1"/>
    <col min="735" max="736" width="12.4140625" bestFit="1" customWidth="1"/>
    <col min="737" max="738" width="13.5" bestFit="1" customWidth="1"/>
    <col min="739" max="741" width="12.4140625" bestFit="1" customWidth="1"/>
    <col min="742" max="748" width="13.5" bestFit="1" customWidth="1"/>
    <col min="749" max="751" width="14.5" bestFit="1" customWidth="1"/>
    <col min="752" max="752" width="13.5" bestFit="1" customWidth="1"/>
    <col min="753" max="757" width="14.5" bestFit="1" customWidth="1"/>
    <col min="758" max="766" width="13.5" bestFit="1" customWidth="1"/>
    <col min="767" max="768" width="12.4140625" bestFit="1" customWidth="1"/>
    <col min="769" max="775" width="13.5" bestFit="1" customWidth="1"/>
    <col min="776" max="777" width="12.4140625" bestFit="1" customWidth="1"/>
    <col min="778" max="782" width="13.5" bestFit="1" customWidth="1"/>
    <col min="783" max="783" width="12.4140625" bestFit="1" customWidth="1"/>
    <col min="784" max="795" width="13.5" bestFit="1" customWidth="1"/>
    <col min="796" max="796" width="12.4140625" bestFit="1" customWidth="1"/>
    <col min="797" max="800" width="13.5" bestFit="1" customWidth="1"/>
    <col min="801" max="802" width="12.4140625" bestFit="1" customWidth="1"/>
    <col min="803" max="807" width="13.5" bestFit="1" customWidth="1"/>
    <col min="808" max="808" width="14.5" bestFit="1" customWidth="1"/>
    <col min="809" max="811" width="13.5" bestFit="1" customWidth="1"/>
    <col min="812" max="816" width="14.5" bestFit="1" customWidth="1"/>
    <col min="817" max="817" width="13.5" bestFit="1" customWidth="1"/>
    <col min="818" max="821" width="14.5" bestFit="1" customWidth="1"/>
    <col min="822" max="823" width="12.4140625" bestFit="1" customWidth="1"/>
    <col min="824" max="830" width="13.5" bestFit="1" customWidth="1"/>
    <col min="831" max="832" width="12.4140625" bestFit="1" customWidth="1"/>
    <col min="833" max="834" width="13.5" bestFit="1" customWidth="1"/>
    <col min="835" max="835" width="12.4140625" bestFit="1" customWidth="1"/>
    <col min="836" max="837" width="13.5" bestFit="1" customWidth="1"/>
    <col min="838" max="840" width="12.4140625" bestFit="1" customWidth="1"/>
    <col min="841" max="843" width="13.5" bestFit="1" customWidth="1"/>
    <col min="844" max="845" width="12.4140625" bestFit="1" customWidth="1"/>
    <col min="846" max="859" width="13.5" bestFit="1" customWidth="1"/>
    <col min="860" max="860" width="12.4140625" bestFit="1" customWidth="1"/>
    <col min="861" max="866" width="13.5" bestFit="1" customWidth="1"/>
    <col min="867" max="868" width="14.5" bestFit="1" customWidth="1"/>
    <col min="869" max="869" width="13.5" bestFit="1" customWidth="1"/>
    <col min="870" max="872" width="14.5" bestFit="1" customWidth="1"/>
    <col min="873" max="874" width="13.5" bestFit="1" customWidth="1"/>
    <col min="875" max="876" width="14.5" bestFit="1" customWidth="1"/>
    <col min="877" max="877" width="12.4140625" bestFit="1" customWidth="1"/>
    <col min="878" max="885" width="13.5" bestFit="1" customWidth="1"/>
    <col min="886" max="887" width="12.4140625" bestFit="1" customWidth="1"/>
    <col min="888" max="890" width="13.5" bestFit="1" customWidth="1"/>
    <col min="891" max="891" width="12.4140625" bestFit="1" customWidth="1"/>
    <col min="892" max="896" width="13.5" bestFit="1" customWidth="1"/>
    <col min="897" max="899" width="12.4140625" bestFit="1" customWidth="1"/>
    <col min="900" max="905" width="13.5" bestFit="1" customWidth="1"/>
    <col min="906" max="907" width="12.4140625" bestFit="1" customWidth="1"/>
    <col min="908" max="913" width="13.5" bestFit="1" customWidth="1"/>
    <col min="914" max="915" width="12.4140625" bestFit="1" customWidth="1"/>
    <col min="916" max="917" width="13.5" bestFit="1" customWidth="1"/>
    <col min="918" max="920" width="12.4140625" bestFit="1" customWidth="1"/>
    <col min="921" max="922" width="13.5" bestFit="1" customWidth="1"/>
    <col min="923" max="934" width="14.5" bestFit="1" customWidth="1"/>
    <col min="935" max="936" width="13.5" bestFit="1" customWidth="1"/>
    <col min="937" max="939" width="14.5" bestFit="1" customWidth="1"/>
    <col min="940" max="940" width="14" bestFit="1" customWidth="1"/>
    <col min="941" max="941" width="10.58203125" bestFit="1" customWidth="1"/>
  </cols>
  <sheetData>
    <row r="1" spans="1:6" x14ac:dyDescent="0.35">
      <c r="A1" s="6" t="s">
        <v>2073</v>
      </c>
      <c r="B1" t="s" vm="2">
        <v>2088</v>
      </c>
    </row>
    <row r="2" spans="1:6" x14ac:dyDescent="0.35">
      <c r="A2" s="6" t="s">
        <v>2087</v>
      </c>
      <c r="B2" t="s" vm="1">
        <v>2088</v>
      </c>
    </row>
    <row r="4" spans="1:6" x14ac:dyDescent="0.35">
      <c r="A4" s="6" t="s">
        <v>2070</v>
      </c>
      <c r="B4" s="6" t="s">
        <v>2069</v>
      </c>
    </row>
    <row r="5" spans="1:6" x14ac:dyDescent="0.3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2059</v>
      </c>
    </row>
    <row r="6" spans="1:6" x14ac:dyDescent="0.35">
      <c r="A6" s="7" t="s">
        <v>2084</v>
      </c>
      <c r="B6" s="8">
        <v>6</v>
      </c>
      <c r="C6" s="8">
        <v>36</v>
      </c>
      <c r="D6" s="8">
        <v>1</v>
      </c>
      <c r="E6" s="8">
        <v>49</v>
      </c>
      <c r="F6" s="8">
        <v>92</v>
      </c>
    </row>
    <row r="7" spans="1:6" x14ac:dyDescent="0.35">
      <c r="A7" s="7" t="s">
        <v>2075</v>
      </c>
      <c r="B7" s="8">
        <v>7</v>
      </c>
      <c r="C7" s="8">
        <v>28</v>
      </c>
      <c r="D7" s="8"/>
      <c r="E7" s="8">
        <v>44</v>
      </c>
      <c r="F7" s="8">
        <v>79</v>
      </c>
    </row>
    <row r="8" spans="1:6" x14ac:dyDescent="0.35">
      <c r="A8" s="7" t="s">
        <v>2076</v>
      </c>
      <c r="B8" s="8">
        <v>4</v>
      </c>
      <c r="C8" s="8">
        <v>33</v>
      </c>
      <c r="D8" s="8"/>
      <c r="E8" s="8">
        <v>49</v>
      </c>
      <c r="F8" s="8">
        <v>86</v>
      </c>
    </row>
    <row r="9" spans="1:6" x14ac:dyDescent="0.35">
      <c r="A9" s="7" t="s">
        <v>2086</v>
      </c>
      <c r="B9" s="8">
        <v>1</v>
      </c>
      <c r="C9" s="8">
        <v>30</v>
      </c>
      <c r="D9" s="8">
        <v>1</v>
      </c>
      <c r="E9" s="8">
        <v>46</v>
      </c>
      <c r="F9" s="8">
        <v>78</v>
      </c>
    </row>
    <row r="10" spans="1:6" x14ac:dyDescent="0.35">
      <c r="A10" s="7" t="s">
        <v>2082</v>
      </c>
      <c r="B10" s="8">
        <v>3</v>
      </c>
      <c r="C10" s="8">
        <v>35</v>
      </c>
      <c r="D10" s="8">
        <v>2</v>
      </c>
      <c r="E10" s="8">
        <v>46</v>
      </c>
      <c r="F10" s="8">
        <v>86</v>
      </c>
    </row>
    <row r="11" spans="1:6" x14ac:dyDescent="0.35">
      <c r="A11" s="7" t="s">
        <v>2077</v>
      </c>
      <c r="B11" s="8">
        <v>3</v>
      </c>
      <c r="C11" s="8">
        <v>28</v>
      </c>
      <c r="D11" s="8">
        <v>1</v>
      </c>
      <c r="E11" s="8">
        <v>55</v>
      </c>
      <c r="F11" s="8">
        <v>87</v>
      </c>
    </row>
    <row r="12" spans="1:6" x14ac:dyDescent="0.35">
      <c r="A12" s="7" t="s">
        <v>2085</v>
      </c>
      <c r="B12" s="8">
        <v>4</v>
      </c>
      <c r="C12" s="8">
        <v>31</v>
      </c>
      <c r="D12" s="8">
        <v>1</v>
      </c>
      <c r="E12" s="8">
        <v>58</v>
      </c>
      <c r="F12" s="8">
        <v>94</v>
      </c>
    </row>
    <row r="13" spans="1:6" x14ac:dyDescent="0.35">
      <c r="A13" s="7" t="s">
        <v>2078</v>
      </c>
      <c r="B13" s="8">
        <v>8</v>
      </c>
      <c r="C13" s="8">
        <v>35</v>
      </c>
      <c r="D13" s="8">
        <v>1</v>
      </c>
      <c r="E13" s="8">
        <v>41</v>
      </c>
      <c r="F13" s="8">
        <v>85</v>
      </c>
    </row>
    <row r="14" spans="1:6" x14ac:dyDescent="0.35">
      <c r="A14" s="7" t="s">
        <v>2079</v>
      </c>
      <c r="B14" s="8">
        <v>5</v>
      </c>
      <c r="C14" s="8">
        <v>23</v>
      </c>
      <c r="D14" s="8"/>
      <c r="E14" s="8">
        <v>45</v>
      </c>
      <c r="F14" s="8">
        <v>73</v>
      </c>
    </row>
    <row r="15" spans="1:6" x14ac:dyDescent="0.35">
      <c r="A15" s="7" t="s">
        <v>2080</v>
      </c>
      <c r="B15" s="8">
        <v>6</v>
      </c>
      <c r="C15" s="8">
        <v>26</v>
      </c>
      <c r="D15" s="8">
        <v>1</v>
      </c>
      <c r="E15" s="8">
        <v>45</v>
      </c>
      <c r="F15" s="8">
        <v>78</v>
      </c>
    </row>
    <row r="16" spans="1:6" x14ac:dyDescent="0.35">
      <c r="A16" s="7" t="s">
        <v>2083</v>
      </c>
      <c r="B16" s="8">
        <v>3</v>
      </c>
      <c r="C16" s="8">
        <v>27</v>
      </c>
      <c r="D16" s="8">
        <v>3</v>
      </c>
      <c r="E16" s="8">
        <v>45</v>
      </c>
      <c r="F16" s="8">
        <v>78</v>
      </c>
    </row>
    <row r="17" spans="1:6" x14ac:dyDescent="0.35">
      <c r="A17" s="7" t="s">
        <v>2081</v>
      </c>
      <c r="B17" s="8">
        <v>7</v>
      </c>
      <c r="C17" s="8">
        <v>32</v>
      </c>
      <c r="D17" s="8">
        <v>3</v>
      </c>
      <c r="E17" s="8">
        <v>42</v>
      </c>
      <c r="F17" s="8">
        <v>84</v>
      </c>
    </row>
    <row r="18" spans="1:6" x14ac:dyDescent="0.35">
      <c r="A18" s="7" t="s">
        <v>2059</v>
      </c>
      <c r="B18" s="8">
        <v>57</v>
      </c>
      <c r="C18" s="8">
        <v>364</v>
      </c>
      <c r="D18" s="8">
        <v>14</v>
      </c>
      <c r="E18" s="8">
        <v>565</v>
      </c>
      <c r="F18" s="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6D85-20F0-4DCF-A86B-02A6D51D71F8}">
  <dimension ref="A3:G15"/>
  <sheetViews>
    <sheetView zoomScale="73" workbookViewId="0">
      <selection activeCell="I19" sqref="I19"/>
    </sheetView>
  </sheetViews>
  <sheetFormatPr defaultRowHeight="15.5" x14ac:dyDescent="0.35"/>
  <cols>
    <col min="1" max="1" width="16.33203125" bestFit="1" customWidth="1"/>
    <col min="2" max="2" width="16" bestFit="1" customWidth="1"/>
    <col min="3" max="3" width="5.83203125" bestFit="1" customWidth="1"/>
    <col min="4" max="4" width="4.08203125" bestFit="1" customWidth="1"/>
    <col min="5" max="5" width="9.75" customWidth="1"/>
    <col min="6" max="6" width="6.9140625" bestFit="1" customWidth="1"/>
    <col min="7" max="7" width="10.9140625" bestFit="1" customWidth="1"/>
    <col min="8" max="10" width="16" bestFit="1" customWidth="1"/>
    <col min="11" max="11" width="10.9140625" bestFit="1" customWidth="1"/>
    <col min="12" max="12" width="10.83203125" bestFit="1" customWidth="1"/>
    <col min="13" max="13" width="11.5" bestFit="1" customWidth="1"/>
    <col min="14" max="14" width="14.5" bestFit="1" customWidth="1"/>
    <col min="15" max="20" width="12.1640625" bestFit="1" customWidth="1"/>
    <col min="21" max="21" width="10.33203125" bestFit="1" customWidth="1"/>
    <col min="22" max="22" width="17.1640625" bestFit="1" customWidth="1"/>
    <col min="23" max="23" width="16.25" bestFit="1" customWidth="1"/>
    <col min="24" max="27" width="14.9140625" bestFit="1" customWidth="1"/>
    <col min="28" max="28" width="14.1640625" bestFit="1" customWidth="1"/>
    <col min="29" max="30" width="11.6640625" bestFit="1" customWidth="1"/>
    <col min="31" max="31" width="14.6640625" bestFit="1" customWidth="1"/>
    <col min="33" max="33" width="11.58203125" bestFit="1" customWidth="1"/>
    <col min="34" max="34" width="8.33203125" bestFit="1" customWidth="1"/>
    <col min="35" max="35" width="11.25" bestFit="1" customWidth="1"/>
    <col min="36" max="36" width="10.58203125" bestFit="1" customWidth="1"/>
  </cols>
  <sheetData>
    <row r="3" spans="1:7" x14ac:dyDescent="0.35">
      <c r="A3" s="6" t="s">
        <v>2070</v>
      </c>
      <c r="B3" s="6" t="s">
        <v>2069</v>
      </c>
    </row>
    <row r="4" spans="1:7" x14ac:dyDescent="0.3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2058</v>
      </c>
      <c r="G4" t="s">
        <v>2059</v>
      </c>
    </row>
    <row r="5" spans="1:7" x14ac:dyDescent="0.35">
      <c r="A5" s="7" t="s">
        <v>2060</v>
      </c>
      <c r="B5" s="8">
        <v>11</v>
      </c>
      <c r="C5" s="8">
        <v>60</v>
      </c>
      <c r="D5" s="8">
        <v>5</v>
      </c>
      <c r="E5" s="8">
        <v>102</v>
      </c>
      <c r="F5" s="8"/>
      <c r="G5" s="8">
        <v>178</v>
      </c>
    </row>
    <row r="6" spans="1:7" x14ac:dyDescent="0.35">
      <c r="A6" s="7" t="s">
        <v>2064</v>
      </c>
      <c r="B6" s="8">
        <v>4</v>
      </c>
      <c r="C6" s="8">
        <v>20</v>
      </c>
      <c r="D6" s="8"/>
      <c r="E6" s="8">
        <v>22</v>
      </c>
      <c r="F6" s="8"/>
      <c r="G6" s="8">
        <v>46</v>
      </c>
    </row>
    <row r="7" spans="1:7" x14ac:dyDescent="0.35">
      <c r="A7" s="7" t="s">
        <v>2065</v>
      </c>
      <c r="B7" s="8">
        <v>1</v>
      </c>
      <c r="C7" s="8">
        <v>23</v>
      </c>
      <c r="D7" s="8">
        <v>3</v>
      </c>
      <c r="E7" s="8">
        <v>21</v>
      </c>
      <c r="F7" s="8"/>
      <c r="G7" s="8">
        <v>48</v>
      </c>
    </row>
    <row r="8" spans="1:7" x14ac:dyDescent="0.35">
      <c r="A8" s="7" t="s">
        <v>2061</v>
      </c>
      <c r="B8" s="8"/>
      <c r="C8" s="8"/>
      <c r="D8" s="8"/>
      <c r="E8" s="8">
        <v>4</v>
      </c>
      <c r="F8" s="8"/>
      <c r="G8" s="8">
        <v>4</v>
      </c>
    </row>
    <row r="9" spans="1:7" x14ac:dyDescent="0.35">
      <c r="A9" s="7" t="s">
        <v>2062</v>
      </c>
      <c r="B9" s="8">
        <v>10</v>
      </c>
      <c r="C9" s="8">
        <v>66</v>
      </c>
      <c r="D9" s="8"/>
      <c r="E9" s="8">
        <v>99</v>
      </c>
      <c r="F9" s="8"/>
      <c r="G9" s="8">
        <v>175</v>
      </c>
    </row>
    <row r="10" spans="1:7" x14ac:dyDescent="0.35">
      <c r="A10" s="7" t="s">
        <v>2066</v>
      </c>
      <c r="B10" s="8">
        <v>4</v>
      </c>
      <c r="C10" s="8">
        <v>11</v>
      </c>
      <c r="D10" s="8">
        <v>1</v>
      </c>
      <c r="E10" s="8">
        <v>26</v>
      </c>
      <c r="F10" s="8"/>
      <c r="G10" s="8">
        <v>42</v>
      </c>
    </row>
    <row r="11" spans="1:7" x14ac:dyDescent="0.35">
      <c r="A11" s="7" t="s">
        <v>2063</v>
      </c>
      <c r="B11" s="8">
        <v>2</v>
      </c>
      <c r="C11" s="8">
        <v>24</v>
      </c>
      <c r="D11" s="8">
        <v>1</v>
      </c>
      <c r="E11" s="8">
        <v>40</v>
      </c>
      <c r="F11" s="8"/>
      <c r="G11" s="8">
        <v>67</v>
      </c>
    </row>
    <row r="12" spans="1:7" x14ac:dyDescent="0.35">
      <c r="A12" s="7" t="s">
        <v>2068</v>
      </c>
      <c r="B12" s="8">
        <v>2</v>
      </c>
      <c r="C12" s="8">
        <v>28</v>
      </c>
      <c r="D12" s="8">
        <v>2</v>
      </c>
      <c r="E12" s="8">
        <v>64</v>
      </c>
      <c r="F12" s="8"/>
      <c r="G12" s="8">
        <v>96</v>
      </c>
    </row>
    <row r="13" spans="1:7" x14ac:dyDescent="0.35">
      <c r="A13" s="7" t="s">
        <v>2067</v>
      </c>
      <c r="B13" s="8">
        <v>23</v>
      </c>
      <c r="C13" s="8">
        <v>132</v>
      </c>
      <c r="D13" s="8">
        <v>2</v>
      </c>
      <c r="E13" s="8">
        <v>187</v>
      </c>
      <c r="F13" s="8"/>
      <c r="G13" s="8">
        <v>344</v>
      </c>
    </row>
    <row r="14" spans="1:7" x14ac:dyDescent="0.35">
      <c r="A14" s="7" t="s">
        <v>2058</v>
      </c>
      <c r="B14" s="8"/>
      <c r="C14" s="8"/>
      <c r="D14" s="8"/>
      <c r="E14" s="8"/>
      <c r="F14" s="8"/>
      <c r="G14" s="8"/>
    </row>
    <row r="15" spans="1:7" x14ac:dyDescent="0.35">
      <c r="A15" s="7" t="s">
        <v>2059</v>
      </c>
      <c r="B15" s="8">
        <v>57</v>
      </c>
      <c r="C15" s="8">
        <v>364</v>
      </c>
      <c r="D15" s="8">
        <v>14</v>
      </c>
      <c r="E15" s="8">
        <v>565</v>
      </c>
      <c r="F15" s="8"/>
      <c r="G15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B567-58B7-423C-A4C3-9A895A071312}">
  <dimension ref="A1:F30"/>
  <sheetViews>
    <sheetView zoomScale="69" workbookViewId="0">
      <selection activeCell="F28" sqref="F28"/>
    </sheetView>
  </sheetViews>
  <sheetFormatPr defaultRowHeight="15.5" x14ac:dyDescent="0.35"/>
  <cols>
    <col min="1" max="1" width="17.58203125" bestFit="1" customWidth="1"/>
    <col min="2" max="2" width="16.4140625" bestFit="1" customWidth="1"/>
    <col min="3" max="3" width="5.75" bestFit="1" customWidth="1"/>
    <col min="4" max="4" width="4.08203125" bestFit="1" customWidth="1"/>
    <col min="5" max="5" width="9.58203125" bestFit="1" customWidth="1"/>
    <col min="6" max="6" width="10.9140625" bestFit="1" customWidth="1"/>
    <col min="7" max="7" width="11.5" bestFit="1" customWidth="1"/>
    <col min="8" max="8" width="9.4140625" bestFit="1" customWidth="1"/>
    <col min="9" max="9" width="9.9140625" bestFit="1" customWidth="1"/>
    <col min="10" max="10" width="6.9140625" bestFit="1" customWidth="1"/>
    <col min="11" max="11" width="10.58203125" bestFit="1" customWidth="1"/>
  </cols>
  <sheetData>
    <row r="1" spans="1:6" x14ac:dyDescent="0.35">
      <c r="A1" s="6" t="s">
        <v>6</v>
      </c>
      <c r="B1" t="s">
        <v>2071</v>
      </c>
    </row>
    <row r="2" spans="1:6" x14ac:dyDescent="0.35">
      <c r="A2" s="6" t="s">
        <v>2032</v>
      </c>
      <c r="B2" t="s">
        <v>2071</v>
      </c>
    </row>
    <row r="4" spans="1:6" x14ac:dyDescent="0.35">
      <c r="A4" s="6" t="s">
        <v>2070</v>
      </c>
      <c r="B4" s="6" t="s">
        <v>2069</v>
      </c>
    </row>
    <row r="5" spans="1:6" x14ac:dyDescent="0.3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2059</v>
      </c>
    </row>
    <row r="6" spans="1:6" x14ac:dyDescent="0.35">
      <c r="A6" s="7" t="s">
        <v>2034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35">
      <c r="A7" s="7" t="s">
        <v>2035</v>
      </c>
      <c r="B7" s="8"/>
      <c r="C7" s="8"/>
      <c r="D7" s="8"/>
      <c r="E7" s="8">
        <v>4</v>
      </c>
      <c r="F7" s="8">
        <v>4</v>
      </c>
    </row>
    <row r="8" spans="1:6" x14ac:dyDescent="0.35">
      <c r="A8" s="7" t="s">
        <v>2036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35">
      <c r="A9" s="7" t="s">
        <v>2037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35">
      <c r="A10" s="7" t="s">
        <v>2038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35">
      <c r="A11" s="7" t="s">
        <v>2039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35">
      <c r="A12" s="7" t="s">
        <v>2040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35">
      <c r="A13" s="7" t="s">
        <v>2041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35">
      <c r="A14" s="7" t="s">
        <v>2042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35">
      <c r="A15" s="7" t="s">
        <v>2043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35">
      <c r="A16" s="7" t="s">
        <v>2044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35">
      <c r="A17" s="7" t="s">
        <v>2045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35">
      <c r="A18" s="7" t="s">
        <v>2046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35">
      <c r="A19" s="7" t="s">
        <v>2047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35">
      <c r="A20" s="7" t="s">
        <v>2048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35">
      <c r="A21" s="7" t="s">
        <v>2049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35">
      <c r="A22" s="7" t="s">
        <v>2050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35">
      <c r="A23" s="7" t="s">
        <v>2051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35">
      <c r="A24" s="7" t="s">
        <v>2052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35">
      <c r="A25" s="7" t="s">
        <v>2053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35">
      <c r="A26" s="7" t="s">
        <v>2054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35">
      <c r="A27" s="7" t="s">
        <v>2055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35">
      <c r="A28" s="7" t="s">
        <v>2056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35">
      <c r="A29" s="7" t="s">
        <v>2057</v>
      </c>
      <c r="B29" s="8"/>
      <c r="C29" s="8"/>
      <c r="D29" s="8"/>
      <c r="E29" s="8">
        <v>3</v>
      </c>
      <c r="F29" s="8">
        <v>3</v>
      </c>
    </row>
    <row r="30" spans="1:6" x14ac:dyDescent="0.35">
      <c r="A30" s="7" t="s">
        <v>2059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opLeftCell="C426" zoomScale="64" workbookViewId="0">
      <selection activeCell="I1001" sqref="I437:I1001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0.5" style="3" customWidth="1"/>
    <col min="6" max="6" width="16" customWidth="1"/>
    <col min="8" max="8" width="14.83203125" customWidth="1"/>
    <col min="9" max="9" width="13" bestFit="1" customWidth="1"/>
    <col min="12" max="12" width="11.1640625" bestFit="1" customWidth="1"/>
    <col min="13" max="13" width="31.58203125" customWidth="1"/>
    <col min="14" max="14" width="11.1640625" bestFit="1" customWidth="1"/>
    <col min="15" max="16" width="22.33203125" customWidth="1"/>
    <col min="19" max="19" width="28" bestFit="1" customWidth="1"/>
    <col min="20" max="20" width="15.5" customWidth="1"/>
    <col min="21" max="21" width="15.33203125" customWidth="1"/>
  </cols>
  <sheetData>
    <row r="1" spans="1:21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2074</v>
      </c>
      <c r="P1" s="1" t="s">
        <v>2089</v>
      </c>
      <c r="Q1" s="1" t="s">
        <v>10</v>
      </c>
      <c r="R1" s="1" t="s">
        <v>11</v>
      </c>
      <c r="S1" s="1" t="s">
        <v>2028</v>
      </c>
      <c r="T1" s="1" t="s">
        <v>2073</v>
      </c>
      <c r="U1" s="1" t="s">
        <v>2031</v>
      </c>
    </row>
    <row r="2" spans="1:21" x14ac:dyDescent="0.35">
      <c r="A2">
        <v>18</v>
      </c>
      <c r="B2" t="s">
        <v>72</v>
      </c>
      <c r="C2" s="3" t="s">
        <v>73</v>
      </c>
      <c r="D2">
        <v>9100</v>
      </c>
      <c r="E2">
        <v>6089</v>
      </c>
      <c r="F2">
        <f>ROUND(((E2/D2)*100),1)</f>
        <v>66.900000000000006</v>
      </c>
      <c r="G2" t="s">
        <v>74</v>
      </c>
      <c r="H2">
        <f>(E2/I2)</f>
        <v>45.103703703703701</v>
      </c>
      <c r="I2">
        <v>135</v>
      </c>
      <c r="J2" t="s">
        <v>21</v>
      </c>
      <c r="K2" t="s">
        <v>22</v>
      </c>
      <c r="L2">
        <v>1536382800</v>
      </c>
      <c r="M2" s="9">
        <f>(((L2/60)/60)/24)+DATE(1970,1,1)</f>
        <v>43351.208333333328</v>
      </c>
      <c r="N2">
        <v>1537074000</v>
      </c>
      <c r="O2" s="9">
        <f>(((N2/60)/60)/24)+DATE(1970,1,1)</f>
        <v>43359.208333333328</v>
      </c>
      <c r="P2" s="10">
        <f>YEAR(M2)</f>
        <v>2018</v>
      </c>
      <c r="Q2" t="b">
        <v>0</v>
      </c>
      <c r="R2" t="b">
        <v>0</v>
      </c>
      <c r="S2" t="s">
        <v>33</v>
      </c>
      <c r="T2" t="str" cm="1">
        <f t="array" ref="T2:U2">_xlfn.TEXTSPLIT(S2, "/")</f>
        <v>theater</v>
      </c>
      <c r="U2" t="str">
        <v>plays</v>
      </c>
    </row>
    <row r="3" spans="1:21" ht="31" x14ac:dyDescent="0.35">
      <c r="A3">
        <v>26</v>
      </c>
      <c r="B3" t="s">
        <v>90</v>
      </c>
      <c r="C3" s="3" t="s">
        <v>91</v>
      </c>
      <c r="D3">
        <v>107500</v>
      </c>
      <c r="E3">
        <v>51814</v>
      </c>
      <c r="F3">
        <f>ROUND(((E3/D3)*100),1)</f>
        <v>48.2</v>
      </c>
      <c r="G3" t="s">
        <v>74</v>
      </c>
      <c r="H3">
        <f>(E3/I3)</f>
        <v>35.009459459459457</v>
      </c>
      <c r="I3">
        <v>1480</v>
      </c>
      <c r="J3" t="s">
        <v>21</v>
      </c>
      <c r="K3" t="s">
        <v>22</v>
      </c>
      <c r="L3">
        <v>1533013200</v>
      </c>
      <c r="M3" s="9">
        <f>(((L3/60)/60)/24)+DATE(1970,1,1)</f>
        <v>43312.208333333328</v>
      </c>
      <c r="N3">
        <v>1535346000</v>
      </c>
      <c r="O3" s="9">
        <f>(((N3/60)/60)/24)+DATE(1970,1,1)</f>
        <v>43339.208333333328</v>
      </c>
      <c r="P3" s="10">
        <f>YEAR(M3)</f>
        <v>2018</v>
      </c>
      <c r="Q3" t="b">
        <v>0</v>
      </c>
      <c r="R3" t="b">
        <v>0</v>
      </c>
      <c r="S3" t="s">
        <v>33</v>
      </c>
      <c r="T3" t="str" cm="1">
        <f t="array" ref="T3:U3">_xlfn.TEXTSPLIT(S3, "/")</f>
        <v>theater</v>
      </c>
      <c r="U3" t="str">
        <v>plays</v>
      </c>
    </row>
    <row r="4" spans="1:21" ht="31" x14ac:dyDescent="0.35">
      <c r="A4">
        <v>69</v>
      </c>
      <c r="B4" t="s">
        <v>186</v>
      </c>
      <c r="C4" s="3" t="s">
        <v>187</v>
      </c>
      <c r="D4">
        <v>7900</v>
      </c>
      <c r="E4">
        <v>1901</v>
      </c>
      <c r="F4">
        <f>ROUND(((E4/D4)*100),1)</f>
        <v>24.1</v>
      </c>
      <c r="G4" t="s">
        <v>74</v>
      </c>
      <c r="H4">
        <f>(E4/I4)</f>
        <v>111.82352941176471</v>
      </c>
      <c r="I4">
        <v>17</v>
      </c>
      <c r="J4" t="s">
        <v>21</v>
      </c>
      <c r="K4" t="s">
        <v>22</v>
      </c>
      <c r="L4">
        <v>1292738400</v>
      </c>
      <c r="M4" s="9">
        <f>(((L4/60)/60)/24)+DATE(1970,1,1)</f>
        <v>40531.25</v>
      </c>
      <c r="N4">
        <v>1295676000</v>
      </c>
      <c r="O4" s="9">
        <f>(((N4/60)/60)/24)+DATE(1970,1,1)</f>
        <v>40565.25</v>
      </c>
      <c r="P4" s="10">
        <f>YEAR(M4)</f>
        <v>2010</v>
      </c>
      <c r="Q4" t="b">
        <v>0</v>
      </c>
      <c r="R4" t="b">
        <v>0</v>
      </c>
      <c r="S4" t="s">
        <v>33</v>
      </c>
      <c r="T4" t="str" cm="1">
        <f t="array" ref="T4:U4">_xlfn.TEXTSPLIT(S4, "/")</f>
        <v>theater</v>
      </c>
      <c r="U4" t="str">
        <v>plays</v>
      </c>
    </row>
    <row r="5" spans="1:21" x14ac:dyDescent="0.35">
      <c r="A5">
        <v>93</v>
      </c>
      <c r="B5" t="s">
        <v>235</v>
      </c>
      <c r="C5" s="3" t="s">
        <v>236</v>
      </c>
      <c r="D5">
        <v>108800</v>
      </c>
      <c r="E5">
        <v>65877</v>
      </c>
      <c r="F5">
        <f>ROUND(((E5/D5)*100),1)</f>
        <v>60.5</v>
      </c>
      <c r="G5" t="s">
        <v>74</v>
      </c>
      <c r="H5">
        <f>(E5/I5)</f>
        <v>107.99508196721311</v>
      </c>
      <c r="I5">
        <v>610</v>
      </c>
      <c r="J5" t="s">
        <v>21</v>
      </c>
      <c r="K5" t="s">
        <v>22</v>
      </c>
      <c r="L5">
        <v>1350709200</v>
      </c>
      <c r="M5" s="9">
        <f>(((L5/60)/60)/24)+DATE(1970,1,1)</f>
        <v>41202.208333333336</v>
      </c>
      <c r="N5">
        <v>1351054800</v>
      </c>
      <c r="O5" s="9">
        <f>(((N5/60)/60)/24)+DATE(1970,1,1)</f>
        <v>41206.208333333336</v>
      </c>
      <c r="P5" s="10">
        <f>YEAR(M5)</f>
        <v>2012</v>
      </c>
      <c r="Q5" t="b">
        <v>0</v>
      </c>
      <c r="R5" t="b">
        <v>1</v>
      </c>
      <c r="S5" t="s">
        <v>33</v>
      </c>
      <c r="T5" t="str" cm="1">
        <f t="array" ref="T5:U5">_xlfn.TEXTSPLIT(S5, "/")</f>
        <v>theater</v>
      </c>
      <c r="U5" t="str">
        <v>plays</v>
      </c>
    </row>
    <row r="6" spans="1:21" x14ac:dyDescent="0.35">
      <c r="A6">
        <v>128</v>
      </c>
      <c r="B6" t="s">
        <v>307</v>
      </c>
      <c r="C6" s="3" t="s">
        <v>308</v>
      </c>
      <c r="D6">
        <v>70600</v>
      </c>
      <c r="E6">
        <v>42596</v>
      </c>
      <c r="F6">
        <f>ROUND(((E6/D6)*100),1)</f>
        <v>60.3</v>
      </c>
      <c r="G6" t="s">
        <v>74</v>
      </c>
      <c r="H6">
        <f>(E6/I6)</f>
        <v>80.067669172932327</v>
      </c>
      <c r="I6">
        <v>532</v>
      </c>
      <c r="J6" t="s">
        <v>21</v>
      </c>
      <c r="K6" t="s">
        <v>22</v>
      </c>
      <c r="L6">
        <v>1282885200</v>
      </c>
      <c r="M6" s="9">
        <f>(((L6/60)/60)/24)+DATE(1970,1,1)</f>
        <v>40417.208333333336</v>
      </c>
      <c r="N6">
        <v>1284008400</v>
      </c>
      <c r="O6" s="9">
        <f>(((N6/60)/60)/24)+DATE(1970,1,1)</f>
        <v>40430.208333333336</v>
      </c>
      <c r="P6" s="10">
        <f>YEAR(M6)</f>
        <v>2010</v>
      </c>
      <c r="Q6" t="b">
        <v>0</v>
      </c>
      <c r="R6" t="b">
        <v>0</v>
      </c>
      <c r="S6" t="s">
        <v>23</v>
      </c>
      <c r="T6" t="str" cm="1">
        <f t="array" ref="T6:U6">_xlfn.TEXTSPLIT(S6, "/")</f>
        <v>music</v>
      </c>
      <c r="U6" t="str">
        <v>rock</v>
      </c>
    </row>
    <row r="7" spans="1:21" ht="31" x14ac:dyDescent="0.35">
      <c r="A7">
        <v>129</v>
      </c>
      <c r="B7" t="s">
        <v>309</v>
      </c>
      <c r="C7" s="3" t="s">
        <v>310</v>
      </c>
      <c r="D7">
        <v>148500</v>
      </c>
      <c r="E7">
        <v>4756</v>
      </c>
      <c r="F7">
        <f>ROUND(((E7/D7)*100),1)</f>
        <v>3.2</v>
      </c>
      <c r="G7" t="s">
        <v>74</v>
      </c>
      <c r="H7">
        <f>(E7/I7)</f>
        <v>86.472727272727269</v>
      </c>
      <c r="I7">
        <v>55</v>
      </c>
      <c r="J7" t="s">
        <v>26</v>
      </c>
      <c r="K7" t="s">
        <v>27</v>
      </c>
      <c r="L7">
        <v>1422943200</v>
      </c>
      <c r="M7" s="9">
        <f>(((L7/60)/60)/24)+DATE(1970,1,1)</f>
        <v>42038.25</v>
      </c>
      <c r="N7">
        <v>1425103200</v>
      </c>
      <c r="O7" s="9">
        <f>(((N7/60)/60)/24)+DATE(1970,1,1)</f>
        <v>42063.25</v>
      </c>
      <c r="P7" s="10">
        <f>YEAR(M7)</f>
        <v>2015</v>
      </c>
      <c r="Q7" t="b">
        <v>0</v>
      </c>
      <c r="R7" t="b">
        <v>0</v>
      </c>
      <c r="S7" t="s">
        <v>17</v>
      </c>
      <c r="T7" t="str" cm="1">
        <f t="array" ref="T7:U7">_xlfn.TEXTSPLIT(S7, "/")</f>
        <v>food</v>
      </c>
      <c r="U7" t="str">
        <v>food trucks</v>
      </c>
    </row>
    <row r="8" spans="1:21" ht="31" x14ac:dyDescent="0.35">
      <c r="A8">
        <v>136</v>
      </c>
      <c r="B8" t="s">
        <v>324</v>
      </c>
      <c r="C8" s="3" t="s">
        <v>325</v>
      </c>
      <c r="D8">
        <v>82800</v>
      </c>
      <c r="E8">
        <v>2721</v>
      </c>
      <c r="F8">
        <f>ROUND(((E8/D8)*100),1)</f>
        <v>3.3</v>
      </c>
      <c r="G8" t="s">
        <v>74</v>
      </c>
      <c r="H8">
        <f>(E8/I8)</f>
        <v>46.913793103448278</v>
      </c>
      <c r="I8">
        <v>58</v>
      </c>
      <c r="J8" t="s">
        <v>21</v>
      </c>
      <c r="K8" t="s">
        <v>22</v>
      </c>
      <c r="L8">
        <v>1402117200</v>
      </c>
      <c r="M8" s="9">
        <f>(((L8/60)/60)/24)+DATE(1970,1,1)</f>
        <v>41797.208333333336</v>
      </c>
      <c r="N8">
        <v>1403154000</v>
      </c>
      <c r="O8" s="9">
        <f>(((N8/60)/60)/24)+DATE(1970,1,1)</f>
        <v>41809.208333333336</v>
      </c>
      <c r="P8" s="10">
        <f>YEAR(M8)</f>
        <v>2014</v>
      </c>
      <c r="Q8" t="b">
        <v>0</v>
      </c>
      <c r="R8" t="b">
        <v>1</v>
      </c>
      <c r="S8" t="s">
        <v>53</v>
      </c>
      <c r="T8" t="str" cm="1">
        <f t="array" ref="T8:U8">_xlfn.TEXTSPLIT(S8, "/")</f>
        <v>film &amp; video</v>
      </c>
      <c r="U8" t="str">
        <v>drama</v>
      </c>
    </row>
    <row r="9" spans="1:21" ht="31" x14ac:dyDescent="0.35">
      <c r="A9">
        <v>146</v>
      </c>
      <c r="B9" t="s">
        <v>344</v>
      </c>
      <c r="C9" s="3" t="s">
        <v>345</v>
      </c>
      <c r="D9">
        <v>8800</v>
      </c>
      <c r="E9">
        <v>1518</v>
      </c>
      <c r="F9">
        <f>ROUND(((E9/D9)*100),1)</f>
        <v>17.3</v>
      </c>
      <c r="G9" t="s">
        <v>74</v>
      </c>
      <c r="H9">
        <f>(E9/I9)</f>
        <v>29.764705882352942</v>
      </c>
      <c r="I9">
        <v>51</v>
      </c>
      <c r="J9" t="s">
        <v>21</v>
      </c>
      <c r="K9" t="s">
        <v>22</v>
      </c>
      <c r="L9">
        <v>1320732000</v>
      </c>
      <c r="M9" s="9">
        <f>(((L9/60)/60)/24)+DATE(1970,1,1)</f>
        <v>40855.25</v>
      </c>
      <c r="N9">
        <v>1322460000</v>
      </c>
      <c r="O9" s="9">
        <f>(((N9/60)/60)/24)+DATE(1970,1,1)</f>
        <v>40875.25</v>
      </c>
      <c r="P9" s="10">
        <f>YEAR(M9)</f>
        <v>2011</v>
      </c>
      <c r="Q9" t="b">
        <v>0</v>
      </c>
      <c r="R9" t="b">
        <v>0</v>
      </c>
      <c r="S9" t="s">
        <v>33</v>
      </c>
      <c r="T9" t="str" cm="1">
        <f t="array" ref="T9:U9">_xlfn.TEXTSPLIT(S9, "/")</f>
        <v>theater</v>
      </c>
      <c r="U9" t="str">
        <v>plays</v>
      </c>
    </row>
    <row r="10" spans="1:21" ht="31" x14ac:dyDescent="0.35">
      <c r="A10">
        <v>156</v>
      </c>
      <c r="B10" t="s">
        <v>364</v>
      </c>
      <c r="C10" s="3" t="s">
        <v>365</v>
      </c>
      <c r="D10">
        <v>36400</v>
      </c>
      <c r="E10">
        <v>26914</v>
      </c>
      <c r="F10">
        <f>ROUND(((E10/D10)*100),1)</f>
        <v>73.900000000000006</v>
      </c>
      <c r="G10" t="s">
        <v>74</v>
      </c>
      <c r="H10">
        <f>(E10/I10)</f>
        <v>71.013192612137203</v>
      </c>
      <c r="I10">
        <v>379</v>
      </c>
      <c r="J10" t="s">
        <v>26</v>
      </c>
      <c r="K10" t="s">
        <v>27</v>
      </c>
      <c r="L10">
        <v>1570251600</v>
      </c>
      <c r="M10" s="9">
        <f>(((L10/60)/60)/24)+DATE(1970,1,1)</f>
        <v>43743.208333333328</v>
      </c>
      <c r="N10">
        <v>1572325200</v>
      </c>
      <c r="O10" s="9">
        <f>(((N10/60)/60)/24)+DATE(1970,1,1)</f>
        <v>43767.208333333328</v>
      </c>
      <c r="P10" s="10">
        <f>YEAR(M10)</f>
        <v>2019</v>
      </c>
      <c r="Q10" t="b">
        <v>0</v>
      </c>
      <c r="R10" t="b">
        <v>0</v>
      </c>
      <c r="S10" t="s">
        <v>23</v>
      </c>
      <c r="T10" t="str" cm="1">
        <f t="array" ref="T10:U10">_xlfn.TEXTSPLIT(S10, "/")</f>
        <v>music</v>
      </c>
      <c r="U10" t="str">
        <v>rock</v>
      </c>
    </row>
    <row r="11" spans="1:21" ht="31" x14ac:dyDescent="0.35">
      <c r="A11">
        <v>189</v>
      </c>
      <c r="B11" t="s">
        <v>430</v>
      </c>
      <c r="C11" s="3" t="s">
        <v>431</v>
      </c>
      <c r="D11">
        <v>191300</v>
      </c>
      <c r="E11">
        <v>45004</v>
      </c>
      <c r="F11">
        <f>ROUND(((E11/D11)*100),1)</f>
        <v>23.5</v>
      </c>
      <c r="G11" t="s">
        <v>74</v>
      </c>
      <c r="H11">
        <f>(E11/I11)</f>
        <v>102.0498866213152</v>
      </c>
      <c r="I11">
        <v>441</v>
      </c>
      <c r="J11" t="s">
        <v>21</v>
      </c>
      <c r="K11" t="s">
        <v>22</v>
      </c>
      <c r="L11">
        <v>1457071200</v>
      </c>
      <c r="M11" s="9">
        <f>(((L11/60)/60)/24)+DATE(1970,1,1)</f>
        <v>42433.25</v>
      </c>
      <c r="N11">
        <v>1457071200</v>
      </c>
      <c r="O11" s="9">
        <f>(((N11/60)/60)/24)+DATE(1970,1,1)</f>
        <v>42433.25</v>
      </c>
      <c r="P11" s="10">
        <f>YEAR(M11)</f>
        <v>2016</v>
      </c>
      <c r="Q11" t="b">
        <v>0</v>
      </c>
      <c r="R11" t="b">
        <v>0</v>
      </c>
      <c r="S11" t="s">
        <v>33</v>
      </c>
      <c r="T11" t="str" cm="1">
        <f t="array" ref="T11:U11">_xlfn.TEXTSPLIT(S11, "/")</f>
        <v>theater</v>
      </c>
      <c r="U11" t="str">
        <v>plays</v>
      </c>
    </row>
    <row r="12" spans="1:21" x14ac:dyDescent="0.35">
      <c r="A12">
        <v>202</v>
      </c>
      <c r="B12" t="s">
        <v>456</v>
      </c>
      <c r="C12" s="3" t="s">
        <v>457</v>
      </c>
      <c r="D12">
        <v>8300</v>
      </c>
      <c r="E12">
        <v>6543</v>
      </c>
      <c r="F12">
        <f>ROUND(((E12/D12)*100),1)</f>
        <v>78.8</v>
      </c>
      <c r="G12" t="s">
        <v>74</v>
      </c>
      <c r="H12">
        <f>(E12/I12)</f>
        <v>79.792682926829272</v>
      </c>
      <c r="I12">
        <v>82</v>
      </c>
      <c r="J12" t="s">
        <v>21</v>
      </c>
      <c r="K12" t="s">
        <v>22</v>
      </c>
      <c r="L12">
        <v>1317531600</v>
      </c>
      <c r="M12" s="9">
        <f>(((L12/60)/60)/24)+DATE(1970,1,1)</f>
        <v>40818.208333333336</v>
      </c>
      <c r="N12">
        <v>1317877200</v>
      </c>
      <c r="O12" s="9">
        <f>(((N12/60)/60)/24)+DATE(1970,1,1)</f>
        <v>40822.208333333336</v>
      </c>
      <c r="P12" s="10">
        <f>YEAR(M12)</f>
        <v>2011</v>
      </c>
      <c r="Q12" t="b">
        <v>0</v>
      </c>
      <c r="R12" t="b">
        <v>0</v>
      </c>
      <c r="S12" t="s">
        <v>17</v>
      </c>
      <c r="T12" t="str" cm="1">
        <f t="array" ref="T12:U12">_xlfn.TEXTSPLIT(S12, "/")</f>
        <v>food</v>
      </c>
      <c r="U12" t="str">
        <v>food trucks</v>
      </c>
    </row>
    <row r="13" spans="1:21" x14ac:dyDescent="0.35">
      <c r="A13">
        <v>206</v>
      </c>
      <c r="B13" t="s">
        <v>464</v>
      </c>
      <c r="C13" s="3" t="s">
        <v>465</v>
      </c>
      <c r="D13">
        <v>9000</v>
      </c>
      <c r="E13">
        <v>3496</v>
      </c>
      <c r="F13">
        <f>ROUND(((E13/D13)*100),1)</f>
        <v>38.799999999999997</v>
      </c>
      <c r="G13" t="s">
        <v>74</v>
      </c>
      <c r="H13">
        <f>(E13/I13)</f>
        <v>61.333333333333336</v>
      </c>
      <c r="I13">
        <v>57</v>
      </c>
      <c r="J13" t="s">
        <v>21</v>
      </c>
      <c r="K13" t="s">
        <v>22</v>
      </c>
      <c r="L13">
        <v>1267250400</v>
      </c>
      <c r="M13" s="9">
        <f>(((L13/60)/60)/24)+DATE(1970,1,1)</f>
        <v>40236.25</v>
      </c>
      <c r="N13">
        <v>1268028000</v>
      </c>
      <c r="O13" s="9">
        <f>(((N13/60)/60)/24)+DATE(1970,1,1)</f>
        <v>40245.25</v>
      </c>
      <c r="P13" s="10">
        <f>YEAR(M13)</f>
        <v>2010</v>
      </c>
      <c r="Q13" t="b">
        <v>0</v>
      </c>
      <c r="R13" t="b">
        <v>0</v>
      </c>
      <c r="S13" t="s">
        <v>119</v>
      </c>
      <c r="T13" t="str" cm="1">
        <f t="array" ref="T13:U13">_xlfn.TEXTSPLIT(S13, "/")</f>
        <v>publishing</v>
      </c>
      <c r="U13" t="str">
        <v>fiction</v>
      </c>
    </row>
    <row r="14" spans="1:21" x14ac:dyDescent="0.35">
      <c r="A14">
        <v>231</v>
      </c>
      <c r="B14" t="s">
        <v>514</v>
      </c>
      <c r="C14" s="3" t="s">
        <v>515</v>
      </c>
      <c r="D14">
        <v>7200</v>
      </c>
      <c r="E14">
        <v>5523</v>
      </c>
      <c r="F14">
        <f>ROUND(((E14/D14)*100),1)</f>
        <v>76.7</v>
      </c>
      <c r="G14" t="s">
        <v>74</v>
      </c>
      <c r="H14">
        <f>(E14/I14)</f>
        <v>82.432835820895519</v>
      </c>
      <c r="I14">
        <v>67</v>
      </c>
      <c r="J14" t="s">
        <v>21</v>
      </c>
      <c r="K14" t="s">
        <v>22</v>
      </c>
      <c r="L14">
        <v>1369112400</v>
      </c>
      <c r="M14" s="9">
        <f>(((L14/60)/60)/24)+DATE(1970,1,1)</f>
        <v>41415.208333333336</v>
      </c>
      <c r="N14">
        <v>1374123600</v>
      </c>
      <c r="O14" s="9">
        <f>(((N14/60)/60)/24)+DATE(1970,1,1)</f>
        <v>41473.208333333336</v>
      </c>
      <c r="P14" s="10">
        <f>YEAR(M14)</f>
        <v>2013</v>
      </c>
      <c r="Q14" t="b">
        <v>0</v>
      </c>
      <c r="R14" t="b">
        <v>0</v>
      </c>
      <c r="S14" t="s">
        <v>33</v>
      </c>
      <c r="T14" t="str" cm="1">
        <f t="array" ref="T14:U14">_xlfn.TEXTSPLIT(S14, "/")</f>
        <v>theater</v>
      </c>
      <c r="U14" t="str">
        <v>plays</v>
      </c>
    </row>
    <row r="15" spans="1:21" ht="31" x14ac:dyDescent="0.35">
      <c r="A15">
        <v>270</v>
      </c>
      <c r="B15" t="s">
        <v>592</v>
      </c>
      <c r="C15" s="3" t="s">
        <v>593</v>
      </c>
      <c r="D15">
        <v>173900</v>
      </c>
      <c r="E15">
        <v>47260</v>
      </c>
      <c r="F15">
        <f>ROUND(((E15/D15)*100),1)</f>
        <v>27.2</v>
      </c>
      <c r="G15" t="s">
        <v>74</v>
      </c>
      <c r="H15">
        <f>(E15/I15)</f>
        <v>25.005291005291006</v>
      </c>
      <c r="I15">
        <v>1890</v>
      </c>
      <c r="J15" t="s">
        <v>21</v>
      </c>
      <c r="K15" t="s">
        <v>22</v>
      </c>
      <c r="L15">
        <v>1291269600</v>
      </c>
      <c r="M15" s="9">
        <f>(((L15/60)/60)/24)+DATE(1970,1,1)</f>
        <v>40514.25</v>
      </c>
      <c r="N15">
        <v>1291442400</v>
      </c>
      <c r="O15" s="9">
        <f>(((N15/60)/60)/24)+DATE(1970,1,1)</f>
        <v>40516.25</v>
      </c>
      <c r="P15" s="10">
        <f>YEAR(M15)</f>
        <v>2010</v>
      </c>
      <c r="Q15" t="b">
        <v>0</v>
      </c>
      <c r="R15" t="b">
        <v>0</v>
      </c>
      <c r="S15" t="s">
        <v>89</v>
      </c>
      <c r="T15" t="str" cm="1">
        <f t="array" ref="T15:U15">_xlfn.TEXTSPLIT(S15, "/")</f>
        <v>games</v>
      </c>
      <c r="U15" t="str">
        <v>video games</v>
      </c>
    </row>
    <row r="16" spans="1:21" x14ac:dyDescent="0.35">
      <c r="A16">
        <v>286</v>
      </c>
      <c r="B16" t="s">
        <v>624</v>
      </c>
      <c r="C16" s="3" t="s">
        <v>625</v>
      </c>
      <c r="D16">
        <v>112100</v>
      </c>
      <c r="E16">
        <v>19557</v>
      </c>
      <c r="F16">
        <f>ROUND(((E16/D16)*100),1)</f>
        <v>17.399999999999999</v>
      </c>
      <c r="G16" t="s">
        <v>74</v>
      </c>
      <c r="H16">
        <f>(E16/I16)</f>
        <v>106.28804347826087</v>
      </c>
      <c r="I16">
        <v>184</v>
      </c>
      <c r="J16" t="s">
        <v>21</v>
      </c>
      <c r="K16" t="s">
        <v>22</v>
      </c>
      <c r="L16">
        <v>1479880800</v>
      </c>
      <c r="M16" s="9">
        <f>(((L16/60)/60)/24)+DATE(1970,1,1)</f>
        <v>42697.25</v>
      </c>
      <c r="N16">
        <v>1480485600</v>
      </c>
      <c r="O16" s="9">
        <f>(((N16/60)/60)/24)+DATE(1970,1,1)</f>
        <v>42704.25</v>
      </c>
      <c r="P16" s="10">
        <f>YEAR(M16)</f>
        <v>2016</v>
      </c>
      <c r="Q16" t="b">
        <v>0</v>
      </c>
      <c r="R16" t="b">
        <v>0</v>
      </c>
      <c r="S16" t="s">
        <v>33</v>
      </c>
      <c r="T16" t="str" cm="1">
        <f t="array" ref="T16:U16">_xlfn.TEXTSPLIT(S16, "/")</f>
        <v>theater</v>
      </c>
      <c r="U16" t="str">
        <v>plays</v>
      </c>
    </row>
    <row r="17" spans="1:21" x14ac:dyDescent="0.35">
      <c r="A17">
        <v>293</v>
      </c>
      <c r="B17" t="s">
        <v>638</v>
      </c>
      <c r="C17" s="3" t="s">
        <v>639</v>
      </c>
      <c r="D17">
        <v>6500</v>
      </c>
      <c r="E17">
        <v>1065</v>
      </c>
      <c r="F17">
        <f>ROUND(((E17/D17)*100),1)</f>
        <v>16.399999999999999</v>
      </c>
      <c r="G17" t="s">
        <v>74</v>
      </c>
      <c r="H17">
        <f>(E17/I17)</f>
        <v>33.28125</v>
      </c>
      <c r="I17">
        <v>32</v>
      </c>
      <c r="J17" t="s">
        <v>107</v>
      </c>
      <c r="K17" t="s">
        <v>108</v>
      </c>
      <c r="L17">
        <v>1286254800</v>
      </c>
      <c r="M17" s="9">
        <f>(((L17/60)/60)/24)+DATE(1970,1,1)</f>
        <v>40456.208333333336</v>
      </c>
      <c r="N17">
        <v>1287032400</v>
      </c>
      <c r="O17" s="9">
        <f>(((N17/60)/60)/24)+DATE(1970,1,1)</f>
        <v>40465.208333333336</v>
      </c>
      <c r="P17" s="10">
        <f>YEAR(M17)</f>
        <v>2010</v>
      </c>
      <c r="Q17" t="b">
        <v>0</v>
      </c>
      <c r="R17" t="b">
        <v>0</v>
      </c>
      <c r="S17" t="s">
        <v>33</v>
      </c>
      <c r="T17" t="str" cm="1">
        <f t="array" ref="T17:U17">_xlfn.TEXTSPLIT(S17, "/")</f>
        <v>theater</v>
      </c>
      <c r="U17" t="str">
        <v>plays</v>
      </c>
    </row>
    <row r="18" spans="1:21" x14ac:dyDescent="0.35">
      <c r="A18">
        <v>309</v>
      </c>
      <c r="B18" t="s">
        <v>670</v>
      </c>
      <c r="C18" s="3" t="s">
        <v>671</v>
      </c>
      <c r="D18">
        <v>4100</v>
      </c>
      <c r="E18">
        <v>3087</v>
      </c>
      <c r="F18">
        <f>ROUND(((E18/D18)*100),1)</f>
        <v>75.3</v>
      </c>
      <c r="G18" t="s">
        <v>74</v>
      </c>
      <c r="H18">
        <f>(E18/I18)</f>
        <v>41.16</v>
      </c>
      <c r="I18">
        <v>75</v>
      </c>
      <c r="J18" t="s">
        <v>21</v>
      </c>
      <c r="K18" t="s">
        <v>22</v>
      </c>
      <c r="L18">
        <v>1316581200</v>
      </c>
      <c r="M18" s="9">
        <f>(((L18/60)/60)/24)+DATE(1970,1,1)</f>
        <v>40807.208333333336</v>
      </c>
      <c r="N18">
        <v>1318309200</v>
      </c>
      <c r="O18" s="9">
        <f>(((N18/60)/60)/24)+DATE(1970,1,1)</f>
        <v>40827.208333333336</v>
      </c>
      <c r="P18" s="10">
        <f>YEAR(M18)</f>
        <v>2011</v>
      </c>
      <c r="Q18" t="b">
        <v>0</v>
      </c>
      <c r="R18" t="b">
        <v>1</v>
      </c>
      <c r="S18" t="s">
        <v>60</v>
      </c>
      <c r="T18" t="str" cm="1">
        <f t="array" ref="T18:U18">_xlfn.TEXTSPLIT(S18, "/")</f>
        <v>music</v>
      </c>
      <c r="U18" t="str">
        <v>indie rock</v>
      </c>
    </row>
    <row r="19" spans="1:21" x14ac:dyDescent="0.35">
      <c r="A19">
        <v>319</v>
      </c>
      <c r="B19" t="s">
        <v>690</v>
      </c>
      <c r="C19" s="3" t="s">
        <v>691</v>
      </c>
      <c r="D19">
        <v>8400</v>
      </c>
      <c r="E19">
        <v>3251</v>
      </c>
      <c r="F19">
        <f>ROUND(((E19/D19)*100),1)</f>
        <v>38.700000000000003</v>
      </c>
      <c r="G19" t="s">
        <v>74</v>
      </c>
      <c r="H19">
        <f>(E19/I19)</f>
        <v>50.796875</v>
      </c>
      <c r="I19">
        <v>64</v>
      </c>
      <c r="J19" t="s">
        <v>21</v>
      </c>
      <c r="K19" t="s">
        <v>22</v>
      </c>
      <c r="L19">
        <v>1281589200</v>
      </c>
      <c r="M19" s="9">
        <f>(((L19/60)/60)/24)+DATE(1970,1,1)</f>
        <v>40402.208333333336</v>
      </c>
      <c r="N19">
        <v>1283662800</v>
      </c>
      <c r="O19" s="9">
        <f>(((N19/60)/60)/24)+DATE(1970,1,1)</f>
        <v>40426.208333333336</v>
      </c>
      <c r="P19" s="10">
        <f>YEAR(M19)</f>
        <v>2010</v>
      </c>
      <c r="Q19" t="b">
        <v>0</v>
      </c>
      <c r="R19" t="b">
        <v>0</v>
      </c>
      <c r="S19" t="s">
        <v>28</v>
      </c>
      <c r="T19" t="str" cm="1">
        <f t="array" ref="T19:U19">_xlfn.TEXTSPLIT(S19, "/")</f>
        <v>technology</v>
      </c>
      <c r="U19" t="str">
        <v>web</v>
      </c>
    </row>
    <row r="20" spans="1:21" x14ac:dyDescent="0.35">
      <c r="A20">
        <v>339</v>
      </c>
      <c r="B20" t="s">
        <v>730</v>
      </c>
      <c r="C20" s="3" t="s">
        <v>731</v>
      </c>
      <c r="D20">
        <v>136300</v>
      </c>
      <c r="E20">
        <v>108974</v>
      </c>
      <c r="F20">
        <f>ROUND(((E20/D20)*100),1)</f>
        <v>80</v>
      </c>
      <c r="G20" t="s">
        <v>74</v>
      </c>
      <c r="H20">
        <f>(E20/I20)</f>
        <v>84.02004626060139</v>
      </c>
      <c r="I20">
        <v>1297</v>
      </c>
      <c r="J20" t="s">
        <v>15</v>
      </c>
      <c r="K20" t="s">
        <v>16</v>
      </c>
      <c r="L20">
        <v>1501650000</v>
      </c>
      <c r="M20" s="9">
        <f>(((L20/60)/60)/24)+DATE(1970,1,1)</f>
        <v>42949.208333333328</v>
      </c>
      <c r="N20">
        <v>1502859600</v>
      </c>
      <c r="O20" s="9">
        <f>(((N20/60)/60)/24)+DATE(1970,1,1)</f>
        <v>42963.208333333328</v>
      </c>
      <c r="P20" s="10">
        <f>YEAR(M20)</f>
        <v>2017</v>
      </c>
      <c r="Q20" t="b">
        <v>0</v>
      </c>
      <c r="R20" t="b">
        <v>0</v>
      </c>
      <c r="S20" t="s">
        <v>33</v>
      </c>
      <c r="T20" t="str" cm="1">
        <f t="array" ref="T20:U20">_xlfn.TEXTSPLIT(S20, "/")</f>
        <v>theater</v>
      </c>
      <c r="U20" t="str">
        <v>plays</v>
      </c>
    </row>
    <row r="21" spans="1:21" x14ac:dyDescent="0.35">
      <c r="A21">
        <v>388</v>
      </c>
      <c r="B21" t="s">
        <v>828</v>
      </c>
      <c r="C21" s="3" t="s">
        <v>829</v>
      </c>
      <c r="D21">
        <v>114800</v>
      </c>
      <c r="E21">
        <v>12938</v>
      </c>
      <c r="F21">
        <f>ROUND(((E21/D21)*100),1)</f>
        <v>11.3</v>
      </c>
      <c r="G21" t="s">
        <v>74</v>
      </c>
      <c r="H21">
        <f>(E21/I21)</f>
        <v>89.227586206896547</v>
      </c>
      <c r="I21">
        <v>145</v>
      </c>
      <c r="J21" t="s">
        <v>98</v>
      </c>
      <c r="K21" t="s">
        <v>99</v>
      </c>
      <c r="L21">
        <v>1325656800</v>
      </c>
      <c r="M21" s="9">
        <f>(((L21/60)/60)/24)+DATE(1970,1,1)</f>
        <v>40912.25</v>
      </c>
      <c r="N21">
        <v>1325829600</v>
      </c>
      <c r="O21" s="9">
        <f>(((N21/60)/60)/24)+DATE(1970,1,1)</f>
        <v>40914.25</v>
      </c>
      <c r="P21" s="10">
        <f>YEAR(M21)</f>
        <v>2012</v>
      </c>
      <c r="Q21" t="b">
        <v>0</v>
      </c>
      <c r="R21" t="b">
        <v>0</v>
      </c>
      <c r="S21" t="s">
        <v>60</v>
      </c>
      <c r="T21" t="str" cm="1">
        <f t="array" ref="T21:U21">_xlfn.TEXTSPLIT(S21, "/")</f>
        <v>music</v>
      </c>
      <c r="U21" t="str">
        <v>indie rock</v>
      </c>
    </row>
    <row r="22" spans="1:21" x14ac:dyDescent="0.35">
      <c r="A22">
        <v>429</v>
      </c>
      <c r="B22" t="s">
        <v>907</v>
      </c>
      <c r="C22" s="3" t="s">
        <v>908</v>
      </c>
      <c r="D22">
        <v>191000</v>
      </c>
      <c r="E22">
        <v>173191</v>
      </c>
      <c r="F22">
        <f>ROUND(((E22/D22)*100),1)</f>
        <v>90.7</v>
      </c>
      <c r="G22" t="s">
        <v>74</v>
      </c>
      <c r="H22">
        <f>(E22/I22)</f>
        <v>81.006080449017773</v>
      </c>
      <c r="I22">
        <v>2138</v>
      </c>
      <c r="J22" t="s">
        <v>21</v>
      </c>
      <c r="K22" t="s">
        <v>22</v>
      </c>
      <c r="L22">
        <v>1392012000</v>
      </c>
      <c r="M22" s="9">
        <f>(((L22/60)/60)/24)+DATE(1970,1,1)</f>
        <v>41680.25</v>
      </c>
      <c r="N22">
        <v>1394427600</v>
      </c>
      <c r="O22" s="9">
        <f>(((N22/60)/60)/24)+DATE(1970,1,1)</f>
        <v>41708.208333333336</v>
      </c>
      <c r="P22" s="10">
        <f>YEAR(M22)</f>
        <v>2014</v>
      </c>
      <c r="Q22" t="b">
        <v>0</v>
      </c>
      <c r="R22" t="b">
        <v>1</v>
      </c>
      <c r="S22" t="s">
        <v>122</v>
      </c>
      <c r="T22" t="str" cm="1">
        <f t="array" ref="T22:U22">_xlfn.TEXTSPLIT(S22, "/")</f>
        <v>photography</v>
      </c>
      <c r="U22" t="str">
        <v>photography books</v>
      </c>
    </row>
    <row r="23" spans="1:21" x14ac:dyDescent="0.35">
      <c r="A23">
        <v>434</v>
      </c>
      <c r="B23" t="s">
        <v>917</v>
      </c>
      <c r="C23" s="3" t="s">
        <v>918</v>
      </c>
      <c r="D23">
        <v>5400</v>
      </c>
      <c r="E23">
        <v>903</v>
      </c>
      <c r="F23">
        <f>ROUND(((E23/D23)*100),1)</f>
        <v>16.7</v>
      </c>
      <c r="G23" t="s">
        <v>74</v>
      </c>
      <c r="H23">
        <f>(E23/I23)</f>
        <v>90.3</v>
      </c>
      <c r="I23">
        <v>10</v>
      </c>
      <c r="J23" t="s">
        <v>15</v>
      </c>
      <c r="K23" t="s">
        <v>16</v>
      </c>
      <c r="L23">
        <v>1480572000</v>
      </c>
      <c r="M23" s="9">
        <f>(((L23/60)/60)/24)+DATE(1970,1,1)</f>
        <v>42705.25</v>
      </c>
      <c r="N23">
        <v>1481781600</v>
      </c>
      <c r="O23" s="9">
        <f>(((N23/60)/60)/24)+DATE(1970,1,1)</f>
        <v>42719.25</v>
      </c>
      <c r="P23" s="10">
        <f>YEAR(M23)</f>
        <v>2016</v>
      </c>
      <c r="Q23" t="b">
        <v>1</v>
      </c>
      <c r="R23" t="b">
        <v>0</v>
      </c>
      <c r="S23" t="s">
        <v>33</v>
      </c>
      <c r="T23" t="str" cm="1">
        <f t="array" ref="T23:U23">_xlfn.TEXTSPLIT(S23, "/")</f>
        <v>theater</v>
      </c>
      <c r="U23" t="str">
        <v>plays</v>
      </c>
    </row>
    <row r="24" spans="1:21" ht="31" x14ac:dyDescent="0.35">
      <c r="A24">
        <v>443</v>
      </c>
      <c r="B24" t="s">
        <v>935</v>
      </c>
      <c r="C24" s="3" t="s">
        <v>936</v>
      </c>
      <c r="D24">
        <v>9300</v>
      </c>
      <c r="E24">
        <v>3232</v>
      </c>
      <c r="F24">
        <f>ROUND(((E24/D24)*100),1)</f>
        <v>34.799999999999997</v>
      </c>
      <c r="G24" t="s">
        <v>74</v>
      </c>
      <c r="H24">
        <f>(E24/I24)</f>
        <v>35.911111111111111</v>
      </c>
      <c r="I24">
        <v>90</v>
      </c>
      <c r="J24" t="s">
        <v>21</v>
      </c>
      <c r="K24" t="s">
        <v>22</v>
      </c>
      <c r="L24">
        <v>1285822800</v>
      </c>
      <c r="M24" s="9">
        <f>(((L24/60)/60)/24)+DATE(1970,1,1)</f>
        <v>40451.208333333336</v>
      </c>
      <c r="N24">
        <v>1287464400</v>
      </c>
      <c r="O24" s="9">
        <f>(((N24/60)/60)/24)+DATE(1970,1,1)</f>
        <v>40470.208333333336</v>
      </c>
      <c r="P24" s="10">
        <f>YEAR(M24)</f>
        <v>2010</v>
      </c>
      <c r="Q24" t="b">
        <v>0</v>
      </c>
      <c r="R24" t="b">
        <v>0</v>
      </c>
      <c r="S24" t="s">
        <v>33</v>
      </c>
      <c r="T24" t="str" cm="1">
        <f t="array" ref="T24:U24">_xlfn.TEXTSPLIT(S24, "/")</f>
        <v>theater</v>
      </c>
      <c r="U24" t="str">
        <v>plays</v>
      </c>
    </row>
    <row r="25" spans="1:21" ht="31" x14ac:dyDescent="0.35">
      <c r="A25">
        <v>447</v>
      </c>
      <c r="B25" t="s">
        <v>942</v>
      </c>
      <c r="C25" s="3" t="s">
        <v>943</v>
      </c>
      <c r="D25">
        <v>155200</v>
      </c>
      <c r="E25">
        <v>37754</v>
      </c>
      <c r="F25">
        <f>ROUND(((E25/D25)*100),1)</f>
        <v>24.3</v>
      </c>
      <c r="G25" t="s">
        <v>74</v>
      </c>
      <c r="H25">
        <f>(E25/I25)</f>
        <v>86</v>
      </c>
      <c r="I25">
        <v>439</v>
      </c>
      <c r="J25" t="s">
        <v>40</v>
      </c>
      <c r="K25" t="s">
        <v>41</v>
      </c>
      <c r="L25">
        <v>1513663200</v>
      </c>
      <c r="M25" s="9">
        <f>(((L25/60)/60)/24)+DATE(1970,1,1)</f>
        <v>43088.25</v>
      </c>
      <c r="N25">
        <v>1515045600</v>
      </c>
      <c r="O25" s="9">
        <f>(((N25/60)/60)/24)+DATE(1970,1,1)</f>
        <v>43104.25</v>
      </c>
      <c r="P25" s="10">
        <f>YEAR(M25)</f>
        <v>2017</v>
      </c>
      <c r="Q25" t="b">
        <v>0</v>
      </c>
      <c r="R25" t="b">
        <v>0</v>
      </c>
      <c r="S25" t="s">
        <v>269</v>
      </c>
      <c r="T25" t="str" cm="1">
        <f t="array" ref="T25:U25">_xlfn.TEXTSPLIT(S25, "/")</f>
        <v>film &amp; video</v>
      </c>
      <c r="U25" t="str">
        <v>television</v>
      </c>
    </row>
    <row r="26" spans="1:21" x14ac:dyDescent="0.35">
      <c r="A26">
        <v>492</v>
      </c>
      <c r="B26" t="s">
        <v>1032</v>
      </c>
      <c r="C26" s="3" t="s">
        <v>1033</v>
      </c>
      <c r="D26">
        <v>191000</v>
      </c>
      <c r="E26">
        <v>45831</v>
      </c>
      <c r="F26">
        <f>ROUND(((E26/D26)*100),1)</f>
        <v>24</v>
      </c>
      <c r="G26" t="s">
        <v>74</v>
      </c>
      <c r="H26">
        <f>(E26/I26)</f>
        <v>77.026890756302521</v>
      </c>
      <c r="I26">
        <v>595</v>
      </c>
      <c r="J26" t="s">
        <v>21</v>
      </c>
      <c r="K26" t="s">
        <v>22</v>
      </c>
      <c r="L26">
        <v>1275886800</v>
      </c>
      <c r="M26" s="9">
        <f>(((L26/60)/60)/24)+DATE(1970,1,1)</f>
        <v>40336.208333333336</v>
      </c>
      <c r="N26">
        <v>1278910800</v>
      </c>
      <c r="O26" s="9">
        <f>(((N26/60)/60)/24)+DATE(1970,1,1)</f>
        <v>40371.208333333336</v>
      </c>
      <c r="P26" s="10">
        <f>YEAR(M26)</f>
        <v>2010</v>
      </c>
      <c r="Q26" t="b">
        <v>1</v>
      </c>
      <c r="R26" t="b">
        <v>1</v>
      </c>
      <c r="S26" t="s">
        <v>100</v>
      </c>
      <c r="T26" t="str" cm="1">
        <f t="array" ref="T26:U26">_xlfn.TEXTSPLIT(S26, "/")</f>
        <v>film &amp; video</v>
      </c>
      <c r="U26" t="str">
        <v>shorts</v>
      </c>
    </row>
    <row r="27" spans="1:21" ht="31" x14ac:dyDescent="0.35">
      <c r="A27">
        <v>513</v>
      </c>
      <c r="B27" t="s">
        <v>1072</v>
      </c>
      <c r="C27" s="3" t="s">
        <v>1073</v>
      </c>
      <c r="D27">
        <v>8300</v>
      </c>
      <c r="E27">
        <v>3260</v>
      </c>
      <c r="F27">
        <f>ROUND(((E27/D27)*100),1)</f>
        <v>39.299999999999997</v>
      </c>
      <c r="G27" t="s">
        <v>74</v>
      </c>
      <c r="H27">
        <f>(E27/I27)</f>
        <v>93.142857142857139</v>
      </c>
      <c r="I27">
        <v>35</v>
      </c>
      <c r="J27" t="s">
        <v>21</v>
      </c>
      <c r="K27" t="s">
        <v>22</v>
      </c>
      <c r="L27">
        <v>1284008400</v>
      </c>
      <c r="M27" s="9">
        <f>(((L27/60)/60)/24)+DATE(1970,1,1)</f>
        <v>40430.208333333336</v>
      </c>
      <c r="N27">
        <v>1284181200</v>
      </c>
      <c r="O27" s="9">
        <f>(((N27/60)/60)/24)+DATE(1970,1,1)</f>
        <v>40432.208333333336</v>
      </c>
      <c r="P27" s="10">
        <f>YEAR(M27)</f>
        <v>2010</v>
      </c>
      <c r="Q27" t="b">
        <v>0</v>
      </c>
      <c r="R27" t="b">
        <v>0</v>
      </c>
      <c r="S27" t="s">
        <v>269</v>
      </c>
      <c r="T27" t="str" cm="1">
        <f t="array" ref="T27:U27">_xlfn.TEXTSPLIT(S27, "/")</f>
        <v>film &amp; video</v>
      </c>
      <c r="U27" t="str">
        <v>television</v>
      </c>
    </row>
    <row r="28" spans="1:21" x14ac:dyDescent="0.35">
      <c r="A28">
        <v>514</v>
      </c>
      <c r="B28" t="s">
        <v>1074</v>
      </c>
      <c r="C28" s="3" t="s">
        <v>1075</v>
      </c>
      <c r="D28">
        <v>138700</v>
      </c>
      <c r="E28">
        <v>31123</v>
      </c>
      <c r="F28">
        <f>ROUND(((E28/D28)*100),1)</f>
        <v>22.4</v>
      </c>
      <c r="G28" t="s">
        <v>74</v>
      </c>
      <c r="H28">
        <f>(E28/I28)</f>
        <v>58.945075757575758</v>
      </c>
      <c r="I28">
        <v>528</v>
      </c>
      <c r="J28" t="s">
        <v>98</v>
      </c>
      <c r="K28" t="s">
        <v>99</v>
      </c>
      <c r="L28">
        <v>1386309600</v>
      </c>
      <c r="M28" s="9">
        <f>(((L28/60)/60)/24)+DATE(1970,1,1)</f>
        <v>41614.25</v>
      </c>
      <c r="N28">
        <v>1386741600</v>
      </c>
      <c r="O28" s="9">
        <f>(((N28/60)/60)/24)+DATE(1970,1,1)</f>
        <v>41619.25</v>
      </c>
      <c r="P28" s="10">
        <f>YEAR(M28)</f>
        <v>2013</v>
      </c>
      <c r="Q28" t="b">
        <v>0</v>
      </c>
      <c r="R28" t="b">
        <v>1</v>
      </c>
      <c r="S28" t="s">
        <v>23</v>
      </c>
      <c r="T28" t="str" cm="1">
        <f t="array" ref="T28:U28">_xlfn.TEXTSPLIT(S28, "/")</f>
        <v>music</v>
      </c>
      <c r="U28" t="str">
        <v>rock</v>
      </c>
    </row>
    <row r="29" spans="1:21" ht="31" x14ac:dyDescent="0.35">
      <c r="A29">
        <v>550</v>
      </c>
      <c r="B29" t="s">
        <v>1145</v>
      </c>
      <c r="C29" s="3" t="s">
        <v>1146</v>
      </c>
      <c r="D29">
        <v>100</v>
      </c>
      <c r="E29">
        <v>4</v>
      </c>
      <c r="F29">
        <f>ROUND(((E29/D29)*100),1)</f>
        <v>4</v>
      </c>
      <c r="G29" t="s">
        <v>74</v>
      </c>
      <c r="H29">
        <f>(E29/I29)</f>
        <v>4</v>
      </c>
      <c r="I29">
        <v>1</v>
      </c>
      <c r="J29" t="s">
        <v>98</v>
      </c>
      <c r="K29" t="s">
        <v>99</v>
      </c>
      <c r="L29">
        <v>1330495200</v>
      </c>
      <c r="M29" s="9">
        <f>(((L29/60)/60)/24)+DATE(1970,1,1)</f>
        <v>40968.25</v>
      </c>
      <c r="N29">
        <v>1332306000</v>
      </c>
      <c r="O29" s="9">
        <f>(((N29/60)/60)/24)+DATE(1970,1,1)</f>
        <v>40989.208333333336</v>
      </c>
      <c r="P29" s="10">
        <f>YEAR(M29)</f>
        <v>2012</v>
      </c>
      <c r="Q29" t="b">
        <v>0</v>
      </c>
      <c r="R29" t="b">
        <v>0</v>
      </c>
      <c r="S29" t="s">
        <v>60</v>
      </c>
      <c r="T29" t="str" cm="1">
        <f t="array" ref="T29:U29">_xlfn.TEXTSPLIT(S29, "/")</f>
        <v>music</v>
      </c>
      <c r="U29" t="str">
        <v>indie rock</v>
      </c>
    </row>
    <row r="30" spans="1:21" x14ac:dyDescent="0.35">
      <c r="A30">
        <v>572</v>
      </c>
      <c r="B30" t="s">
        <v>1188</v>
      </c>
      <c r="C30" s="3" t="s">
        <v>1189</v>
      </c>
      <c r="D30">
        <v>9000</v>
      </c>
      <c r="E30">
        <v>4896</v>
      </c>
      <c r="F30">
        <f>ROUND(((E30/D30)*100),1)</f>
        <v>54.4</v>
      </c>
      <c r="G30" t="s">
        <v>74</v>
      </c>
      <c r="H30">
        <f>(E30/I30)</f>
        <v>52.085106382978722</v>
      </c>
      <c r="I30">
        <v>94</v>
      </c>
      <c r="J30" t="s">
        <v>21</v>
      </c>
      <c r="K30" t="s">
        <v>22</v>
      </c>
      <c r="L30">
        <v>1443416400</v>
      </c>
      <c r="M30" s="9">
        <f>(((L30/60)/60)/24)+DATE(1970,1,1)</f>
        <v>42275.208333333328</v>
      </c>
      <c r="N30">
        <v>1444798800</v>
      </c>
      <c r="O30" s="9">
        <f>(((N30/60)/60)/24)+DATE(1970,1,1)</f>
        <v>42291.208333333328</v>
      </c>
      <c r="P30" s="10">
        <f>YEAR(M30)</f>
        <v>2015</v>
      </c>
      <c r="Q30" t="b">
        <v>0</v>
      </c>
      <c r="R30" t="b">
        <v>1</v>
      </c>
      <c r="S30" t="s">
        <v>23</v>
      </c>
      <c r="T30" t="str" cm="1">
        <f t="array" ref="T30:U30">_xlfn.TEXTSPLIT(S30, "/")</f>
        <v>music</v>
      </c>
      <c r="U30" t="str">
        <v>rock</v>
      </c>
    </row>
    <row r="31" spans="1:21" x14ac:dyDescent="0.35">
      <c r="A31">
        <v>577</v>
      </c>
      <c r="B31" t="s">
        <v>1198</v>
      </c>
      <c r="C31" s="3" t="s">
        <v>1199</v>
      </c>
      <c r="D31">
        <v>8200</v>
      </c>
      <c r="E31">
        <v>1546</v>
      </c>
      <c r="F31">
        <f>ROUND(((E31/D31)*100),1)</f>
        <v>18.899999999999999</v>
      </c>
      <c r="G31" t="s">
        <v>74</v>
      </c>
      <c r="H31">
        <f>(E31/I31)</f>
        <v>41.783783783783782</v>
      </c>
      <c r="I31">
        <v>37</v>
      </c>
      <c r="J31" t="s">
        <v>21</v>
      </c>
      <c r="K31" t="s">
        <v>22</v>
      </c>
      <c r="L31">
        <v>1299823200</v>
      </c>
      <c r="M31" s="9">
        <f>(((L31/60)/60)/24)+DATE(1970,1,1)</f>
        <v>40613.25</v>
      </c>
      <c r="N31">
        <v>1302066000</v>
      </c>
      <c r="O31" s="9">
        <f>(((N31/60)/60)/24)+DATE(1970,1,1)</f>
        <v>40639.208333333336</v>
      </c>
      <c r="P31" s="10">
        <f>YEAR(M31)</f>
        <v>2011</v>
      </c>
      <c r="Q31" t="b">
        <v>0</v>
      </c>
      <c r="R31" t="b">
        <v>0</v>
      </c>
      <c r="S31" t="s">
        <v>159</v>
      </c>
      <c r="T31" t="str" cm="1">
        <f t="array" ref="T31:U31">_xlfn.TEXTSPLIT(S31, "/")</f>
        <v>music</v>
      </c>
      <c r="U31" t="str">
        <v>jazz</v>
      </c>
    </row>
    <row r="32" spans="1:21" x14ac:dyDescent="0.35">
      <c r="A32">
        <v>611</v>
      </c>
      <c r="B32" t="s">
        <v>1264</v>
      </c>
      <c r="C32" s="3" t="s">
        <v>1265</v>
      </c>
      <c r="D32">
        <v>8200</v>
      </c>
      <c r="E32">
        <v>1136</v>
      </c>
      <c r="F32">
        <f>ROUND(((E32/D32)*100),1)</f>
        <v>13.9</v>
      </c>
      <c r="G32" t="s">
        <v>74</v>
      </c>
      <c r="H32">
        <f>(E32/I32)</f>
        <v>75.733333333333334</v>
      </c>
      <c r="I32">
        <v>15</v>
      </c>
      <c r="J32" t="s">
        <v>21</v>
      </c>
      <c r="K32" t="s">
        <v>22</v>
      </c>
      <c r="L32">
        <v>1374728400</v>
      </c>
      <c r="M32" s="9">
        <f>(((L32/60)/60)/24)+DATE(1970,1,1)</f>
        <v>41480.208333333336</v>
      </c>
      <c r="N32">
        <v>1375765200</v>
      </c>
      <c r="O32" s="9">
        <f>(((N32/60)/60)/24)+DATE(1970,1,1)</f>
        <v>41492.208333333336</v>
      </c>
      <c r="P32" s="10">
        <f>YEAR(M32)</f>
        <v>2013</v>
      </c>
      <c r="Q32" t="b">
        <v>0</v>
      </c>
      <c r="R32" t="b">
        <v>0</v>
      </c>
      <c r="S32" t="s">
        <v>33</v>
      </c>
      <c r="T32" t="str" cm="1">
        <f t="array" ref="T32:U32">_xlfn.TEXTSPLIT(S32, "/")</f>
        <v>theater</v>
      </c>
      <c r="U32" t="str">
        <v>plays</v>
      </c>
    </row>
    <row r="33" spans="1:21" x14ac:dyDescent="0.35">
      <c r="A33">
        <v>630</v>
      </c>
      <c r="B33" t="s">
        <v>1302</v>
      </c>
      <c r="C33" s="3" t="s">
        <v>1303</v>
      </c>
      <c r="D33">
        <v>9500</v>
      </c>
      <c r="E33">
        <v>5973</v>
      </c>
      <c r="F33">
        <f>ROUND(((E33/D33)*100),1)</f>
        <v>62.9</v>
      </c>
      <c r="G33" t="s">
        <v>74</v>
      </c>
      <c r="H33">
        <f>(E33/I33)</f>
        <v>68.65517241379311</v>
      </c>
      <c r="I33">
        <v>87</v>
      </c>
      <c r="J33" t="s">
        <v>21</v>
      </c>
      <c r="K33" t="s">
        <v>22</v>
      </c>
      <c r="L33">
        <v>1556686800</v>
      </c>
      <c r="M33" s="9">
        <f>(((L33/60)/60)/24)+DATE(1970,1,1)</f>
        <v>43586.208333333328</v>
      </c>
      <c r="N33">
        <v>1557637200</v>
      </c>
      <c r="O33" s="9">
        <f>(((N33/60)/60)/24)+DATE(1970,1,1)</f>
        <v>43597.208333333328</v>
      </c>
      <c r="P33" s="10">
        <f>YEAR(M33)</f>
        <v>2019</v>
      </c>
      <c r="Q33" t="b">
        <v>0</v>
      </c>
      <c r="R33" t="b">
        <v>1</v>
      </c>
      <c r="S33" t="s">
        <v>33</v>
      </c>
      <c r="T33" t="str" cm="1">
        <f t="array" ref="T33:U33">_xlfn.TEXTSPLIT(S33, "/")</f>
        <v>theater</v>
      </c>
      <c r="U33" t="str">
        <v>plays</v>
      </c>
    </row>
    <row r="34" spans="1:21" x14ac:dyDescent="0.35">
      <c r="A34">
        <v>634</v>
      </c>
      <c r="B34" t="s">
        <v>1310</v>
      </c>
      <c r="C34" s="3" t="s">
        <v>1311</v>
      </c>
      <c r="D34">
        <v>118200</v>
      </c>
      <c r="E34">
        <v>92824</v>
      </c>
      <c r="F34">
        <f>ROUND(((E34/D34)*100),1)</f>
        <v>78.5</v>
      </c>
      <c r="G34" t="s">
        <v>74</v>
      </c>
      <c r="H34">
        <f>(E34/I34)</f>
        <v>55.985524728588658</v>
      </c>
      <c r="I34">
        <v>1658</v>
      </c>
      <c r="J34" t="s">
        <v>21</v>
      </c>
      <c r="K34" t="s">
        <v>22</v>
      </c>
      <c r="L34">
        <v>1490418000</v>
      </c>
      <c r="M34" s="9">
        <f>(((L34/60)/60)/24)+DATE(1970,1,1)</f>
        <v>42819.208333333328</v>
      </c>
      <c r="N34">
        <v>1491627600</v>
      </c>
      <c r="O34" s="9">
        <f>(((N34/60)/60)/24)+DATE(1970,1,1)</f>
        <v>42833.208333333328</v>
      </c>
      <c r="P34" s="10">
        <f>YEAR(M34)</f>
        <v>2017</v>
      </c>
      <c r="Q34" t="b">
        <v>0</v>
      </c>
      <c r="R34" t="b">
        <v>0</v>
      </c>
      <c r="S34" t="s">
        <v>269</v>
      </c>
      <c r="T34" t="str" cm="1">
        <f t="array" ref="T34:U34">_xlfn.TEXTSPLIT(S34, "/")</f>
        <v>film &amp; video</v>
      </c>
      <c r="U34" t="str">
        <v>television</v>
      </c>
    </row>
    <row r="35" spans="1:21" x14ac:dyDescent="0.35">
      <c r="A35">
        <v>648</v>
      </c>
      <c r="B35" t="s">
        <v>1338</v>
      </c>
      <c r="C35" s="3" t="s">
        <v>1339</v>
      </c>
      <c r="D35">
        <v>98600</v>
      </c>
      <c r="E35">
        <v>62174</v>
      </c>
      <c r="F35">
        <f>ROUND(((E35/D35)*100),1)</f>
        <v>63.1</v>
      </c>
      <c r="G35" t="s">
        <v>74</v>
      </c>
      <c r="H35">
        <f>(E35/I35)</f>
        <v>85.994467496542185</v>
      </c>
      <c r="I35">
        <v>723</v>
      </c>
      <c r="J35" t="s">
        <v>21</v>
      </c>
      <c r="K35" t="s">
        <v>22</v>
      </c>
      <c r="L35">
        <v>1499317200</v>
      </c>
      <c r="M35" s="9">
        <f>(((L35/60)/60)/24)+DATE(1970,1,1)</f>
        <v>42922.208333333328</v>
      </c>
      <c r="N35">
        <v>1500872400</v>
      </c>
      <c r="O35" s="9">
        <f>(((N35/60)/60)/24)+DATE(1970,1,1)</f>
        <v>42940.208333333328</v>
      </c>
      <c r="P35" s="10">
        <f>YEAR(M35)</f>
        <v>2017</v>
      </c>
      <c r="Q35" t="b">
        <v>1</v>
      </c>
      <c r="R35" t="b">
        <v>0</v>
      </c>
      <c r="S35" t="s">
        <v>17</v>
      </c>
      <c r="T35" t="str" cm="1">
        <f t="array" ref="T35:U35">_xlfn.TEXTSPLIT(S35, "/")</f>
        <v>food</v>
      </c>
      <c r="U35" t="str">
        <v>food trucks</v>
      </c>
    </row>
    <row r="36" spans="1:21" ht="31" x14ac:dyDescent="0.35">
      <c r="A36">
        <v>658</v>
      </c>
      <c r="B36" t="s">
        <v>1358</v>
      </c>
      <c r="C36" s="3" t="s">
        <v>1359</v>
      </c>
      <c r="D36">
        <v>52600</v>
      </c>
      <c r="E36">
        <v>31594</v>
      </c>
      <c r="F36">
        <f>ROUND(((E36/D36)*100),1)</f>
        <v>60.1</v>
      </c>
      <c r="G36" t="s">
        <v>74</v>
      </c>
      <c r="H36">
        <f>(E36/I36)</f>
        <v>81.010256410256417</v>
      </c>
      <c r="I36">
        <v>390</v>
      </c>
      <c r="J36" t="s">
        <v>21</v>
      </c>
      <c r="K36" t="s">
        <v>22</v>
      </c>
      <c r="L36">
        <v>1440910800</v>
      </c>
      <c r="M36" s="9">
        <f>(((L36/60)/60)/24)+DATE(1970,1,1)</f>
        <v>42246.208333333328</v>
      </c>
      <c r="N36">
        <v>1442898000</v>
      </c>
      <c r="O36" s="9">
        <f>(((N36/60)/60)/24)+DATE(1970,1,1)</f>
        <v>42269.208333333328</v>
      </c>
      <c r="P36" s="10">
        <f>YEAR(M36)</f>
        <v>2015</v>
      </c>
      <c r="Q36" t="b">
        <v>0</v>
      </c>
      <c r="R36" t="b">
        <v>0</v>
      </c>
      <c r="S36" t="s">
        <v>23</v>
      </c>
      <c r="T36" t="str" cm="1">
        <f t="array" ref="T36:U36">_xlfn.TEXTSPLIT(S36, "/")</f>
        <v>music</v>
      </c>
      <c r="U36" t="str">
        <v>rock</v>
      </c>
    </row>
    <row r="37" spans="1:21" x14ac:dyDescent="0.35">
      <c r="A37">
        <v>666</v>
      </c>
      <c r="B37" t="s">
        <v>1373</v>
      </c>
      <c r="C37" s="3" t="s">
        <v>1374</v>
      </c>
      <c r="D37">
        <v>3100</v>
      </c>
      <c r="E37">
        <v>1985</v>
      </c>
      <c r="F37">
        <f>ROUND(((E37/D37)*100),1)</f>
        <v>64</v>
      </c>
      <c r="G37" t="s">
        <v>74</v>
      </c>
      <c r="H37">
        <f>(E37/I37)</f>
        <v>79.400000000000006</v>
      </c>
      <c r="I37">
        <v>25</v>
      </c>
      <c r="J37" t="s">
        <v>21</v>
      </c>
      <c r="K37" t="s">
        <v>22</v>
      </c>
      <c r="L37">
        <v>1377838800</v>
      </c>
      <c r="M37" s="9">
        <f>(((L37/60)/60)/24)+DATE(1970,1,1)</f>
        <v>41516.208333333336</v>
      </c>
      <c r="N37">
        <v>1378357200</v>
      </c>
      <c r="O37" s="9">
        <f>(((N37/60)/60)/24)+DATE(1970,1,1)</f>
        <v>41522.208333333336</v>
      </c>
      <c r="P37" s="10">
        <f>YEAR(M37)</f>
        <v>2013</v>
      </c>
      <c r="Q37" t="b">
        <v>0</v>
      </c>
      <c r="R37" t="b">
        <v>1</v>
      </c>
      <c r="S37" t="s">
        <v>33</v>
      </c>
      <c r="T37" t="str" cm="1">
        <f t="array" ref="T37:U37">_xlfn.TEXTSPLIT(S37, "/")</f>
        <v>theater</v>
      </c>
      <c r="U37" t="str">
        <v>plays</v>
      </c>
    </row>
    <row r="38" spans="1:21" x14ac:dyDescent="0.35">
      <c r="A38">
        <v>674</v>
      </c>
      <c r="B38" t="s">
        <v>1388</v>
      </c>
      <c r="C38" s="3" t="s">
        <v>1389</v>
      </c>
      <c r="D38">
        <v>170700</v>
      </c>
      <c r="E38">
        <v>57250</v>
      </c>
      <c r="F38">
        <f>ROUND(((E38/D38)*100),1)</f>
        <v>33.5</v>
      </c>
      <c r="G38" t="s">
        <v>74</v>
      </c>
      <c r="H38">
        <f>(E38/I38)</f>
        <v>47.003284072249592</v>
      </c>
      <c r="I38">
        <v>1218</v>
      </c>
      <c r="J38" t="s">
        <v>21</v>
      </c>
      <c r="K38" t="s">
        <v>22</v>
      </c>
      <c r="L38">
        <v>1313730000</v>
      </c>
      <c r="M38" s="9">
        <f>(((L38/60)/60)/24)+DATE(1970,1,1)</f>
        <v>40774.208333333336</v>
      </c>
      <c r="N38">
        <v>1317790800</v>
      </c>
      <c r="O38" s="9">
        <f>(((N38/60)/60)/24)+DATE(1970,1,1)</f>
        <v>40821.208333333336</v>
      </c>
      <c r="P38" s="10">
        <f>YEAR(M38)</f>
        <v>2011</v>
      </c>
      <c r="Q38" t="b">
        <v>0</v>
      </c>
      <c r="R38" t="b">
        <v>0</v>
      </c>
      <c r="S38" t="s">
        <v>122</v>
      </c>
      <c r="T38" t="str" cm="1">
        <f t="array" ref="T38:U38">_xlfn.TEXTSPLIT(S38, "/")</f>
        <v>photography</v>
      </c>
      <c r="U38" t="str">
        <v>photography books</v>
      </c>
    </row>
    <row r="39" spans="1:21" x14ac:dyDescent="0.35">
      <c r="A39">
        <v>678</v>
      </c>
      <c r="B39" t="s">
        <v>1396</v>
      </c>
      <c r="C39" s="3" t="s">
        <v>1397</v>
      </c>
      <c r="D39">
        <v>99500</v>
      </c>
      <c r="E39">
        <v>17879</v>
      </c>
      <c r="F39">
        <f>ROUND(((E39/D39)*100),1)</f>
        <v>18</v>
      </c>
      <c r="G39" t="s">
        <v>74</v>
      </c>
      <c r="H39">
        <f>(E39/I39)</f>
        <v>83.158139534883716</v>
      </c>
      <c r="I39">
        <v>215</v>
      </c>
      <c r="J39" t="s">
        <v>21</v>
      </c>
      <c r="K39" t="s">
        <v>22</v>
      </c>
      <c r="L39">
        <v>1547877600</v>
      </c>
      <c r="M39" s="9">
        <f>(((L39/60)/60)/24)+DATE(1970,1,1)</f>
        <v>43484.25</v>
      </c>
      <c r="N39">
        <v>1548050400</v>
      </c>
      <c r="O39" s="9">
        <f>(((N39/60)/60)/24)+DATE(1970,1,1)</f>
        <v>43486.25</v>
      </c>
      <c r="P39" s="10">
        <f>YEAR(M39)</f>
        <v>2019</v>
      </c>
      <c r="Q39" t="b">
        <v>0</v>
      </c>
      <c r="R39" t="b">
        <v>0</v>
      </c>
      <c r="S39" t="s">
        <v>53</v>
      </c>
      <c r="T39" t="str" cm="1">
        <f t="array" ref="T39:U39">_xlfn.TEXTSPLIT(S39, "/")</f>
        <v>film &amp; video</v>
      </c>
      <c r="U39" t="str">
        <v>drama</v>
      </c>
    </row>
    <row r="40" spans="1:21" ht="31" x14ac:dyDescent="0.35">
      <c r="A40">
        <v>720</v>
      </c>
      <c r="B40" t="s">
        <v>1478</v>
      </c>
      <c r="C40" s="3" t="s">
        <v>1479</v>
      </c>
      <c r="D40">
        <v>8700</v>
      </c>
      <c r="E40">
        <v>3227</v>
      </c>
      <c r="F40">
        <f>ROUND(((E40/D40)*100),1)</f>
        <v>37.1</v>
      </c>
      <c r="G40" t="s">
        <v>74</v>
      </c>
      <c r="H40">
        <f>(E40/I40)</f>
        <v>84.921052631578945</v>
      </c>
      <c r="I40">
        <v>38</v>
      </c>
      <c r="J40" t="s">
        <v>36</v>
      </c>
      <c r="K40" t="s">
        <v>37</v>
      </c>
      <c r="L40">
        <v>1519192800</v>
      </c>
      <c r="M40" s="9">
        <f>(((L40/60)/60)/24)+DATE(1970,1,1)</f>
        <v>43152.25</v>
      </c>
      <c r="N40">
        <v>1520402400</v>
      </c>
      <c r="O40" s="9">
        <f>(((N40/60)/60)/24)+DATE(1970,1,1)</f>
        <v>43166.25</v>
      </c>
      <c r="P40" s="10">
        <f>YEAR(M40)</f>
        <v>2018</v>
      </c>
      <c r="Q40" t="b">
        <v>0</v>
      </c>
      <c r="R40" t="b">
        <v>1</v>
      </c>
      <c r="S40" t="s">
        <v>33</v>
      </c>
      <c r="T40" t="str" cm="1">
        <f t="array" ref="T40:U40">_xlfn.TEXTSPLIT(S40, "/")</f>
        <v>theater</v>
      </c>
      <c r="U40" t="str">
        <v>plays</v>
      </c>
    </row>
    <row r="41" spans="1:21" ht="31" x14ac:dyDescent="0.35">
      <c r="A41">
        <v>721</v>
      </c>
      <c r="B41" t="s">
        <v>1480</v>
      </c>
      <c r="C41" s="3" t="s">
        <v>1481</v>
      </c>
      <c r="D41">
        <v>123600</v>
      </c>
      <c r="E41">
        <v>5429</v>
      </c>
      <c r="F41">
        <f>ROUND(((E41/D41)*100),1)</f>
        <v>4.4000000000000004</v>
      </c>
      <c r="G41" t="s">
        <v>74</v>
      </c>
      <c r="H41">
        <f>(E41/I41)</f>
        <v>90.483333333333334</v>
      </c>
      <c r="I41">
        <v>60</v>
      </c>
      <c r="J41" t="s">
        <v>21</v>
      </c>
      <c r="K41" t="s">
        <v>22</v>
      </c>
      <c r="L41">
        <v>1522818000</v>
      </c>
      <c r="M41" s="9">
        <f>(((L41/60)/60)/24)+DATE(1970,1,1)</f>
        <v>43194.208333333328</v>
      </c>
      <c r="N41">
        <v>1523336400</v>
      </c>
      <c r="O41" s="9">
        <f>(((N41/60)/60)/24)+DATE(1970,1,1)</f>
        <v>43200.208333333328</v>
      </c>
      <c r="P41" s="10">
        <f>YEAR(M41)</f>
        <v>2018</v>
      </c>
      <c r="Q41" t="b">
        <v>0</v>
      </c>
      <c r="R41" t="b">
        <v>0</v>
      </c>
      <c r="S41" t="s">
        <v>23</v>
      </c>
      <c r="T41" t="str" cm="1">
        <f t="array" ref="T41:U41">_xlfn.TEXTSPLIT(S41, "/")</f>
        <v>music</v>
      </c>
      <c r="U41" t="str">
        <v>rock</v>
      </c>
    </row>
    <row r="42" spans="1:21" ht="31" x14ac:dyDescent="0.35">
      <c r="A42">
        <v>726</v>
      </c>
      <c r="B42" t="s">
        <v>1490</v>
      </c>
      <c r="C42" s="3" t="s">
        <v>1491</v>
      </c>
      <c r="D42">
        <v>54300</v>
      </c>
      <c r="E42">
        <v>48227</v>
      </c>
      <c r="F42">
        <f>ROUND(((E42/D42)*100),1)</f>
        <v>88.8</v>
      </c>
      <c r="G42" t="s">
        <v>74</v>
      </c>
      <c r="H42">
        <f>(E42/I42)</f>
        <v>92.036259541984734</v>
      </c>
      <c r="I42">
        <v>524</v>
      </c>
      <c r="J42" t="s">
        <v>21</v>
      </c>
      <c r="K42" t="s">
        <v>22</v>
      </c>
      <c r="L42">
        <v>1287982800</v>
      </c>
      <c r="M42" s="9">
        <f>(((L42/60)/60)/24)+DATE(1970,1,1)</f>
        <v>40476.208333333336</v>
      </c>
      <c r="N42">
        <v>1288501200</v>
      </c>
      <c r="O42" s="9">
        <f>(((N42/60)/60)/24)+DATE(1970,1,1)</f>
        <v>40482.208333333336</v>
      </c>
      <c r="P42" s="10">
        <f>YEAR(M42)</f>
        <v>2010</v>
      </c>
      <c r="Q42" t="b">
        <v>0</v>
      </c>
      <c r="R42" t="b">
        <v>1</v>
      </c>
      <c r="S42" t="s">
        <v>33</v>
      </c>
      <c r="T42" t="str" cm="1">
        <f t="array" ref="T42:U42">_xlfn.TEXTSPLIT(S42, "/")</f>
        <v>theater</v>
      </c>
      <c r="U42" t="str">
        <v>plays</v>
      </c>
    </row>
    <row r="43" spans="1:21" x14ac:dyDescent="0.35">
      <c r="A43">
        <v>731</v>
      </c>
      <c r="B43" t="s">
        <v>1500</v>
      </c>
      <c r="C43" s="3" t="s">
        <v>1501</v>
      </c>
      <c r="D43">
        <v>8000</v>
      </c>
      <c r="E43">
        <v>7220</v>
      </c>
      <c r="F43">
        <f>ROUND(((E43/D43)*100),1)</f>
        <v>90.3</v>
      </c>
      <c r="G43" t="s">
        <v>74</v>
      </c>
      <c r="H43">
        <f>(E43/I43)</f>
        <v>32.968036529680369</v>
      </c>
      <c r="I43">
        <v>219</v>
      </c>
      <c r="J43" t="s">
        <v>21</v>
      </c>
      <c r="K43" t="s">
        <v>22</v>
      </c>
      <c r="L43">
        <v>1500786000</v>
      </c>
      <c r="M43" s="9">
        <f>(((L43/60)/60)/24)+DATE(1970,1,1)</f>
        <v>42939.208333333328</v>
      </c>
      <c r="N43">
        <v>1500872400</v>
      </c>
      <c r="O43" s="9">
        <f>(((N43/60)/60)/24)+DATE(1970,1,1)</f>
        <v>42940.208333333328</v>
      </c>
      <c r="P43" s="10">
        <f>YEAR(M43)</f>
        <v>2017</v>
      </c>
      <c r="Q43" t="b">
        <v>0</v>
      </c>
      <c r="R43" t="b">
        <v>0</v>
      </c>
      <c r="S43" t="s">
        <v>28</v>
      </c>
      <c r="T43" t="str" cm="1">
        <f t="array" ref="T43:U43">_xlfn.TEXTSPLIT(S43, "/")</f>
        <v>technology</v>
      </c>
      <c r="U43" t="str">
        <v>web</v>
      </c>
    </row>
    <row r="44" spans="1:21" x14ac:dyDescent="0.35">
      <c r="A44">
        <v>736</v>
      </c>
      <c r="B44" t="s">
        <v>1510</v>
      </c>
      <c r="C44" s="3" t="s">
        <v>1511</v>
      </c>
      <c r="D44">
        <v>7700</v>
      </c>
      <c r="E44">
        <v>2533</v>
      </c>
      <c r="F44">
        <f>ROUND(((E44/D44)*100),1)</f>
        <v>32.9</v>
      </c>
      <c r="G44" t="s">
        <v>74</v>
      </c>
      <c r="H44">
        <f>(E44/I44)</f>
        <v>87.34482758620689</v>
      </c>
      <c r="I44">
        <v>29</v>
      </c>
      <c r="J44" t="s">
        <v>21</v>
      </c>
      <c r="K44" t="s">
        <v>22</v>
      </c>
      <c r="L44">
        <v>1424412000</v>
      </c>
      <c r="M44" s="9">
        <f>(((L44/60)/60)/24)+DATE(1970,1,1)</f>
        <v>42055.25</v>
      </c>
      <c r="N44">
        <v>1424757600</v>
      </c>
      <c r="O44" s="9">
        <f>(((N44/60)/60)/24)+DATE(1970,1,1)</f>
        <v>42059.25</v>
      </c>
      <c r="P44" s="10">
        <f>YEAR(M44)</f>
        <v>2015</v>
      </c>
      <c r="Q44" t="b">
        <v>0</v>
      </c>
      <c r="R44" t="b">
        <v>0</v>
      </c>
      <c r="S44" t="s">
        <v>68</v>
      </c>
      <c r="T44" t="str" cm="1">
        <f t="array" ref="T44:U44">_xlfn.TEXTSPLIT(S44, "/")</f>
        <v>publishing</v>
      </c>
      <c r="U44" t="str">
        <v>nonfiction</v>
      </c>
    </row>
    <row r="45" spans="1:21" x14ac:dyDescent="0.35">
      <c r="A45">
        <v>748</v>
      </c>
      <c r="B45" t="s">
        <v>1532</v>
      </c>
      <c r="C45" s="3" t="s">
        <v>1533</v>
      </c>
      <c r="D45">
        <v>194900</v>
      </c>
      <c r="E45">
        <v>68137</v>
      </c>
      <c r="F45">
        <f>ROUND(((E45/D45)*100),1)</f>
        <v>35</v>
      </c>
      <c r="G45" t="s">
        <v>74</v>
      </c>
      <c r="H45">
        <f>(E45/I45)</f>
        <v>110.97231270358306</v>
      </c>
      <c r="I45">
        <v>614</v>
      </c>
      <c r="J45" t="s">
        <v>21</v>
      </c>
      <c r="K45" t="s">
        <v>22</v>
      </c>
      <c r="L45">
        <v>1267423200</v>
      </c>
      <c r="M45" s="9">
        <f>(((L45/60)/60)/24)+DATE(1970,1,1)</f>
        <v>40238.25</v>
      </c>
      <c r="N45">
        <v>1269579600</v>
      </c>
      <c r="O45" s="9">
        <f>(((N45/60)/60)/24)+DATE(1970,1,1)</f>
        <v>40263.208333333336</v>
      </c>
      <c r="P45" s="10">
        <f>YEAR(M45)</f>
        <v>2010</v>
      </c>
      <c r="Q45" t="b">
        <v>0</v>
      </c>
      <c r="R45" t="b">
        <v>1</v>
      </c>
      <c r="S45" t="s">
        <v>71</v>
      </c>
      <c r="T45" t="str" cm="1">
        <f t="array" ref="T45:U45">_xlfn.TEXTSPLIT(S45, "/")</f>
        <v>film &amp; video</v>
      </c>
      <c r="U45" t="str">
        <v>animation</v>
      </c>
    </row>
    <row r="46" spans="1:21" x14ac:dyDescent="0.35">
      <c r="A46">
        <v>752</v>
      </c>
      <c r="B46" t="s">
        <v>1540</v>
      </c>
      <c r="C46" s="3" t="s">
        <v>1541</v>
      </c>
      <c r="D46">
        <v>5800</v>
      </c>
      <c r="E46">
        <v>5362</v>
      </c>
      <c r="F46">
        <f>ROUND(((E46/D46)*100),1)</f>
        <v>92.4</v>
      </c>
      <c r="G46" t="s">
        <v>74</v>
      </c>
      <c r="H46">
        <f>(E46/I46)</f>
        <v>47.035087719298247</v>
      </c>
      <c r="I46">
        <v>114</v>
      </c>
      <c r="J46" t="s">
        <v>21</v>
      </c>
      <c r="K46" t="s">
        <v>22</v>
      </c>
      <c r="L46">
        <v>1280984400</v>
      </c>
      <c r="M46" s="9">
        <f>(((L46/60)/60)/24)+DATE(1970,1,1)</f>
        <v>40395.208333333336</v>
      </c>
      <c r="N46">
        <v>1282539600</v>
      </c>
      <c r="O46" s="9">
        <f>(((N46/60)/60)/24)+DATE(1970,1,1)</f>
        <v>40413.208333333336</v>
      </c>
      <c r="P46" s="10">
        <f>YEAR(M46)</f>
        <v>2010</v>
      </c>
      <c r="Q46" t="b">
        <v>0</v>
      </c>
      <c r="R46" t="b">
        <v>1</v>
      </c>
      <c r="S46" t="s">
        <v>33</v>
      </c>
      <c r="T46" t="str" cm="1">
        <f t="array" ref="T46:U46">_xlfn.TEXTSPLIT(S46, "/")</f>
        <v>theater</v>
      </c>
      <c r="U46" t="str">
        <v>plays</v>
      </c>
    </row>
    <row r="47" spans="1:21" ht="31" x14ac:dyDescent="0.35">
      <c r="A47">
        <v>771</v>
      </c>
      <c r="B47" t="s">
        <v>1577</v>
      </c>
      <c r="C47" s="3" t="s">
        <v>1578</v>
      </c>
      <c r="D47">
        <v>5600</v>
      </c>
      <c r="E47">
        <v>2769</v>
      </c>
      <c r="F47">
        <f>ROUND(((E47/D47)*100),1)</f>
        <v>49.4</v>
      </c>
      <c r="G47" t="s">
        <v>74</v>
      </c>
      <c r="H47">
        <f>(E47/I47)</f>
        <v>106.5</v>
      </c>
      <c r="I47">
        <v>26</v>
      </c>
      <c r="J47" t="s">
        <v>21</v>
      </c>
      <c r="K47" t="s">
        <v>22</v>
      </c>
      <c r="L47">
        <v>1548482400</v>
      </c>
      <c r="M47" s="9">
        <f>(((L47/60)/60)/24)+DATE(1970,1,1)</f>
        <v>43491.25</v>
      </c>
      <c r="N47">
        <v>1550815200</v>
      </c>
      <c r="O47" s="9">
        <f>(((N47/60)/60)/24)+DATE(1970,1,1)</f>
        <v>43518.25</v>
      </c>
      <c r="P47" s="10">
        <f>YEAR(M47)</f>
        <v>2019</v>
      </c>
      <c r="Q47" t="b">
        <v>0</v>
      </c>
      <c r="R47" t="b">
        <v>0</v>
      </c>
      <c r="S47" t="s">
        <v>33</v>
      </c>
      <c r="T47" t="str" cm="1">
        <f t="array" ref="T47:U47">_xlfn.TEXTSPLIT(S47, "/")</f>
        <v>theater</v>
      </c>
      <c r="U47" t="str">
        <v>plays</v>
      </c>
    </row>
    <row r="48" spans="1:21" ht="31" x14ac:dyDescent="0.35">
      <c r="A48">
        <v>781</v>
      </c>
      <c r="B48" t="s">
        <v>1597</v>
      </c>
      <c r="C48" s="3" t="s">
        <v>1598</v>
      </c>
      <c r="D48">
        <v>8700</v>
      </c>
      <c r="E48">
        <v>4414</v>
      </c>
      <c r="F48">
        <f>ROUND(((E48/D48)*100),1)</f>
        <v>50.7</v>
      </c>
      <c r="G48" t="s">
        <v>74</v>
      </c>
      <c r="H48">
        <f>(E48/I48)</f>
        <v>78.821428571428569</v>
      </c>
      <c r="I48">
        <v>56</v>
      </c>
      <c r="J48" t="s">
        <v>98</v>
      </c>
      <c r="K48" t="s">
        <v>99</v>
      </c>
      <c r="L48">
        <v>1288501200</v>
      </c>
      <c r="M48" s="9">
        <f>(((L48/60)/60)/24)+DATE(1970,1,1)</f>
        <v>40482.208333333336</v>
      </c>
      <c r="N48">
        <v>1292911200</v>
      </c>
      <c r="O48" s="9">
        <f>(((N48/60)/60)/24)+DATE(1970,1,1)</f>
        <v>40533.25</v>
      </c>
      <c r="P48" s="10">
        <f>YEAR(M48)</f>
        <v>2010</v>
      </c>
      <c r="Q48" t="b">
        <v>0</v>
      </c>
      <c r="R48" t="b">
        <v>0</v>
      </c>
      <c r="S48" t="s">
        <v>33</v>
      </c>
      <c r="T48" t="str" cm="1">
        <f t="array" ref="T48:U48">_xlfn.TEXTSPLIT(S48, "/")</f>
        <v>theater</v>
      </c>
      <c r="U48" t="str">
        <v>plays</v>
      </c>
    </row>
    <row r="49" spans="1:21" x14ac:dyDescent="0.35">
      <c r="A49">
        <v>790</v>
      </c>
      <c r="B49" t="s">
        <v>1615</v>
      </c>
      <c r="C49" s="3" t="s">
        <v>1616</v>
      </c>
      <c r="D49">
        <v>185900</v>
      </c>
      <c r="E49">
        <v>56774</v>
      </c>
      <c r="F49">
        <f>ROUND(((E49/D49)*100),1)</f>
        <v>30.5</v>
      </c>
      <c r="G49" t="s">
        <v>74</v>
      </c>
      <c r="H49">
        <f>(E49/I49)</f>
        <v>51.009883198562441</v>
      </c>
      <c r="I49">
        <v>1113</v>
      </c>
      <c r="J49" t="s">
        <v>21</v>
      </c>
      <c r="K49" t="s">
        <v>22</v>
      </c>
      <c r="L49">
        <v>1266127200</v>
      </c>
      <c r="M49" s="9">
        <f>(((L49/60)/60)/24)+DATE(1970,1,1)</f>
        <v>40223.25</v>
      </c>
      <c r="N49">
        <v>1266645600</v>
      </c>
      <c r="O49" s="9">
        <f>(((N49/60)/60)/24)+DATE(1970,1,1)</f>
        <v>40229.25</v>
      </c>
      <c r="P49" s="10">
        <f>YEAR(M49)</f>
        <v>2010</v>
      </c>
      <c r="Q49" t="b">
        <v>0</v>
      </c>
      <c r="R49" t="b">
        <v>0</v>
      </c>
      <c r="S49" t="s">
        <v>33</v>
      </c>
      <c r="T49" t="str" cm="1">
        <f t="array" ref="T49:U49">_xlfn.TEXTSPLIT(S49, "/")</f>
        <v>theater</v>
      </c>
      <c r="U49" t="str">
        <v>plays</v>
      </c>
    </row>
    <row r="50" spans="1:21" x14ac:dyDescent="0.35">
      <c r="A50">
        <v>844</v>
      </c>
      <c r="B50" t="s">
        <v>1721</v>
      </c>
      <c r="C50" s="3" t="s">
        <v>1722</v>
      </c>
      <c r="D50">
        <v>8800</v>
      </c>
      <c r="E50">
        <v>8747</v>
      </c>
      <c r="F50">
        <f>ROUND(((E50/D50)*100),1)</f>
        <v>99.4</v>
      </c>
      <c r="G50" t="s">
        <v>74</v>
      </c>
      <c r="H50">
        <f>(E50/I50)</f>
        <v>93.053191489361708</v>
      </c>
      <c r="I50">
        <v>94</v>
      </c>
      <c r="J50" t="s">
        <v>21</v>
      </c>
      <c r="K50" t="s">
        <v>22</v>
      </c>
      <c r="L50">
        <v>1327212000</v>
      </c>
      <c r="M50" s="9">
        <f>(((L50/60)/60)/24)+DATE(1970,1,1)</f>
        <v>40930.25</v>
      </c>
      <c r="N50">
        <v>1327471200</v>
      </c>
      <c r="O50" s="9">
        <f>(((N50/60)/60)/24)+DATE(1970,1,1)</f>
        <v>40933.25</v>
      </c>
      <c r="P50" s="10">
        <f>YEAR(M50)</f>
        <v>2012</v>
      </c>
      <c r="Q50" t="b">
        <v>0</v>
      </c>
      <c r="R50" t="b">
        <v>0</v>
      </c>
      <c r="S50" t="s">
        <v>42</v>
      </c>
      <c r="T50" t="str" cm="1">
        <f t="array" ref="T50:U50">_xlfn.TEXTSPLIT(S50, "/")</f>
        <v>film &amp; video</v>
      </c>
      <c r="U50" t="str">
        <v>documentary</v>
      </c>
    </row>
    <row r="51" spans="1:21" x14ac:dyDescent="0.35">
      <c r="A51">
        <v>866</v>
      </c>
      <c r="B51" t="s">
        <v>1764</v>
      </c>
      <c r="C51" s="3" t="s">
        <v>1765</v>
      </c>
      <c r="D51">
        <v>182800</v>
      </c>
      <c r="E51">
        <v>79045</v>
      </c>
      <c r="F51">
        <f>ROUND(((E51/D51)*100),1)</f>
        <v>43.2</v>
      </c>
      <c r="G51" t="s">
        <v>74</v>
      </c>
      <c r="H51">
        <f>(E51/I51)</f>
        <v>88.023385300668153</v>
      </c>
      <c r="I51">
        <v>898</v>
      </c>
      <c r="J51" t="s">
        <v>21</v>
      </c>
      <c r="K51" t="s">
        <v>22</v>
      </c>
      <c r="L51">
        <v>1304830800</v>
      </c>
      <c r="M51" s="9">
        <f>(((L51/60)/60)/24)+DATE(1970,1,1)</f>
        <v>40671.208333333336</v>
      </c>
      <c r="N51">
        <v>1304917200</v>
      </c>
      <c r="O51" s="9">
        <f>(((N51/60)/60)/24)+DATE(1970,1,1)</f>
        <v>40672.208333333336</v>
      </c>
      <c r="P51" s="10">
        <f>YEAR(M51)</f>
        <v>2011</v>
      </c>
      <c r="Q51" t="b">
        <v>0</v>
      </c>
      <c r="R51" t="b">
        <v>0</v>
      </c>
      <c r="S51" t="s">
        <v>122</v>
      </c>
      <c r="T51" t="str" cm="1">
        <f t="array" ref="T51:U51">_xlfn.TEXTSPLIT(S51, "/")</f>
        <v>photography</v>
      </c>
      <c r="U51" t="str">
        <v>photography books</v>
      </c>
    </row>
    <row r="52" spans="1:21" x14ac:dyDescent="0.35">
      <c r="A52">
        <v>910</v>
      </c>
      <c r="B52" t="s">
        <v>1852</v>
      </c>
      <c r="C52" s="3" t="s">
        <v>1853</v>
      </c>
      <c r="D52">
        <v>154500</v>
      </c>
      <c r="E52">
        <v>30215</v>
      </c>
      <c r="F52">
        <f>ROUND(((E52/D52)*100),1)</f>
        <v>19.600000000000001</v>
      </c>
      <c r="G52" t="s">
        <v>74</v>
      </c>
      <c r="H52">
        <f>(E52/I52)</f>
        <v>102.07770270270271</v>
      </c>
      <c r="I52">
        <v>296</v>
      </c>
      <c r="J52" t="s">
        <v>21</v>
      </c>
      <c r="K52" t="s">
        <v>22</v>
      </c>
      <c r="L52">
        <v>1421906400</v>
      </c>
      <c r="M52" s="9">
        <f>(((L52/60)/60)/24)+DATE(1970,1,1)</f>
        <v>42026.25</v>
      </c>
      <c r="N52">
        <v>1421992800</v>
      </c>
      <c r="O52" s="9">
        <f>(((N52/60)/60)/24)+DATE(1970,1,1)</f>
        <v>42027.25</v>
      </c>
      <c r="P52" s="10">
        <f>YEAR(M52)</f>
        <v>2015</v>
      </c>
      <c r="Q52" t="b">
        <v>0</v>
      </c>
      <c r="R52" t="b">
        <v>0</v>
      </c>
      <c r="S52" t="s">
        <v>33</v>
      </c>
      <c r="T52" t="str" cm="1">
        <f t="array" ref="T52:U52">_xlfn.TEXTSPLIT(S52, "/")</f>
        <v>theater</v>
      </c>
      <c r="U52" t="str">
        <v>plays</v>
      </c>
    </row>
    <row r="53" spans="1:21" x14ac:dyDescent="0.35">
      <c r="A53">
        <v>937</v>
      </c>
      <c r="B53" t="s">
        <v>1905</v>
      </c>
      <c r="C53" s="3" t="s">
        <v>1906</v>
      </c>
      <c r="D53">
        <v>171000</v>
      </c>
      <c r="E53">
        <v>84891</v>
      </c>
      <c r="F53">
        <f>ROUND(((E53/D53)*100),1)</f>
        <v>49.6</v>
      </c>
      <c r="G53" t="s">
        <v>74</v>
      </c>
      <c r="H53">
        <f>(E53/I53)</f>
        <v>86.978483606557376</v>
      </c>
      <c r="I53">
        <v>976</v>
      </c>
      <c r="J53" t="s">
        <v>21</v>
      </c>
      <c r="K53" t="s">
        <v>22</v>
      </c>
      <c r="L53">
        <v>1448517600</v>
      </c>
      <c r="M53" s="9">
        <f>(((L53/60)/60)/24)+DATE(1970,1,1)</f>
        <v>42334.25</v>
      </c>
      <c r="N53">
        <v>1449295200</v>
      </c>
      <c r="O53" s="9">
        <f>(((N53/60)/60)/24)+DATE(1970,1,1)</f>
        <v>42343.25</v>
      </c>
      <c r="P53" s="10">
        <f>YEAR(M53)</f>
        <v>2015</v>
      </c>
      <c r="Q53" t="b">
        <v>0</v>
      </c>
      <c r="R53" t="b">
        <v>0</v>
      </c>
      <c r="S53" t="s">
        <v>42</v>
      </c>
      <c r="T53" t="str" cm="1">
        <f t="array" ref="T53:U53">_xlfn.TEXTSPLIT(S53, "/")</f>
        <v>film &amp; video</v>
      </c>
      <c r="U53" t="str">
        <v>documentary</v>
      </c>
    </row>
    <row r="54" spans="1:21" x14ac:dyDescent="0.35">
      <c r="A54">
        <v>948</v>
      </c>
      <c r="B54" t="s">
        <v>1926</v>
      </c>
      <c r="C54" s="3" t="s">
        <v>1927</v>
      </c>
      <c r="D54">
        <v>9400</v>
      </c>
      <c r="E54">
        <v>5918</v>
      </c>
      <c r="F54">
        <f>ROUND(((E54/D54)*100),1)</f>
        <v>63</v>
      </c>
      <c r="G54" t="s">
        <v>74</v>
      </c>
      <c r="H54">
        <f>(E54/I54)</f>
        <v>36.987499999999997</v>
      </c>
      <c r="I54">
        <v>160</v>
      </c>
      <c r="J54" t="s">
        <v>21</v>
      </c>
      <c r="K54" t="s">
        <v>22</v>
      </c>
      <c r="L54">
        <v>1418364000</v>
      </c>
      <c r="M54" s="9">
        <f>(((L54/60)/60)/24)+DATE(1970,1,1)</f>
        <v>41985.25</v>
      </c>
      <c r="N54">
        <v>1419228000</v>
      </c>
      <c r="O54" s="9">
        <f>(((N54/60)/60)/24)+DATE(1970,1,1)</f>
        <v>41995.25</v>
      </c>
      <c r="P54" s="10">
        <f>YEAR(M54)</f>
        <v>2014</v>
      </c>
      <c r="Q54" t="b">
        <v>1</v>
      </c>
      <c r="R54" t="b">
        <v>1</v>
      </c>
      <c r="S54" t="s">
        <v>42</v>
      </c>
      <c r="T54" t="str" cm="1">
        <f t="array" ref="T54:U54">_xlfn.TEXTSPLIT(S54, "/")</f>
        <v>film &amp; video</v>
      </c>
      <c r="U54" t="str">
        <v>documentary</v>
      </c>
    </row>
    <row r="55" spans="1:21" x14ac:dyDescent="0.35">
      <c r="A55">
        <v>952</v>
      </c>
      <c r="B55" t="s">
        <v>1934</v>
      </c>
      <c r="C55" s="3" t="s">
        <v>1935</v>
      </c>
      <c r="D55">
        <v>145500</v>
      </c>
      <c r="E55">
        <v>101987</v>
      </c>
      <c r="F55">
        <f>ROUND(((E55/D55)*100),1)</f>
        <v>70.099999999999994</v>
      </c>
      <c r="G55" t="s">
        <v>74</v>
      </c>
      <c r="H55">
        <f>(E55/I55)</f>
        <v>45.007502206531335</v>
      </c>
      <c r="I55">
        <v>2266</v>
      </c>
      <c r="J55" t="s">
        <v>21</v>
      </c>
      <c r="K55" t="s">
        <v>22</v>
      </c>
      <c r="L55">
        <v>1470718800</v>
      </c>
      <c r="M55" s="9">
        <f>(((L55/60)/60)/24)+DATE(1970,1,1)</f>
        <v>42591.208333333328</v>
      </c>
      <c r="N55">
        <v>1471928400</v>
      </c>
      <c r="O55" s="9">
        <f>(((N55/60)/60)/24)+DATE(1970,1,1)</f>
        <v>42605.208333333328</v>
      </c>
      <c r="P55" s="10">
        <f>YEAR(M55)</f>
        <v>2016</v>
      </c>
      <c r="Q55" t="b">
        <v>0</v>
      </c>
      <c r="R55" t="b">
        <v>0</v>
      </c>
      <c r="S55" t="s">
        <v>42</v>
      </c>
      <c r="T55" t="str" cm="1">
        <f t="array" ref="T55:U55">_xlfn.TEXTSPLIT(S55, "/")</f>
        <v>film &amp; video</v>
      </c>
      <c r="U55" t="str">
        <v>documentary</v>
      </c>
    </row>
    <row r="56" spans="1:21" ht="31" x14ac:dyDescent="0.35">
      <c r="A56">
        <v>993</v>
      </c>
      <c r="B56" t="s">
        <v>2013</v>
      </c>
      <c r="C56" s="3" t="s">
        <v>2014</v>
      </c>
      <c r="D56">
        <v>9800</v>
      </c>
      <c r="E56">
        <v>7608</v>
      </c>
      <c r="F56">
        <f>ROUND(((E56/D56)*100),1)</f>
        <v>77.599999999999994</v>
      </c>
      <c r="G56" t="s">
        <v>74</v>
      </c>
      <c r="H56">
        <f>(E56/I56)</f>
        <v>101.44</v>
      </c>
      <c r="I56">
        <v>75</v>
      </c>
      <c r="J56" t="s">
        <v>107</v>
      </c>
      <c r="K56" t="s">
        <v>108</v>
      </c>
      <c r="L56">
        <v>1450936800</v>
      </c>
      <c r="M56" s="9">
        <f>(((L56/60)/60)/24)+DATE(1970,1,1)</f>
        <v>42362.25</v>
      </c>
      <c r="N56">
        <v>1452405600</v>
      </c>
      <c r="O56" s="9">
        <f>(((N56/60)/60)/24)+DATE(1970,1,1)</f>
        <v>42379.25</v>
      </c>
      <c r="P56" s="10">
        <f>YEAR(M56)</f>
        <v>2015</v>
      </c>
      <c r="Q56" t="b">
        <v>0</v>
      </c>
      <c r="R56" t="b">
        <v>1</v>
      </c>
      <c r="S56" t="s">
        <v>122</v>
      </c>
      <c r="T56" t="str" cm="1">
        <f t="array" ref="T56:U56">_xlfn.TEXTSPLIT(S56, "/")</f>
        <v>photography</v>
      </c>
      <c r="U56" t="str">
        <v>photography books</v>
      </c>
    </row>
    <row r="57" spans="1:21" x14ac:dyDescent="0.35">
      <c r="A57">
        <v>997</v>
      </c>
      <c r="B57" t="s">
        <v>2021</v>
      </c>
      <c r="C57" s="3" t="s">
        <v>2022</v>
      </c>
      <c r="D57">
        <v>7600</v>
      </c>
      <c r="E57">
        <v>4603</v>
      </c>
      <c r="F57">
        <f>ROUND(((E57/D57)*100),1)</f>
        <v>60.6</v>
      </c>
      <c r="G57" t="s">
        <v>74</v>
      </c>
      <c r="H57">
        <f>(E57/I57)</f>
        <v>33.115107913669064</v>
      </c>
      <c r="I57">
        <v>139</v>
      </c>
      <c r="J57" t="s">
        <v>107</v>
      </c>
      <c r="K57" t="s">
        <v>108</v>
      </c>
      <c r="L57">
        <v>1390197600</v>
      </c>
      <c r="M57" s="9">
        <f>(((L57/60)/60)/24)+DATE(1970,1,1)</f>
        <v>41659.25</v>
      </c>
      <c r="N57">
        <v>1390629600</v>
      </c>
      <c r="O57" s="9">
        <f>(((N57/60)/60)/24)+DATE(1970,1,1)</f>
        <v>41664.25</v>
      </c>
      <c r="P57" s="10">
        <f>YEAR(M57)</f>
        <v>2014</v>
      </c>
      <c r="Q57" t="b">
        <v>0</v>
      </c>
      <c r="R57" t="b">
        <v>0</v>
      </c>
      <c r="S57" t="s">
        <v>33</v>
      </c>
      <c r="T57" t="str" cm="1">
        <f t="array" ref="T57:U57">_xlfn.TEXTSPLIT(S57, "/")</f>
        <v>theater</v>
      </c>
      <c r="U57" t="str">
        <v>plays</v>
      </c>
    </row>
    <row r="58" spans="1:21" x14ac:dyDescent="0.35">
      <c r="A58">
        <v>999</v>
      </c>
      <c r="B58" t="s">
        <v>2025</v>
      </c>
      <c r="C58" s="3" t="s">
        <v>2026</v>
      </c>
      <c r="D58">
        <v>111100</v>
      </c>
      <c r="E58">
        <v>62819</v>
      </c>
      <c r="F58">
        <f>ROUND(((E58/D58)*100),1)</f>
        <v>56.5</v>
      </c>
      <c r="G58" t="s">
        <v>74</v>
      </c>
      <c r="H58">
        <f>(E58/I58)</f>
        <v>55.98841354723708</v>
      </c>
      <c r="I58">
        <v>1122</v>
      </c>
      <c r="J58" t="s">
        <v>21</v>
      </c>
      <c r="K58" t="s">
        <v>22</v>
      </c>
      <c r="L58">
        <v>1467176400</v>
      </c>
      <c r="M58" s="9">
        <f>(((L58/60)/60)/24)+DATE(1970,1,1)</f>
        <v>42550.208333333328</v>
      </c>
      <c r="N58">
        <v>1467781200</v>
      </c>
      <c r="O58" s="9">
        <f>(((N58/60)/60)/24)+DATE(1970,1,1)</f>
        <v>42557.208333333328</v>
      </c>
      <c r="P58" s="10">
        <f>YEAR(M58)</f>
        <v>2016</v>
      </c>
      <c r="Q58" t="b">
        <v>0</v>
      </c>
      <c r="R58" t="b">
        <v>0</v>
      </c>
      <c r="S58" t="s">
        <v>17</v>
      </c>
      <c r="T58" t="str" cm="1">
        <f t="array" ref="T58:U58">_xlfn.TEXTSPLIT(S58, "/")</f>
        <v>food</v>
      </c>
      <c r="U58" t="str">
        <v>food trucks</v>
      </c>
    </row>
    <row r="59" spans="1:21" ht="31" x14ac:dyDescent="0.35">
      <c r="A59">
        <v>0</v>
      </c>
      <c r="B59" t="s">
        <v>12</v>
      </c>
      <c r="C59" s="3" t="s">
        <v>13</v>
      </c>
      <c r="D59">
        <v>100</v>
      </c>
      <c r="E59">
        <v>0</v>
      </c>
      <c r="F59">
        <f>(E59/D59)*100</f>
        <v>0</v>
      </c>
      <c r="G59" t="s">
        <v>14</v>
      </c>
      <c r="I59">
        <v>0</v>
      </c>
      <c r="J59" t="s">
        <v>15</v>
      </c>
      <c r="K59" t="s">
        <v>16</v>
      </c>
      <c r="L59">
        <v>1448690400</v>
      </c>
      <c r="M59" s="9">
        <f>(((L59/60)/60)/24)+DATE(1970,1,1)</f>
        <v>42336.25</v>
      </c>
      <c r="N59">
        <v>1450159200</v>
      </c>
      <c r="O59" s="9">
        <f>(((N59/60)/60)/24)+DATE(1970,1,1)</f>
        <v>42353.25</v>
      </c>
      <c r="P59" s="10">
        <f>YEAR(M59)</f>
        <v>2015</v>
      </c>
      <c r="Q59" t="b">
        <v>0</v>
      </c>
      <c r="R59" t="b">
        <v>0</v>
      </c>
      <c r="S59" t="s">
        <v>17</v>
      </c>
      <c r="T59" t="str" cm="1">
        <f t="array" ref="T59:U59">_xlfn.TEXTSPLIT(S59, "/")</f>
        <v>food</v>
      </c>
      <c r="U59" t="str">
        <v>food trucks</v>
      </c>
    </row>
    <row r="60" spans="1:21" ht="31" x14ac:dyDescent="0.35">
      <c r="A60">
        <v>3</v>
      </c>
      <c r="B60" t="s">
        <v>29</v>
      </c>
      <c r="C60" s="3" t="s">
        <v>30</v>
      </c>
      <c r="D60">
        <v>4200</v>
      </c>
      <c r="E60">
        <v>2477</v>
      </c>
      <c r="F60">
        <f>ROUND(((E60/D60)*100),1)</f>
        <v>59</v>
      </c>
      <c r="G60" t="s">
        <v>14</v>
      </c>
      <c r="H60">
        <f>(E60/I60)</f>
        <v>103.20833333333333</v>
      </c>
      <c r="I60">
        <v>24</v>
      </c>
      <c r="J60" t="s">
        <v>21</v>
      </c>
      <c r="K60" t="s">
        <v>22</v>
      </c>
      <c r="L60">
        <v>1565499600</v>
      </c>
      <c r="M60" s="9">
        <f>(((L60/60)/60)/24)+DATE(1970,1,1)</f>
        <v>43688.208333333328</v>
      </c>
      <c r="N60">
        <v>1568955600</v>
      </c>
      <c r="O60" s="9">
        <f>(((N60/60)/60)/24)+DATE(1970,1,1)</f>
        <v>43728.208333333328</v>
      </c>
      <c r="P60" s="10">
        <f>YEAR(M60)</f>
        <v>2019</v>
      </c>
      <c r="Q60" t="b">
        <v>0</v>
      </c>
      <c r="R60" t="b">
        <v>0</v>
      </c>
      <c r="S60" t="s">
        <v>23</v>
      </c>
      <c r="T60" t="str" cm="1">
        <f t="array" ref="T60:U60">_xlfn.TEXTSPLIT(S60, "/")</f>
        <v>music</v>
      </c>
      <c r="U60" t="str">
        <v>rock</v>
      </c>
    </row>
    <row r="61" spans="1:21" x14ac:dyDescent="0.35">
      <c r="A61">
        <v>4</v>
      </c>
      <c r="B61" t="s">
        <v>31</v>
      </c>
      <c r="C61" s="3" t="s">
        <v>32</v>
      </c>
      <c r="D61">
        <v>7600</v>
      </c>
      <c r="E61">
        <v>5265</v>
      </c>
      <c r="F61">
        <f>ROUND(((E61/D61)*100),1)</f>
        <v>69.3</v>
      </c>
      <c r="G61" t="s">
        <v>14</v>
      </c>
      <c r="H61">
        <f>(E61/I61)</f>
        <v>99.339622641509436</v>
      </c>
      <c r="I61">
        <v>53</v>
      </c>
      <c r="J61" t="s">
        <v>21</v>
      </c>
      <c r="K61" t="s">
        <v>22</v>
      </c>
      <c r="L61">
        <v>1547964000</v>
      </c>
      <c r="M61" s="9">
        <f>(((L61/60)/60)/24)+DATE(1970,1,1)</f>
        <v>43485.25</v>
      </c>
      <c r="N61">
        <v>1548309600</v>
      </c>
      <c r="O61" s="9">
        <f>(((N61/60)/60)/24)+DATE(1970,1,1)</f>
        <v>43489.25</v>
      </c>
      <c r="P61" s="10">
        <f>YEAR(M61)</f>
        <v>2019</v>
      </c>
      <c r="Q61" t="b">
        <v>0</v>
      </c>
      <c r="R61" t="b">
        <v>0</v>
      </c>
      <c r="S61" t="s">
        <v>33</v>
      </c>
      <c r="T61" t="str" cm="1">
        <f t="array" ref="T61:U61">_xlfn.TEXTSPLIT(S61, "/")</f>
        <v>theater</v>
      </c>
      <c r="U61" t="str">
        <v>plays</v>
      </c>
    </row>
    <row r="62" spans="1:21" ht="31" x14ac:dyDescent="0.35">
      <c r="A62">
        <v>6</v>
      </c>
      <c r="B62" t="s">
        <v>38</v>
      </c>
      <c r="C62" s="3" t="s">
        <v>39</v>
      </c>
      <c r="D62">
        <v>5200</v>
      </c>
      <c r="E62">
        <v>1090</v>
      </c>
      <c r="F62">
        <f>ROUND(((E62/D62)*100),1)</f>
        <v>21</v>
      </c>
      <c r="G62" t="s">
        <v>14</v>
      </c>
      <c r="H62">
        <f>(E62/I62)</f>
        <v>60.555555555555557</v>
      </c>
      <c r="I62">
        <v>18</v>
      </c>
      <c r="J62" t="s">
        <v>40</v>
      </c>
      <c r="K62" t="s">
        <v>41</v>
      </c>
      <c r="L62">
        <v>1505278800</v>
      </c>
      <c r="M62" s="9">
        <f>(((L62/60)/60)/24)+DATE(1970,1,1)</f>
        <v>42991.208333333328</v>
      </c>
      <c r="N62">
        <v>1505365200</v>
      </c>
      <c r="O62" s="9">
        <f>(((N62/60)/60)/24)+DATE(1970,1,1)</f>
        <v>42992.208333333328</v>
      </c>
      <c r="P62" s="10">
        <f>YEAR(M62)</f>
        <v>2017</v>
      </c>
      <c r="Q62" t="b">
        <v>0</v>
      </c>
      <c r="R62" t="b">
        <v>0</v>
      </c>
      <c r="S62" t="s">
        <v>42</v>
      </c>
      <c r="T62" t="str" cm="1">
        <f t="array" ref="T62:U62">_xlfn.TEXTSPLIT(S62, "/")</f>
        <v>film &amp; video</v>
      </c>
      <c r="U62" t="str">
        <v>documentary</v>
      </c>
    </row>
    <row r="63" spans="1:21" x14ac:dyDescent="0.35">
      <c r="A63">
        <v>9</v>
      </c>
      <c r="B63" t="s">
        <v>48</v>
      </c>
      <c r="C63" s="3" t="s">
        <v>49</v>
      </c>
      <c r="D63">
        <v>6200</v>
      </c>
      <c r="E63">
        <v>3208</v>
      </c>
      <c r="F63">
        <f>ROUND(((E63/D63)*100),1)</f>
        <v>51.7</v>
      </c>
      <c r="G63" t="s">
        <v>14</v>
      </c>
      <c r="H63">
        <f>(E63/I63)</f>
        <v>72.909090909090907</v>
      </c>
      <c r="I63">
        <v>44</v>
      </c>
      <c r="J63" t="s">
        <v>21</v>
      </c>
      <c r="K63" t="s">
        <v>22</v>
      </c>
      <c r="L63">
        <v>1379566800</v>
      </c>
      <c r="M63" s="9">
        <f>(((L63/60)/60)/24)+DATE(1970,1,1)</f>
        <v>41536.208333333336</v>
      </c>
      <c r="N63">
        <v>1383804000</v>
      </c>
      <c r="O63" s="9">
        <f>(((N63/60)/60)/24)+DATE(1970,1,1)</f>
        <v>41585.25</v>
      </c>
      <c r="P63" s="10">
        <f>YEAR(M63)</f>
        <v>2013</v>
      </c>
      <c r="Q63" t="b">
        <v>0</v>
      </c>
      <c r="R63" t="b">
        <v>0</v>
      </c>
      <c r="S63" t="s">
        <v>50</v>
      </c>
      <c r="T63" t="str" cm="1">
        <f t="array" ref="T63:U63">_xlfn.TEXTSPLIT(S63, "/")</f>
        <v>music</v>
      </c>
      <c r="U63" t="str">
        <v>electric music</v>
      </c>
    </row>
    <row r="64" spans="1:21" ht="31" x14ac:dyDescent="0.35">
      <c r="A64">
        <v>11</v>
      </c>
      <c r="B64" t="s">
        <v>54</v>
      </c>
      <c r="C64" s="3" t="s">
        <v>55</v>
      </c>
      <c r="D64">
        <v>6300</v>
      </c>
      <c r="E64">
        <v>3030</v>
      </c>
      <c r="F64">
        <f>ROUND(((E64/D64)*100),1)</f>
        <v>48.1</v>
      </c>
      <c r="G64" t="s">
        <v>14</v>
      </c>
      <c r="H64">
        <f>(E64/I64)</f>
        <v>112.22222222222223</v>
      </c>
      <c r="I64">
        <v>27</v>
      </c>
      <c r="J64" t="s">
        <v>21</v>
      </c>
      <c r="K64" t="s">
        <v>22</v>
      </c>
      <c r="L64">
        <v>1285045200</v>
      </c>
      <c r="M64" s="9">
        <f>(((L64/60)/60)/24)+DATE(1970,1,1)</f>
        <v>40442.208333333336</v>
      </c>
      <c r="N64">
        <v>1285563600</v>
      </c>
      <c r="O64" s="9">
        <f>(((N64/60)/60)/24)+DATE(1970,1,1)</f>
        <v>40448.208333333336</v>
      </c>
      <c r="P64" s="10">
        <f>YEAR(M64)</f>
        <v>2010</v>
      </c>
      <c r="Q64" t="b">
        <v>0</v>
      </c>
      <c r="R64" t="b">
        <v>1</v>
      </c>
      <c r="S64" t="s">
        <v>33</v>
      </c>
      <c r="T64" t="str" cm="1">
        <f t="array" ref="T64:U64">_xlfn.TEXTSPLIT(S64, "/")</f>
        <v>theater</v>
      </c>
      <c r="U64" t="str">
        <v>plays</v>
      </c>
    </row>
    <row r="65" spans="1:21" x14ac:dyDescent="0.35">
      <c r="A65">
        <v>12</v>
      </c>
      <c r="B65" t="s">
        <v>56</v>
      </c>
      <c r="C65" s="3" t="s">
        <v>57</v>
      </c>
      <c r="D65">
        <v>6300</v>
      </c>
      <c r="E65">
        <v>5629</v>
      </c>
      <c r="F65">
        <f>ROUND(((E65/D65)*100),1)</f>
        <v>89.3</v>
      </c>
      <c r="G65" t="s">
        <v>14</v>
      </c>
      <c r="H65">
        <f>(E65/I65)</f>
        <v>102.34545454545454</v>
      </c>
      <c r="I65">
        <v>55</v>
      </c>
      <c r="J65" t="s">
        <v>21</v>
      </c>
      <c r="K65" t="s">
        <v>22</v>
      </c>
      <c r="L65">
        <v>1571720400</v>
      </c>
      <c r="M65" s="9">
        <f>(((L65/60)/60)/24)+DATE(1970,1,1)</f>
        <v>43760.208333333328</v>
      </c>
      <c r="N65">
        <v>1572411600</v>
      </c>
      <c r="O65" s="9">
        <f>(((N65/60)/60)/24)+DATE(1970,1,1)</f>
        <v>43768.208333333328</v>
      </c>
      <c r="P65" s="10">
        <f>YEAR(M65)</f>
        <v>2019</v>
      </c>
      <c r="Q65" t="b">
        <v>0</v>
      </c>
      <c r="R65" t="b">
        <v>0</v>
      </c>
      <c r="S65" t="s">
        <v>53</v>
      </c>
      <c r="T65" t="str" cm="1">
        <f t="array" ref="T65:U65">_xlfn.TEXTSPLIT(S65, "/")</f>
        <v>film &amp; video</v>
      </c>
      <c r="U65" t="str">
        <v>drama</v>
      </c>
    </row>
    <row r="66" spans="1:21" x14ac:dyDescent="0.35">
      <c r="A66">
        <v>14</v>
      </c>
      <c r="B66" t="s">
        <v>61</v>
      </c>
      <c r="C66" s="3" t="s">
        <v>62</v>
      </c>
      <c r="D66">
        <v>28200</v>
      </c>
      <c r="E66">
        <v>18829</v>
      </c>
      <c r="F66">
        <f>ROUND(((E66/D66)*100),1)</f>
        <v>66.8</v>
      </c>
      <c r="G66" t="s">
        <v>14</v>
      </c>
      <c r="H66">
        <f>(E66/I66)</f>
        <v>94.144999999999996</v>
      </c>
      <c r="I66">
        <v>200</v>
      </c>
      <c r="J66" t="s">
        <v>21</v>
      </c>
      <c r="K66" t="s">
        <v>22</v>
      </c>
      <c r="L66">
        <v>1331013600</v>
      </c>
      <c r="M66" s="9">
        <f>(((L66/60)/60)/24)+DATE(1970,1,1)</f>
        <v>40974.25</v>
      </c>
      <c r="N66">
        <v>1333342800</v>
      </c>
      <c r="O66" s="9">
        <f>(((N66/60)/60)/24)+DATE(1970,1,1)</f>
        <v>41001.208333333336</v>
      </c>
      <c r="P66" s="10">
        <f>YEAR(M66)</f>
        <v>2012</v>
      </c>
      <c r="Q66" t="b">
        <v>0</v>
      </c>
      <c r="R66" t="b">
        <v>0</v>
      </c>
      <c r="S66" t="s">
        <v>60</v>
      </c>
      <c r="T66" t="str" cm="1">
        <f t="array" ref="T66:U66">_xlfn.TEXTSPLIT(S66, "/")</f>
        <v>music</v>
      </c>
      <c r="U66" t="str">
        <v>indie rock</v>
      </c>
    </row>
    <row r="67" spans="1:21" ht="31" x14ac:dyDescent="0.35">
      <c r="A67">
        <v>15</v>
      </c>
      <c r="B67" t="s">
        <v>63</v>
      </c>
      <c r="C67" s="3" t="s">
        <v>64</v>
      </c>
      <c r="D67">
        <v>81200</v>
      </c>
      <c r="E67">
        <v>38414</v>
      </c>
      <c r="F67">
        <f>ROUND(((E67/D67)*100),1)</f>
        <v>47.3</v>
      </c>
      <c r="G67" t="s">
        <v>14</v>
      </c>
      <c r="H67">
        <f>(E67/I67)</f>
        <v>84.986725663716811</v>
      </c>
      <c r="I67">
        <v>452</v>
      </c>
      <c r="J67" t="s">
        <v>21</v>
      </c>
      <c r="K67" t="s">
        <v>22</v>
      </c>
      <c r="L67">
        <v>1575957600</v>
      </c>
      <c r="M67" s="9">
        <f>(((L67/60)/60)/24)+DATE(1970,1,1)</f>
        <v>43809.25</v>
      </c>
      <c r="N67">
        <v>1576303200</v>
      </c>
      <c r="O67" s="9">
        <f>(((N67/60)/60)/24)+DATE(1970,1,1)</f>
        <v>43813.25</v>
      </c>
      <c r="P67" s="10">
        <f>YEAR(M67)</f>
        <v>2019</v>
      </c>
      <c r="Q67" t="b">
        <v>0</v>
      </c>
      <c r="R67" t="b">
        <v>0</v>
      </c>
      <c r="S67" t="s">
        <v>65</v>
      </c>
      <c r="T67" t="str" cm="1">
        <f t="array" ref="T67:U67">_xlfn.TEXTSPLIT(S67, "/")</f>
        <v>technology</v>
      </c>
      <c r="U67" t="str">
        <v>wearables</v>
      </c>
    </row>
    <row r="68" spans="1:21" x14ac:dyDescent="0.35">
      <c r="A68">
        <v>19</v>
      </c>
      <c r="B68" t="s">
        <v>75</v>
      </c>
      <c r="C68" s="3" t="s">
        <v>76</v>
      </c>
      <c r="D68">
        <v>62500</v>
      </c>
      <c r="E68">
        <v>30331</v>
      </c>
      <c r="F68">
        <f>ROUND(((E68/D68)*100),1)</f>
        <v>48.5</v>
      </c>
      <c r="G68" t="s">
        <v>14</v>
      </c>
      <c r="H68">
        <f>(E68/I68)</f>
        <v>45.001483679525222</v>
      </c>
      <c r="I68">
        <v>674</v>
      </c>
      <c r="J68" t="s">
        <v>21</v>
      </c>
      <c r="K68" t="s">
        <v>22</v>
      </c>
      <c r="L68">
        <v>1551679200</v>
      </c>
      <c r="M68" s="9">
        <f>(((L68/60)/60)/24)+DATE(1970,1,1)</f>
        <v>43528.25</v>
      </c>
      <c r="N68">
        <v>1553490000</v>
      </c>
      <c r="O68" s="9">
        <f>(((N68/60)/60)/24)+DATE(1970,1,1)</f>
        <v>43549.208333333328</v>
      </c>
      <c r="P68" s="10">
        <f>YEAR(M68)</f>
        <v>2019</v>
      </c>
      <c r="Q68" t="b">
        <v>0</v>
      </c>
      <c r="R68" t="b">
        <v>1</v>
      </c>
      <c r="S68" t="s">
        <v>33</v>
      </c>
      <c r="T68" t="str" cm="1">
        <f t="array" ref="T68:U68">_xlfn.TEXTSPLIT(S68, "/")</f>
        <v>theater</v>
      </c>
      <c r="U68" t="str">
        <v>plays</v>
      </c>
    </row>
    <row r="69" spans="1:21" x14ac:dyDescent="0.35">
      <c r="A69">
        <v>21</v>
      </c>
      <c r="B69" t="s">
        <v>79</v>
      </c>
      <c r="C69" s="3" t="s">
        <v>80</v>
      </c>
      <c r="D69">
        <v>94000</v>
      </c>
      <c r="E69">
        <v>38533</v>
      </c>
      <c r="F69">
        <f>ROUND(((E69/D69)*100),1)</f>
        <v>41</v>
      </c>
      <c r="G69" t="s">
        <v>14</v>
      </c>
      <c r="H69">
        <f>(E69/I69)</f>
        <v>69.055555555555557</v>
      </c>
      <c r="I69">
        <v>558</v>
      </c>
      <c r="J69" t="s">
        <v>21</v>
      </c>
      <c r="K69" t="s">
        <v>22</v>
      </c>
      <c r="L69">
        <v>1313384400</v>
      </c>
      <c r="M69" s="9">
        <f>(((L69/60)/60)/24)+DATE(1970,1,1)</f>
        <v>40770.208333333336</v>
      </c>
      <c r="N69">
        <v>1316322000</v>
      </c>
      <c r="O69" s="9">
        <f>(((N69/60)/60)/24)+DATE(1970,1,1)</f>
        <v>40804.208333333336</v>
      </c>
      <c r="P69" s="10">
        <f>YEAR(M69)</f>
        <v>2011</v>
      </c>
      <c r="Q69" t="b">
        <v>0</v>
      </c>
      <c r="R69" t="b">
        <v>0</v>
      </c>
      <c r="S69" t="s">
        <v>33</v>
      </c>
      <c r="T69" t="str" cm="1">
        <f t="array" ref="T69:U69">_xlfn.TEXTSPLIT(S69, "/")</f>
        <v>theater</v>
      </c>
      <c r="U69" t="str">
        <v>plays</v>
      </c>
    </row>
    <row r="70" spans="1:21" x14ac:dyDescent="0.35">
      <c r="A70">
        <v>27</v>
      </c>
      <c r="B70" t="s">
        <v>92</v>
      </c>
      <c r="C70" s="3" t="s">
        <v>93</v>
      </c>
      <c r="D70">
        <v>2000</v>
      </c>
      <c r="E70">
        <v>1599</v>
      </c>
      <c r="F70">
        <f>ROUND(((E70/D70)*100),1)</f>
        <v>80</v>
      </c>
      <c r="G70" t="s">
        <v>14</v>
      </c>
      <c r="H70">
        <f>(E70/I70)</f>
        <v>106.6</v>
      </c>
      <c r="I70">
        <v>15</v>
      </c>
      <c r="J70" t="s">
        <v>21</v>
      </c>
      <c r="K70" t="s">
        <v>22</v>
      </c>
      <c r="L70">
        <v>1443848400</v>
      </c>
      <c r="M70" s="9">
        <f>(((L70/60)/60)/24)+DATE(1970,1,1)</f>
        <v>42280.208333333328</v>
      </c>
      <c r="N70">
        <v>1444539600</v>
      </c>
      <c r="O70" s="9">
        <f>(((N70/60)/60)/24)+DATE(1970,1,1)</f>
        <v>42288.208333333328</v>
      </c>
      <c r="P70" s="10">
        <f>YEAR(M70)</f>
        <v>2015</v>
      </c>
      <c r="Q70" t="b">
        <v>0</v>
      </c>
      <c r="R70" t="b">
        <v>0</v>
      </c>
      <c r="S70" t="s">
        <v>23</v>
      </c>
      <c r="T70" t="str" cm="1">
        <f t="array" ref="T70:U70">_xlfn.TEXTSPLIT(S70, "/")</f>
        <v>music</v>
      </c>
      <c r="U70" t="str">
        <v>rock</v>
      </c>
    </row>
    <row r="71" spans="1:21" x14ac:dyDescent="0.35">
      <c r="A71">
        <v>32</v>
      </c>
      <c r="B71" t="s">
        <v>105</v>
      </c>
      <c r="C71" s="3" t="s">
        <v>106</v>
      </c>
      <c r="D71">
        <v>101000</v>
      </c>
      <c r="E71">
        <v>87676</v>
      </c>
      <c r="F71">
        <f>ROUND(((E71/D71)*100),1)</f>
        <v>86.8</v>
      </c>
      <c r="G71" t="s">
        <v>14</v>
      </c>
      <c r="H71">
        <f>(E71/I71)</f>
        <v>38.004334633723452</v>
      </c>
      <c r="I71">
        <v>2307</v>
      </c>
      <c r="J71" t="s">
        <v>107</v>
      </c>
      <c r="K71" t="s">
        <v>108</v>
      </c>
      <c r="L71">
        <v>1515564000</v>
      </c>
      <c r="M71" s="9">
        <f>(((L71/60)/60)/24)+DATE(1970,1,1)</f>
        <v>43110.25</v>
      </c>
      <c r="N71">
        <v>1517896800</v>
      </c>
      <c r="O71" s="9">
        <f>(((N71/60)/60)/24)+DATE(1970,1,1)</f>
        <v>43137.25</v>
      </c>
      <c r="P71" s="10">
        <f>YEAR(M71)</f>
        <v>2018</v>
      </c>
      <c r="Q71" t="b">
        <v>0</v>
      </c>
      <c r="R71" t="b">
        <v>0</v>
      </c>
      <c r="S71" t="s">
        <v>42</v>
      </c>
      <c r="T71" t="str" cm="1">
        <f t="array" ref="T71:U71">_xlfn.TEXTSPLIT(S71, "/")</f>
        <v>film &amp; video</v>
      </c>
      <c r="U71" t="str">
        <v>documentary</v>
      </c>
    </row>
    <row r="72" spans="1:21" x14ac:dyDescent="0.35">
      <c r="A72">
        <v>39</v>
      </c>
      <c r="B72" t="s">
        <v>123</v>
      </c>
      <c r="C72" s="3" t="s">
        <v>124</v>
      </c>
      <c r="D72">
        <v>9900</v>
      </c>
      <c r="E72">
        <v>5027</v>
      </c>
      <c r="F72">
        <f>ROUND(((E72/D72)*100),1)</f>
        <v>50.8</v>
      </c>
      <c r="G72" t="s">
        <v>14</v>
      </c>
      <c r="H72">
        <f>(E72/I72)</f>
        <v>57.125</v>
      </c>
      <c r="I72">
        <v>88</v>
      </c>
      <c r="J72" t="s">
        <v>36</v>
      </c>
      <c r="K72" t="s">
        <v>37</v>
      </c>
      <c r="L72">
        <v>1361772000</v>
      </c>
      <c r="M72" s="9">
        <f>(((L72/60)/60)/24)+DATE(1970,1,1)</f>
        <v>41330.25</v>
      </c>
      <c r="N72">
        <v>1362978000</v>
      </c>
      <c r="O72" s="9">
        <f>(((N72/60)/60)/24)+DATE(1970,1,1)</f>
        <v>41344.208333333336</v>
      </c>
      <c r="P72" s="10">
        <f>YEAR(M72)</f>
        <v>2013</v>
      </c>
      <c r="Q72" t="b">
        <v>0</v>
      </c>
      <c r="R72" t="b">
        <v>0</v>
      </c>
      <c r="S72" t="s">
        <v>33</v>
      </c>
      <c r="T72" t="str" cm="1">
        <f t="array" ref="T72:U72">_xlfn.TEXTSPLIT(S72, "/")</f>
        <v>theater</v>
      </c>
      <c r="U72" t="str">
        <v>plays</v>
      </c>
    </row>
    <row r="73" spans="1:21" ht="31" x14ac:dyDescent="0.35">
      <c r="A73">
        <v>45</v>
      </c>
      <c r="B73" t="s">
        <v>136</v>
      </c>
      <c r="C73" s="3" t="s">
        <v>137</v>
      </c>
      <c r="D73">
        <v>9500</v>
      </c>
      <c r="E73">
        <v>4530</v>
      </c>
      <c r="F73">
        <f>ROUND(((E73/D73)*100),1)</f>
        <v>47.7</v>
      </c>
      <c r="G73" t="s">
        <v>14</v>
      </c>
      <c r="H73">
        <f>(E73/I73)</f>
        <v>94.375</v>
      </c>
      <c r="I73">
        <v>48</v>
      </c>
      <c r="J73" t="s">
        <v>21</v>
      </c>
      <c r="K73" t="s">
        <v>22</v>
      </c>
      <c r="L73">
        <v>1478062800</v>
      </c>
      <c r="M73" s="9">
        <f>(((L73/60)/60)/24)+DATE(1970,1,1)</f>
        <v>42676.208333333328</v>
      </c>
      <c r="N73">
        <v>1479362400</v>
      </c>
      <c r="O73" s="9">
        <f>(((N73/60)/60)/24)+DATE(1970,1,1)</f>
        <v>42691.25</v>
      </c>
      <c r="P73" s="10">
        <f>YEAR(M73)</f>
        <v>2016</v>
      </c>
      <c r="Q73" t="b">
        <v>0</v>
      </c>
      <c r="R73" t="b">
        <v>1</v>
      </c>
      <c r="S73" t="s">
        <v>33</v>
      </c>
      <c r="T73" t="str" cm="1">
        <f t="array" ref="T73:U73">_xlfn.TEXTSPLIT(S73, "/")</f>
        <v>theater</v>
      </c>
      <c r="U73" t="str">
        <v>plays</v>
      </c>
    </row>
    <row r="74" spans="1:21" ht="31" x14ac:dyDescent="0.35">
      <c r="A74">
        <v>50</v>
      </c>
      <c r="B74" t="s">
        <v>146</v>
      </c>
      <c r="C74" s="3" t="s">
        <v>147</v>
      </c>
      <c r="D74">
        <v>100</v>
      </c>
      <c r="E74">
        <v>2</v>
      </c>
      <c r="F74">
        <f>ROUND(((E74/D74)*100),1)</f>
        <v>2</v>
      </c>
      <c r="G74" t="s">
        <v>14</v>
      </c>
      <c r="H74">
        <f>(E74/I74)</f>
        <v>2</v>
      </c>
      <c r="I74">
        <v>1</v>
      </c>
      <c r="J74" t="s">
        <v>107</v>
      </c>
      <c r="K74" t="s">
        <v>108</v>
      </c>
      <c r="L74">
        <v>1375333200</v>
      </c>
      <c r="M74" s="9">
        <f>(((L74/60)/60)/24)+DATE(1970,1,1)</f>
        <v>41487.208333333336</v>
      </c>
      <c r="N74">
        <v>1377752400</v>
      </c>
      <c r="O74" s="9">
        <f>(((N74/60)/60)/24)+DATE(1970,1,1)</f>
        <v>41515.208333333336</v>
      </c>
      <c r="P74" s="10">
        <f>YEAR(M74)</f>
        <v>2013</v>
      </c>
      <c r="Q74" t="b">
        <v>0</v>
      </c>
      <c r="R74" t="b">
        <v>0</v>
      </c>
      <c r="S74" t="s">
        <v>148</v>
      </c>
      <c r="T74" t="str" cm="1">
        <f t="array" ref="T74:U74">_xlfn.TEXTSPLIT(S74, "/")</f>
        <v>music</v>
      </c>
      <c r="U74" t="str">
        <v>metal</v>
      </c>
    </row>
    <row r="75" spans="1:21" x14ac:dyDescent="0.35">
      <c r="A75">
        <v>51</v>
      </c>
      <c r="B75" t="s">
        <v>149</v>
      </c>
      <c r="C75" s="3" t="s">
        <v>150</v>
      </c>
      <c r="D75">
        <v>158100</v>
      </c>
      <c r="E75">
        <v>145243</v>
      </c>
      <c r="F75">
        <f>ROUND(((E75/D75)*100),1)</f>
        <v>91.9</v>
      </c>
      <c r="G75" t="s">
        <v>14</v>
      </c>
      <c r="H75">
        <f>(E75/I75)</f>
        <v>99.006816632583508</v>
      </c>
      <c r="I75">
        <v>1467</v>
      </c>
      <c r="J75" t="s">
        <v>40</v>
      </c>
      <c r="K75" t="s">
        <v>41</v>
      </c>
      <c r="L75">
        <v>1332824400</v>
      </c>
      <c r="M75" s="9">
        <f>(((L75/60)/60)/24)+DATE(1970,1,1)</f>
        <v>40995.208333333336</v>
      </c>
      <c r="N75">
        <v>1334206800</v>
      </c>
      <c r="O75" s="9">
        <f>(((N75/60)/60)/24)+DATE(1970,1,1)</f>
        <v>41011.208333333336</v>
      </c>
      <c r="P75" s="10">
        <f>YEAR(M75)</f>
        <v>2012</v>
      </c>
      <c r="Q75" t="b">
        <v>0</v>
      </c>
      <c r="R75" t="b">
        <v>1</v>
      </c>
      <c r="S75" t="s">
        <v>65</v>
      </c>
      <c r="T75" t="str" cm="1">
        <f t="array" ref="T75:U75">_xlfn.TEXTSPLIT(S75, "/")</f>
        <v>technology</v>
      </c>
      <c r="U75" t="str">
        <v>wearables</v>
      </c>
    </row>
    <row r="76" spans="1:21" x14ac:dyDescent="0.35">
      <c r="A76">
        <v>52</v>
      </c>
      <c r="B76" t="s">
        <v>151</v>
      </c>
      <c r="C76" s="3" t="s">
        <v>152</v>
      </c>
      <c r="D76">
        <v>7200</v>
      </c>
      <c r="E76">
        <v>2459</v>
      </c>
      <c r="F76">
        <f>ROUND(((E76/D76)*100),1)</f>
        <v>34.200000000000003</v>
      </c>
      <c r="G76" t="s">
        <v>14</v>
      </c>
      <c r="H76">
        <f>(E76/I76)</f>
        <v>32.786666666666669</v>
      </c>
      <c r="I76">
        <v>75</v>
      </c>
      <c r="J76" t="s">
        <v>21</v>
      </c>
      <c r="K76" t="s">
        <v>22</v>
      </c>
      <c r="L76">
        <v>1284526800</v>
      </c>
      <c r="M76" s="9">
        <f>(((L76/60)/60)/24)+DATE(1970,1,1)</f>
        <v>40436.208333333336</v>
      </c>
      <c r="N76">
        <v>1284872400</v>
      </c>
      <c r="O76" s="9">
        <f>(((N76/60)/60)/24)+DATE(1970,1,1)</f>
        <v>40440.208333333336</v>
      </c>
      <c r="P76" s="10">
        <f>YEAR(M76)</f>
        <v>2010</v>
      </c>
      <c r="Q76" t="b">
        <v>0</v>
      </c>
      <c r="R76" t="b">
        <v>0</v>
      </c>
      <c r="S76" t="s">
        <v>33</v>
      </c>
      <c r="T76" t="str" cm="1">
        <f t="array" ref="T76:U76">_xlfn.TEXTSPLIT(S76, "/")</f>
        <v>theater</v>
      </c>
      <c r="U76" t="str">
        <v>plays</v>
      </c>
    </row>
    <row r="77" spans="1:21" ht="31" x14ac:dyDescent="0.35">
      <c r="A77">
        <v>54</v>
      </c>
      <c r="B77" t="s">
        <v>155</v>
      </c>
      <c r="C77" s="3" t="s">
        <v>156</v>
      </c>
      <c r="D77">
        <v>6000</v>
      </c>
      <c r="E77">
        <v>5392</v>
      </c>
      <c r="F77">
        <f>ROUND(((E77/D77)*100),1)</f>
        <v>89.9</v>
      </c>
      <c r="G77" t="s">
        <v>14</v>
      </c>
      <c r="H77">
        <f>(E77/I77)</f>
        <v>44.93333333333333</v>
      </c>
      <c r="I77">
        <v>120</v>
      </c>
      <c r="J77" t="s">
        <v>21</v>
      </c>
      <c r="K77" t="s">
        <v>22</v>
      </c>
      <c r="L77">
        <v>1520748000</v>
      </c>
      <c r="M77" s="9">
        <f>(((L77/60)/60)/24)+DATE(1970,1,1)</f>
        <v>43170.25</v>
      </c>
      <c r="N77">
        <v>1521262800</v>
      </c>
      <c r="O77" s="9">
        <f>(((N77/60)/60)/24)+DATE(1970,1,1)</f>
        <v>43176.208333333328</v>
      </c>
      <c r="P77" s="10">
        <f>YEAR(M77)</f>
        <v>2018</v>
      </c>
      <c r="Q77" t="b">
        <v>0</v>
      </c>
      <c r="R77" t="b">
        <v>0</v>
      </c>
      <c r="S77" t="s">
        <v>65</v>
      </c>
      <c r="T77" t="str" cm="1">
        <f t="array" ref="T77:U77">_xlfn.TEXTSPLIT(S77, "/")</f>
        <v>technology</v>
      </c>
      <c r="U77" t="str">
        <v>wearables</v>
      </c>
    </row>
    <row r="78" spans="1:21" ht="31" x14ac:dyDescent="0.35">
      <c r="A78">
        <v>61</v>
      </c>
      <c r="B78" t="s">
        <v>170</v>
      </c>
      <c r="C78" s="3" t="s">
        <v>171</v>
      </c>
      <c r="D78">
        <v>199200</v>
      </c>
      <c r="E78">
        <v>184750</v>
      </c>
      <c r="F78">
        <f>ROUND(((E78/D78)*100),1)</f>
        <v>92.7</v>
      </c>
      <c r="G78" t="s">
        <v>14</v>
      </c>
      <c r="H78">
        <f>(E78/I78)</f>
        <v>82.001775410563695</v>
      </c>
      <c r="I78">
        <v>2253</v>
      </c>
      <c r="J78" t="s">
        <v>15</v>
      </c>
      <c r="K78" t="s">
        <v>16</v>
      </c>
      <c r="L78">
        <v>1298268000</v>
      </c>
      <c r="M78" s="9">
        <f>(((L78/60)/60)/24)+DATE(1970,1,1)</f>
        <v>40595.25</v>
      </c>
      <c r="N78">
        <v>1301720400</v>
      </c>
      <c r="O78" s="9">
        <f>(((N78/60)/60)/24)+DATE(1970,1,1)</f>
        <v>40635.208333333336</v>
      </c>
      <c r="P78" s="10">
        <f>YEAR(M78)</f>
        <v>2011</v>
      </c>
      <c r="Q78" t="b">
        <v>0</v>
      </c>
      <c r="R78" t="b">
        <v>0</v>
      </c>
      <c r="S78" t="s">
        <v>33</v>
      </c>
      <c r="T78" t="str" cm="1">
        <f t="array" ref="T78:U78">_xlfn.TEXTSPLIT(S78, "/")</f>
        <v>theater</v>
      </c>
      <c r="U78" t="str">
        <v>plays</v>
      </c>
    </row>
    <row r="79" spans="1:21" x14ac:dyDescent="0.35">
      <c r="A79">
        <v>63</v>
      </c>
      <c r="B79" t="s">
        <v>174</v>
      </c>
      <c r="C79" s="3" t="s">
        <v>175</v>
      </c>
      <c r="D79">
        <v>4700</v>
      </c>
      <c r="E79">
        <v>557</v>
      </c>
      <c r="F79">
        <f>ROUND(((E79/D79)*100),1)</f>
        <v>11.9</v>
      </c>
      <c r="G79" t="s">
        <v>14</v>
      </c>
      <c r="H79">
        <f>(E79/I79)</f>
        <v>111.4</v>
      </c>
      <c r="I79">
        <v>5</v>
      </c>
      <c r="J79" t="s">
        <v>21</v>
      </c>
      <c r="K79" t="s">
        <v>22</v>
      </c>
      <c r="L79">
        <v>1493355600</v>
      </c>
      <c r="M79" s="9">
        <f>(((L79/60)/60)/24)+DATE(1970,1,1)</f>
        <v>42853.208333333328</v>
      </c>
      <c r="N79">
        <v>1493874000</v>
      </c>
      <c r="O79" s="9">
        <f>(((N79/60)/60)/24)+DATE(1970,1,1)</f>
        <v>42859.208333333328</v>
      </c>
      <c r="P79" s="10">
        <f>YEAR(M79)</f>
        <v>2017</v>
      </c>
      <c r="Q79" t="b">
        <v>0</v>
      </c>
      <c r="R79" t="b">
        <v>0</v>
      </c>
      <c r="S79" t="s">
        <v>33</v>
      </c>
      <c r="T79" t="str" cm="1">
        <f t="array" ref="T79:U79">_xlfn.TEXTSPLIT(S79, "/")</f>
        <v>theater</v>
      </c>
      <c r="U79" t="str">
        <v>plays</v>
      </c>
    </row>
    <row r="80" spans="1:21" x14ac:dyDescent="0.35">
      <c r="A80">
        <v>64</v>
      </c>
      <c r="B80" t="s">
        <v>176</v>
      </c>
      <c r="C80" s="3" t="s">
        <v>177</v>
      </c>
      <c r="D80">
        <v>2800</v>
      </c>
      <c r="E80">
        <v>2734</v>
      </c>
      <c r="F80">
        <f>ROUND(((E80/D80)*100),1)</f>
        <v>97.6</v>
      </c>
      <c r="G80" t="s">
        <v>14</v>
      </c>
      <c r="H80">
        <f>(E80/I80)</f>
        <v>71.94736842105263</v>
      </c>
      <c r="I80">
        <v>38</v>
      </c>
      <c r="J80" t="s">
        <v>21</v>
      </c>
      <c r="K80" t="s">
        <v>22</v>
      </c>
      <c r="L80">
        <v>1530507600</v>
      </c>
      <c r="M80" s="9">
        <f>(((L80/60)/60)/24)+DATE(1970,1,1)</f>
        <v>43283.208333333328</v>
      </c>
      <c r="N80">
        <v>1531803600</v>
      </c>
      <c r="O80" s="9">
        <f>(((N80/60)/60)/24)+DATE(1970,1,1)</f>
        <v>43298.208333333328</v>
      </c>
      <c r="P80" s="10">
        <f>YEAR(M80)</f>
        <v>2018</v>
      </c>
      <c r="Q80" t="b">
        <v>0</v>
      </c>
      <c r="R80" t="b">
        <v>1</v>
      </c>
      <c r="S80" t="s">
        <v>28</v>
      </c>
      <c r="T80" t="str" cm="1">
        <f t="array" ref="T80:U80">_xlfn.TEXTSPLIT(S80, "/")</f>
        <v>technology</v>
      </c>
      <c r="U80" t="str">
        <v>web</v>
      </c>
    </row>
    <row r="81" spans="1:21" ht="31" x14ac:dyDescent="0.35">
      <c r="A81">
        <v>66</v>
      </c>
      <c r="B81" t="s">
        <v>180</v>
      </c>
      <c r="C81" s="3" t="s">
        <v>181</v>
      </c>
      <c r="D81">
        <v>2900</v>
      </c>
      <c r="E81">
        <v>1307</v>
      </c>
      <c r="F81">
        <f>ROUND(((E81/D81)*100),1)</f>
        <v>45.1</v>
      </c>
      <c r="G81" t="s">
        <v>14</v>
      </c>
      <c r="H81">
        <f>(E81/I81)</f>
        <v>108.91666666666667</v>
      </c>
      <c r="I81">
        <v>12</v>
      </c>
      <c r="J81" t="s">
        <v>21</v>
      </c>
      <c r="K81" t="s">
        <v>22</v>
      </c>
      <c r="L81">
        <v>1428469200</v>
      </c>
      <c r="M81" s="9">
        <f>(((L81/60)/60)/24)+DATE(1970,1,1)</f>
        <v>42102.208333333328</v>
      </c>
      <c r="N81">
        <v>1428901200</v>
      </c>
      <c r="O81" s="9">
        <f>(((N81/60)/60)/24)+DATE(1970,1,1)</f>
        <v>42107.208333333328</v>
      </c>
      <c r="P81" s="10">
        <f>YEAR(M81)</f>
        <v>2015</v>
      </c>
      <c r="Q81" t="b">
        <v>0</v>
      </c>
      <c r="R81" t="b">
        <v>1</v>
      </c>
      <c r="S81" t="s">
        <v>33</v>
      </c>
      <c r="T81" t="str" cm="1">
        <f t="array" ref="T81:U81">_xlfn.TEXTSPLIT(S81, "/")</f>
        <v>theater</v>
      </c>
      <c r="U81" t="str">
        <v>plays</v>
      </c>
    </row>
    <row r="82" spans="1:21" x14ac:dyDescent="0.35">
      <c r="A82">
        <v>76</v>
      </c>
      <c r="B82" t="s">
        <v>200</v>
      </c>
      <c r="C82" s="3" t="s">
        <v>201</v>
      </c>
      <c r="D82">
        <v>122900</v>
      </c>
      <c r="E82">
        <v>95993</v>
      </c>
      <c r="F82">
        <f>ROUND(((E82/D82)*100),1)</f>
        <v>78.099999999999994</v>
      </c>
      <c r="G82" t="s">
        <v>14</v>
      </c>
      <c r="H82">
        <f>(E82/I82)</f>
        <v>57.00296912114014</v>
      </c>
      <c r="I82">
        <v>1684</v>
      </c>
      <c r="J82" t="s">
        <v>21</v>
      </c>
      <c r="K82" t="s">
        <v>22</v>
      </c>
      <c r="L82">
        <v>1421992800</v>
      </c>
      <c r="M82" s="9">
        <f>(((L82/60)/60)/24)+DATE(1970,1,1)</f>
        <v>42027.25</v>
      </c>
      <c r="N82">
        <v>1426222800</v>
      </c>
      <c r="O82" s="9">
        <f>(((N82/60)/60)/24)+DATE(1970,1,1)</f>
        <v>42076.208333333328</v>
      </c>
      <c r="P82" s="10">
        <f>YEAR(M82)</f>
        <v>2015</v>
      </c>
      <c r="Q82" t="b">
        <v>1</v>
      </c>
      <c r="R82" t="b">
        <v>1</v>
      </c>
      <c r="S82" t="s">
        <v>33</v>
      </c>
      <c r="T82" t="str" cm="1">
        <f t="array" ref="T82:U82">_xlfn.TEXTSPLIT(S82, "/")</f>
        <v>theater</v>
      </c>
      <c r="U82" t="str">
        <v>plays</v>
      </c>
    </row>
    <row r="83" spans="1:21" x14ac:dyDescent="0.35">
      <c r="A83">
        <v>77</v>
      </c>
      <c r="B83" t="s">
        <v>202</v>
      </c>
      <c r="C83" s="3" t="s">
        <v>203</v>
      </c>
      <c r="D83">
        <v>9500</v>
      </c>
      <c r="E83">
        <v>4460</v>
      </c>
      <c r="F83">
        <f>ROUND(((E83/D83)*100),1)</f>
        <v>46.9</v>
      </c>
      <c r="G83" t="s">
        <v>14</v>
      </c>
      <c r="H83">
        <f>(E83/I83)</f>
        <v>79.642857142857139</v>
      </c>
      <c r="I83">
        <v>56</v>
      </c>
      <c r="J83" t="s">
        <v>21</v>
      </c>
      <c r="K83" t="s">
        <v>22</v>
      </c>
      <c r="L83">
        <v>1285563600</v>
      </c>
      <c r="M83" s="9">
        <f>(((L83/60)/60)/24)+DATE(1970,1,1)</f>
        <v>40448.208333333336</v>
      </c>
      <c r="N83">
        <v>1286773200</v>
      </c>
      <c r="O83" s="9">
        <f>(((N83/60)/60)/24)+DATE(1970,1,1)</f>
        <v>40462.208333333336</v>
      </c>
      <c r="P83" s="10">
        <f>YEAR(M83)</f>
        <v>2010</v>
      </c>
      <c r="Q83" t="b">
        <v>0</v>
      </c>
      <c r="R83" t="b">
        <v>1</v>
      </c>
      <c r="S83" t="s">
        <v>71</v>
      </c>
      <c r="T83" t="str" cm="1">
        <f t="array" ref="T83:U83">_xlfn.TEXTSPLIT(S83, "/")</f>
        <v>film &amp; video</v>
      </c>
      <c r="U83" t="str">
        <v>animation</v>
      </c>
    </row>
    <row r="84" spans="1:21" x14ac:dyDescent="0.35">
      <c r="A84">
        <v>79</v>
      </c>
      <c r="B84" t="s">
        <v>207</v>
      </c>
      <c r="C84" s="3" t="s">
        <v>208</v>
      </c>
      <c r="D84">
        <v>57800</v>
      </c>
      <c r="E84">
        <v>40228</v>
      </c>
      <c r="F84">
        <f>ROUND(((E84/D84)*100),1)</f>
        <v>69.599999999999994</v>
      </c>
      <c r="G84" t="s">
        <v>14</v>
      </c>
      <c r="H84">
        <f>(E84/I84)</f>
        <v>48.004773269689736</v>
      </c>
      <c r="I84">
        <v>838</v>
      </c>
      <c r="J84" t="s">
        <v>21</v>
      </c>
      <c r="K84" t="s">
        <v>22</v>
      </c>
      <c r="L84">
        <v>1529125200</v>
      </c>
      <c r="M84" s="9">
        <f>(((L84/60)/60)/24)+DATE(1970,1,1)</f>
        <v>43267.208333333328</v>
      </c>
      <c r="N84">
        <v>1529557200</v>
      </c>
      <c r="O84" s="9">
        <f>(((N84/60)/60)/24)+DATE(1970,1,1)</f>
        <v>43272.208333333328</v>
      </c>
      <c r="P84" s="10">
        <f>YEAR(M84)</f>
        <v>2018</v>
      </c>
      <c r="Q84" t="b">
        <v>0</v>
      </c>
      <c r="R84" t="b">
        <v>0</v>
      </c>
      <c r="S84" t="s">
        <v>33</v>
      </c>
      <c r="T84" t="str" cm="1">
        <f t="array" ref="T84:U84">_xlfn.TEXTSPLIT(S84, "/")</f>
        <v>theater</v>
      </c>
      <c r="U84" t="str">
        <v>plays</v>
      </c>
    </row>
    <row r="85" spans="1:21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>ROUND(((E85/D85)*100),1)</f>
        <v>37.6</v>
      </c>
      <c r="G85" t="s">
        <v>14</v>
      </c>
      <c r="H85">
        <f>(E85/I85)</f>
        <v>39.996000000000002</v>
      </c>
      <c r="I85">
        <v>1000</v>
      </c>
      <c r="J85" t="s">
        <v>21</v>
      </c>
      <c r="K85" t="s">
        <v>22</v>
      </c>
      <c r="L85">
        <v>1469682000</v>
      </c>
      <c r="M85" s="9">
        <f>(((L85/60)/60)/24)+DATE(1970,1,1)</f>
        <v>42579.208333333328</v>
      </c>
      <c r="N85">
        <v>1471582800</v>
      </c>
      <c r="O85" s="9">
        <f>(((N85/60)/60)/24)+DATE(1970,1,1)</f>
        <v>42601.208333333328</v>
      </c>
      <c r="P85" s="10">
        <f>YEAR(M85)</f>
        <v>2016</v>
      </c>
      <c r="Q85" t="b">
        <v>0</v>
      </c>
      <c r="R85" t="b">
        <v>0</v>
      </c>
      <c r="S85" t="s">
        <v>50</v>
      </c>
      <c r="T85" t="str" cm="1">
        <f t="array" ref="T85:U85">_xlfn.TEXTSPLIT(S85, "/")</f>
        <v>music</v>
      </c>
      <c r="U85" t="str">
        <v>electric music</v>
      </c>
    </row>
    <row r="86" spans="1:21" ht="31" x14ac:dyDescent="0.35">
      <c r="A86">
        <v>87</v>
      </c>
      <c r="B86" t="s">
        <v>223</v>
      </c>
      <c r="C86" s="3" t="s">
        <v>224</v>
      </c>
      <c r="D86">
        <v>198500</v>
      </c>
      <c r="E86">
        <v>123040</v>
      </c>
      <c r="F86">
        <f>ROUND(((E86/D86)*100),1)</f>
        <v>62</v>
      </c>
      <c r="G86" t="s">
        <v>14</v>
      </c>
      <c r="H86">
        <f>(E86/I86)</f>
        <v>83.022941970310384</v>
      </c>
      <c r="I86">
        <v>1482</v>
      </c>
      <c r="J86" t="s">
        <v>26</v>
      </c>
      <c r="K86" t="s">
        <v>27</v>
      </c>
      <c r="L86">
        <v>1299564000</v>
      </c>
      <c r="M86" s="9">
        <f>(((L86/60)/60)/24)+DATE(1970,1,1)</f>
        <v>40610.25</v>
      </c>
      <c r="N86">
        <v>1300510800</v>
      </c>
      <c r="O86" s="9">
        <f>(((N86/60)/60)/24)+DATE(1970,1,1)</f>
        <v>40621.208333333336</v>
      </c>
      <c r="P86" s="10">
        <f>YEAR(M86)</f>
        <v>2011</v>
      </c>
      <c r="Q86" t="b">
        <v>0</v>
      </c>
      <c r="R86" t="b">
        <v>1</v>
      </c>
      <c r="S86" t="s">
        <v>23</v>
      </c>
      <c r="T86" t="str" cm="1">
        <f t="array" ref="T86:U86">_xlfn.TEXTSPLIT(S86, "/")</f>
        <v>music</v>
      </c>
      <c r="U86" t="str">
        <v>rock</v>
      </c>
    </row>
    <row r="87" spans="1:21" x14ac:dyDescent="0.35">
      <c r="A87">
        <v>90</v>
      </c>
      <c r="B87" t="s">
        <v>229</v>
      </c>
      <c r="C87" s="3" t="s">
        <v>230</v>
      </c>
      <c r="D87">
        <v>7800</v>
      </c>
      <c r="E87">
        <v>6132</v>
      </c>
      <c r="F87">
        <f>ROUND(((E87/D87)*100),1)</f>
        <v>78.599999999999994</v>
      </c>
      <c r="G87" t="s">
        <v>14</v>
      </c>
      <c r="H87">
        <f>(E87/I87)</f>
        <v>57.849056603773583</v>
      </c>
      <c r="I87">
        <v>106</v>
      </c>
      <c r="J87" t="s">
        <v>21</v>
      </c>
      <c r="K87" t="s">
        <v>22</v>
      </c>
      <c r="L87">
        <v>1456380000</v>
      </c>
      <c r="M87" s="9">
        <f>(((L87/60)/60)/24)+DATE(1970,1,1)</f>
        <v>42425.25</v>
      </c>
      <c r="N87">
        <v>1456380000</v>
      </c>
      <c r="O87" s="9">
        <f>(((N87/60)/60)/24)+DATE(1970,1,1)</f>
        <v>42425.25</v>
      </c>
      <c r="P87" s="10">
        <f>YEAR(M87)</f>
        <v>2016</v>
      </c>
      <c r="Q87" t="b">
        <v>0</v>
      </c>
      <c r="R87" t="b">
        <v>1</v>
      </c>
      <c r="S87" t="s">
        <v>33</v>
      </c>
      <c r="T87" t="str" cm="1">
        <f t="array" ref="T87:U87">_xlfn.TEXTSPLIT(S87, "/")</f>
        <v>theater</v>
      </c>
      <c r="U87" t="str">
        <v>plays</v>
      </c>
    </row>
    <row r="88" spans="1:21" x14ac:dyDescent="0.35">
      <c r="A88">
        <v>91</v>
      </c>
      <c r="B88" t="s">
        <v>231</v>
      </c>
      <c r="C88" s="3" t="s">
        <v>232</v>
      </c>
      <c r="D88">
        <v>154300</v>
      </c>
      <c r="E88">
        <v>74688</v>
      </c>
      <c r="F88">
        <f>ROUND(((E88/D88)*100),1)</f>
        <v>48.4</v>
      </c>
      <c r="G88" t="s">
        <v>14</v>
      </c>
      <c r="H88">
        <f>(E88/I88)</f>
        <v>109.99705449189985</v>
      </c>
      <c r="I88">
        <v>679</v>
      </c>
      <c r="J88" t="s">
        <v>107</v>
      </c>
      <c r="K88" t="s">
        <v>108</v>
      </c>
      <c r="L88">
        <v>1470459600</v>
      </c>
      <c r="M88" s="9">
        <f>(((L88/60)/60)/24)+DATE(1970,1,1)</f>
        <v>42588.208333333328</v>
      </c>
      <c r="N88">
        <v>1472878800</v>
      </c>
      <c r="O88" s="9">
        <f>(((N88/60)/60)/24)+DATE(1970,1,1)</f>
        <v>42616.208333333328</v>
      </c>
      <c r="P88" s="10">
        <f>YEAR(M88)</f>
        <v>2016</v>
      </c>
      <c r="Q88" t="b">
        <v>0</v>
      </c>
      <c r="R88" t="b">
        <v>0</v>
      </c>
      <c r="S88" t="s">
        <v>206</v>
      </c>
      <c r="T88" t="str" cm="1">
        <f t="array" ref="T88:U88">_xlfn.TEXTSPLIT(S88, "/")</f>
        <v>publishing</v>
      </c>
      <c r="U88" t="str">
        <v>translations</v>
      </c>
    </row>
    <row r="89" spans="1:21" x14ac:dyDescent="0.35">
      <c r="A89">
        <v>98</v>
      </c>
      <c r="B89" t="s">
        <v>245</v>
      </c>
      <c r="C89" s="3" t="s">
        <v>246</v>
      </c>
      <c r="D89">
        <v>97800</v>
      </c>
      <c r="E89">
        <v>32951</v>
      </c>
      <c r="F89">
        <f>ROUND(((E89/D89)*100),1)</f>
        <v>33.700000000000003</v>
      </c>
      <c r="G89" t="s">
        <v>14</v>
      </c>
      <c r="H89">
        <f>(E89/I89)</f>
        <v>27.009016393442622</v>
      </c>
      <c r="I89">
        <v>1220</v>
      </c>
      <c r="J89" t="s">
        <v>26</v>
      </c>
      <c r="K89" t="s">
        <v>27</v>
      </c>
      <c r="L89">
        <v>1437973200</v>
      </c>
      <c r="M89" s="9">
        <f>(((L89/60)/60)/24)+DATE(1970,1,1)</f>
        <v>42212.208333333328</v>
      </c>
      <c r="N89">
        <v>1438318800</v>
      </c>
      <c r="O89" s="9">
        <f>(((N89/60)/60)/24)+DATE(1970,1,1)</f>
        <v>42216.208333333328</v>
      </c>
      <c r="P89" s="10">
        <f>YEAR(M89)</f>
        <v>2015</v>
      </c>
      <c r="Q89" t="b">
        <v>0</v>
      </c>
      <c r="R89" t="b">
        <v>0</v>
      </c>
      <c r="S89" t="s">
        <v>89</v>
      </c>
      <c r="T89" t="str" cm="1">
        <f t="array" ref="T89:U89">_xlfn.TEXTSPLIT(S89, "/")</f>
        <v>games</v>
      </c>
      <c r="U89" t="str">
        <v>video games</v>
      </c>
    </row>
    <row r="90" spans="1:21" x14ac:dyDescent="0.35">
      <c r="A90">
        <v>100</v>
      </c>
      <c r="B90" t="s">
        <v>249</v>
      </c>
      <c r="C90" s="3" t="s">
        <v>250</v>
      </c>
      <c r="D90">
        <v>100</v>
      </c>
      <c r="E90">
        <v>1</v>
      </c>
      <c r="F90">
        <f>ROUND(((E90/D90)*100),1)</f>
        <v>1</v>
      </c>
      <c r="G90" t="s">
        <v>14</v>
      </c>
      <c r="H90">
        <f>(E90/I90)</f>
        <v>1</v>
      </c>
      <c r="I90">
        <v>1</v>
      </c>
      <c r="J90" t="s">
        <v>21</v>
      </c>
      <c r="K90" t="s">
        <v>22</v>
      </c>
      <c r="L90">
        <v>1319000400</v>
      </c>
      <c r="M90" s="9">
        <f>(((L90/60)/60)/24)+DATE(1970,1,1)</f>
        <v>40835.208333333336</v>
      </c>
      <c r="N90">
        <v>1320555600</v>
      </c>
      <c r="O90" s="9">
        <f>(((N90/60)/60)/24)+DATE(1970,1,1)</f>
        <v>40853.208333333336</v>
      </c>
      <c r="P90" s="10">
        <f>YEAR(M90)</f>
        <v>2011</v>
      </c>
      <c r="Q90" t="b">
        <v>0</v>
      </c>
      <c r="R90" t="b">
        <v>0</v>
      </c>
      <c r="S90" t="s">
        <v>33</v>
      </c>
      <c r="T90" t="str" cm="1">
        <f t="array" ref="T90:U90">_xlfn.TEXTSPLIT(S90, "/")</f>
        <v>theater</v>
      </c>
      <c r="U90" t="str">
        <v>plays</v>
      </c>
    </row>
    <row r="91" spans="1:21" x14ac:dyDescent="0.35">
      <c r="A91">
        <v>103</v>
      </c>
      <c r="B91" t="s">
        <v>255</v>
      </c>
      <c r="C91" s="3" t="s">
        <v>256</v>
      </c>
      <c r="D91">
        <v>10000</v>
      </c>
      <c r="E91">
        <v>2461</v>
      </c>
      <c r="F91">
        <f>ROUND(((E91/D91)*100),1)</f>
        <v>24.6</v>
      </c>
      <c r="G91" t="s">
        <v>14</v>
      </c>
      <c r="H91">
        <f>(E91/I91)</f>
        <v>66.513513513513516</v>
      </c>
      <c r="I91">
        <v>37</v>
      </c>
      <c r="J91" t="s">
        <v>107</v>
      </c>
      <c r="K91" t="s">
        <v>108</v>
      </c>
      <c r="L91">
        <v>1287896400</v>
      </c>
      <c r="M91" s="9">
        <f>(((L91/60)/60)/24)+DATE(1970,1,1)</f>
        <v>40475.208333333336</v>
      </c>
      <c r="N91">
        <v>1288674000</v>
      </c>
      <c r="O91" s="9">
        <f>(((N91/60)/60)/24)+DATE(1970,1,1)</f>
        <v>40484.208333333336</v>
      </c>
      <c r="P91" s="10">
        <f>YEAR(M91)</f>
        <v>2010</v>
      </c>
      <c r="Q91" t="b">
        <v>0</v>
      </c>
      <c r="R91" t="b">
        <v>0</v>
      </c>
      <c r="S91" t="s">
        <v>50</v>
      </c>
      <c r="T91" t="str" cm="1">
        <f t="array" ref="T91:U91">_xlfn.TEXTSPLIT(S91, "/")</f>
        <v>music</v>
      </c>
      <c r="U91" t="str">
        <v>electric music</v>
      </c>
    </row>
    <row r="92" spans="1:21" ht="31" x14ac:dyDescent="0.35">
      <c r="A92">
        <v>109</v>
      </c>
      <c r="B92" t="s">
        <v>267</v>
      </c>
      <c r="C92" s="3" t="s">
        <v>268</v>
      </c>
      <c r="D92">
        <v>5200</v>
      </c>
      <c r="E92">
        <v>3079</v>
      </c>
      <c r="F92">
        <f>ROUND(((E92/D92)*100),1)</f>
        <v>59.2</v>
      </c>
      <c r="G92" t="s">
        <v>14</v>
      </c>
      <c r="H92">
        <f>(E92/I92)</f>
        <v>51.31666666666667</v>
      </c>
      <c r="I92">
        <v>60</v>
      </c>
      <c r="J92" t="s">
        <v>21</v>
      </c>
      <c r="K92" t="s">
        <v>22</v>
      </c>
      <c r="L92">
        <v>1389506400</v>
      </c>
      <c r="M92" s="9">
        <f>(((L92/60)/60)/24)+DATE(1970,1,1)</f>
        <v>41651.25</v>
      </c>
      <c r="N92">
        <v>1389679200</v>
      </c>
      <c r="O92" s="9">
        <f>(((N92/60)/60)/24)+DATE(1970,1,1)</f>
        <v>41653.25</v>
      </c>
      <c r="P92" s="10">
        <f>YEAR(M92)</f>
        <v>2014</v>
      </c>
      <c r="Q92" t="b">
        <v>0</v>
      </c>
      <c r="R92" t="b">
        <v>0</v>
      </c>
      <c r="S92" t="s">
        <v>269</v>
      </c>
      <c r="T92" t="str" cm="1">
        <f t="array" ref="T92:U92">_xlfn.TEXTSPLIT(S92, "/")</f>
        <v>film &amp; video</v>
      </c>
      <c r="U92" t="str">
        <v>television</v>
      </c>
    </row>
    <row r="93" spans="1:21" ht="31" x14ac:dyDescent="0.35">
      <c r="A93">
        <v>110</v>
      </c>
      <c r="B93" t="s">
        <v>270</v>
      </c>
      <c r="C93" s="3" t="s">
        <v>271</v>
      </c>
      <c r="D93">
        <v>142400</v>
      </c>
      <c r="E93">
        <v>21307</v>
      </c>
      <c r="F93">
        <f>ROUND(((E93/D93)*100),1)</f>
        <v>15</v>
      </c>
      <c r="G93" t="s">
        <v>14</v>
      </c>
      <c r="H93">
        <f>(E93/I93)</f>
        <v>71.983108108108112</v>
      </c>
      <c r="I93">
        <v>296</v>
      </c>
      <c r="J93" t="s">
        <v>21</v>
      </c>
      <c r="K93" t="s">
        <v>22</v>
      </c>
      <c r="L93">
        <v>1536642000</v>
      </c>
      <c r="M93" s="9">
        <f>(((L93/60)/60)/24)+DATE(1970,1,1)</f>
        <v>43354.208333333328</v>
      </c>
      <c r="N93">
        <v>1538283600</v>
      </c>
      <c r="O93" s="9">
        <f>(((N93/60)/60)/24)+DATE(1970,1,1)</f>
        <v>43373.208333333328</v>
      </c>
      <c r="P93" s="10">
        <f>YEAR(M93)</f>
        <v>2018</v>
      </c>
      <c r="Q93" t="b">
        <v>0</v>
      </c>
      <c r="R93" t="b">
        <v>0</v>
      </c>
      <c r="S93" t="s">
        <v>17</v>
      </c>
      <c r="T93" t="str" cm="1">
        <f t="array" ref="T93:U93">_xlfn.TEXTSPLIT(S93, "/")</f>
        <v>food</v>
      </c>
      <c r="U93" t="str">
        <v>food trucks</v>
      </c>
    </row>
    <row r="94" spans="1:21" ht="31" x14ac:dyDescent="0.35">
      <c r="A94">
        <v>115</v>
      </c>
      <c r="B94" t="s">
        <v>280</v>
      </c>
      <c r="C94" s="3" t="s">
        <v>281</v>
      </c>
      <c r="D94">
        <v>166700</v>
      </c>
      <c r="E94">
        <v>145382</v>
      </c>
      <c r="F94">
        <f>ROUND(((E94/D94)*100),1)</f>
        <v>87.2</v>
      </c>
      <c r="G94" t="s">
        <v>14</v>
      </c>
      <c r="H94">
        <f>(E94/I94)</f>
        <v>44.001815980629537</v>
      </c>
      <c r="I94">
        <v>3304</v>
      </c>
      <c r="J94" t="s">
        <v>107</v>
      </c>
      <c r="K94" t="s">
        <v>108</v>
      </c>
      <c r="L94">
        <v>1510898400</v>
      </c>
      <c r="M94" s="9">
        <f>(((L94/60)/60)/24)+DATE(1970,1,1)</f>
        <v>43056.25</v>
      </c>
      <c r="N94">
        <v>1513922400</v>
      </c>
      <c r="O94" s="9">
        <f>(((N94/60)/60)/24)+DATE(1970,1,1)</f>
        <v>43091.25</v>
      </c>
      <c r="P94" s="10">
        <f>YEAR(M94)</f>
        <v>2017</v>
      </c>
      <c r="Q94" t="b">
        <v>0</v>
      </c>
      <c r="R94" t="b">
        <v>0</v>
      </c>
      <c r="S94" t="s">
        <v>119</v>
      </c>
      <c r="T94" t="str" cm="1">
        <f t="array" ref="T94:U94">_xlfn.TEXTSPLIT(S94, "/")</f>
        <v>publishing</v>
      </c>
      <c r="U94" t="str">
        <v>fiction</v>
      </c>
    </row>
    <row r="95" spans="1:21" ht="31" x14ac:dyDescent="0.35">
      <c r="A95">
        <v>116</v>
      </c>
      <c r="B95" t="s">
        <v>282</v>
      </c>
      <c r="C95" s="3" t="s">
        <v>283</v>
      </c>
      <c r="D95">
        <v>7200</v>
      </c>
      <c r="E95">
        <v>6336</v>
      </c>
      <c r="F95">
        <f>ROUND(((E95/D95)*100),1)</f>
        <v>88</v>
      </c>
      <c r="G95" t="s">
        <v>14</v>
      </c>
      <c r="H95">
        <f>(E95/I95)</f>
        <v>86.794520547945211</v>
      </c>
      <c r="I95">
        <v>73</v>
      </c>
      <c r="J95" t="s">
        <v>21</v>
      </c>
      <c r="K95" t="s">
        <v>22</v>
      </c>
      <c r="L95">
        <v>1442552400</v>
      </c>
      <c r="M95" s="9">
        <f>(((L95/60)/60)/24)+DATE(1970,1,1)</f>
        <v>42265.208333333328</v>
      </c>
      <c r="N95">
        <v>1442638800</v>
      </c>
      <c r="O95" s="9">
        <f>(((N95/60)/60)/24)+DATE(1970,1,1)</f>
        <v>42266.208333333328</v>
      </c>
      <c r="P95" s="10">
        <f>YEAR(M95)</f>
        <v>2015</v>
      </c>
      <c r="Q95" t="b">
        <v>0</v>
      </c>
      <c r="R95" t="b">
        <v>0</v>
      </c>
      <c r="S95" t="s">
        <v>33</v>
      </c>
      <c r="T95" t="str" cm="1">
        <f t="array" ref="T95:U95">_xlfn.TEXTSPLIT(S95, "/")</f>
        <v>theater</v>
      </c>
      <c r="U95" t="str">
        <v>plays</v>
      </c>
    </row>
    <row r="96" spans="1:21" x14ac:dyDescent="0.35">
      <c r="A96">
        <v>122</v>
      </c>
      <c r="B96" t="s">
        <v>295</v>
      </c>
      <c r="C96" s="3" t="s">
        <v>296</v>
      </c>
      <c r="D96">
        <v>136800</v>
      </c>
      <c r="E96">
        <v>88055</v>
      </c>
      <c r="F96">
        <f>ROUND(((E96/D96)*100),1)</f>
        <v>64.400000000000006</v>
      </c>
      <c r="G96" t="s">
        <v>14</v>
      </c>
      <c r="H96">
        <f>(E96/I96)</f>
        <v>25.997933274284026</v>
      </c>
      <c r="I96">
        <v>3387</v>
      </c>
      <c r="J96" t="s">
        <v>21</v>
      </c>
      <c r="K96" t="s">
        <v>22</v>
      </c>
      <c r="L96">
        <v>1417068000</v>
      </c>
      <c r="M96" s="9">
        <f>(((L96/60)/60)/24)+DATE(1970,1,1)</f>
        <v>41970.25</v>
      </c>
      <c r="N96">
        <v>1419400800</v>
      </c>
      <c r="O96" s="9">
        <f>(((N96/60)/60)/24)+DATE(1970,1,1)</f>
        <v>41997.25</v>
      </c>
      <c r="P96" s="10">
        <f>YEAR(M96)</f>
        <v>2014</v>
      </c>
      <c r="Q96" t="b">
        <v>0</v>
      </c>
      <c r="R96" t="b">
        <v>0</v>
      </c>
      <c r="S96" t="s">
        <v>119</v>
      </c>
      <c r="T96" t="str" cm="1">
        <f t="array" ref="T96:U96">_xlfn.TEXTSPLIT(S96, "/")</f>
        <v>publishing</v>
      </c>
      <c r="U96" t="str">
        <v>fiction</v>
      </c>
    </row>
    <row r="97" spans="1:21" x14ac:dyDescent="0.35">
      <c r="A97">
        <v>123</v>
      </c>
      <c r="B97" t="s">
        <v>297</v>
      </c>
      <c r="C97" s="3" t="s">
        <v>298</v>
      </c>
      <c r="D97">
        <v>177700</v>
      </c>
      <c r="E97">
        <v>33092</v>
      </c>
      <c r="F97">
        <f>ROUND(((E97/D97)*100),1)</f>
        <v>18.600000000000001</v>
      </c>
      <c r="G97" t="s">
        <v>14</v>
      </c>
      <c r="H97">
        <f>(E97/I97)</f>
        <v>49.987915407854985</v>
      </c>
      <c r="I97">
        <v>662</v>
      </c>
      <c r="J97" t="s">
        <v>15</v>
      </c>
      <c r="K97" t="s">
        <v>16</v>
      </c>
      <c r="L97">
        <v>1448344800</v>
      </c>
      <c r="M97" s="9">
        <f>(((L97/60)/60)/24)+DATE(1970,1,1)</f>
        <v>42332.25</v>
      </c>
      <c r="N97">
        <v>1448604000</v>
      </c>
      <c r="O97" s="9">
        <f>(((N97/60)/60)/24)+DATE(1970,1,1)</f>
        <v>42335.25</v>
      </c>
      <c r="P97" s="10">
        <f>YEAR(M97)</f>
        <v>2015</v>
      </c>
      <c r="Q97" t="b">
        <v>1</v>
      </c>
      <c r="R97" t="b">
        <v>0</v>
      </c>
      <c r="S97" t="s">
        <v>33</v>
      </c>
      <c r="T97" t="str" cm="1">
        <f t="array" ref="T97:U97">_xlfn.TEXTSPLIT(S97, "/")</f>
        <v>theater</v>
      </c>
      <c r="U97" t="str">
        <v>plays</v>
      </c>
    </row>
    <row r="98" spans="1:21" x14ac:dyDescent="0.35">
      <c r="A98">
        <v>126</v>
      </c>
      <c r="B98" t="s">
        <v>303</v>
      </c>
      <c r="C98" s="3" t="s">
        <v>304</v>
      </c>
      <c r="D98">
        <v>180200</v>
      </c>
      <c r="E98">
        <v>69617</v>
      </c>
      <c r="F98">
        <f>ROUND(((E98/D98)*100),1)</f>
        <v>38.6</v>
      </c>
      <c r="G98" t="s">
        <v>14</v>
      </c>
      <c r="H98">
        <f>(E98/I98)</f>
        <v>89.944444444444443</v>
      </c>
      <c r="I98">
        <v>774</v>
      </c>
      <c r="J98" t="s">
        <v>21</v>
      </c>
      <c r="K98" t="s">
        <v>22</v>
      </c>
      <c r="L98">
        <v>1471150800</v>
      </c>
      <c r="M98" s="9">
        <f>(((L98/60)/60)/24)+DATE(1970,1,1)</f>
        <v>42596.208333333328</v>
      </c>
      <c r="N98">
        <v>1473570000</v>
      </c>
      <c r="O98" s="9">
        <f>(((N98/60)/60)/24)+DATE(1970,1,1)</f>
        <v>42624.208333333328</v>
      </c>
      <c r="P98" s="10">
        <f>YEAR(M98)</f>
        <v>2016</v>
      </c>
      <c r="Q98" t="b">
        <v>0</v>
      </c>
      <c r="R98" t="b">
        <v>1</v>
      </c>
      <c r="S98" t="s">
        <v>33</v>
      </c>
      <c r="T98" t="str" cm="1">
        <f t="array" ref="T98:U98">_xlfn.TEXTSPLIT(S98, "/")</f>
        <v>theater</v>
      </c>
      <c r="U98" t="str">
        <v>plays</v>
      </c>
    </row>
    <row r="99" spans="1:21" ht="31" x14ac:dyDescent="0.35">
      <c r="A99">
        <v>127</v>
      </c>
      <c r="B99" t="s">
        <v>305</v>
      </c>
      <c r="C99" s="3" t="s">
        <v>306</v>
      </c>
      <c r="D99">
        <v>103200</v>
      </c>
      <c r="E99">
        <v>53067</v>
      </c>
      <c r="F99">
        <f>ROUND(((E99/D99)*100),1)</f>
        <v>51.4</v>
      </c>
      <c r="G99" t="s">
        <v>14</v>
      </c>
      <c r="H99">
        <f>(E99/I99)</f>
        <v>78.96875</v>
      </c>
      <c r="I99">
        <v>672</v>
      </c>
      <c r="J99" t="s">
        <v>15</v>
      </c>
      <c r="K99" t="s">
        <v>16</v>
      </c>
      <c r="L99">
        <v>1273640400</v>
      </c>
      <c r="M99" s="9">
        <f>(((L99/60)/60)/24)+DATE(1970,1,1)</f>
        <v>40310.208333333336</v>
      </c>
      <c r="N99">
        <v>1273899600</v>
      </c>
      <c r="O99" s="9">
        <f>(((N99/60)/60)/24)+DATE(1970,1,1)</f>
        <v>40313.208333333336</v>
      </c>
      <c r="P99" s="10">
        <f>YEAR(M99)</f>
        <v>2010</v>
      </c>
      <c r="Q99" t="b">
        <v>0</v>
      </c>
      <c r="R99" t="b">
        <v>0</v>
      </c>
      <c r="S99" t="s">
        <v>33</v>
      </c>
      <c r="T99" t="str" cm="1">
        <f t="array" ref="T99:U99">_xlfn.TEXTSPLIT(S99, "/")</f>
        <v>theater</v>
      </c>
      <c r="U99" t="str">
        <v>plays</v>
      </c>
    </row>
    <row r="100" spans="1:21" x14ac:dyDescent="0.35">
      <c r="A100">
        <v>134</v>
      </c>
      <c r="B100" t="s">
        <v>320</v>
      </c>
      <c r="C100" s="3" t="s">
        <v>321</v>
      </c>
      <c r="D100">
        <v>99500</v>
      </c>
      <c r="E100">
        <v>89288</v>
      </c>
      <c r="F100">
        <f>ROUND(((E100/D100)*100),1)</f>
        <v>89.7</v>
      </c>
      <c r="G100" t="s">
        <v>14</v>
      </c>
      <c r="H100">
        <f>(E100/I100)</f>
        <v>94.987234042553197</v>
      </c>
      <c r="I100">
        <v>940</v>
      </c>
      <c r="J100" t="s">
        <v>98</v>
      </c>
      <c r="K100" t="s">
        <v>99</v>
      </c>
      <c r="L100">
        <v>1308459600</v>
      </c>
      <c r="M100" s="9">
        <f>(((L100/60)/60)/24)+DATE(1970,1,1)</f>
        <v>40713.208333333336</v>
      </c>
      <c r="N100">
        <v>1312693200</v>
      </c>
      <c r="O100" s="9">
        <f>(((N100/60)/60)/24)+DATE(1970,1,1)</f>
        <v>40762.208333333336</v>
      </c>
      <c r="P100" s="10">
        <f>YEAR(M100)</f>
        <v>2011</v>
      </c>
      <c r="Q100" t="b">
        <v>0</v>
      </c>
      <c r="R100" t="b">
        <v>1</v>
      </c>
      <c r="S100" t="s">
        <v>42</v>
      </c>
      <c r="T100" t="str" cm="1">
        <f t="array" ref="T100:U100">_xlfn.TEXTSPLIT(S100, "/")</f>
        <v>film &amp; video</v>
      </c>
      <c r="U100" t="str">
        <v>documentary</v>
      </c>
    </row>
    <row r="101" spans="1:21" x14ac:dyDescent="0.35">
      <c r="A101">
        <v>135</v>
      </c>
      <c r="B101" t="s">
        <v>322</v>
      </c>
      <c r="C101" s="3" t="s">
        <v>323</v>
      </c>
      <c r="D101">
        <v>7700</v>
      </c>
      <c r="E101">
        <v>5488</v>
      </c>
      <c r="F101">
        <f>ROUND(((E101/D101)*100),1)</f>
        <v>71.3</v>
      </c>
      <c r="G101" t="s">
        <v>14</v>
      </c>
      <c r="H101">
        <f>(E101/I101)</f>
        <v>46.905982905982903</v>
      </c>
      <c r="I101">
        <v>117</v>
      </c>
      <c r="J101" t="s">
        <v>21</v>
      </c>
      <c r="K101" t="s">
        <v>22</v>
      </c>
      <c r="L101">
        <v>1362636000</v>
      </c>
      <c r="M101" s="9">
        <f>(((L101/60)/60)/24)+DATE(1970,1,1)</f>
        <v>41340.25</v>
      </c>
      <c r="N101">
        <v>1363064400</v>
      </c>
      <c r="O101" s="9">
        <f>(((N101/60)/60)/24)+DATE(1970,1,1)</f>
        <v>41345.208333333336</v>
      </c>
      <c r="P101" s="10">
        <f>YEAR(M101)</f>
        <v>2013</v>
      </c>
      <c r="Q101" t="b">
        <v>0</v>
      </c>
      <c r="R101" t="b">
        <v>1</v>
      </c>
      <c r="S101" t="s">
        <v>33</v>
      </c>
      <c r="T101" t="str" cm="1">
        <f t="array" ref="T101:U101">_xlfn.TEXTSPLIT(S101, "/")</f>
        <v>theater</v>
      </c>
      <c r="U101" t="str">
        <v>plays</v>
      </c>
    </row>
    <row r="102" spans="1:21" ht="31" x14ac:dyDescent="0.35">
      <c r="A102">
        <v>138</v>
      </c>
      <c r="B102" t="s">
        <v>328</v>
      </c>
      <c r="C102" s="3" t="s">
        <v>329</v>
      </c>
      <c r="D102">
        <v>9600</v>
      </c>
      <c r="E102">
        <v>9216</v>
      </c>
      <c r="F102">
        <f>ROUND(((E102/D102)*100),1)</f>
        <v>96</v>
      </c>
      <c r="G102" t="s">
        <v>14</v>
      </c>
      <c r="H102">
        <f>(E102/I102)</f>
        <v>80.139130434782615</v>
      </c>
      <c r="I102">
        <v>115</v>
      </c>
      <c r="J102" t="s">
        <v>21</v>
      </c>
      <c r="K102" t="s">
        <v>22</v>
      </c>
      <c r="L102">
        <v>1348808400</v>
      </c>
      <c r="M102" s="9">
        <f>(((L102/60)/60)/24)+DATE(1970,1,1)</f>
        <v>41180.208333333336</v>
      </c>
      <c r="N102">
        <v>1349326800</v>
      </c>
      <c r="O102" s="9">
        <f>(((N102/60)/60)/24)+DATE(1970,1,1)</f>
        <v>41186.208333333336</v>
      </c>
      <c r="P102" s="10">
        <f>YEAR(M102)</f>
        <v>2012</v>
      </c>
      <c r="Q102" t="b">
        <v>0</v>
      </c>
      <c r="R102" t="b">
        <v>0</v>
      </c>
      <c r="S102" t="s">
        <v>292</v>
      </c>
      <c r="T102" t="str" cm="1">
        <f t="array" ref="T102:U102">_xlfn.TEXTSPLIT(S102, "/")</f>
        <v>games</v>
      </c>
      <c r="U102" t="str">
        <v>mobile games</v>
      </c>
    </row>
    <row r="103" spans="1:21" x14ac:dyDescent="0.35">
      <c r="A103">
        <v>139</v>
      </c>
      <c r="B103" t="s">
        <v>330</v>
      </c>
      <c r="C103" s="3" t="s">
        <v>331</v>
      </c>
      <c r="D103">
        <v>92100</v>
      </c>
      <c r="E103">
        <v>19246</v>
      </c>
      <c r="F103">
        <f>ROUND(((E103/D103)*100),1)</f>
        <v>20.9</v>
      </c>
      <c r="G103" t="s">
        <v>14</v>
      </c>
      <c r="H103">
        <f>(E103/I103)</f>
        <v>59.036809815950917</v>
      </c>
      <c r="I103">
        <v>326</v>
      </c>
      <c r="J103" t="s">
        <v>21</v>
      </c>
      <c r="K103" t="s">
        <v>22</v>
      </c>
      <c r="L103">
        <v>1429592400</v>
      </c>
      <c r="M103" s="9">
        <f>(((L103/60)/60)/24)+DATE(1970,1,1)</f>
        <v>42115.208333333328</v>
      </c>
      <c r="N103">
        <v>1430974800</v>
      </c>
      <c r="O103" s="9">
        <f>(((N103/60)/60)/24)+DATE(1970,1,1)</f>
        <v>42131.208333333328</v>
      </c>
      <c r="P103" s="10">
        <f>YEAR(M103)</f>
        <v>2015</v>
      </c>
      <c r="Q103" t="b">
        <v>0</v>
      </c>
      <c r="R103" t="b">
        <v>1</v>
      </c>
      <c r="S103" t="s">
        <v>65</v>
      </c>
      <c r="T103" t="str" cm="1">
        <f t="array" ref="T103:U103">_xlfn.TEXTSPLIT(S103, "/")</f>
        <v>technology</v>
      </c>
      <c r="U103" t="str">
        <v>wearables</v>
      </c>
    </row>
    <row r="104" spans="1:21" x14ac:dyDescent="0.35">
      <c r="A104">
        <v>150</v>
      </c>
      <c r="B104" t="s">
        <v>352</v>
      </c>
      <c r="C104" s="3" t="s">
        <v>353</v>
      </c>
      <c r="D104">
        <v>100</v>
      </c>
      <c r="E104">
        <v>1</v>
      </c>
      <c r="F104">
        <f>ROUND(((E104/D104)*100),1)</f>
        <v>1</v>
      </c>
      <c r="G104" t="s">
        <v>14</v>
      </c>
      <c r="H104">
        <f>(E104/I104)</f>
        <v>1</v>
      </c>
      <c r="I104">
        <v>1</v>
      </c>
      <c r="J104" t="s">
        <v>21</v>
      </c>
      <c r="K104" t="s">
        <v>22</v>
      </c>
      <c r="L104">
        <v>1544940000</v>
      </c>
      <c r="M104" s="9">
        <f>(((L104/60)/60)/24)+DATE(1970,1,1)</f>
        <v>43450.25</v>
      </c>
      <c r="N104">
        <v>1545026400</v>
      </c>
      <c r="O104" s="9">
        <f>(((N104/60)/60)/24)+DATE(1970,1,1)</f>
        <v>43451.25</v>
      </c>
      <c r="P104" s="10">
        <f>YEAR(M104)</f>
        <v>2018</v>
      </c>
      <c r="Q104" t="b">
        <v>0</v>
      </c>
      <c r="R104" t="b">
        <v>0</v>
      </c>
      <c r="S104" t="s">
        <v>23</v>
      </c>
      <c r="T104" t="str" cm="1">
        <f t="array" ref="T104:U104">_xlfn.TEXTSPLIT(S104, "/")</f>
        <v>music</v>
      </c>
      <c r="U104" t="str">
        <v>rock</v>
      </c>
    </row>
    <row r="105" spans="1:21" ht="31" x14ac:dyDescent="0.35">
      <c r="A105">
        <v>151</v>
      </c>
      <c r="B105" t="s">
        <v>354</v>
      </c>
      <c r="C105" s="3" t="s">
        <v>355</v>
      </c>
      <c r="D105">
        <v>137200</v>
      </c>
      <c r="E105">
        <v>88037</v>
      </c>
      <c r="F105">
        <f>ROUND(((E105/D105)*100),1)</f>
        <v>64.2</v>
      </c>
      <c r="G105" t="s">
        <v>14</v>
      </c>
      <c r="H105">
        <f>(E105/I105)</f>
        <v>60.011588275391958</v>
      </c>
      <c r="I105">
        <v>1467</v>
      </c>
      <c r="J105" t="s">
        <v>21</v>
      </c>
      <c r="K105" t="s">
        <v>22</v>
      </c>
      <c r="L105">
        <v>1402290000</v>
      </c>
      <c r="M105" s="9">
        <f>(((L105/60)/60)/24)+DATE(1970,1,1)</f>
        <v>41799.208333333336</v>
      </c>
      <c r="N105">
        <v>1406696400</v>
      </c>
      <c r="O105" s="9">
        <f>(((N105/60)/60)/24)+DATE(1970,1,1)</f>
        <v>41850.208333333336</v>
      </c>
      <c r="P105" s="10">
        <f>YEAR(M105)</f>
        <v>2014</v>
      </c>
      <c r="Q105" t="b">
        <v>0</v>
      </c>
      <c r="R105" t="b">
        <v>0</v>
      </c>
      <c r="S105" t="s">
        <v>50</v>
      </c>
      <c r="T105" t="str" cm="1">
        <f t="array" ref="T105:U105">_xlfn.TEXTSPLIT(S105, "/")</f>
        <v>music</v>
      </c>
      <c r="U105" t="str">
        <v>electric music</v>
      </c>
    </row>
    <row r="106" spans="1:21" x14ac:dyDescent="0.35">
      <c r="A106">
        <v>153</v>
      </c>
      <c r="B106" t="s">
        <v>358</v>
      </c>
      <c r="C106" s="3" t="s">
        <v>359</v>
      </c>
      <c r="D106">
        <v>189400</v>
      </c>
      <c r="E106">
        <v>176112</v>
      </c>
      <c r="F106">
        <f>ROUND(((E106/D106)*100),1)</f>
        <v>93</v>
      </c>
      <c r="G106" t="s">
        <v>14</v>
      </c>
      <c r="H106">
        <f>(E106/I106)</f>
        <v>31.000176025347649</v>
      </c>
      <c r="I106">
        <v>5681</v>
      </c>
      <c r="J106" t="s">
        <v>21</v>
      </c>
      <c r="K106" t="s">
        <v>22</v>
      </c>
      <c r="L106">
        <v>1350622800</v>
      </c>
      <c r="M106" s="9">
        <f>(((L106/60)/60)/24)+DATE(1970,1,1)</f>
        <v>41201.208333333336</v>
      </c>
      <c r="N106">
        <v>1351141200</v>
      </c>
      <c r="O106" s="9">
        <f>(((N106/60)/60)/24)+DATE(1970,1,1)</f>
        <v>41207.208333333336</v>
      </c>
      <c r="P106" s="10">
        <f>YEAR(M106)</f>
        <v>2012</v>
      </c>
      <c r="Q106" t="b">
        <v>0</v>
      </c>
      <c r="R106" t="b">
        <v>0</v>
      </c>
      <c r="S106" t="s">
        <v>33</v>
      </c>
      <c r="T106" t="str" cm="1">
        <f t="array" ref="T106:U106">_xlfn.TEXTSPLIT(S106, "/")</f>
        <v>theater</v>
      </c>
      <c r="U106" t="str">
        <v>plays</v>
      </c>
    </row>
    <row r="107" spans="1:21" x14ac:dyDescent="0.35">
      <c r="A107">
        <v>154</v>
      </c>
      <c r="B107" t="s">
        <v>360</v>
      </c>
      <c r="C107" s="3" t="s">
        <v>361</v>
      </c>
      <c r="D107">
        <v>171300</v>
      </c>
      <c r="E107">
        <v>100650</v>
      </c>
      <c r="F107">
        <f>ROUND(((E107/D107)*100),1)</f>
        <v>58.8</v>
      </c>
      <c r="G107" t="s">
        <v>14</v>
      </c>
      <c r="H107">
        <f>(E107/I107)</f>
        <v>95.042492917847028</v>
      </c>
      <c r="I107">
        <v>1059</v>
      </c>
      <c r="J107" t="s">
        <v>21</v>
      </c>
      <c r="K107" t="s">
        <v>22</v>
      </c>
      <c r="L107">
        <v>1463029200</v>
      </c>
      <c r="M107" s="9">
        <f>(((L107/60)/60)/24)+DATE(1970,1,1)</f>
        <v>42502.208333333328</v>
      </c>
      <c r="N107">
        <v>1465016400</v>
      </c>
      <c r="O107" s="9">
        <f>(((N107/60)/60)/24)+DATE(1970,1,1)</f>
        <v>42525.208333333328</v>
      </c>
      <c r="P107" s="10">
        <f>YEAR(M107)</f>
        <v>2016</v>
      </c>
      <c r="Q107" t="b">
        <v>0</v>
      </c>
      <c r="R107" t="b">
        <v>1</v>
      </c>
      <c r="S107" t="s">
        <v>60</v>
      </c>
      <c r="T107" t="str" cm="1">
        <f t="array" ref="T107:U107">_xlfn.TEXTSPLIT(S107, "/")</f>
        <v>music</v>
      </c>
      <c r="U107" t="str">
        <v>indie rock</v>
      </c>
    </row>
    <row r="108" spans="1:21" ht="31" x14ac:dyDescent="0.35">
      <c r="A108">
        <v>155</v>
      </c>
      <c r="B108" t="s">
        <v>362</v>
      </c>
      <c r="C108" s="3" t="s">
        <v>363</v>
      </c>
      <c r="D108">
        <v>139500</v>
      </c>
      <c r="E108">
        <v>90706</v>
      </c>
      <c r="F108">
        <f>ROUND(((E108/D108)*100),1)</f>
        <v>65</v>
      </c>
      <c r="G108" t="s">
        <v>14</v>
      </c>
      <c r="H108">
        <f>(E108/I108)</f>
        <v>75.968174204355108</v>
      </c>
      <c r="I108">
        <v>1194</v>
      </c>
      <c r="J108" t="s">
        <v>21</v>
      </c>
      <c r="K108" t="s">
        <v>22</v>
      </c>
      <c r="L108">
        <v>1269493200</v>
      </c>
      <c r="M108" s="9">
        <f>(((L108/60)/60)/24)+DATE(1970,1,1)</f>
        <v>40262.208333333336</v>
      </c>
      <c r="N108">
        <v>1270789200</v>
      </c>
      <c r="O108" s="9">
        <f>(((N108/60)/60)/24)+DATE(1970,1,1)</f>
        <v>40277.208333333336</v>
      </c>
      <c r="P108" s="10">
        <f>YEAR(M108)</f>
        <v>2010</v>
      </c>
      <c r="Q108" t="b">
        <v>0</v>
      </c>
      <c r="R108" t="b">
        <v>0</v>
      </c>
      <c r="S108" t="s">
        <v>33</v>
      </c>
      <c r="T108" t="str" cm="1">
        <f t="array" ref="T108:U108">_xlfn.TEXTSPLIT(S108, "/")</f>
        <v>theater</v>
      </c>
      <c r="U108" t="str">
        <v>plays</v>
      </c>
    </row>
    <row r="109" spans="1:21" x14ac:dyDescent="0.35">
      <c r="A109">
        <v>157</v>
      </c>
      <c r="B109" t="s">
        <v>366</v>
      </c>
      <c r="C109" s="3" t="s">
        <v>367</v>
      </c>
      <c r="D109">
        <v>4200</v>
      </c>
      <c r="E109">
        <v>2212</v>
      </c>
      <c r="F109">
        <f>ROUND(((E109/D109)*100),1)</f>
        <v>52.7</v>
      </c>
      <c r="G109" t="s">
        <v>14</v>
      </c>
      <c r="H109">
        <f>(E109/I109)</f>
        <v>73.733333333333334</v>
      </c>
      <c r="I109">
        <v>30</v>
      </c>
      <c r="J109" t="s">
        <v>26</v>
      </c>
      <c r="K109" t="s">
        <v>27</v>
      </c>
      <c r="L109">
        <v>1388383200</v>
      </c>
      <c r="M109" s="9">
        <f>(((L109/60)/60)/24)+DATE(1970,1,1)</f>
        <v>41638.25</v>
      </c>
      <c r="N109">
        <v>1389420000</v>
      </c>
      <c r="O109" s="9">
        <f>(((N109/60)/60)/24)+DATE(1970,1,1)</f>
        <v>41650.25</v>
      </c>
      <c r="P109" s="10">
        <f>YEAR(M109)</f>
        <v>2013</v>
      </c>
      <c r="Q109" t="b">
        <v>0</v>
      </c>
      <c r="R109" t="b">
        <v>0</v>
      </c>
      <c r="S109" t="s">
        <v>122</v>
      </c>
      <c r="T109" t="str" cm="1">
        <f t="array" ref="T109:U109">_xlfn.TEXTSPLIT(S109, "/")</f>
        <v>photography</v>
      </c>
      <c r="U109" t="str">
        <v>photography books</v>
      </c>
    </row>
    <row r="110" spans="1:21" ht="31" x14ac:dyDescent="0.35">
      <c r="A110">
        <v>161</v>
      </c>
      <c r="B110" t="s">
        <v>374</v>
      </c>
      <c r="C110" s="3" t="s">
        <v>375</v>
      </c>
      <c r="D110">
        <v>5500</v>
      </c>
      <c r="E110">
        <v>4300</v>
      </c>
      <c r="F110">
        <f>ROUND(((E110/D110)*100),1)</f>
        <v>78.2</v>
      </c>
      <c r="G110" t="s">
        <v>14</v>
      </c>
      <c r="H110">
        <f>(E110/I110)</f>
        <v>57.333333333333336</v>
      </c>
      <c r="I110">
        <v>75</v>
      </c>
      <c r="J110" t="s">
        <v>21</v>
      </c>
      <c r="K110" t="s">
        <v>22</v>
      </c>
      <c r="L110">
        <v>1442984400</v>
      </c>
      <c r="M110" s="9">
        <f>(((L110/60)/60)/24)+DATE(1970,1,1)</f>
        <v>42270.208333333328</v>
      </c>
      <c r="N110">
        <v>1443502800</v>
      </c>
      <c r="O110" s="9">
        <f>(((N110/60)/60)/24)+DATE(1970,1,1)</f>
        <v>42276.208333333328</v>
      </c>
      <c r="P110" s="10">
        <f>YEAR(M110)</f>
        <v>2015</v>
      </c>
      <c r="Q110" t="b">
        <v>0</v>
      </c>
      <c r="R110" t="b">
        <v>1</v>
      </c>
      <c r="S110" t="s">
        <v>28</v>
      </c>
      <c r="T110" t="str" cm="1">
        <f t="array" ref="T110:U110">_xlfn.TEXTSPLIT(S110, "/")</f>
        <v>technology</v>
      </c>
      <c r="U110" t="str">
        <v>web</v>
      </c>
    </row>
    <row r="111" spans="1:21" x14ac:dyDescent="0.35">
      <c r="A111">
        <v>168</v>
      </c>
      <c r="B111" t="s">
        <v>388</v>
      </c>
      <c r="C111" s="3" t="s">
        <v>389</v>
      </c>
      <c r="D111">
        <v>128100</v>
      </c>
      <c r="E111">
        <v>40107</v>
      </c>
      <c r="F111">
        <f>ROUND(((E111/D111)*100),1)</f>
        <v>31.3</v>
      </c>
      <c r="G111" t="s">
        <v>14</v>
      </c>
      <c r="H111">
        <f>(E111/I111)</f>
        <v>41.996858638743454</v>
      </c>
      <c r="I111">
        <v>955</v>
      </c>
      <c r="J111" t="s">
        <v>36</v>
      </c>
      <c r="K111" t="s">
        <v>37</v>
      </c>
      <c r="L111">
        <v>1550815200</v>
      </c>
      <c r="M111" s="9">
        <f>(((L111/60)/60)/24)+DATE(1970,1,1)</f>
        <v>43518.25</v>
      </c>
      <c r="N111">
        <v>1552798800</v>
      </c>
      <c r="O111" s="9">
        <f>(((N111/60)/60)/24)+DATE(1970,1,1)</f>
        <v>43541.208333333328</v>
      </c>
      <c r="P111" s="10">
        <f>YEAR(M111)</f>
        <v>2019</v>
      </c>
      <c r="Q111" t="b">
        <v>0</v>
      </c>
      <c r="R111" t="b">
        <v>1</v>
      </c>
      <c r="S111" t="s">
        <v>60</v>
      </c>
      <c r="T111" t="str" cm="1">
        <f t="array" ref="T111:U111">_xlfn.TEXTSPLIT(S111, "/")</f>
        <v>music</v>
      </c>
      <c r="U111" t="str">
        <v>indie rock</v>
      </c>
    </row>
    <row r="112" spans="1:21" x14ac:dyDescent="0.35">
      <c r="A112">
        <v>170</v>
      </c>
      <c r="B112" t="s">
        <v>392</v>
      </c>
      <c r="C112" s="3" t="s">
        <v>393</v>
      </c>
      <c r="D112">
        <v>188100</v>
      </c>
      <c r="E112">
        <v>5528</v>
      </c>
      <c r="F112">
        <f>ROUND(((E112/D112)*100),1)</f>
        <v>2.9</v>
      </c>
      <c r="G112" t="s">
        <v>14</v>
      </c>
      <c r="H112">
        <f>(E112/I112)</f>
        <v>82.507462686567166</v>
      </c>
      <c r="I112">
        <v>67</v>
      </c>
      <c r="J112" t="s">
        <v>21</v>
      </c>
      <c r="K112" t="s">
        <v>22</v>
      </c>
      <c r="L112">
        <v>1501736400</v>
      </c>
      <c r="M112" s="9">
        <f>(((L112/60)/60)/24)+DATE(1970,1,1)</f>
        <v>42950.208333333328</v>
      </c>
      <c r="N112">
        <v>1502341200</v>
      </c>
      <c r="O112" s="9">
        <f>(((N112/60)/60)/24)+DATE(1970,1,1)</f>
        <v>42957.208333333328</v>
      </c>
      <c r="P112" s="10">
        <f>YEAR(M112)</f>
        <v>2017</v>
      </c>
      <c r="Q112" t="b">
        <v>0</v>
      </c>
      <c r="R112" t="b">
        <v>0</v>
      </c>
      <c r="S112" t="s">
        <v>60</v>
      </c>
      <c r="T112" t="str" cm="1">
        <f t="array" ref="T112:U112">_xlfn.TEXTSPLIT(S112, "/")</f>
        <v>music</v>
      </c>
      <c r="U112" t="str">
        <v>indie rock</v>
      </c>
    </row>
    <row r="113" spans="1:21" ht="31" x14ac:dyDescent="0.35">
      <c r="A113">
        <v>171</v>
      </c>
      <c r="B113" t="s">
        <v>394</v>
      </c>
      <c r="C113" s="3" t="s">
        <v>395</v>
      </c>
      <c r="D113">
        <v>4900</v>
      </c>
      <c r="E113">
        <v>521</v>
      </c>
      <c r="F113">
        <f>ROUND(((E113/D113)*100),1)</f>
        <v>10.6</v>
      </c>
      <c r="G113" t="s">
        <v>14</v>
      </c>
      <c r="H113">
        <f>(E113/I113)</f>
        <v>104.2</v>
      </c>
      <c r="I113">
        <v>5</v>
      </c>
      <c r="J113" t="s">
        <v>21</v>
      </c>
      <c r="K113" t="s">
        <v>22</v>
      </c>
      <c r="L113">
        <v>1395291600</v>
      </c>
      <c r="M113" s="9">
        <f>(((L113/60)/60)/24)+DATE(1970,1,1)</f>
        <v>41718.208333333336</v>
      </c>
      <c r="N113">
        <v>1397192400</v>
      </c>
      <c r="O113" s="9">
        <f>(((N113/60)/60)/24)+DATE(1970,1,1)</f>
        <v>41740.208333333336</v>
      </c>
      <c r="P113" s="10">
        <f>YEAR(M113)</f>
        <v>2014</v>
      </c>
      <c r="Q113" t="b">
        <v>0</v>
      </c>
      <c r="R113" t="b">
        <v>0</v>
      </c>
      <c r="S113" t="s">
        <v>206</v>
      </c>
      <c r="T113" t="str" cm="1">
        <f t="array" ref="T113:U113">_xlfn.TEXTSPLIT(S113, "/")</f>
        <v>publishing</v>
      </c>
      <c r="U113" t="str">
        <v>translations</v>
      </c>
    </row>
    <row r="114" spans="1:21" x14ac:dyDescent="0.35">
      <c r="A114">
        <v>172</v>
      </c>
      <c r="B114" t="s">
        <v>396</v>
      </c>
      <c r="C114" s="3" t="s">
        <v>397</v>
      </c>
      <c r="D114">
        <v>800</v>
      </c>
      <c r="E114">
        <v>663</v>
      </c>
      <c r="F114">
        <f>ROUND(((E114/D114)*100),1)</f>
        <v>82.9</v>
      </c>
      <c r="G114" t="s">
        <v>14</v>
      </c>
      <c r="H114">
        <f>(E114/I114)</f>
        <v>25.5</v>
      </c>
      <c r="I114">
        <v>26</v>
      </c>
      <c r="J114" t="s">
        <v>21</v>
      </c>
      <c r="K114" t="s">
        <v>22</v>
      </c>
      <c r="L114">
        <v>1405746000</v>
      </c>
      <c r="M114" s="9">
        <f>(((L114/60)/60)/24)+DATE(1970,1,1)</f>
        <v>41839.208333333336</v>
      </c>
      <c r="N114">
        <v>1407042000</v>
      </c>
      <c r="O114" s="9">
        <f>(((N114/60)/60)/24)+DATE(1970,1,1)</f>
        <v>41854.208333333336</v>
      </c>
      <c r="P114" s="10">
        <f>YEAR(M114)</f>
        <v>2014</v>
      </c>
      <c r="Q114" t="b">
        <v>0</v>
      </c>
      <c r="R114" t="b">
        <v>1</v>
      </c>
      <c r="S114" t="s">
        <v>42</v>
      </c>
      <c r="T114" t="str" cm="1">
        <f t="array" ref="T114:U114">_xlfn.TEXTSPLIT(S114, "/")</f>
        <v>film &amp; video</v>
      </c>
      <c r="U114" t="str">
        <v>documentary</v>
      </c>
    </row>
    <row r="115" spans="1:21" x14ac:dyDescent="0.35">
      <c r="A115">
        <v>175</v>
      </c>
      <c r="B115" t="s">
        <v>402</v>
      </c>
      <c r="C115" s="3" t="s">
        <v>403</v>
      </c>
      <c r="D115">
        <v>181200</v>
      </c>
      <c r="E115">
        <v>47459</v>
      </c>
      <c r="F115">
        <f>ROUND(((E115/D115)*100),1)</f>
        <v>26.2</v>
      </c>
      <c r="G115" t="s">
        <v>14</v>
      </c>
      <c r="H115">
        <f>(E115/I115)</f>
        <v>41.999115044247787</v>
      </c>
      <c r="I115">
        <v>1130</v>
      </c>
      <c r="J115" t="s">
        <v>21</v>
      </c>
      <c r="K115" t="s">
        <v>22</v>
      </c>
      <c r="L115">
        <v>1472619600</v>
      </c>
      <c r="M115" s="9">
        <f>(((L115/60)/60)/24)+DATE(1970,1,1)</f>
        <v>42613.208333333328</v>
      </c>
      <c r="N115">
        <v>1474261200</v>
      </c>
      <c r="O115" s="9">
        <f>(((N115/60)/60)/24)+DATE(1970,1,1)</f>
        <v>42632.208333333328</v>
      </c>
      <c r="P115" s="10">
        <f>YEAR(M115)</f>
        <v>2016</v>
      </c>
      <c r="Q115" t="b">
        <v>0</v>
      </c>
      <c r="R115" t="b">
        <v>0</v>
      </c>
      <c r="S115" t="s">
        <v>33</v>
      </c>
      <c r="T115" t="str" cm="1">
        <f t="array" ref="T115:U115">_xlfn.TEXTSPLIT(S115, "/")</f>
        <v>theater</v>
      </c>
      <c r="U115" t="str">
        <v>plays</v>
      </c>
    </row>
    <row r="116" spans="1:21" ht="31" x14ac:dyDescent="0.35">
      <c r="A116">
        <v>176</v>
      </c>
      <c r="B116" t="s">
        <v>404</v>
      </c>
      <c r="C116" s="3" t="s">
        <v>405</v>
      </c>
      <c r="D116">
        <v>115000</v>
      </c>
      <c r="E116">
        <v>86060</v>
      </c>
      <c r="F116">
        <f>ROUND(((E116/D116)*100),1)</f>
        <v>74.8</v>
      </c>
      <c r="G116" t="s">
        <v>14</v>
      </c>
      <c r="H116">
        <f>(E116/I116)</f>
        <v>110.05115089514067</v>
      </c>
      <c r="I116">
        <v>782</v>
      </c>
      <c r="J116" t="s">
        <v>21</v>
      </c>
      <c r="K116" t="s">
        <v>22</v>
      </c>
      <c r="L116">
        <v>1472878800</v>
      </c>
      <c r="M116" s="9">
        <f>(((L116/60)/60)/24)+DATE(1970,1,1)</f>
        <v>42616.208333333328</v>
      </c>
      <c r="N116">
        <v>1473656400</v>
      </c>
      <c r="O116" s="9">
        <f>(((N116/60)/60)/24)+DATE(1970,1,1)</f>
        <v>42625.208333333328</v>
      </c>
      <c r="P116" s="10">
        <f>YEAR(M116)</f>
        <v>2016</v>
      </c>
      <c r="Q116" t="b">
        <v>0</v>
      </c>
      <c r="R116" t="b">
        <v>0</v>
      </c>
      <c r="S116" t="s">
        <v>33</v>
      </c>
      <c r="T116" t="str" cm="1">
        <f t="array" ref="T116:U116">_xlfn.TEXTSPLIT(S116, "/")</f>
        <v>theater</v>
      </c>
      <c r="U116" t="str">
        <v>plays</v>
      </c>
    </row>
    <row r="117" spans="1:21" x14ac:dyDescent="0.35">
      <c r="A117">
        <v>178</v>
      </c>
      <c r="B117" t="s">
        <v>408</v>
      </c>
      <c r="C117" s="3" t="s">
        <v>409</v>
      </c>
      <c r="D117">
        <v>7200</v>
      </c>
      <c r="E117">
        <v>6927</v>
      </c>
      <c r="F117">
        <f>ROUND(((E117/D117)*100),1)</f>
        <v>96.2</v>
      </c>
      <c r="G117" t="s">
        <v>14</v>
      </c>
      <c r="H117">
        <f>(E117/I117)</f>
        <v>32.985714285714288</v>
      </c>
      <c r="I117">
        <v>210</v>
      </c>
      <c r="J117" t="s">
        <v>21</v>
      </c>
      <c r="K117" t="s">
        <v>22</v>
      </c>
      <c r="L117">
        <v>1505970000</v>
      </c>
      <c r="M117" s="9">
        <f>(((L117/60)/60)/24)+DATE(1970,1,1)</f>
        <v>42999.208333333328</v>
      </c>
      <c r="N117">
        <v>1506747600</v>
      </c>
      <c r="O117" s="9">
        <f>(((N117/60)/60)/24)+DATE(1970,1,1)</f>
        <v>43008.208333333328</v>
      </c>
      <c r="P117" s="10">
        <f>YEAR(M117)</f>
        <v>2017</v>
      </c>
      <c r="Q117" t="b">
        <v>0</v>
      </c>
      <c r="R117" t="b">
        <v>0</v>
      </c>
      <c r="S117" t="s">
        <v>17</v>
      </c>
      <c r="T117" t="str" cm="1">
        <f t="array" ref="T117:U117">_xlfn.TEXTSPLIT(S117, "/")</f>
        <v>food</v>
      </c>
      <c r="U117" t="str">
        <v>food trucks</v>
      </c>
    </row>
    <row r="118" spans="1:21" x14ac:dyDescent="0.35">
      <c r="A118">
        <v>181</v>
      </c>
      <c r="B118" t="s">
        <v>414</v>
      </c>
      <c r="C118" s="3" t="s">
        <v>415</v>
      </c>
      <c r="D118">
        <v>8600</v>
      </c>
      <c r="E118">
        <v>5315</v>
      </c>
      <c r="F118">
        <f>ROUND(((E118/D118)*100),1)</f>
        <v>61.8</v>
      </c>
      <c r="G118" t="s">
        <v>14</v>
      </c>
      <c r="H118">
        <f>(E118/I118)</f>
        <v>39.080882352941174</v>
      </c>
      <c r="I118">
        <v>136</v>
      </c>
      <c r="J118" t="s">
        <v>21</v>
      </c>
      <c r="K118" t="s">
        <v>22</v>
      </c>
      <c r="L118">
        <v>1507093200</v>
      </c>
      <c r="M118" s="9">
        <f>(((L118/60)/60)/24)+DATE(1970,1,1)</f>
        <v>43012.208333333328</v>
      </c>
      <c r="N118">
        <v>1508648400</v>
      </c>
      <c r="O118" s="9">
        <f>(((N118/60)/60)/24)+DATE(1970,1,1)</f>
        <v>43030.208333333328</v>
      </c>
      <c r="P118" s="10">
        <f>YEAR(M118)</f>
        <v>2017</v>
      </c>
      <c r="Q118" t="b">
        <v>0</v>
      </c>
      <c r="R118" t="b">
        <v>0</v>
      </c>
      <c r="S118" t="s">
        <v>28</v>
      </c>
      <c r="T118" t="str" cm="1">
        <f t="array" ref="T118:U118">_xlfn.TEXTSPLIT(S118, "/")</f>
        <v>technology</v>
      </c>
      <c r="U118" t="str">
        <v>web</v>
      </c>
    </row>
    <row r="119" spans="1:21" ht="31" x14ac:dyDescent="0.35">
      <c r="A119">
        <v>183</v>
      </c>
      <c r="B119" t="s">
        <v>418</v>
      </c>
      <c r="C119" s="3" t="s">
        <v>419</v>
      </c>
      <c r="D119">
        <v>5100</v>
      </c>
      <c r="E119">
        <v>3525</v>
      </c>
      <c r="F119">
        <f>ROUND(((E119/D119)*100),1)</f>
        <v>69.099999999999994</v>
      </c>
      <c r="G119" t="s">
        <v>14</v>
      </c>
      <c r="H119">
        <f>(E119/I119)</f>
        <v>40.988372093023258</v>
      </c>
      <c r="I119">
        <v>86</v>
      </c>
      <c r="J119" t="s">
        <v>15</v>
      </c>
      <c r="K119" t="s">
        <v>16</v>
      </c>
      <c r="L119">
        <v>1284008400</v>
      </c>
      <c r="M119" s="9">
        <f>(((L119/60)/60)/24)+DATE(1970,1,1)</f>
        <v>40430.208333333336</v>
      </c>
      <c r="N119">
        <v>1285131600</v>
      </c>
      <c r="O119" s="9">
        <f>(((N119/60)/60)/24)+DATE(1970,1,1)</f>
        <v>40443.208333333336</v>
      </c>
      <c r="P119" s="10">
        <f>YEAR(M119)</f>
        <v>2010</v>
      </c>
      <c r="Q119" t="b">
        <v>0</v>
      </c>
      <c r="R119" t="b">
        <v>0</v>
      </c>
      <c r="S119" t="s">
        <v>23</v>
      </c>
      <c r="T119" t="str" cm="1">
        <f t="array" ref="T119:U119">_xlfn.TEXTSPLIT(S119, "/")</f>
        <v>music</v>
      </c>
      <c r="U119" t="str">
        <v>rock</v>
      </c>
    </row>
    <row r="120" spans="1:21" ht="31" x14ac:dyDescent="0.35">
      <c r="A120">
        <v>185</v>
      </c>
      <c r="B120" t="s">
        <v>422</v>
      </c>
      <c r="C120" s="3" t="s">
        <v>423</v>
      </c>
      <c r="D120">
        <v>1000</v>
      </c>
      <c r="E120">
        <v>718</v>
      </c>
      <c r="F120">
        <f>ROUND(((E120/D120)*100),1)</f>
        <v>71.8</v>
      </c>
      <c r="G120" t="s">
        <v>14</v>
      </c>
      <c r="H120">
        <f>(E120/I120)</f>
        <v>37.789473684210527</v>
      </c>
      <c r="I120">
        <v>19</v>
      </c>
      <c r="J120" t="s">
        <v>21</v>
      </c>
      <c r="K120" t="s">
        <v>22</v>
      </c>
      <c r="L120">
        <v>1526187600</v>
      </c>
      <c r="M120" s="9">
        <f>(((L120/60)/60)/24)+DATE(1970,1,1)</f>
        <v>43233.208333333328</v>
      </c>
      <c r="N120">
        <v>1527138000</v>
      </c>
      <c r="O120" s="9">
        <f>(((N120/60)/60)/24)+DATE(1970,1,1)</f>
        <v>43244.208333333328</v>
      </c>
      <c r="P120" s="10">
        <f>YEAR(M120)</f>
        <v>2018</v>
      </c>
      <c r="Q120" t="b">
        <v>0</v>
      </c>
      <c r="R120" t="b">
        <v>0</v>
      </c>
      <c r="S120" t="s">
        <v>269</v>
      </c>
      <c r="T120" t="str" cm="1">
        <f t="array" ref="T120:U120">_xlfn.TEXTSPLIT(S120, "/")</f>
        <v>film &amp; video</v>
      </c>
      <c r="U120" t="str">
        <v>television</v>
      </c>
    </row>
    <row r="121" spans="1:21" x14ac:dyDescent="0.35">
      <c r="A121">
        <v>186</v>
      </c>
      <c r="B121" t="s">
        <v>424</v>
      </c>
      <c r="C121" s="3" t="s">
        <v>425</v>
      </c>
      <c r="D121">
        <v>88800</v>
      </c>
      <c r="E121">
        <v>28358</v>
      </c>
      <c r="F121">
        <f>ROUND(((E121/D121)*100),1)</f>
        <v>31.9</v>
      </c>
      <c r="G121" t="s">
        <v>14</v>
      </c>
      <c r="H121">
        <f>(E121/I121)</f>
        <v>32.006772009029348</v>
      </c>
      <c r="I121">
        <v>886</v>
      </c>
      <c r="J121" t="s">
        <v>21</v>
      </c>
      <c r="K121" t="s">
        <v>22</v>
      </c>
      <c r="L121">
        <v>1400821200</v>
      </c>
      <c r="M121" s="9">
        <f>(((L121/60)/60)/24)+DATE(1970,1,1)</f>
        <v>41782.208333333336</v>
      </c>
      <c r="N121">
        <v>1402117200</v>
      </c>
      <c r="O121" s="9">
        <f>(((N121/60)/60)/24)+DATE(1970,1,1)</f>
        <v>41797.208333333336</v>
      </c>
      <c r="P121" s="10">
        <f>YEAR(M121)</f>
        <v>2014</v>
      </c>
      <c r="Q121" t="b">
        <v>0</v>
      </c>
      <c r="R121" t="b">
        <v>0</v>
      </c>
      <c r="S121" t="s">
        <v>33</v>
      </c>
      <c r="T121" t="str" cm="1">
        <f t="array" ref="T121:U121">_xlfn.TEXTSPLIT(S121, "/")</f>
        <v>theater</v>
      </c>
      <c r="U121" t="str">
        <v>plays</v>
      </c>
    </row>
    <row r="122" spans="1:21" x14ac:dyDescent="0.35">
      <c r="A122">
        <v>188</v>
      </c>
      <c r="B122" t="s">
        <v>428</v>
      </c>
      <c r="C122" s="3" t="s">
        <v>429</v>
      </c>
      <c r="D122">
        <v>8200</v>
      </c>
      <c r="E122">
        <v>2625</v>
      </c>
      <c r="F122">
        <f>ROUND(((E122/D122)*100),1)</f>
        <v>32</v>
      </c>
      <c r="G122" t="s">
        <v>14</v>
      </c>
      <c r="H122">
        <f>(E122/I122)</f>
        <v>75</v>
      </c>
      <c r="I122">
        <v>35</v>
      </c>
      <c r="J122" t="s">
        <v>107</v>
      </c>
      <c r="K122" t="s">
        <v>108</v>
      </c>
      <c r="L122">
        <v>1417500000</v>
      </c>
      <c r="M122" s="9">
        <f>(((L122/60)/60)/24)+DATE(1970,1,1)</f>
        <v>41975.25</v>
      </c>
      <c r="N122">
        <v>1417586400</v>
      </c>
      <c r="O122" s="9">
        <f>(((N122/60)/60)/24)+DATE(1970,1,1)</f>
        <v>41976.25</v>
      </c>
      <c r="P122" s="10">
        <f>YEAR(M122)</f>
        <v>2014</v>
      </c>
      <c r="Q122" t="b">
        <v>0</v>
      </c>
      <c r="R122" t="b">
        <v>0</v>
      </c>
      <c r="S122" t="s">
        <v>33</v>
      </c>
      <c r="T122" t="str" cm="1">
        <f t="array" ref="T122:U122">_xlfn.TEXTSPLIT(S122, "/")</f>
        <v>theater</v>
      </c>
      <c r="U122" t="str">
        <v>plays</v>
      </c>
    </row>
    <row r="123" spans="1:21" x14ac:dyDescent="0.35">
      <c r="A123">
        <v>190</v>
      </c>
      <c r="B123" t="s">
        <v>432</v>
      </c>
      <c r="C123" s="3" t="s">
        <v>433</v>
      </c>
      <c r="D123">
        <v>3700</v>
      </c>
      <c r="E123">
        <v>2538</v>
      </c>
      <c r="F123">
        <f>ROUND(((E123/D123)*100),1)</f>
        <v>68.599999999999994</v>
      </c>
      <c r="G123" t="s">
        <v>14</v>
      </c>
      <c r="H123">
        <f>(E123/I123)</f>
        <v>105.75</v>
      </c>
      <c r="I123">
        <v>24</v>
      </c>
      <c r="J123" t="s">
        <v>21</v>
      </c>
      <c r="K123" t="s">
        <v>22</v>
      </c>
      <c r="L123">
        <v>1370322000</v>
      </c>
      <c r="M123" s="9">
        <f>(((L123/60)/60)/24)+DATE(1970,1,1)</f>
        <v>41429.208333333336</v>
      </c>
      <c r="N123">
        <v>1370408400</v>
      </c>
      <c r="O123" s="9">
        <f>(((N123/60)/60)/24)+DATE(1970,1,1)</f>
        <v>41430.208333333336</v>
      </c>
      <c r="P123" s="10">
        <f>YEAR(M123)</f>
        <v>2013</v>
      </c>
      <c r="Q123" t="b">
        <v>0</v>
      </c>
      <c r="R123" t="b">
        <v>1</v>
      </c>
      <c r="S123" t="s">
        <v>33</v>
      </c>
      <c r="T123" t="str" cm="1">
        <f t="array" ref="T123:U123">_xlfn.TEXTSPLIT(S123, "/")</f>
        <v>theater</v>
      </c>
      <c r="U123" t="str">
        <v>plays</v>
      </c>
    </row>
    <row r="124" spans="1:21" ht="31" x14ac:dyDescent="0.35">
      <c r="A124">
        <v>191</v>
      </c>
      <c r="B124" t="s">
        <v>434</v>
      </c>
      <c r="C124" s="3" t="s">
        <v>435</v>
      </c>
      <c r="D124">
        <v>8400</v>
      </c>
      <c r="E124">
        <v>3188</v>
      </c>
      <c r="F124">
        <f>ROUND(((E124/D124)*100),1)</f>
        <v>38</v>
      </c>
      <c r="G124" t="s">
        <v>14</v>
      </c>
      <c r="H124">
        <f>(E124/I124)</f>
        <v>37.069767441860463</v>
      </c>
      <c r="I124">
        <v>86</v>
      </c>
      <c r="J124" t="s">
        <v>107</v>
      </c>
      <c r="K124" t="s">
        <v>108</v>
      </c>
      <c r="L124">
        <v>1552366800</v>
      </c>
      <c r="M124" s="9">
        <f>(((L124/60)/60)/24)+DATE(1970,1,1)</f>
        <v>43536.208333333328</v>
      </c>
      <c r="N124">
        <v>1552626000</v>
      </c>
      <c r="O124" s="9">
        <f>(((N124/60)/60)/24)+DATE(1970,1,1)</f>
        <v>43539.208333333328</v>
      </c>
      <c r="P124" s="10">
        <f>YEAR(M124)</f>
        <v>2019</v>
      </c>
      <c r="Q124" t="b">
        <v>0</v>
      </c>
      <c r="R124" t="b">
        <v>0</v>
      </c>
      <c r="S124" t="s">
        <v>33</v>
      </c>
      <c r="T124" t="str" cm="1">
        <f t="array" ref="T124:U124">_xlfn.TEXTSPLIT(S124, "/")</f>
        <v>theater</v>
      </c>
      <c r="U124" t="str">
        <v>plays</v>
      </c>
    </row>
    <row r="125" spans="1:21" ht="31" x14ac:dyDescent="0.35">
      <c r="A125">
        <v>192</v>
      </c>
      <c r="B125" t="s">
        <v>436</v>
      </c>
      <c r="C125" s="3" t="s">
        <v>437</v>
      </c>
      <c r="D125">
        <v>42600</v>
      </c>
      <c r="E125">
        <v>8517</v>
      </c>
      <c r="F125">
        <f>ROUND(((E125/D125)*100),1)</f>
        <v>20</v>
      </c>
      <c r="G125" t="s">
        <v>14</v>
      </c>
      <c r="H125">
        <f>(E125/I125)</f>
        <v>35.049382716049379</v>
      </c>
      <c r="I125">
        <v>243</v>
      </c>
      <c r="J125" t="s">
        <v>21</v>
      </c>
      <c r="K125" t="s">
        <v>22</v>
      </c>
      <c r="L125">
        <v>1403845200</v>
      </c>
      <c r="M125" s="9">
        <f>(((L125/60)/60)/24)+DATE(1970,1,1)</f>
        <v>41817.208333333336</v>
      </c>
      <c r="N125">
        <v>1404190800</v>
      </c>
      <c r="O125" s="9">
        <f>(((N125/60)/60)/24)+DATE(1970,1,1)</f>
        <v>41821.208333333336</v>
      </c>
      <c r="P125" s="10">
        <f>YEAR(M125)</f>
        <v>2014</v>
      </c>
      <c r="Q125" t="b">
        <v>0</v>
      </c>
      <c r="R125" t="b">
        <v>0</v>
      </c>
      <c r="S125" t="s">
        <v>23</v>
      </c>
      <c r="T125" t="str" cm="1">
        <f t="array" ref="T125:U125">_xlfn.TEXTSPLIT(S125, "/")</f>
        <v>music</v>
      </c>
      <c r="U125" t="str">
        <v>rock</v>
      </c>
    </row>
    <row r="126" spans="1:21" x14ac:dyDescent="0.35">
      <c r="A126">
        <v>193</v>
      </c>
      <c r="B126" t="s">
        <v>438</v>
      </c>
      <c r="C126" s="3" t="s">
        <v>439</v>
      </c>
      <c r="D126">
        <v>6600</v>
      </c>
      <c r="E126">
        <v>3012</v>
      </c>
      <c r="F126">
        <f>ROUND(((E126/D126)*100),1)</f>
        <v>45.6</v>
      </c>
      <c r="G126" t="s">
        <v>14</v>
      </c>
      <c r="H126">
        <f>(E126/I126)</f>
        <v>46.338461538461537</v>
      </c>
      <c r="I126">
        <v>65</v>
      </c>
      <c r="J126" t="s">
        <v>21</v>
      </c>
      <c r="K126" t="s">
        <v>22</v>
      </c>
      <c r="L126">
        <v>1523163600</v>
      </c>
      <c r="M126" s="9">
        <f>(((L126/60)/60)/24)+DATE(1970,1,1)</f>
        <v>43198.208333333328</v>
      </c>
      <c r="N126">
        <v>1523509200</v>
      </c>
      <c r="O126" s="9">
        <f>(((N126/60)/60)/24)+DATE(1970,1,1)</f>
        <v>43202.208333333328</v>
      </c>
      <c r="P126" s="10">
        <f>YEAR(M126)</f>
        <v>2018</v>
      </c>
      <c r="Q126" t="b">
        <v>1</v>
      </c>
      <c r="R126" t="b">
        <v>0</v>
      </c>
      <c r="S126" t="s">
        <v>60</v>
      </c>
      <c r="T126" t="str" cm="1">
        <f t="array" ref="T126:U126">_xlfn.TEXTSPLIT(S126, "/")</f>
        <v>music</v>
      </c>
      <c r="U126" t="str">
        <v>indie rock</v>
      </c>
    </row>
    <row r="127" spans="1:21" ht="31" x14ac:dyDescent="0.35">
      <c r="A127">
        <v>196</v>
      </c>
      <c r="B127" t="s">
        <v>444</v>
      </c>
      <c r="C127" s="3" t="s">
        <v>445</v>
      </c>
      <c r="D127">
        <v>8200</v>
      </c>
      <c r="E127">
        <v>5178</v>
      </c>
      <c r="F127">
        <f>ROUND(((E127/D127)*100),1)</f>
        <v>63.1</v>
      </c>
      <c r="G127" t="s">
        <v>14</v>
      </c>
      <c r="H127">
        <f>(E127/I127)</f>
        <v>51.78</v>
      </c>
      <c r="I127">
        <v>100</v>
      </c>
      <c r="J127" t="s">
        <v>36</v>
      </c>
      <c r="K127" t="s">
        <v>37</v>
      </c>
      <c r="L127">
        <v>1472878800</v>
      </c>
      <c r="M127" s="9">
        <f>(((L127/60)/60)/24)+DATE(1970,1,1)</f>
        <v>42616.208333333328</v>
      </c>
      <c r="N127">
        <v>1474520400</v>
      </c>
      <c r="O127" s="9">
        <f>(((N127/60)/60)/24)+DATE(1970,1,1)</f>
        <v>42635.208333333328</v>
      </c>
      <c r="P127" s="10">
        <f>YEAR(M127)</f>
        <v>2016</v>
      </c>
      <c r="Q127" t="b">
        <v>0</v>
      </c>
      <c r="R127" t="b">
        <v>0</v>
      </c>
      <c r="S127" t="s">
        <v>65</v>
      </c>
      <c r="T127" t="str" cm="1">
        <f t="array" ref="T127:U127">_xlfn.TEXTSPLIT(S127, "/")</f>
        <v>technology</v>
      </c>
      <c r="U127" t="str">
        <v>wearables</v>
      </c>
    </row>
    <row r="128" spans="1:21" x14ac:dyDescent="0.35">
      <c r="A128">
        <v>198</v>
      </c>
      <c r="B128" t="s">
        <v>448</v>
      </c>
      <c r="C128" s="3" t="s">
        <v>449</v>
      </c>
      <c r="D128">
        <v>63200</v>
      </c>
      <c r="E128">
        <v>6041</v>
      </c>
      <c r="F128">
        <f>ROUND(((E128/D128)*100),1)</f>
        <v>9.6</v>
      </c>
      <c r="G128" t="s">
        <v>14</v>
      </c>
      <c r="H128">
        <f>(E128/I128)</f>
        <v>35.958333333333336</v>
      </c>
      <c r="I128">
        <v>168</v>
      </c>
      <c r="J128" t="s">
        <v>21</v>
      </c>
      <c r="K128" t="s">
        <v>22</v>
      </c>
      <c r="L128">
        <v>1281070800</v>
      </c>
      <c r="M128" s="9">
        <f>(((L128/60)/60)/24)+DATE(1970,1,1)</f>
        <v>40396.208333333336</v>
      </c>
      <c r="N128">
        <v>1283576400</v>
      </c>
      <c r="O128" s="9">
        <f>(((N128/60)/60)/24)+DATE(1970,1,1)</f>
        <v>40425.208333333336</v>
      </c>
      <c r="P128" s="10">
        <f>YEAR(M128)</f>
        <v>2010</v>
      </c>
      <c r="Q128" t="b">
        <v>0</v>
      </c>
      <c r="R128" t="b">
        <v>0</v>
      </c>
      <c r="S128" t="s">
        <v>50</v>
      </c>
      <c r="T128" t="str" cm="1">
        <f t="array" ref="T128:U128">_xlfn.TEXTSPLIT(S128, "/")</f>
        <v>music</v>
      </c>
      <c r="U128" t="str">
        <v>electric music</v>
      </c>
    </row>
    <row r="129" spans="1:21" x14ac:dyDescent="0.35">
      <c r="A129">
        <v>199</v>
      </c>
      <c r="B129" t="s">
        <v>450</v>
      </c>
      <c r="C129" s="3" t="s">
        <v>451</v>
      </c>
      <c r="D129">
        <v>1800</v>
      </c>
      <c r="E129">
        <v>968</v>
      </c>
      <c r="F129">
        <f>ROUND(((E129/D129)*100),1)</f>
        <v>53.8</v>
      </c>
      <c r="G129" t="s">
        <v>14</v>
      </c>
      <c r="H129">
        <f>(E129/I129)</f>
        <v>74.461538461538467</v>
      </c>
      <c r="I129">
        <v>13</v>
      </c>
      <c r="J129" t="s">
        <v>21</v>
      </c>
      <c r="K129" t="s">
        <v>22</v>
      </c>
      <c r="L129">
        <v>1436245200</v>
      </c>
      <c r="M129" s="9">
        <f>(((L129/60)/60)/24)+DATE(1970,1,1)</f>
        <v>42192.208333333328</v>
      </c>
      <c r="N129">
        <v>1436590800</v>
      </c>
      <c r="O129" s="9">
        <f>(((N129/60)/60)/24)+DATE(1970,1,1)</f>
        <v>42196.208333333328</v>
      </c>
      <c r="P129" s="10">
        <f>YEAR(M129)</f>
        <v>2015</v>
      </c>
      <c r="Q129" t="b">
        <v>0</v>
      </c>
      <c r="R129" t="b">
        <v>0</v>
      </c>
      <c r="S129" t="s">
        <v>23</v>
      </c>
      <c r="T129" t="str" cm="1">
        <f t="array" ref="T129:U129">_xlfn.TEXTSPLIT(S129, "/")</f>
        <v>music</v>
      </c>
      <c r="U129" t="str">
        <v>rock</v>
      </c>
    </row>
    <row r="130" spans="1:21" x14ac:dyDescent="0.35">
      <c r="A130">
        <v>200</v>
      </c>
      <c r="B130" t="s">
        <v>452</v>
      </c>
      <c r="C130" s="3" t="s">
        <v>453</v>
      </c>
      <c r="D130">
        <v>100</v>
      </c>
      <c r="E130">
        <v>2</v>
      </c>
      <c r="F130">
        <f>ROUND(((E130/D130)*100),1)</f>
        <v>2</v>
      </c>
      <c r="G130" t="s">
        <v>14</v>
      </c>
      <c r="H130">
        <f>(E130/I130)</f>
        <v>2</v>
      </c>
      <c r="I130">
        <v>1</v>
      </c>
      <c r="J130" t="s">
        <v>15</v>
      </c>
      <c r="K130" t="s">
        <v>16</v>
      </c>
      <c r="L130">
        <v>1269493200</v>
      </c>
      <c r="M130" s="9">
        <f>(((L130/60)/60)/24)+DATE(1970,1,1)</f>
        <v>40262.208333333336</v>
      </c>
      <c r="N130">
        <v>1270443600</v>
      </c>
      <c r="O130" s="9">
        <f>(((N130/60)/60)/24)+DATE(1970,1,1)</f>
        <v>40273.208333333336</v>
      </c>
      <c r="P130" s="10">
        <f>YEAR(M130)</f>
        <v>2010</v>
      </c>
      <c r="Q130" t="b">
        <v>0</v>
      </c>
      <c r="R130" t="b">
        <v>0</v>
      </c>
      <c r="S130" t="s">
        <v>33</v>
      </c>
      <c r="T130" t="str" cm="1">
        <f t="array" ref="T130:U130">_xlfn.TEXTSPLIT(S130, "/")</f>
        <v>theater</v>
      </c>
      <c r="U130" t="str">
        <v>plays</v>
      </c>
    </row>
    <row r="131" spans="1:21" x14ac:dyDescent="0.35">
      <c r="A131">
        <v>204</v>
      </c>
      <c r="B131" t="s">
        <v>460</v>
      </c>
      <c r="C131" s="3" t="s">
        <v>461</v>
      </c>
      <c r="D131">
        <v>75000</v>
      </c>
      <c r="E131">
        <v>2529</v>
      </c>
      <c r="F131">
        <f>ROUND(((E131/D131)*100),1)</f>
        <v>3.4</v>
      </c>
      <c r="G131" t="s">
        <v>14</v>
      </c>
      <c r="H131">
        <f>(E131/I131)</f>
        <v>63.225000000000001</v>
      </c>
      <c r="I131">
        <v>40</v>
      </c>
      <c r="J131" t="s">
        <v>21</v>
      </c>
      <c r="K131" t="s">
        <v>22</v>
      </c>
      <c r="L131">
        <v>1301806800</v>
      </c>
      <c r="M131" s="9">
        <f>(((L131/60)/60)/24)+DATE(1970,1,1)</f>
        <v>40636.208333333336</v>
      </c>
      <c r="N131">
        <v>1302670800</v>
      </c>
      <c r="O131" s="9">
        <f>(((N131/60)/60)/24)+DATE(1970,1,1)</f>
        <v>40646.208333333336</v>
      </c>
      <c r="P131" s="10">
        <f>YEAR(M131)</f>
        <v>2011</v>
      </c>
      <c r="Q131" t="b">
        <v>0</v>
      </c>
      <c r="R131" t="b">
        <v>0</v>
      </c>
      <c r="S131" t="s">
        <v>159</v>
      </c>
      <c r="T131" t="str" cm="1">
        <f t="array" ref="T131:U131">_xlfn.TEXTSPLIT(S131, "/")</f>
        <v>music</v>
      </c>
      <c r="U131" t="str">
        <v>jazz</v>
      </c>
    </row>
    <row r="132" spans="1:21" x14ac:dyDescent="0.35">
      <c r="A132">
        <v>210</v>
      </c>
      <c r="B132" t="s">
        <v>472</v>
      </c>
      <c r="C132" s="3" t="s">
        <v>473</v>
      </c>
      <c r="D132">
        <v>9400</v>
      </c>
      <c r="E132">
        <v>6338</v>
      </c>
      <c r="F132">
        <f>ROUND(((E132/D132)*100),1)</f>
        <v>67.400000000000006</v>
      </c>
      <c r="G132" t="s">
        <v>14</v>
      </c>
      <c r="H132">
        <f>(E132/I132)</f>
        <v>28.044247787610619</v>
      </c>
      <c r="I132">
        <v>226</v>
      </c>
      <c r="J132" t="s">
        <v>36</v>
      </c>
      <c r="K132" t="s">
        <v>37</v>
      </c>
      <c r="L132">
        <v>1488520800</v>
      </c>
      <c r="M132" s="9">
        <f>(((L132/60)/60)/24)+DATE(1970,1,1)</f>
        <v>42797.25</v>
      </c>
      <c r="N132">
        <v>1490850000</v>
      </c>
      <c r="O132" s="9">
        <f>(((N132/60)/60)/24)+DATE(1970,1,1)</f>
        <v>42824.208333333328</v>
      </c>
      <c r="P132" s="10">
        <f>YEAR(M132)</f>
        <v>2017</v>
      </c>
      <c r="Q132" t="b">
        <v>0</v>
      </c>
      <c r="R132" t="b">
        <v>0</v>
      </c>
      <c r="S132" t="s">
        <v>474</v>
      </c>
      <c r="T132" t="str" cm="1">
        <f t="array" ref="T132:U132">_xlfn.TEXTSPLIT(S132, "/")</f>
        <v>film &amp; video</v>
      </c>
      <c r="U132" t="str">
        <v>science fiction</v>
      </c>
    </row>
    <row r="133" spans="1:21" ht="31" x14ac:dyDescent="0.35">
      <c r="A133">
        <v>211</v>
      </c>
      <c r="B133" t="s">
        <v>475</v>
      </c>
      <c r="C133" s="3" t="s">
        <v>476</v>
      </c>
      <c r="D133">
        <v>104400</v>
      </c>
      <c r="E133">
        <v>99100</v>
      </c>
      <c r="F133">
        <f>ROUND(((E133/D133)*100),1)</f>
        <v>94.9</v>
      </c>
      <c r="G133" t="s">
        <v>14</v>
      </c>
      <c r="H133">
        <f>(E133/I133)</f>
        <v>60.984615384615381</v>
      </c>
      <c r="I133">
        <v>1625</v>
      </c>
      <c r="J133" t="s">
        <v>21</v>
      </c>
      <c r="K133" t="s">
        <v>22</v>
      </c>
      <c r="L133">
        <v>1377579600</v>
      </c>
      <c r="M133" s="9">
        <f>(((L133/60)/60)/24)+DATE(1970,1,1)</f>
        <v>41513.208333333336</v>
      </c>
      <c r="N133">
        <v>1379653200</v>
      </c>
      <c r="O133" s="9">
        <f>(((N133/60)/60)/24)+DATE(1970,1,1)</f>
        <v>41537.208333333336</v>
      </c>
      <c r="P133" s="10">
        <f>YEAR(M133)</f>
        <v>2013</v>
      </c>
      <c r="Q133" t="b">
        <v>0</v>
      </c>
      <c r="R133" t="b">
        <v>0</v>
      </c>
      <c r="S133" t="s">
        <v>33</v>
      </c>
      <c r="T133" t="str" cm="1">
        <f t="array" ref="T133:U133">_xlfn.TEXTSPLIT(S133, "/")</f>
        <v>theater</v>
      </c>
      <c r="U133" t="str">
        <v>plays</v>
      </c>
    </row>
    <row r="134" spans="1:21" x14ac:dyDescent="0.35">
      <c r="A134">
        <v>215</v>
      </c>
      <c r="B134" t="s">
        <v>483</v>
      </c>
      <c r="C134" s="3" t="s">
        <v>484</v>
      </c>
      <c r="D134">
        <v>156800</v>
      </c>
      <c r="E134">
        <v>6024</v>
      </c>
      <c r="F134">
        <f>ROUND(((E134/D134)*100),1)</f>
        <v>3.8</v>
      </c>
      <c r="G134" t="s">
        <v>14</v>
      </c>
      <c r="H134">
        <f>(E134/I134)</f>
        <v>42.125874125874127</v>
      </c>
      <c r="I134">
        <v>143</v>
      </c>
      <c r="J134" t="s">
        <v>21</v>
      </c>
      <c r="K134" t="s">
        <v>22</v>
      </c>
      <c r="L134">
        <v>1550037600</v>
      </c>
      <c r="M134" s="9">
        <f>(((L134/60)/60)/24)+DATE(1970,1,1)</f>
        <v>43509.25</v>
      </c>
      <c r="N134">
        <v>1550210400</v>
      </c>
      <c r="O134" s="9">
        <f>(((N134/60)/60)/24)+DATE(1970,1,1)</f>
        <v>43511.25</v>
      </c>
      <c r="P134" s="10">
        <f>YEAR(M134)</f>
        <v>2019</v>
      </c>
      <c r="Q134" t="b">
        <v>0</v>
      </c>
      <c r="R134" t="b">
        <v>0</v>
      </c>
      <c r="S134" t="s">
        <v>33</v>
      </c>
      <c r="T134" t="str" cm="1">
        <f t="array" ref="T134:U134">_xlfn.TEXTSPLIT(S134, "/")</f>
        <v>theater</v>
      </c>
      <c r="U134" t="str">
        <v>plays</v>
      </c>
    </row>
    <row r="135" spans="1:21" x14ac:dyDescent="0.35">
      <c r="A135">
        <v>217</v>
      </c>
      <c r="B135" t="s">
        <v>487</v>
      </c>
      <c r="C135" s="3" t="s">
        <v>488</v>
      </c>
      <c r="D135">
        <v>129400</v>
      </c>
      <c r="E135">
        <v>57911</v>
      </c>
      <c r="F135">
        <f>ROUND(((E135/D135)*100),1)</f>
        <v>44.8</v>
      </c>
      <c r="G135" t="s">
        <v>14</v>
      </c>
      <c r="H135">
        <f>(E135/I135)</f>
        <v>62.003211991434689</v>
      </c>
      <c r="I135">
        <v>934</v>
      </c>
      <c r="J135" t="s">
        <v>21</v>
      </c>
      <c r="K135" t="s">
        <v>22</v>
      </c>
      <c r="L135">
        <v>1556427600</v>
      </c>
      <c r="M135" s="9">
        <f>(((L135/60)/60)/24)+DATE(1970,1,1)</f>
        <v>43583.208333333328</v>
      </c>
      <c r="N135">
        <v>1557205200</v>
      </c>
      <c r="O135" s="9">
        <f>(((N135/60)/60)/24)+DATE(1970,1,1)</f>
        <v>43592.208333333328</v>
      </c>
      <c r="P135" s="10">
        <f>YEAR(M135)</f>
        <v>2019</v>
      </c>
      <c r="Q135" t="b">
        <v>0</v>
      </c>
      <c r="R135" t="b">
        <v>0</v>
      </c>
      <c r="S135" t="s">
        <v>474</v>
      </c>
      <c r="T135" t="str" cm="1">
        <f t="array" ref="T135:U135">_xlfn.TEXTSPLIT(S135, "/")</f>
        <v>film &amp; video</v>
      </c>
      <c r="U135" t="str">
        <v>science fiction</v>
      </c>
    </row>
    <row r="136" spans="1:21" x14ac:dyDescent="0.35">
      <c r="A136">
        <v>220</v>
      </c>
      <c r="B136" t="s">
        <v>493</v>
      </c>
      <c r="C136" s="3" t="s">
        <v>494</v>
      </c>
      <c r="D136">
        <v>7900</v>
      </c>
      <c r="E136">
        <v>667</v>
      </c>
      <c r="F136">
        <f>ROUND(((E136/D136)*100),1)</f>
        <v>8.4</v>
      </c>
      <c r="G136" t="s">
        <v>14</v>
      </c>
      <c r="H136">
        <f>(E136/I136)</f>
        <v>39.235294117647058</v>
      </c>
      <c r="I136">
        <v>17</v>
      </c>
      <c r="J136" t="s">
        <v>21</v>
      </c>
      <c r="K136" t="s">
        <v>22</v>
      </c>
      <c r="L136">
        <v>1309496400</v>
      </c>
      <c r="M136" s="9">
        <f>(((L136/60)/60)/24)+DATE(1970,1,1)</f>
        <v>40725.208333333336</v>
      </c>
      <c r="N136">
        <v>1311051600</v>
      </c>
      <c r="O136" s="9">
        <f>(((N136/60)/60)/24)+DATE(1970,1,1)</f>
        <v>40743.208333333336</v>
      </c>
      <c r="P136" s="10">
        <f>YEAR(M136)</f>
        <v>2011</v>
      </c>
      <c r="Q136" t="b">
        <v>1</v>
      </c>
      <c r="R136" t="b">
        <v>0</v>
      </c>
      <c r="S136" t="s">
        <v>33</v>
      </c>
      <c r="T136" t="str" cm="1">
        <f t="array" ref="T136:U136">_xlfn.TEXTSPLIT(S136, "/")</f>
        <v>theater</v>
      </c>
      <c r="U136" t="str">
        <v>plays</v>
      </c>
    </row>
    <row r="137" spans="1:21" ht="31" x14ac:dyDescent="0.35">
      <c r="A137">
        <v>221</v>
      </c>
      <c r="B137" t="s">
        <v>495</v>
      </c>
      <c r="C137" s="3" t="s">
        <v>496</v>
      </c>
      <c r="D137">
        <v>121500</v>
      </c>
      <c r="E137">
        <v>119830</v>
      </c>
      <c r="F137">
        <f>ROUND(((E137/D137)*100),1)</f>
        <v>98.6</v>
      </c>
      <c r="G137" t="s">
        <v>14</v>
      </c>
      <c r="H137">
        <f>(E137/I137)</f>
        <v>54.993116108306566</v>
      </c>
      <c r="I137">
        <v>2179</v>
      </c>
      <c r="J137" t="s">
        <v>21</v>
      </c>
      <c r="K137" t="s">
        <v>22</v>
      </c>
      <c r="L137">
        <v>1340254800</v>
      </c>
      <c r="M137" s="9">
        <f>(((L137/60)/60)/24)+DATE(1970,1,1)</f>
        <v>41081.208333333336</v>
      </c>
      <c r="N137">
        <v>1340427600</v>
      </c>
      <c r="O137" s="9">
        <f>(((N137/60)/60)/24)+DATE(1970,1,1)</f>
        <v>41083.208333333336</v>
      </c>
      <c r="P137" s="10">
        <f>YEAR(M137)</f>
        <v>2012</v>
      </c>
      <c r="Q137" t="b">
        <v>1</v>
      </c>
      <c r="R137" t="b">
        <v>0</v>
      </c>
      <c r="S137" t="s">
        <v>17</v>
      </c>
      <c r="T137" t="str" cm="1">
        <f t="array" ref="T137:U137">_xlfn.TEXTSPLIT(S137, "/")</f>
        <v>food</v>
      </c>
      <c r="U137" t="str">
        <v>food trucks</v>
      </c>
    </row>
    <row r="138" spans="1:21" x14ac:dyDescent="0.35">
      <c r="A138">
        <v>223</v>
      </c>
      <c r="B138" t="s">
        <v>499</v>
      </c>
      <c r="C138" s="3" t="s">
        <v>500</v>
      </c>
      <c r="D138">
        <v>87300</v>
      </c>
      <c r="E138">
        <v>81897</v>
      </c>
      <c r="F138">
        <f>ROUND(((E138/D138)*100),1)</f>
        <v>93.8</v>
      </c>
      <c r="G138" t="s">
        <v>14</v>
      </c>
      <c r="H138">
        <f>(E138/I138)</f>
        <v>87.966702470461868</v>
      </c>
      <c r="I138">
        <v>931</v>
      </c>
      <c r="J138" t="s">
        <v>21</v>
      </c>
      <c r="K138" t="s">
        <v>22</v>
      </c>
      <c r="L138">
        <v>1458104400</v>
      </c>
      <c r="M138" s="9">
        <f>(((L138/60)/60)/24)+DATE(1970,1,1)</f>
        <v>42445.208333333328</v>
      </c>
      <c r="N138">
        <v>1459314000</v>
      </c>
      <c r="O138" s="9">
        <f>(((N138/60)/60)/24)+DATE(1970,1,1)</f>
        <v>42459.208333333328</v>
      </c>
      <c r="P138" s="10">
        <f>YEAR(M138)</f>
        <v>2016</v>
      </c>
      <c r="Q138" t="b">
        <v>0</v>
      </c>
      <c r="R138" t="b">
        <v>0</v>
      </c>
      <c r="S138" t="s">
        <v>33</v>
      </c>
      <c r="T138" t="str" cm="1">
        <f t="array" ref="T138:U138">_xlfn.TEXTSPLIT(S138, "/")</f>
        <v>theater</v>
      </c>
      <c r="U138" t="str">
        <v>plays</v>
      </c>
    </row>
    <row r="139" spans="1:21" ht="31" x14ac:dyDescent="0.35">
      <c r="A139">
        <v>235</v>
      </c>
      <c r="B139" t="s">
        <v>522</v>
      </c>
      <c r="C139" s="3" t="s">
        <v>523</v>
      </c>
      <c r="D139">
        <v>8600</v>
      </c>
      <c r="E139">
        <v>3589</v>
      </c>
      <c r="F139">
        <f>ROUND(((E139/D139)*100),1)</f>
        <v>41.7</v>
      </c>
      <c r="G139" t="s">
        <v>14</v>
      </c>
      <c r="H139">
        <f>(E139/I139)</f>
        <v>39.010869565217391</v>
      </c>
      <c r="I139">
        <v>92</v>
      </c>
      <c r="J139" t="s">
        <v>21</v>
      </c>
      <c r="K139" t="s">
        <v>22</v>
      </c>
      <c r="L139">
        <v>1486965600</v>
      </c>
      <c r="M139" s="9">
        <f>(((L139/60)/60)/24)+DATE(1970,1,1)</f>
        <v>42779.25</v>
      </c>
      <c r="N139">
        <v>1487397600</v>
      </c>
      <c r="O139" s="9">
        <f>(((N139/60)/60)/24)+DATE(1970,1,1)</f>
        <v>42784.25</v>
      </c>
      <c r="P139" s="10">
        <f>YEAR(M139)</f>
        <v>2017</v>
      </c>
      <c r="Q139" t="b">
        <v>0</v>
      </c>
      <c r="R139" t="b">
        <v>0</v>
      </c>
      <c r="S139" t="s">
        <v>71</v>
      </c>
      <c r="T139" t="str" cm="1">
        <f t="array" ref="T139:U139">_xlfn.TEXTSPLIT(S139, "/")</f>
        <v>film &amp; video</v>
      </c>
      <c r="U139" t="str">
        <v>animation</v>
      </c>
    </row>
    <row r="140" spans="1:21" x14ac:dyDescent="0.35">
      <c r="A140">
        <v>236</v>
      </c>
      <c r="B140" t="s">
        <v>524</v>
      </c>
      <c r="C140" s="3" t="s">
        <v>525</v>
      </c>
      <c r="D140">
        <v>39500</v>
      </c>
      <c r="E140">
        <v>4323</v>
      </c>
      <c r="F140">
        <f>ROUND(((E140/D140)*100),1)</f>
        <v>10.9</v>
      </c>
      <c r="G140" t="s">
        <v>14</v>
      </c>
      <c r="H140">
        <f>(E140/I140)</f>
        <v>75.84210526315789</v>
      </c>
      <c r="I140">
        <v>57</v>
      </c>
      <c r="J140" t="s">
        <v>26</v>
      </c>
      <c r="K140" t="s">
        <v>27</v>
      </c>
      <c r="L140">
        <v>1561438800</v>
      </c>
      <c r="M140" s="9">
        <f>(((L140/60)/60)/24)+DATE(1970,1,1)</f>
        <v>43641.208333333328</v>
      </c>
      <c r="N140">
        <v>1562043600</v>
      </c>
      <c r="O140" s="9">
        <f>(((N140/60)/60)/24)+DATE(1970,1,1)</f>
        <v>43648.208333333328</v>
      </c>
      <c r="P140" s="10">
        <f>YEAR(M140)</f>
        <v>2019</v>
      </c>
      <c r="Q140" t="b">
        <v>0</v>
      </c>
      <c r="R140" t="b">
        <v>1</v>
      </c>
      <c r="S140" t="s">
        <v>23</v>
      </c>
      <c r="T140" t="str" cm="1">
        <f t="array" ref="T140:U140">_xlfn.TEXTSPLIT(S140, "/")</f>
        <v>music</v>
      </c>
      <c r="U140" t="str">
        <v>rock</v>
      </c>
    </row>
    <row r="141" spans="1:21" ht="31" x14ac:dyDescent="0.35">
      <c r="A141">
        <v>239</v>
      </c>
      <c r="B141" t="s">
        <v>530</v>
      </c>
      <c r="C141" s="3" t="s">
        <v>531</v>
      </c>
      <c r="D141">
        <v>3200</v>
      </c>
      <c r="E141">
        <v>3127</v>
      </c>
      <c r="F141">
        <f>ROUND(((E141/D141)*100),1)</f>
        <v>97.7</v>
      </c>
      <c r="G141" t="s">
        <v>14</v>
      </c>
      <c r="H141">
        <f>(E141/I141)</f>
        <v>76.268292682926827</v>
      </c>
      <c r="I141">
        <v>41</v>
      </c>
      <c r="J141" t="s">
        <v>21</v>
      </c>
      <c r="K141" t="s">
        <v>22</v>
      </c>
      <c r="L141">
        <v>1440824400</v>
      </c>
      <c r="M141" s="9">
        <f>(((L141/60)/60)/24)+DATE(1970,1,1)</f>
        <v>42245.208333333328</v>
      </c>
      <c r="N141">
        <v>1441170000</v>
      </c>
      <c r="O141" s="9">
        <f>(((N141/60)/60)/24)+DATE(1970,1,1)</f>
        <v>42249.208333333328</v>
      </c>
      <c r="P141" s="10">
        <f>YEAR(M141)</f>
        <v>2015</v>
      </c>
      <c r="Q141" t="b">
        <v>0</v>
      </c>
      <c r="R141" t="b">
        <v>0</v>
      </c>
      <c r="S141" t="s">
        <v>65</v>
      </c>
      <c r="T141" t="str" cm="1">
        <f t="array" ref="T141:U141">_xlfn.TEXTSPLIT(S141, "/")</f>
        <v>technology</v>
      </c>
      <c r="U141" t="str">
        <v>wearables</v>
      </c>
    </row>
    <row r="142" spans="1:21" x14ac:dyDescent="0.35">
      <c r="A142">
        <v>250</v>
      </c>
      <c r="B142" t="s">
        <v>552</v>
      </c>
      <c r="C142" s="3" t="s">
        <v>553</v>
      </c>
      <c r="D142">
        <v>100</v>
      </c>
      <c r="E142">
        <v>3</v>
      </c>
      <c r="F142">
        <f>ROUND(((E142/D142)*100),1)</f>
        <v>3</v>
      </c>
      <c r="G142" t="s">
        <v>14</v>
      </c>
      <c r="H142">
        <f>(E142/I142)</f>
        <v>3</v>
      </c>
      <c r="I142">
        <v>1</v>
      </c>
      <c r="J142" t="s">
        <v>21</v>
      </c>
      <c r="K142" t="s">
        <v>22</v>
      </c>
      <c r="L142">
        <v>1264399200</v>
      </c>
      <c r="M142" s="9">
        <f>(((L142/60)/60)/24)+DATE(1970,1,1)</f>
        <v>40203.25</v>
      </c>
      <c r="N142">
        <v>1267423200</v>
      </c>
      <c r="O142" s="9">
        <f>(((N142/60)/60)/24)+DATE(1970,1,1)</f>
        <v>40238.25</v>
      </c>
      <c r="P142" s="10">
        <f>YEAR(M142)</f>
        <v>2010</v>
      </c>
      <c r="Q142" t="b">
        <v>0</v>
      </c>
      <c r="R142" t="b">
        <v>0</v>
      </c>
      <c r="S142" t="s">
        <v>23</v>
      </c>
      <c r="T142" t="str" cm="1">
        <f t="array" ref="T142:U142">_xlfn.TEXTSPLIT(S142, "/")</f>
        <v>music</v>
      </c>
      <c r="U142" t="str">
        <v>rock</v>
      </c>
    </row>
    <row r="143" spans="1:21" x14ac:dyDescent="0.35">
      <c r="A143">
        <v>251</v>
      </c>
      <c r="B143" t="s">
        <v>554</v>
      </c>
      <c r="C143" s="3" t="s">
        <v>555</v>
      </c>
      <c r="D143">
        <v>7100</v>
      </c>
      <c r="E143">
        <v>3840</v>
      </c>
      <c r="F143">
        <f>ROUND(((E143/D143)*100),1)</f>
        <v>54.1</v>
      </c>
      <c r="G143" t="s">
        <v>14</v>
      </c>
      <c r="H143">
        <f>(E143/I143)</f>
        <v>38.019801980198018</v>
      </c>
      <c r="I143">
        <v>101</v>
      </c>
      <c r="J143" t="s">
        <v>21</v>
      </c>
      <c r="K143" t="s">
        <v>22</v>
      </c>
      <c r="L143">
        <v>1355032800</v>
      </c>
      <c r="M143" s="9">
        <f>(((L143/60)/60)/24)+DATE(1970,1,1)</f>
        <v>41252.25</v>
      </c>
      <c r="N143">
        <v>1355205600</v>
      </c>
      <c r="O143" s="9">
        <f>(((N143/60)/60)/24)+DATE(1970,1,1)</f>
        <v>41254.25</v>
      </c>
      <c r="P143" s="10">
        <f>YEAR(M143)</f>
        <v>2012</v>
      </c>
      <c r="Q143" t="b">
        <v>0</v>
      </c>
      <c r="R143" t="b">
        <v>0</v>
      </c>
      <c r="S143" t="s">
        <v>33</v>
      </c>
      <c r="T143" t="str" cm="1">
        <f t="array" ref="T143:U143">_xlfn.TEXTSPLIT(S143, "/")</f>
        <v>theater</v>
      </c>
      <c r="U143" t="str">
        <v>plays</v>
      </c>
    </row>
    <row r="144" spans="1:21" ht="31" x14ac:dyDescent="0.35">
      <c r="A144">
        <v>253</v>
      </c>
      <c r="B144" t="s">
        <v>558</v>
      </c>
      <c r="C144" s="3" t="s">
        <v>559</v>
      </c>
      <c r="D144">
        <v>121500</v>
      </c>
      <c r="E144">
        <v>108161</v>
      </c>
      <c r="F144">
        <f>ROUND(((E144/D144)*100),1)</f>
        <v>89</v>
      </c>
      <c r="G144" t="s">
        <v>14</v>
      </c>
      <c r="H144">
        <f>(E144/I144)</f>
        <v>81.019475655430711</v>
      </c>
      <c r="I144">
        <v>1335</v>
      </c>
      <c r="J144" t="s">
        <v>15</v>
      </c>
      <c r="K144" t="s">
        <v>16</v>
      </c>
      <c r="L144">
        <v>1302238800</v>
      </c>
      <c r="M144" s="9">
        <f>(((L144/60)/60)/24)+DATE(1970,1,1)</f>
        <v>40641.208333333336</v>
      </c>
      <c r="N144">
        <v>1303275600</v>
      </c>
      <c r="O144" s="9">
        <f>(((N144/60)/60)/24)+DATE(1970,1,1)</f>
        <v>40653.208333333336</v>
      </c>
      <c r="P144" s="10">
        <f>YEAR(M144)</f>
        <v>2011</v>
      </c>
      <c r="Q144" t="b">
        <v>0</v>
      </c>
      <c r="R144" t="b">
        <v>0</v>
      </c>
      <c r="S144" t="s">
        <v>53</v>
      </c>
      <c r="T144" t="str" cm="1">
        <f t="array" ref="T144:U144">_xlfn.TEXTSPLIT(S144, "/")</f>
        <v>film &amp; video</v>
      </c>
      <c r="U144" t="str">
        <v>drama</v>
      </c>
    </row>
    <row r="145" spans="1:21" x14ac:dyDescent="0.35">
      <c r="A145">
        <v>256</v>
      </c>
      <c r="B145" t="s">
        <v>564</v>
      </c>
      <c r="C145" s="3" t="s">
        <v>565</v>
      </c>
      <c r="D145">
        <v>4100</v>
      </c>
      <c r="E145">
        <v>959</v>
      </c>
      <c r="F145">
        <f>ROUND(((E145/D145)*100),1)</f>
        <v>23.4</v>
      </c>
      <c r="G145" t="s">
        <v>14</v>
      </c>
      <c r="H145">
        <f>(E145/I145)</f>
        <v>63.93333333333333</v>
      </c>
      <c r="I145">
        <v>15</v>
      </c>
      <c r="J145" t="s">
        <v>40</v>
      </c>
      <c r="K145" t="s">
        <v>41</v>
      </c>
      <c r="L145">
        <v>1453615200</v>
      </c>
      <c r="M145" s="9">
        <f>(((L145/60)/60)/24)+DATE(1970,1,1)</f>
        <v>42393.25</v>
      </c>
      <c r="N145">
        <v>1456812000</v>
      </c>
      <c r="O145" s="9">
        <f>(((N145/60)/60)/24)+DATE(1970,1,1)</f>
        <v>42430.25</v>
      </c>
      <c r="P145" s="10">
        <f>YEAR(M145)</f>
        <v>2016</v>
      </c>
      <c r="Q145" t="b">
        <v>0</v>
      </c>
      <c r="R145" t="b">
        <v>0</v>
      </c>
      <c r="S145" t="s">
        <v>23</v>
      </c>
      <c r="T145" t="str" cm="1">
        <f t="array" ref="T145:U145">_xlfn.TEXTSPLIT(S145, "/")</f>
        <v>music</v>
      </c>
      <c r="U145" t="str">
        <v>rock</v>
      </c>
    </row>
    <row r="146" spans="1:21" ht="31" x14ac:dyDescent="0.35">
      <c r="A146">
        <v>261</v>
      </c>
      <c r="B146" t="s">
        <v>574</v>
      </c>
      <c r="C146" s="3" t="s">
        <v>575</v>
      </c>
      <c r="D146">
        <v>84300</v>
      </c>
      <c r="E146">
        <v>26303</v>
      </c>
      <c r="F146">
        <f>ROUND(((E146/D146)*100),1)</f>
        <v>31.2</v>
      </c>
      <c r="G146" t="s">
        <v>14</v>
      </c>
      <c r="H146">
        <f>(E146/I146)</f>
        <v>57.936123348017624</v>
      </c>
      <c r="I146">
        <v>454</v>
      </c>
      <c r="J146" t="s">
        <v>21</v>
      </c>
      <c r="K146" t="s">
        <v>22</v>
      </c>
      <c r="L146">
        <v>1282712400</v>
      </c>
      <c r="M146" s="9">
        <f>(((L146/60)/60)/24)+DATE(1970,1,1)</f>
        <v>40415.208333333336</v>
      </c>
      <c r="N146">
        <v>1283058000</v>
      </c>
      <c r="O146" s="9">
        <f>(((N146/60)/60)/24)+DATE(1970,1,1)</f>
        <v>40419.208333333336</v>
      </c>
      <c r="P146" s="10">
        <f>YEAR(M146)</f>
        <v>2010</v>
      </c>
      <c r="Q146" t="b">
        <v>0</v>
      </c>
      <c r="R146" t="b">
        <v>1</v>
      </c>
      <c r="S146" t="s">
        <v>23</v>
      </c>
      <c r="T146" t="str" cm="1">
        <f t="array" ref="T146:U146">_xlfn.TEXTSPLIT(S146, "/")</f>
        <v>music</v>
      </c>
      <c r="U146" t="str">
        <v>rock</v>
      </c>
    </row>
    <row r="147" spans="1:21" x14ac:dyDescent="0.35">
      <c r="A147">
        <v>266</v>
      </c>
      <c r="B147" t="s">
        <v>584</v>
      </c>
      <c r="C147" s="3" t="s">
        <v>585</v>
      </c>
      <c r="D147">
        <v>111900</v>
      </c>
      <c r="E147">
        <v>85902</v>
      </c>
      <c r="F147">
        <f>ROUND(((E147/D147)*100),1)</f>
        <v>76.8</v>
      </c>
      <c r="G147" t="s">
        <v>14</v>
      </c>
      <c r="H147">
        <f>(E147/I147)</f>
        <v>26.996228786926462</v>
      </c>
      <c r="I147">
        <v>3182</v>
      </c>
      <c r="J147" t="s">
        <v>107</v>
      </c>
      <c r="K147" t="s">
        <v>108</v>
      </c>
      <c r="L147">
        <v>1415340000</v>
      </c>
      <c r="M147" s="9">
        <f>(((L147/60)/60)/24)+DATE(1970,1,1)</f>
        <v>41950.25</v>
      </c>
      <c r="N147">
        <v>1418191200</v>
      </c>
      <c r="O147" s="9">
        <f>(((N147/60)/60)/24)+DATE(1970,1,1)</f>
        <v>41983.25</v>
      </c>
      <c r="P147" s="10">
        <f>YEAR(M147)</f>
        <v>2014</v>
      </c>
      <c r="Q147" t="b">
        <v>0</v>
      </c>
      <c r="R147" t="b">
        <v>1</v>
      </c>
      <c r="S147" t="s">
        <v>159</v>
      </c>
      <c r="T147" t="str" cm="1">
        <f t="array" ref="T147:U147">_xlfn.TEXTSPLIT(S147, "/")</f>
        <v>music</v>
      </c>
      <c r="U147" t="str">
        <v>jazz</v>
      </c>
    </row>
    <row r="148" spans="1:21" ht="31" x14ac:dyDescent="0.35">
      <c r="A148">
        <v>274</v>
      </c>
      <c r="B148" t="s">
        <v>600</v>
      </c>
      <c r="C148" s="3" t="s">
        <v>601</v>
      </c>
      <c r="D148">
        <v>2400</v>
      </c>
      <c r="E148">
        <v>773</v>
      </c>
      <c r="F148">
        <f>ROUND(((E148/D148)*100),1)</f>
        <v>32.200000000000003</v>
      </c>
      <c r="G148" t="s">
        <v>14</v>
      </c>
      <c r="H148">
        <f>(E148/I148)</f>
        <v>51.533333333333331</v>
      </c>
      <c r="I148">
        <v>15</v>
      </c>
      <c r="J148" t="s">
        <v>21</v>
      </c>
      <c r="K148" t="s">
        <v>22</v>
      </c>
      <c r="L148">
        <v>1509948000</v>
      </c>
      <c r="M148" s="9">
        <f>(((L148/60)/60)/24)+DATE(1970,1,1)</f>
        <v>43045.25</v>
      </c>
      <c r="N148">
        <v>1510380000</v>
      </c>
      <c r="O148" s="9">
        <f>(((N148/60)/60)/24)+DATE(1970,1,1)</f>
        <v>43050.25</v>
      </c>
      <c r="P148" s="10">
        <f>YEAR(M148)</f>
        <v>2017</v>
      </c>
      <c r="Q148" t="b">
        <v>0</v>
      </c>
      <c r="R148" t="b">
        <v>0</v>
      </c>
      <c r="S148" t="s">
        <v>33</v>
      </c>
      <c r="T148" t="str" cm="1">
        <f t="array" ref="T148:U148">_xlfn.TEXTSPLIT(S148, "/")</f>
        <v>theater</v>
      </c>
      <c r="U148" t="str">
        <v>plays</v>
      </c>
    </row>
    <row r="149" spans="1:21" x14ac:dyDescent="0.35">
      <c r="A149">
        <v>276</v>
      </c>
      <c r="B149" t="s">
        <v>604</v>
      </c>
      <c r="C149" s="3" t="s">
        <v>605</v>
      </c>
      <c r="D149">
        <v>5500</v>
      </c>
      <c r="E149">
        <v>5324</v>
      </c>
      <c r="F149">
        <f>ROUND(((E149/D149)*100),1)</f>
        <v>96.8</v>
      </c>
      <c r="G149" t="s">
        <v>14</v>
      </c>
      <c r="H149">
        <f>(E149/I149)</f>
        <v>40.030075187969928</v>
      </c>
      <c r="I149">
        <v>133</v>
      </c>
      <c r="J149" t="s">
        <v>21</v>
      </c>
      <c r="K149" t="s">
        <v>22</v>
      </c>
      <c r="L149">
        <v>1334811600</v>
      </c>
      <c r="M149" s="9">
        <f>(((L149/60)/60)/24)+DATE(1970,1,1)</f>
        <v>41018.208333333336</v>
      </c>
      <c r="N149">
        <v>1335243600</v>
      </c>
      <c r="O149" s="9">
        <f>(((N149/60)/60)/24)+DATE(1970,1,1)</f>
        <v>41023.208333333336</v>
      </c>
      <c r="P149" s="10">
        <f>YEAR(M149)</f>
        <v>2012</v>
      </c>
      <c r="Q149" t="b">
        <v>0</v>
      </c>
      <c r="R149" t="b">
        <v>1</v>
      </c>
      <c r="S149" t="s">
        <v>89</v>
      </c>
      <c r="T149" t="str" cm="1">
        <f t="array" ref="T149:U149">_xlfn.TEXTSPLIT(S149, "/")</f>
        <v>games</v>
      </c>
      <c r="U149" t="str">
        <v>video games</v>
      </c>
    </row>
    <row r="150" spans="1:21" x14ac:dyDescent="0.35">
      <c r="A150">
        <v>281</v>
      </c>
      <c r="B150" t="s">
        <v>614</v>
      </c>
      <c r="C150" s="3" t="s">
        <v>615</v>
      </c>
      <c r="D150">
        <v>164500</v>
      </c>
      <c r="E150">
        <v>150552</v>
      </c>
      <c r="F150">
        <f>ROUND(((E150/D150)*100),1)</f>
        <v>91.5</v>
      </c>
      <c r="G150" t="s">
        <v>14</v>
      </c>
      <c r="H150">
        <f>(E150/I150)</f>
        <v>73.012609117361791</v>
      </c>
      <c r="I150">
        <v>2062</v>
      </c>
      <c r="J150" t="s">
        <v>21</v>
      </c>
      <c r="K150" t="s">
        <v>22</v>
      </c>
      <c r="L150">
        <v>1331445600</v>
      </c>
      <c r="M150" s="9">
        <f>(((L150/60)/60)/24)+DATE(1970,1,1)</f>
        <v>40979.25</v>
      </c>
      <c r="N150">
        <v>1333256400</v>
      </c>
      <c r="O150" s="9">
        <f>(((N150/60)/60)/24)+DATE(1970,1,1)</f>
        <v>41000.208333333336</v>
      </c>
      <c r="P150" s="10">
        <f>YEAR(M150)</f>
        <v>2012</v>
      </c>
      <c r="Q150" t="b">
        <v>0</v>
      </c>
      <c r="R150" t="b">
        <v>1</v>
      </c>
      <c r="S150" t="s">
        <v>33</v>
      </c>
      <c r="T150" t="str" cm="1">
        <f t="array" ref="T150:U150">_xlfn.TEXTSPLIT(S150, "/")</f>
        <v>theater</v>
      </c>
      <c r="U150" t="str">
        <v>plays</v>
      </c>
    </row>
    <row r="151" spans="1:21" ht="31" x14ac:dyDescent="0.35">
      <c r="A151">
        <v>283</v>
      </c>
      <c r="B151" t="s">
        <v>618</v>
      </c>
      <c r="C151" s="3" t="s">
        <v>619</v>
      </c>
      <c r="D151">
        <v>8100</v>
      </c>
      <c r="E151">
        <v>1517</v>
      </c>
      <c r="F151">
        <f>ROUND(((E151/D151)*100),1)</f>
        <v>18.7</v>
      </c>
      <c r="G151" t="s">
        <v>14</v>
      </c>
      <c r="H151">
        <f>(E151/I151)</f>
        <v>52.310344827586206</v>
      </c>
      <c r="I151">
        <v>29</v>
      </c>
      <c r="J151" t="s">
        <v>36</v>
      </c>
      <c r="K151" t="s">
        <v>37</v>
      </c>
      <c r="L151">
        <v>1464584400</v>
      </c>
      <c r="M151" s="9">
        <f>(((L151/60)/60)/24)+DATE(1970,1,1)</f>
        <v>42520.208333333328</v>
      </c>
      <c r="N151">
        <v>1465016400</v>
      </c>
      <c r="O151" s="9">
        <f>(((N151/60)/60)/24)+DATE(1970,1,1)</f>
        <v>42525.208333333328</v>
      </c>
      <c r="P151" s="10">
        <f>YEAR(M151)</f>
        <v>2016</v>
      </c>
      <c r="Q151" t="b">
        <v>0</v>
      </c>
      <c r="R151" t="b">
        <v>0</v>
      </c>
      <c r="S151" t="s">
        <v>23</v>
      </c>
      <c r="T151" t="str" cm="1">
        <f t="array" ref="T151:U151">_xlfn.TEXTSPLIT(S151, "/")</f>
        <v>music</v>
      </c>
      <c r="U151" t="str">
        <v>rock</v>
      </c>
    </row>
    <row r="152" spans="1:21" ht="31" x14ac:dyDescent="0.35">
      <c r="A152">
        <v>284</v>
      </c>
      <c r="B152" t="s">
        <v>620</v>
      </c>
      <c r="C152" s="3" t="s">
        <v>621</v>
      </c>
      <c r="D152">
        <v>9800</v>
      </c>
      <c r="E152">
        <v>8153</v>
      </c>
      <c r="F152">
        <f>ROUND(((E152/D152)*100),1)</f>
        <v>83.2</v>
      </c>
      <c r="G152" t="s">
        <v>14</v>
      </c>
      <c r="H152">
        <f>(E152/I152)</f>
        <v>61.765151515151516</v>
      </c>
      <c r="I152">
        <v>132</v>
      </c>
      <c r="J152" t="s">
        <v>21</v>
      </c>
      <c r="K152" t="s">
        <v>22</v>
      </c>
      <c r="L152">
        <v>1335848400</v>
      </c>
      <c r="M152" s="9">
        <f>(((L152/60)/60)/24)+DATE(1970,1,1)</f>
        <v>41030.208333333336</v>
      </c>
      <c r="N152">
        <v>1336280400</v>
      </c>
      <c r="O152" s="9">
        <f>(((N152/60)/60)/24)+DATE(1970,1,1)</f>
        <v>41035.208333333336</v>
      </c>
      <c r="P152" s="10">
        <f>YEAR(M152)</f>
        <v>2012</v>
      </c>
      <c r="Q152" t="b">
        <v>0</v>
      </c>
      <c r="R152" t="b">
        <v>0</v>
      </c>
      <c r="S152" t="s">
        <v>28</v>
      </c>
      <c r="T152" t="str" cm="1">
        <f t="array" ref="T152:U152">_xlfn.TEXTSPLIT(S152, "/")</f>
        <v>technology</v>
      </c>
      <c r="U152" t="str">
        <v>web</v>
      </c>
    </row>
    <row r="153" spans="1:21" x14ac:dyDescent="0.35">
      <c r="A153">
        <v>288</v>
      </c>
      <c r="B153" t="s">
        <v>628</v>
      </c>
      <c r="C153" s="3" t="s">
        <v>629</v>
      </c>
      <c r="D153">
        <v>5600</v>
      </c>
      <c r="E153">
        <v>5476</v>
      </c>
      <c r="F153">
        <f>ROUND(((E153/D153)*100),1)</f>
        <v>97.8</v>
      </c>
      <c r="G153" t="s">
        <v>14</v>
      </c>
      <c r="H153">
        <f>(E153/I153)</f>
        <v>39.970802919708028</v>
      </c>
      <c r="I153">
        <v>137</v>
      </c>
      <c r="J153" t="s">
        <v>36</v>
      </c>
      <c r="K153" t="s">
        <v>37</v>
      </c>
      <c r="L153">
        <v>1331701200</v>
      </c>
      <c r="M153" s="9">
        <f>(((L153/60)/60)/24)+DATE(1970,1,1)</f>
        <v>40982.208333333336</v>
      </c>
      <c r="N153">
        <v>1331787600</v>
      </c>
      <c r="O153" s="9">
        <f>(((N153/60)/60)/24)+DATE(1970,1,1)</f>
        <v>40983.208333333336</v>
      </c>
      <c r="P153" s="10">
        <f>YEAR(M153)</f>
        <v>2012</v>
      </c>
      <c r="Q153" t="b">
        <v>0</v>
      </c>
      <c r="R153" t="b">
        <v>1</v>
      </c>
      <c r="S153" t="s">
        <v>148</v>
      </c>
      <c r="T153" t="str" cm="1">
        <f t="array" ref="T153:U153">_xlfn.TEXTSPLIT(S153, "/")</f>
        <v>music</v>
      </c>
      <c r="U153" t="str">
        <v>metal</v>
      </c>
    </row>
    <row r="154" spans="1:21" x14ac:dyDescent="0.35">
      <c r="A154">
        <v>290</v>
      </c>
      <c r="B154" t="s">
        <v>632</v>
      </c>
      <c r="C154" s="3" t="s">
        <v>633</v>
      </c>
      <c r="D154">
        <v>168600</v>
      </c>
      <c r="E154">
        <v>91722</v>
      </c>
      <c r="F154">
        <f>ROUND(((E154/D154)*100),1)</f>
        <v>54.4</v>
      </c>
      <c r="G154" t="s">
        <v>14</v>
      </c>
      <c r="H154">
        <f>(E154/I154)</f>
        <v>101.01541850220265</v>
      </c>
      <c r="I154">
        <v>908</v>
      </c>
      <c r="J154" t="s">
        <v>21</v>
      </c>
      <c r="K154" t="s">
        <v>22</v>
      </c>
      <c r="L154">
        <v>1368162000</v>
      </c>
      <c r="M154" s="9">
        <f>(((L154/60)/60)/24)+DATE(1970,1,1)</f>
        <v>41404.208333333336</v>
      </c>
      <c r="N154">
        <v>1370926800</v>
      </c>
      <c r="O154" s="9">
        <f>(((N154/60)/60)/24)+DATE(1970,1,1)</f>
        <v>41436.208333333336</v>
      </c>
      <c r="P154" s="10">
        <f>YEAR(M154)</f>
        <v>2013</v>
      </c>
      <c r="Q154" t="b">
        <v>0</v>
      </c>
      <c r="R154" t="b">
        <v>1</v>
      </c>
      <c r="S154" t="s">
        <v>42</v>
      </c>
      <c r="T154" t="str" cm="1">
        <f t="array" ref="T154:U154">_xlfn.TEXTSPLIT(S154, "/")</f>
        <v>film &amp; video</v>
      </c>
      <c r="U154" t="str">
        <v>documentary</v>
      </c>
    </row>
    <row r="155" spans="1:21" x14ac:dyDescent="0.35">
      <c r="A155">
        <v>292</v>
      </c>
      <c r="B155" t="s">
        <v>636</v>
      </c>
      <c r="C155" s="3" t="s">
        <v>637</v>
      </c>
      <c r="D155">
        <v>7300</v>
      </c>
      <c r="E155">
        <v>717</v>
      </c>
      <c r="F155">
        <f>ROUND(((E155/D155)*100),1)</f>
        <v>9.8000000000000007</v>
      </c>
      <c r="G155" t="s">
        <v>14</v>
      </c>
      <c r="H155">
        <f>(E155/I155)</f>
        <v>71.7</v>
      </c>
      <c r="I155">
        <v>10</v>
      </c>
      <c r="J155" t="s">
        <v>21</v>
      </c>
      <c r="K155" t="s">
        <v>22</v>
      </c>
      <c r="L155">
        <v>1331874000</v>
      </c>
      <c r="M155" s="9">
        <f>(((L155/60)/60)/24)+DATE(1970,1,1)</f>
        <v>40984.208333333336</v>
      </c>
      <c r="N155">
        <v>1333429200</v>
      </c>
      <c r="O155" s="9">
        <f>(((N155/60)/60)/24)+DATE(1970,1,1)</f>
        <v>41002.208333333336</v>
      </c>
      <c r="P155" s="10">
        <f>YEAR(M155)</f>
        <v>2012</v>
      </c>
      <c r="Q155" t="b">
        <v>0</v>
      </c>
      <c r="R155" t="b">
        <v>0</v>
      </c>
      <c r="S155" t="s">
        <v>17</v>
      </c>
      <c r="T155" t="str" cm="1">
        <f t="array" ref="T155:U155">_xlfn.TEXTSPLIT(S155, "/")</f>
        <v>food</v>
      </c>
      <c r="U155" t="str">
        <v>food trucks</v>
      </c>
    </row>
    <row r="156" spans="1:21" ht="31" x14ac:dyDescent="0.35">
      <c r="A156">
        <v>295</v>
      </c>
      <c r="B156" t="s">
        <v>642</v>
      </c>
      <c r="C156" s="3" t="s">
        <v>643</v>
      </c>
      <c r="D156">
        <v>192900</v>
      </c>
      <c r="E156">
        <v>68769</v>
      </c>
      <c r="F156">
        <f>ROUND(((E156/D156)*100),1)</f>
        <v>35.700000000000003</v>
      </c>
      <c r="G156" t="s">
        <v>14</v>
      </c>
      <c r="H156">
        <f>(E156/I156)</f>
        <v>36.004712041884815</v>
      </c>
      <c r="I156">
        <v>1910</v>
      </c>
      <c r="J156" t="s">
        <v>98</v>
      </c>
      <c r="K156" t="s">
        <v>99</v>
      </c>
      <c r="L156">
        <v>1381813200</v>
      </c>
      <c r="M156" s="9">
        <f>(((L156/60)/60)/24)+DATE(1970,1,1)</f>
        <v>41562.208333333336</v>
      </c>
      <c r="N156">
        <v>1383976800</v>
      </c>
      <c r="O156" s="9">
        <f>(((N156/60)/60)/24)+DATE(1970,1,1)</f>
        <v>41587.25</v>
      </c>
      <c r="P156" s="10">
        <f>YEAR(M156)</f>
        <v>2013</v>
      </c>
      <c r="Q156" t="b">
        <v>0</v>
      </c>
      <c r="R156" t="b">
        <v>0</v>
      </c>
      <c r="S156" t="s">
        <v>33</v>
      </c>
      <c r="T156" t="str" cm="1">
        <f t="array" ref="T156:U156">_xlfn.TEXTSPLIT(S156, "/")</f>
        <v>theater</v>
      </c>
      <c r="U156" t="str">
        <v>plays</v>
      </c>
    </row>
    <row r="157" spans="1:21" ht="31" x14ac:dyDescent="0.35">
      <c r="A157">
        <v>296</v>
      </c>
      <c r="B157" t="s">
        <v>644</v>
      </c>
      <c r="C157" s="3" t="s">
        <v>645</v>
      </c>
      <c r="D157">
        <v>6100</v>
      </c>
      <c r="E157">
        <v>3352</v>
      </c>
      <c r="F157">
        <f>ROUND(((E157/D157)*100),1)</f>
        <v>55</v>
      </c>
      <c r="G157" t="s">
        <v>14</v>
      </c>
      <c r="H157">
        <f>(E157/I157)</f>
        <v>88.21052631578948</v>
      </c>
      <c r="I157">
        <v>38</v>
      </c>
      <c r="J157" t="s">
        <v>26</v>
      </c>
      <c r="K157" t="s">
        <v>27</v>
      </c>
      <c r="L157">
        <v>1548655200</v>
      </c>
      <c r="M157" s="9">
        <f>(((L157/60)/60)/24)+DATE(1970,1,1)</f>
        <v>43493.25</v>
      </c>
      <c r="N157">
        <v>1550556000</v>
      </c>
      <c r="O157" s="9">
        <f>(((N157/60)/60)/24)+DATE(1970,1,1)</f>
        <v>43515.25</v>
      </c>
      <c r="P157" s="10">
        <f>YEAR(M157)</f>
        <v>2019</v>
      </c>
      <c r="Q157" t="b">
        <v>0</v>
      </c>
      <c r="R157" t="b">
        <v>0</v>
      </c>
      <c r="S157" t="s">
        <v>33</v>
      </c>
      <c r="T157" t="str" cm="1">
        <f t="array" ref="T157:U157">_xlfn.TEXTSPLIT(S157, "/")</f>
        <v>theater</v>
      </c>
      <c r="U157" t="str">
        <v>plays</v>
      </c>
    </row>
    <row r="158" spans="1:21" x14ac:dyDescent="0.35">
      <c r="A158">
        <v>297</v>
      </c>
      <c r="B158" t="s">
        <v>646</v>
      </c>
      <c r="C158" s="3" t="s">
        <v>647</v>
      </c>
      <c r="D158">
        <v>7200</v>
      </c>
      <c r="E158">
        <v>6785</v>
      </c>
      <c r="F158">
        <f>ROUND(((E158/D158)*100),1)</f>
        <v>94.2</v>
      </c>
      <c r="G158" t="s">
        <v>14</v>
      </c>
      <c r="H158">
        <f>(E158/I158)</f>
        <v>65.240384615384613</v>
      </c>
      <c r="I158">
        <v>104</v>
      </c>
      <c r="J158" t="s">
        <v>26</v>
      </c>
      <c r="K158" t="s">
        <v>27</v>
      </c>
      <c r="L158">
        <v>1389679200</v>
      </c>
      <c r="M158" s="9">
        <f>(((L158/60)/60)/24)+DATE(1970,1,1)</f>
        <v>41653.25</v>
      </c>
      <c r="N158">
        <v>1390456800</v>
      </c>
      <c r="O158" s="9">
        <f>(((N158/60)/60)/24)+DATE(1970,1,1)</f>
        <v>41662.25</v>
      </c>
      <c r="P158" s="10">
        <f>YEAR(M158)</f>
        <v>2014</v>
      </c>
      <c r="Q158" t="b">
        <v>0</v>
      </c>
      <c r="R158" t="b">
        <v>1</v>
      </c>
      <c r="S158" t="s">
        <v>33</v>
      </c>
      <c r="T158" t="str" cm="1">
        <f t="array" ref="T158:U158">_xlfn.TEXTSPLIT(S158, "/")</f>
        <v>theater</v>
      </c>
      <c r="U158" t="str">
        <v>plays</v>
      </c>
    </row>
    <row r="159" spans="1:21" ht="31" x14ac:dyDescent="0.35">
      <c r="A159">
        <v>299</v>
      </c>
      <c r="B159" t="s">
        <v>650</v>
      </c>
      <c r="C159" s="3" t="s">
        <v>651</v>
      </c>
      <c r="D159">
        <v>3800</v>
      </c>
      <c r="E159">
        <v>1954</v>
      </c>
      <c r="F159">
        <f>ROUND(((E159/D159)*100),1)</f>
        <v>51.4</v>
      </c>
      <c r="G159" t="s">
        <v>14</v>
      </c>
      <c r="H159">
        <f>(E159/I159)</f>
        <v>39.877551020408163</v>
      </c>
      <c r="I159">
        <v>49</v>
      </c>
      <c r="J159" t="s">
        <v>21</v>
      </c>
      <c r="K159" t="s">
        <v>22</v>
      </c>
      <c r="L159">
        <v>1456984800</v>
      </c>
      <c r="M159" s="9">
        <f>(((L159/60)/60)/24)+DATE(1970,1,1)</f>
        <v>42432.25</v>
      </c>
      <c r="N159">
        <v>1461819600</v>
      </c>
      <c r="O159" s="9">
        <f>(((N159/60)/60)/24)+DATE(1970,1,1)</f>
        <v>42488.208333333328</v>
      </c>
      <c r="P159" s="10">
        <f>YEAR(M159)</f>
        <v>2016</v>
      </c>
      <c r="Q159" t="b">
        <v>0</v>
      </c>
      <c r="R159" t="b">
        <v>0</v>
      </c>
      <c r="S159" t="s">
        <v>17</v>
      </c>
      <c r="T159" t="str" cm="1">
        <f t="array" ref="T159:U159">_xlfn.TEXTSPLIT(S159, "/")</f>
        <v>food</v>
      </c>
      <c r="U159" t="str">
        <v>food trucks</v>
      </c>
    </row>
    <row r="160" spans="1:21" x14ac:dyDescent="0.35">
      <c r="A160">
        <v>300</v>
      </c>
      <c r="B160" t="s">
        <v>652</v>
      </c>
      <c r="C160" s="3" t="s">
        <v>653</v>
      </c>
      <c r="D160">
        <v>100</v>
      </c>
      <c r="E160">
        <v>5</v>
      </c>
      <c r="F160">
        <f>ROUND(((E160/D160)*100),1)</f>
        <v>5</v>
      </c>
      <c r="G160" t="s">
        <v>14</v>
      </c>
      <c r="H160">
        <f>(E160/I160)</f>
        <v>5</v>
      </c>
      <c r="I160">
        <v>1</v>
      </c>
      <c r="J160" t="s">
        <v>36</v>
      </c>
      <c r="K160" t="s">
        <v>37</v>
      </c>
      <c r="L160">
        <v>1504069200</v>
      </c>
      <c r="M160" s="9">
        <f>(((L160/60)/60)/24)+DATE(1970,1,1)</f>
        <v>42977.208333333328</v>
      </c>
      <c r="N160">
        <v>1504155600</v>
      </c>
      <c r="O160" s="9">
        <f>(((N160/60)/60)/24)+DATE(1970,1,1)</f>
        <v>42978.208333333328</v>
      </c>
      <c r="P160" s="10">
        <f>YEAR(M160)</f>
        <v>2017</v>
      </c>
      <c r="Q160" t="b">
        <v>0</v>
      </c>
      <c r="R160" t="b">
        <v>1</v>
      </c>
      <c r="S160" t="s">
        <v>68</v>
      </c>
      <c r="T160" t="str" cm="1">
        <f t="array" ref="T160:U160">_xlfn.TEXTSPLIT(S160, "/")</f>
        <v>publishing</v>
      </c>
      <c r="U160" t="str">
        <v>nonfiction</v>
      </c>
    </row>
    <row r="161" spans="1:21" ht="31" x14ac:dyDescent="0.35">
      <c r="A161">
        <v>302</v>
      </c>
      <c r="B161" t="s">
        <v>656</v>
      </c>
      <c r="C161" s="3" t="s">
        <v>657</v>
      </c>
      <c r="D161">
        <v>76100</v>
      </c>
      <c r="E161">
        <v>24234</v>
      </c>
      <c r="F161">
        <f>ROUND(((E161/D161)*100),1)</f>
        <v>31.8</v>
      </c>
      <c r="G161" t="s">
        <v>14</v>
      </c>
      <c r="H161">
        <f>(E161/I161)</f>
        <v>98.914285714285711</v>
      </c>
      <c r="I161">
        <v>245</v>
      </c>
      <c r="J161" t="s">
        <v>21</v>
      </c>
      <c r="K161" t="s">
        <v>22</v>
      </c>
      <c r="L161">
        <v>1535864400</v>
      </c>
      <c r="M161" s="9">
        <f>(((L161/60)/60)/24)+DATE(1970,1,1)</f>
        <v>43345.208333333328</v>
      </c>
      <c r="N161">
        <v>1537074000</v>
      </c>
      <c r="O161" s="9">
        <f>(((N161/60)/60)/24)+DATE(1970,1,1)</f>
        <v>43359.208333333328</v>
      </c>
      <c r="P161" s="10">
        <f>YEAR(M161)</f>
        <v>2018</v>
      </c>
      <c r="Q161" t="b">
        <v>0</v>
      </c>
      <c r="R161" t="b">
        <v>0</v>
      </c>
      <c r="S161" t="s">
        <v>33</v>
      </c>
      <c r="T161" t="str" cm="1">
        <f t="array" ref="T161:U161">_xlfn.TEXTSPLIT(S161, "/")</f>
        <v>theater</v>
      </c>
      <c r="U161" t="str">
        <v>plays</v>
      </c>
    </row>
    <row r="162" spans="1:21" x14ac:dyDescent="0.35">
      <c r="A162">
        <v>303</v>
      </c>
      <c r="B162" t="s">
        <v>658</v>
      </c>
      <c r="C162" s="3" t="s">
        <v>659</v>
      </c>
      <c r="D162">
        <v>3400</v>
      </c>
      <c r="E162">
        <v>2809</v>
      </c>
      <c r="F162">
        <f>ROUND(((E162/D162)*100),1)</f>
        <v>82.6</v>
      </c>
      <c r="G162" t="s">
        <v>14</v>
      </c>
      <c r="H162">
        <f>(E162/I162)</f>
        <v>87.78125</v>
      </c>
      <c r="I162">
        <v>32</v>
      </c>
      <c r="J162" t="s">
        <v>21</v>
      </c>
      <c r="K162" t="s">
        <v>22</v>
      </c>
      <c r="L162">
        <v>1452146400</v>
      </c>
      <c r="M162" s="9">
        <f>(((L162/60)/60)/24)+DATE(1970,1,1)</f>
        <v>42376.25</v>
      </c>
      <c r="N162">
        <v>1452578400</v>
      </c>
      <c r="O162" s="9">
        <f>(((N162/60)/60)/24)+DATE(1970,1,1)</f>
        <v>42381.25</v>
      </c>
      <c r="P162" s="10">
        <f>YEAR(M162)</f>
        <v>2016</v>
      </c>
      <c r="Q162" t="b">
        <v>0</v>
      </c>
      <c r="R162" t="b">
        <v>0</v>
      </c>
      <c r="S162" t="s">
        <v>60</v>
      </c>
      <c r="T162" t="str" cm="1">
        <f t="array" ref="T162:U162">_xlfn.TEXTSPLIT(S162, "/")</f>
        <v>music</v>
      </c>
      <c r="U162" t="str">
        <v>indie rock</v>
      </c>
    </row>
    <row r="163" spans="1:21" ht="31" x14ac:dyDescent="0.35">
      <c r="A163">
        <v>306</v>
      </c>
      <c r="B163" t="s">
        <v>664</v>
      </c>
      <c r="C163" s="3" t="s">
        <v>665</v>
      </c>
      <c r="D163">
        <v>6500</v>
      </c>
      <c r="E163">
        <v>514</v>
      </c>
      <c r="F163">
        <f>ROUND(((E163/D163)*100),1)</f>
        <v>7.9</v>
      </c>
      <c r="G163" t="s">
        <v>14</v>
      </c>
      <c r="H163">
        <f>(E163/I163)</f>
        <v>73.428571428571431</v>
      </c>
      <c r="I163">
        <v>7</v>
      </c>
      <c r="J163" t="s">
        <v>21</v>
      </c>
      <c r="K163" t="s">
        <v>22</v>
      </c>
      <c r="L163">
        <v>1500008400</v>
      </c>
      <c r="M163" s="9">
        <f>(((L163/60)/60)/24)+DATE(1970,1,1)</f>
        <v>42930.208333333328</v>
      </c>
      <c r="N163">
        <v>1500267600</v>
      </c>
      <c r="O163" s="9">
        <f>(((N163/60)/60)/24)+DATE(1970,1,1)</f>
        <v>42933.208333333328</v>
      </c>
      <c r="P163" s="10">
        <f>YEAR(M163)</f>
        <v>2017</v>
      </c>
      <c r="Q163" t="b">
        <v>0</v>
      </c>
      <c r="R163" t="b">
        <v>1</v>
      </c>
      <c r="S163" t="s">
        <v>33</v>
      </c>
      <c r="T163" t="str" cm="1">
        <f t="array" ref="T163:U163">_xlfn.TEXTSPLIT(S163, "/")</f>
        <v>theater</v>
      </c>
      <c r="U163" t="str">
        <v>plays</v>
      </c>
    </row>
    <row r="164" spans="1:21" x14ac:dyDescent="0.35">
      <c r="A164">
        <v>308</v>
      </c>
      <c r="B164" t="s">
        <v>668</v>
      </c>
      <c r="C164" s="3" t="s">
        <v>669</v>
      </c>
      <c r="D164">
        <v>118200</v>
      </c>
      <c r="E164">
        <v>87560</v>
      </c>
      <c r="F164">
        <f>ROUND(((E164/D164)*100),1)</f>
        <v>74.099999999999994</v>
      </c>
      <c r="G164" t="s">
        <v>14</v>
      </c>
      <c r="H164">
        <f>(E164/I164)</f>
        <v>109.04109589041096</v>
      </c>
      <c r="I164">
        <v>803</v>
      </c>
      <c r="J164" t="s">
        <v>21</v>
      </c>
      <c r="K164" t="s">
        <v>22</v>
      </c>
      <c r="L164">
        <v>1303102800</v>
      </c>
      <c r="M164" s="9">
        <f>(((L164/60)/60)/24)+DATE(1970,1,1)</f>
        <v>40651.208333333336</v>
      </c>
      <c r="N164">
        <v>1303189200</v>
      </c>
      <c r="O164" s="9">
        <f>(((N164/60)/60)/24)+DATE(1970,1,1)</f>
        <v>40652.208333333336</v>
      </c>
      <c r="P164" s="10">
        <f>YEAR(M164)</f>
        <v>2011</v>
      </c>
      <c r="Q164" t="b">
        <v>0</v>
      </c>
      <c r="R164" t="b">
        <v>0</v>
      </c>
      <c r="S164" t="s">
        <v>33</v>
      </c>
      <c r="T164" t="str" cm="1">
        <f t="array" ref="T164:U164">_xlfn.TEXTSPLIT(S164, "/")</f>
        <v>theater</v>
      </c>
      <c r="U164" t="str">
        <v>plays</v>
      </c>
    </row>
    <row r="165" spans="1:21" x14ac:dyDescent="0.35">
      <c r="A165">
        <v>310</v>
      </c>
      <c r="B165" t="s">
        <v>672</v>
      </c>
      <c r="C165" s="3" t="s">
        <v>673</v>
      </c>
      <c r="D165">
        <v>7800</v>
      </c>
      <c r="E165">
        <v>1586</v>
      </c>
      <c r="F165">
        <f>ROUND(((E165/D165)*100),1)</f>
        <v>20.3</v>
      </c>
      <c r="G165" t="s">
        <v>14</v>
      </c>
      <c r="H165">
        <f>(E165/I165)</f>
        <v>99.125</v>
      </c>
      <c r="I165">
        <v>16</v>
      </c>
      <c r="J165" t="s">
        <v>21</v>
      </c>
      <c r="K165" t="s">
        <v>22</v>
      </c>
      <c r="L165">
        <v>1270789200</v>
      </c>
      <c r="M165" s="9">
        <f>(((L165/60)/60)/24)+DATE(1970,1,1)</f>
        <v>40277.208333333336</v>
      </c>
      <c r="N165">
        <v>1272171600</v>
      </c>
      <c r="O165" s="9">
        <f>(((N165/60)/60)/24)+DATE(1970,1,1)</f>
        <v>40293.208333333336</v>
      </c>
      <c r="P165" s="10">
        <f>YEAR(M165)</f>
        <v>2010</v>
      </c>
      <c r="Q165" t="b">
        <v>0</v>
      </c>
      <c r="R165" t="b">
        <v>0</v>
      </c>
      <c r="S165" t="s">
        <v>89</v>
      </c>
      <c r="T165" t="str" cm="1">
        <f t="array" ref="T165:U165">_xlfn.TEXTSPLIT(S165, "/")</f>
        <v>games</v>
      </c>
      <c r="U165" t="str">
        <v>video games</v>
      </c>
    </row>
    <row r="166" spans="1:21" ht="31" x14ac:dyDescent="0.35">
      <c r="A166">
        <v>315</v>
      </c>
      <c r="B166" t="s">
        <v>682</v>
      </c>
      <c r="C166" s="3" t="s">
        <v>683</v>
      </c>
      <c r="D166">
        <v>9500</v>
      </c>
      <c r="E166">
        <v>3220</v>
      </c>
      <c r="F166">
        <f>ROUND(((E166/D166)*100),1)</f>
        <v>33.9</v>
      </c>
      <c r="G166" t="s">
        <v>14</v>
      </c>
      <c r="H166">
        <f>(E166/I166)</f>
        <v>103.87096774193549</v>
      </c>
      <c r="I166">
        <v>31</v>
      </c>
      <c r="J166" t="s">
        <v>21</v>
      </c>
      <c r="K166" t="s">
        <v>22</v>
      </c>
      <c r="L166">
        <v>1400907600</v>
      </c>
      <c r="M166" s="9">
        <f>(((L166/60)/60)/24)+DATE(1970,1,1)</f>
        <v>41783.208333333336</v>
      </c>
      <c r="N166">
        <v>1403413200</v>
      </c>
      <c r="O166" s="9">
        <f>(((N166/60)/60)/24)+DATE(1970,1,1)</f>
        <v>41812.208333333336</v>
      </c>
      <c r="P166" s="10">
        <f>YEAR(M166)</f>
        <v>2014</v>
      </c>
      <c r="Q166" t="b">
        <v>0</v>
      </c>
      <c r="R166" t="b">
        <v>0</v>
      </c>
      <c r="S166" t="s">
        <v>33</v>
      </c>
      <c r="T166" t="str" cm="1">
        <f t="array" ref="T166:U166">_xlfn.TEXTSPLIT(S166, "/")</f>
        <v>theater</v>
      </c>
      <c r="U166" t="str">
        <v>plays</v>
      </c>
    </row>
    <row r="167" spans="1:21" x14ac:dyDescent="0.35">
      <c r="A167">
        <v>316</v>
      </c>
      <c r="B167" t="s">
        <v>684</v>
      </c>
      <c r="C167" s="3" t="s">
        <v>685</v>
      </c>
      <c r="D167">
        <v>9600</v>
      </c>
      <c r="E167">
        <v>6401</v>
      </c>
      <c r="F167">
        <f>ROUND(((E167/D167)*100),1)</f>
        <v>66.7</v>
      </c>
      <c r="G167" t="s">
        <v>14</v>
      </c>
      <c r="H167">
        <f>(E167/I167)</f>
        <v>59.268518518518519</v>
      </c>
      <c r="I167">
        <v>108</v>
      </c>
      <c r="J167" t="s">
        <v>107</v>
      </c>
      <c r="K167" t="s">
        <v>108</v>
      </c>
      <c r="L167">
        <v>1574143200</v>
      </c>
      <c r="M167" s="9">
        <f>(((L167/60)/60)/24)+DATE(1970,1,1)</f>
        <v>43788.25</v>
      </c>
      <c r="N167">
        <v>1574229600</v>
      </c>
      <c r="O167" s="9">
        <f>(((N167/60)/60)/24)+DATE(1970,1,1)</f>
        <v>43789.25</v>
      </c>
      <c r="P167" s="10">
        <f>YEAR(M167)</f>
        <v>2019</v>
      </c>
      <c r="Q167" t="b">
        <v>0</v>
      </c>
      <c r="R167" t="b">
        <v>1</v>
      </c>
      <c r="S167" t="s">
        <v>17</v>
      </c>
      <c r="T167" t="str" cm="1">
        <f t="array" ref="T167:U167">_xlfn.TEXTSPLIT(S167, "/")</f>
        <v>food</v>
      </c>
      <c r="U167" t="str">
        <v>food trucks</v>
      </c>
    </row>
    <row r="168" spans="1:21" x14ac:dyDescent="0.35">
      <c r="A168">
        <v>317</v>
      </c>
      <c r="B168" t="s">
        <v>686</v>
      </c>
      <c r="C168" s="3" t="s">
        <v>687</v>
      </c>
      <c r="D168">
        <v>6600</v>
      </c>
      <c r="E168">
        <v>1269</v>
      </c>
      <c r="F168">
        <f>ROUND(((E168/D168)*100),1)</f>
        <v>19.2</v>
      </c>
      <c r="G168" t="s">
        <v>14</v>
      </c>
      <c r="H168">
        <f>(E168/I168)</f>
        <v>42.3</v>
      </c>
      <c r="I168">
        <v>30</v>
      </c>
      <c r="J168" t="s">
        <v>21</v>
      </c>
      <c r="K168" t="s">
        <v>22</v>
      </c>
      <c r="L168">
        <v>1494738000</v>
      </c>
      <c r="M168" s="9">
        <f>(((L168/60)/60)/24)+DATE(1970,1,1)</f>
        <v>42869.208333333328</v>
      </c>
      <c r="N168">
        <v>1495861200</v>
      </c>
      <c r="O168" s="9">
        <f>(((N168/60)/60)/24)+DATE(1970,1,1)</f>
        <v>42882.208333333328</v>
      </c>
      <c r="P168" s="10">
        <f>YEAR(M168)</f>
        <v>2017</v>
      </c>
      <c r="Q168" t="b">
        <v>0</v>
      </c>
      <c r="R168" t="b">
        <v>0</v>
      </c>
      <c r="S168" t="s">
        <v>33</v>
      </c>
      <c r="T168" t="str" cm="1">
        <f t="array" ref="T168:U168">_xlfn.TEXTSPLIT(S168, "/")</f>
        <v>theater</v>
      </c>
      <c r="U168" t="str">
        <v>plays</v>
      </c>
    </row>
    <row r="169" spans="1:21" ht="31" x14ac:dyDescent="0.35">
      <c r="A169">
        <v>318</v>
      </c>
      <c r="B169" t="s">
        <v>688</v>
      </c>
      <c r="C169" s="3" t="s">
        <v>689</v>
      </c>
      <c r="D169">
        <v>5700</v>
      </c>
      <c r="E169">
        <v>903</v>
      </c>
      <c r="F169">
        <f>ROUND(((E169/D169)*100),1)</f>
        <v>15.8</v>
      </c>
      <c r="G169" t="s">
        <v>14</v>
      </c>
      <c r="H169">
        <f>(E169/I169)</f>
        <v>53.117647058823529</v>
      </c>
      <c r="I169">
        <v>17</v>
      </c>
      <c r="J169" t="s">
        <v>21</v>
      </c>
      <c r="K169" t="s">
        <v>22</v>
      </c>
      <c r="L169">
        <v>1392357600</v>
      </c>
      <c r="M169" s="9">
        <f>(((L169/60)/60)/24)+DATE(1970,1,1)</f>
        <v>41684.25</v>
      </c>
      <c r="N169">
        <v>1392530400</v>
      </c>
      <c r="O169" s="9">
        <f>(((N169/60)/60)/24)+DATE(1970,1,1)</f>
        <v>41686.25</v>
      </c>
      <c r="P169" s="10">
        <f>YEAR(M169)</f>
        <v>2014</v>
      </c>
      <c r="Q169" t="b">
        <v>0</v>
      </c>
      <c r="R169" t="b">
        <v>0</v>
      </c>
      <c r="S169" t="s">
        <v>23</v>
      </c>
      <c r="T169" t="str" cm="1">
        <f t="array" ref="T169:U169">_xlfn.TEXTSPLIT(S169, "/")</f>
        <v>music</v>
      </c>
      <c r="U169" t="str">
        <v>rock</v>
      </c>
    </row>
    <row r="170" spans="1:21" x14ac:dyDescent="0.35">
      <c r="A170">
        <v>320</v>
      </c>
      <c r="B170" t="s">
        <v>692</v>
      </c>
      <c r="C170" s="3" t="s">
        <v>693</v>
      </c>
      <c r="D170">
        <v>84400</v>
      </c>
      <c r="E170">
        <v>8092</v>
      </c>
      <c r="F170">
        <f>ROUND(((E170/D170)*100),1)</f>
        <v>9.6</v>
      </c>
      <c r="G170" t="s">
        <v>14</v>
      </c>
      <c r="H170">
        <f>(E170/I170)</f>
        <v>101.15</v>
      </c>
      <c r="I170">
        <v>80</v>
      </c>
      <c r="J170" t="s">
        <v>21</v>
      </c>
      <c r="K170" t="s">
        <v>22</v>
      </c>
      <c r="L170">
        <v>1305003600</v>
      </c>
      <c r="M170" s="9">
        <f>(((L170/60)/60)/24)+DATE(1970,1,1)</f>
        <v>40673.208333333336</v>
      </c>
      <c r="N170">
        <v>1305781200</v>
      </c>
      <c r="O170" s="9">
        <f>(((N170/60)/60)/24)+DATE(1970,1,1)</f>
        <v>40682.208333333336</v>
      </c>
      <c r="P170" s="10">
        <f>YEAR(M170)</f>
        <v>2011</v>
      </c>
      <c r="Q170" t="b">
        <v>0</v>
      </c>
      <c r="R170" t="b">
        <v>0</v>
      </c>
      <c r="S170" t="s">
        <v>119</v>
      </c>
      <c r="T170" t="str" cm="1">
        <f t="array" ref="T170:U170">_xlfn.TEXTSPLIT(S170, "/")</f>
        <v>publishing</v>
      </c>
      <c r="U170" t="str">
        <v>fiction</v>
      </c>
    </row>
    <row r="171" spans="1:21" ht="31" x14ac:dyDescent="0.35">
      <c r="A171">
        <v>321</v>
      </c>
      <c r="B171" t="s">
        <v>694</v>
      </c>
      <c r="C171" s="3" t="s">
        <v>695</v>
      </c>
      <c r="D171">
        <v>170400</v>
      </c>
      <c r="E171">
        <v>160422</v>
      </c>
      <c r="F171">
        <f>ROUND(((E171/D171)*100),1)</f>
        <v>94.1</v>
      </c>
      <c r="G171" t="s">
        <v>14</v>
      </c>
      <c r="H171">
        <f>(E171/I171)</f>
        <v>65.000810372771468</v>
      </c>
      <c r="I171">
        <v>2468</v>
      </c>
      <c r="J171" t="s">
        <v>21</v>
      </c>
      <c r="K171" t="s">
        <v>22</v>
      </c>
      <c r="L171">
        <v>1301634000</v>
      </c>
      <c r="M171" s="9">
        <f>(((L171/60)/60)/24)+DATE(1970,1,1)</f>
        <v>40634.208333333336</v>
      </c>
      <c r="N171">
        <v>1302325200</v>
      </c>
      <c r="O171" s="9">
        <f>(((N171/60)/60)/24)+DATE(1970,1,1)</f>
        <v>40642.208333333336</v>
      </c>
      <c r="P171" s="10">
        <f>YEAR(M171)</f>
        <v>2011</v>
      </c>
      <c r="Q171" t="b">
        <v>0</v>
      </c>
      <c r="R171" t="b">
        <v>0</v>
      </c>
      <c r="S171" t="s">
        <v>100</v>
      </c>
      <c r="T171" t="str" cm="1">
        <f t="array" ref="T171:U171">_xlfn.TEXTSPLIT(S171, "/")</f>
        <v>film &amp; video</v>
      </c>
      <c r="U171" t="str">
        <v>shorts</v>
      </c>
    </row>
    <row r="172" spans="1:21" x14ac:dyDescent="0.35">
      <c r="A172">
        <v>323</v>
      </c>
      <c r="B172" t="s">
        <v>698</v>
      </c>
      <c r="C172" s="3" t="s">
        <v>699</v>
      </c>
      <c r="D172">
        <v>8900</v>
      </c>
      <c r="E172">
        <v>2148</v>
      </c>
      <c r="F172">
        <f>ROUND(((E172/D172)*100),1)</f>
        <v>24.1</v>
      </c>
      <c r="G172" t="s">
        <v>14</v>
      </c>
      <c r="H172">
        <f>(E172/I172)</f>
        <v>82.615384615384613</v>
      </c>
      <c r="I172">
        <v>26</v>
      </c>
      <c r="J172" t="s">
        <v>40</v>
      </c>
      <c r="K172" t="s">
        <v>41</v>
      </c>
      <c r="L172">
        <v>1395896400</v>
      </c>
      <c r="M172" s="9">
        <f>(((L172/60)/60)/24)+DATE(1970,1,1)</f>
        <v>41725.208333333336</v>
      </c>
      <c r="N172">
        <v>1396069200</v>
      </c>
      <c r="O172" s="9">
        <f>(((N172/60)/60)/24)+DATE(1970,1,1)</f>
        <v>41727.208333333336</v>
      </c>
      <c r="P172" s="10">
        <f>YEAR(M172)</f>
        <v>2014</v>
      </c>
      <c r="Q172" t="b">
        <v>0</v>
      </c>
      <c r="R172" t="b">
        <v>0</v>
      </c>
      <c r="S172" t="s">
        <v>42</v>
      </c>
      <c r="T172" t="str" cm="1">
        <f t="array" ref="T172:U172">_xlfn.TEXTSPLIT(S172, "/")</f>
        <v>film &amp; video</v>
      </c>
      <c r="U172" t="str">
        <v>documentary</v>
      </c>
    </row>
    <row r="173" spans="1:21" ht="31" x14ac:dyDescent="0.35">
      <c r="A173">
        <v>325</v>
      </c>
      <c r="B173" t="s">
        <v>702</v>
      </c>
      <c r="C173" s="3" t="s">
        <v>703</v>
      </c>
      <c r="D173">
        <v>6500</v>
      </c>
      <c r="E173">
        <v>5897</v>
      </c>
      <c r="F173">
        <f>ROUND(((E173/D173)*100),1)</f>
        <v>90.7</v>
      </c>
      <c r="G173" t="s">
        <v>14</v>
      </c>
      <c r="H173">
        <f>(E173/I173)</f>
        <v>80.780821917808225</v>
      </c>
      <c r="I173">
        <v>73</v>
      </c>
      <c r="J173" t="s">
        <v>21</v>
      </c>
      <c r="K173" t="s">
        <v>22</v>
      </c>
      <c r="L173">
        <v>1529125200</v>
      </c>
      <c r="M173" s="9">
        <f>(((L173/60)/60)/24)+DATE(1970,1,1)</f>
        <v>43267.208333333328</v>
      </c>
      <c r="N173">
        <v>1531112400</v>
      </c>
      <c r="O173" s="9">
        <f>(((N173/60)/60)/24)+DATE(1970,1,1)</f>
        <v>43290.208333333328</v>
      </c>
      <c r="P173" s="10">
        <f>YEAR(M173)</f>
        <v>2018</v>
      </c>
      <c r="Q173" t="b">
        <v>0</v>
      </c>
      <c r="R173" t="b">
        <v>1</v>
      </c>
      <c r="S173" t="s">
        <v>33</v>
      </c>
      <c r="T173" t="str" cm="1">
        <f t="array" ref="T173:U173">_xlfn.TEXTSPLIT(S173, "/")</f>
        <v>theater</v>
      </c>
      <c r="U173" t="str">
        <v>plays</v>
      </c>
    </row>
    <row r="174" spans="1:21" ht="31" x14ac:dyDescent="0.35">
      <c r="A174">
        <v>326</v>
      </c>
      <c r="B174" t="s">
        <v>704</v>
      </c>
      <c r="C174" s="3" t="s">
        <v>705</v>
      </c>
      <c r="D174">
        <v>7200</v>
      </c>
      <c r="E174">
        <v>3326</v>
      </c>
      <c r="F174">
        <f>ROUND(((E174/D174)*100),1)</f>
        <v>46.2</v>
      </c>
      <c r="G174" t="s">
        <v>14</v>
      </c>
      <c r="H174">
        <f>(E174/I174)</f>
        <v>25.984375</v>
      </c>
      <c r="I174">
        <v>128</v>
      </c>
      <c r="J174" t="s">
        <v>21</v>
      </c>
      <c r="K174" t="s">
        <v>22</v>
      </c>
      <c r="L174">
        <v>1451109600</v>
      </c>
      <c r="M174" s="9">
        <f>(((L174/60)/60)/24)+DATE(1970,1,1)</f>
        <v>42364.25</v>
      </c>
      <c r="N174">
        <v>1451628000</v>
      </c>
      <c r="O174" s="9">
        <f>(((N174/60)/60)/24)+DATE(1970,1,1)</f>
        <v>42370.25</v>
      </c>
      <c r="P174" s="10">
        <f>YEAR(M174)</f>
        <v>2015</v>
      </c>
      <c r="Q174" t="b">
        <v>0</v>
      </c>
      <c r="R174" t="b">
        <v>0</v>
      </c>
      <c r="S174" t="s">
        <v>71</v>
      </c>
      <c r="T174" t="str" cm="1">
        <f t="array" ref="T174:U174">_xlfn.TEXTSPLIT(S174, "/")</f>
        <v>film &amp; video</v>
      </c>
      <c r="U174" t="str">
        <v>animation</v>
      </c>
    </row>
    <row r="175" spans="1:21" x14ac:dyDescent="0.35">
      <c r="A175">
        <v>327</v>
      </c>
      <c r="B175" t="s">
        <v>706</v>
      </c>
      <c r="C175" s="3" t="s">
        <v>707</v>
      </c>
      <c r="D175">
        <v>2600</v>
      </c>
      <c r="E175">
        <v>1002</v>
      </c>
      <c r="F175">
        <f>ROUND(((E175/D175)*100),1)</f>
        <v>38.5</v>
      </c>
      <c r="G175" t="s">
        <v>14</v>
      </c>
      <c r="H175">
        <f>(E175/I175)</f>
        <v>30.363636363636363</v>
      </c>
      <c r="I175">
        <v>33</v>
      </c>
      <c r="J175" t="s">
        <v>21</v>
      </c>
      <c r="K175" t="s">
        <v>22</v>
      </c>
      <c r="L175">
        <v>1566968400</v>
      </c>
      <c r="M175" s="9">
        <f>(((L175/60)/60)/24)+DATE(1970,1,1)</f>
        <v>43705.208333333328</v>
      </c>
      <c r="N175">
        <v>1567314000</v>
      </c>
      <c r="O175" s="9">
        <f>(((N175/60)/60)/24)+DATE(1970,1,1)</f>
        <v>43709.208333333328</v>
      </c>
      <c r="P175" s="10">
        <f>YEAR(M175)</f>
        <v>2019</v>
      </c>
      <c r="Q175" t="b">
        <v>0</v>
      </c>
      <c r="R175" t="b">
        <v>1</v>
      </c>
      <c r="S175" t="s">
        <v>33</v>
      </c>
      <c r="T175" t="str" cm="1">
        <f t="array" ref="T175:U175">_xlfn.TEXTSPLIT(S175, "/")</f>
        <v>theater</v>
      </c>
      <c r="U175" t="str">
        <v>plays</v>
      </c>
    </row>
    <row r="176" spans="1:21" x14ac:dyDescent="0.35">
      <c r="A176">
        <v>336</v>
      </c>
      <c r="B176" t="s">
        <v>724</v>
      </c>
      <c r="C176" s="3" t="s">
        <v>725</v>
      </c>
      <c r="D176">
        <v>70700</v>
      </c>
      <c r="E176">
        <v>68602</v>
      </c>
      <c r="F176">
        <f>ROUND(((E176/D176)*100),1)</f>
        <v>97</v>
      </c>
      <c r="G176" t="s">
        <v>14</v>
      </c>
      <c r="H176">
        <f>(E176/I176)</f>
        <v>63.994402985074629</v>
      </c>
      <c r="I176">
        <v>1072</v>
      </c>
      <c r="J176" t="s">
        <v>21</v>
      </c>
      <c r="K176" t="s">
        <v>22</v>
      </c>
      <c r="L176">
        <v>1292392800</v>
      </c>
      <c r="M176" s="9">
        <f>(((L176/60)/60)/24)+DATE(1970,1,1)</f>
        <v>40527.25</v>
      </c>
      <c r="N176">
        <v>1292479200</v>
      </c>
      <c r="O176" s="9">
        <f>(((N176/60)/60)/24)+DATE(1970,1,1)</f>
        <v>40528.25</v>
      </c>
      <c r="P176" s="10">
        <f>YEAR(M176)</f>
        <v>2010</v>
      </c>
      <c r="Q176" t="b">
        <v>0</v>
      </c>
      <c r="R176" t="b">
        <v>1</v>
      </c>
      <c r="S176" t="s">
        <v>23</v>
      </c>
      <c r="T176" t="str" cm="1">
        <f t="array" ref="T176:U176">_xlfn.TEXTSPLIT(S176, "/")</f>
        <v>music</v>
      </c>
      <c r="U176" t="str">
        <v>rock</v>
      </c>
    </row>
    <row r="177" spans="1:21" x14ac:dyDescent="0.35">
      <c r="A177">
        <v>340</v>
      </c>
      <c r="B177" t="s">
        <v>732</v>
      </c>
      <c r="C177" s="3" t="s">
        <v>733</v>
      </c>
      <c r="D177">
        <v>37100</v>
      </c>
      <c r="E177">
        <v>34964</v>
      </c>
      <c r="F177">
        <f>ROUND(((E177/D177)*100),1)</f>
        <v>94.2</v>
      </c>
      <c r="G177" t="s">
        <v>14</v>
      </c>
      <c r="H177">
        <f>(E177/I177)</f>
        <v>88.966921119592882</v>
      </c>
      <c r="I177">
        <v>393</v>
      </c>
      <c r="J177" t="s">
        <v>21</v>
      </c>
      <c r="K177" t="s">
        <v>22</v>
      </c>
      <c r="L177">
        <v>1323669600</v>
      </c>
      <c r="M177" s="9">
        <f>(((L177/60)/60)/24)+DATE(1970,1,1)</f>
        <v>40889.25</v>
      </c>
      <c r="N177">
        <v>1323756000</v>
      </c>
      <c r="O177" s="9">
        <f>(((N177/60)/60)/24)+DATE(1970,1,1)</f>
        <v>40890.25</v>
      </c>
      <c r="P177" s="10">
        <f>YEAR(M177)</f>
        <v>2011</v>
      </c>
      <c r="Q177" t="b">
        <v>0</v>
      </c>
      <c r="R177" t="b">
        <v>0</v>
      </c>
      <c r="S177" t="s">
        <v>122</v>
      </c>
      <c r="T177" t="str" cm="1">
        <f t="array" ref="T177:U177">_xlfn.TEXTSPLIT(S177, "/")</f>
        <v>photography</v>
      </c>
      <c r="U177" t="str">
        <v>photography books</v>
      </c>
    </row>
    <row r="178" spans="1:21" ht="31" x14ac:dyDescent="0.35">
      <c r="A178">
        <v>341</v>
      </c>
      <c r="B178" t="s">
        <v>734</v>
      </c>
      <c r="C178" s="3" t="s">
        <v>735</v>
      </c>
      <c r="D178">
        <v>114300</v>
      </c>
      <c r="E178">
        <v>96777</v>
      </c>
      <c r="F178">
        <f>ROUND(((E178/D178)*100),1)</f>
        <v>84.7</v>
      </c>
      <c r="G178" t="s">
        <v>14</v>
      </c>
      <c r="H178">
        <f>(E178/I178)</f>
        <v>76.990453460620529</v>
      </c>
      <c r="I178">
        <v>1257</v>
      </c>
      <c r="J178" t="s">
        <v>21</v>
      </c>
      <c r="K178" t="s">
        <v>22</v>
      </c>
      <c r="L178">
        <v>1440738000</v>
      </c>
      <c r="M178" s="9">
        <f>(((L178/60)/60)/24)+DATE(1970,1,1)</f>
        <v>42244.208333333328</v>
      </c>
      <c r="N178">
        <v>1441342800</v>
      </c>
      <c r="O178" s="9">
        <f>(((N178/60)/60)/24)+DATE(1970,1,1)</f>
        <v>42251.208333333328</v>
      </c>
      <c r="P178" s="10">
        <f>YEAR(M178)</f>
        <v>2015</v>
      </c>
      <c r="Q178" t="b">
        <v>0</v>
      </c>
      <c r="R178" t="b">
        <v>0</v>
      </c>
      <c r="S178" t="s">
        <v>60</v>
      </c>
      <c r="T178" t="str" cm="1">
        <f t="array" ref="T178:U178">_xlfn.TEXTSPLIT(S178, "/")</f>
        <v>music</v>
      </c>
      <c r="U178" t="str">
        <v>indie rock</v>
      </c>
    </row>
    <row r="179" spans="1:21" x14ac:dyDescent="0.35">
      <c r="A179">
        <v>342</v>
      </c>
      <c r="B179" t="s">
        <v>736</v>
      </c>
      <c r="C179" s="3" t="s">
        <v>737</v>
      </c>
      <c r="D179">
        <v>47900</v>
      </c>
      <c r="E179">
        <v>31864</v>
      </c>
      <c r="F179">
        <f>ROUND(((E179/D179)*100),1)</f>
        <v>66.5</v>
      </c>
      <c r="G179" t="s">
        <v>14</v>
      </c>
      <c r="H179">
        <f>(E179/I179)</f>
        <v>97.146341463414629</v>
      </c>
      <c r="I179">
        <v>328</v>
      </c>
      <c r="J179" t="s">
        <v>21</v>
      </c>
      <c r="K179" t="s">
        <v>22</v>
      </c>
      <c r="L179">
        <v>1374296400</v>
      </c>
      <c r="M179" s="9">
        <f>(((L179/60)/60)/24)+DATE(1970,1,1)</f>
        <v>41475.208333333336</v>
      </c>
      <c r="N179">
        <v>1375333200</v>
      </c>
      <c r="O179" s="9">
        <f>(((N179/60)/60)/24)+DATE(1970,1,1)</f>
        <v>41487.208333333336</v>
      </c>
      <c r="P179" s="10">
        <f>YEAR(M179)</f>
        <v>2013</v>
      </c>
      <c r="Q179" t="b">
        <v>0</v>
      </c>
      <c r="R179" t="b">
        <v>0</v>
      </c>
      <c r="S179" t="s">
        <v>33</v>
      </c>
      <c r="T179" t="str" cm="1">
        <f t="array" ref="T179:U179">_xlfn.TEXTSPLIT(S179, "/")</f>
        <v>theater</v>
      </c>
      <c r="U179" t="str">
        <v>plays</v>
      </c>
    </row>
    <row r="180" spans="1:21" x14ac:dyDescent="0.35">
      <c r="A180">
        <v>343</v>
      </c>
      <c r="B180" t="s">
        <v>738</v>
      </c>
      <c r="C180" s="3" t="s">
        <v>739</v>
      </c>
      <c r="D180">
        <v>9000</v>
      </c>
      <c r="E180">
        <v>4853</v>
      </c>
      <c r="F180">
        <f>ROUND(((E180/D180)*100),1)</f>
        <v>53.9</v>
      </c>
      <c r="G180" t="s">
        <v>14</v>
      </c>
      <c r="H180">
        <f>(E180/I180)</f>
        <v>33.013605442176868</v>
      </c>
      <c r="I180">
        <v>147</v>
      </c>
      <c r="J180" t="s">
        <v>21</v>
      </c>
      <c r="K180" t="s">
        <v>22</v>
      </c>
      <c r="L180">
        <v>1384840800</v>
      </c>
      <c r="M180" s="9">
        <f>(((L180/60)/60)/24)+DATE(1970,1,1)</f>
        <v>41597.25</v>
      </c>
      <c r="N180">
        <v>1389420000</v>
      </c>
      <c r="O180" s="9">
        <f>(((N180/60)/60)/24)+DATE(1970,1,1)</f>
        <v>41650.25</v>
      </c>
      <c r="P180" s="10">
        <f>YEAR(M180)</f>
        <v>2013</v>
      </c>
      <c r="Q180" t="b">
        <v>0</v>
      </c>
      <c r="R180" t="b">
        <v>0</v>
      </c>
      <c r="S180" t="s">
        <v>33</v>
      </c>
      <c r="T180" t="str" cm="1">
        <f t="array" ref="T180:U180">_xlfn.TEXTSPLIT(S180, "/")</f>
        <v>theater</v>
      </c>
      <c r="U180" t="str">
        <v>plays</v>
      </c>
    </row>
    <row r="181" spans="1:21" x14ac:dyDescent="0.35">
      <c r="A181">
        <v>344</v>
      </c>
      <c r="B181" t="s">
        <v>740</v>
      </c>
      <c r="C181" s="3" t="s">
        <v>741</v>
      </c>
      <c r="D181">
        <v>197600</v>
      </c>
      <c r="E181">
        <v>82959</v>
      </c>
      <c r="F181">
        <f>ROUND(((E181/D181)*100),1)</f>
        <v>42</v>
      </c>
      <c r="G181" t="s">
        <v>14</v>
      </c>
      <c r="H181">
        <f>(E181/I181)</f>
        <v>99.950602409638549</v>
      </c>
      <c r="I181">
        <v>830</v>
      </c>
      <c r="J181" t="s">
        <v>21</v>
      </c>
      <c r="K181" t="s">
        <v>22</v>
      </c>
      <c r="L181">
        <v>1516600800</v>
      </c>
      <c r="M181" s="9">
        <f>(((L181/60)/60)/24)+DATE(1970,1,1)</f>
        <v>43122.25</v>
      </c>
      <c r="N181">
        <v>1520056800</v>
      </c>
      <c r="O181" s="9">
        <f>(((N181/60)/60)/24)+DATE(1970,1,1)</f>
        <v>43162.25</v>
      </c>
      <c r="P181" s="10">
        <f>YEAR(M181)</f>
        <v>2018</v>
      </c>
      <c r="Q181" t="b">
        <v>0</v>
      </c>
      <c r="R181" t="b">
        <v>0</v>
      </c>
      <c r="S181" t="s">
        <v>89</v>
      </c>
      <c r="T181" t="str" cm="1">
        <f t="array" ref="T181:U181">_xlfn.TEXTSPLIT(S181, "/")</f>
        <v>games</v>
      </c>
      <c r="U181" t="str">
        <v>video games</v>
      </c>
    </row>
    <row r="182" spans="1:21" x14ac:dyDescent="0.35">
      <c r="A182">
        <v>345</v>
      </c>
      <c r="B182" t="s">
        <v>742</v>
      </c>
      <c r="C182" s="3" t="s">
        <v>743</v>
      </c>
      <c r="D182">
        <v>157600</v>
      </c>
      <c r="E182">
        <v>23159</v>
      </c>
      <c r="F182">
        <f>ROUND(((E182/D182)*100),1)</f>
        <v>14.7</v>
      </c>
      <c r="G182" t="s">
        <v>14</v>
      </c>
      <c r="H182">
        <f>(E182/I182)</f>
        <v>69.966767371601208</v>
      </c>
      <c r="I182">
        <v>331</v>
      </c>
      <c r="J182" t="s">
        <v>40</v>
      </c>
      <c r="K182" t="s">
        <v>41</v>
      </c>
      <c r="L182">
        <v>1436418000</v>
      </c>
      <c r="M182" s="9">
        <f>(((L182/60)/60)/24)+DATE(1970,1,1)</f>
        <v>42194.208333333328</v>
      </c>
      <c r="N182">
        <v>1436504400</v>
      </c>
      <c r="O182" s="9">
        <f>(((N182/60)/60)/24)+DATE(1970,1,1)</f>
        <v>42195.208333333328</v>
      </c>
      <c r="P182" s="10">
        <f>YEAR(M182)</f>
        <v>2015</v>
      </c>
      <c r="Q182" t="b">
        <v>0</v>
      </c>
      <c r="R182" t="b">
        <v>0</v>
      </c>
      <c r="S182" t="s">
        <v>53</v>
      </c>
      <c r="T182" t="str" cm="1">
        <f t="array" ref="T182:U182">_xlfn.TEXTSPLIT(S182, "/")</f>
        <v>film &amp; video</v>
      </c>
      <c r="U182" t="str">
        <v>drama</v>
      </c>
    </row>
    <row r="183" spans="1:21" x14ac:dyDescent="0.35">
      <c r="A183">
        <v>346</v>
      </c>
      <c r="B183" t="s">
        <v>744</v>
      </c>
      <c r="C183" s="3" t="s">
        <v>745</v>
      </c>
      <c r="D183">
        <v>8000</v>
      </c>
      <c r="E183">
        <v>2758</v>
      </c>
      <c r="F183">
        <f>ROUND(((E183/D183)*100),1)</f>
        <v>34.5</v>
      </c>
      <c r="G183" t="s">
        <v>14</v>
      </c>
      <c r="H183">
        <f>(E183/I183)</f>
        <v>110.32</v>
      </c>
      <c r="I183">
        <v>25</v>
      </c>
      <c r="J183" t="s">
        <v>21</v>
      </c>
      <c r="K183" t="s">
        <v>22</v>
      </c>
      <c r="L183">
        <v>1503550800</v>
      </c>
      <c r="M183" s="9">
        <f>(((L183/60)/60)/24)+DATE(1970,1,1)</f>
        <v>42971.208333333328</v>
      </c>
      <c r="N183">
        <v>1508302800</v>
      </c>
      <c r="O183" s="9">
        <f>(((N183/60)/60)/24)+DATE(1970,1,1)</f>
        <v>43026.208333333328</v>
      </c>
      <c r="P183" s="10">
        <f>YEAR(M183)</f>
        <v>2017</v>
      </c>
      <c r="Q183" t="b">
        <v>0</v>
      </c>
      <c r="R183" t="b">
        <v>1</v>
      </c>
      <c r="S183" t="s">
        <v>60</v>
      </c>
      <c r="T183" t="str" cm="1">
        <f t="array" ref="T183:U183">_xlfn.TEXTSPLIT(S183, "/")</f>
        <v>music</v>
      </c>
      <c r="U183" t="str">
        <v>indie rock</v>
      </c>
    </row>
    <row r="184" spans="1:21" x14ac:dyDescent="0.35">
      <c r="A184">
        <v>348</v>
      </c>
      <c r="B184" t="s">
        <v>748</v>
      </c>
      <c r="C184" s="3" t="s">
        <v>749</v>
      </c>
      <c r="D184">
        <v>199000</v>
      </c>
      <c r="E184">
        <v>142823</v>
      </c>
      <c r="F184">
        <f>ROUND(((E184/D184)*100),1)</f>
        <v>71.8</v>
      </c>
      <c r="G184" t="s">
        <v>14</v>
      </c>
      <c r="H184">
        <f>(E184/I184)</f>
        <v>41.005742176284812</v>
      </c>
      <c r="I184">
        <v>3483</v>
      </c>
      <c r="J184" t="s">
        <v>21</v>
      </c>
      <c r="K184" t="s">
        <v>22</v>
      </c>
      <c r="L184">
        <v>1487224800</v>
      </c>
      <c r="M184" s="9">
        <f>(((L184/60)/60)/24)+DATE(1970,1,1)</f>
        <v>42782.25</v>
      </c>
      <c r="N184">
        <v>1488348000</v>
      </c>
      <c r="O184" s="9">
        <f>(((N184/60)/60)/24)+DATE(1970,1,1)</f>
        <v>42795.25</v>
      </c>
      <c r="P184" s="10">
        <f>YEAR(M184)</f>
        <v>2017</v>
      </c>
      <c r="Q184" t="b">
        <v>0</v>
      </c>
      <c r="R184" t="b">
        <v>0</v>
      </c>
      <c r="S184" t="s">
        <v>17</v>
      </c>
      <c r="T184" t="str" cm="1">
        <f t="array" ref="T184:U184">_xlfn.TEXTSPLIT(S184, "/")</f>
        <v>food</v>
      </c>
      <c r="U184" t="str">
        <v>food trucks</v>
      </c>
    </row>
    <row r="185" spans="1:21" x14ac:dyDescent="0.35">
      <c r="A185">
        <v>349</v>
      </c>
      <c r="B185" t="s">
        <v>750</v>
      </c>
      <c r="C185" s="3" t="s">
        <v>751</v>
      </c>
      <c r="D185">
        <v>180800</v>
      </c>
      <c r="E185">
        <v>95958</v>
      </c>
      <c r="F185">
        <f>ROUND(((E185/D185)*100),1)</f>
        <v>53.1</v>
      </c>
      <c r="G185" t="s">
        <v>14</v>
      </c>
      <c r="H185">
        <f>(E185/I185)</f>
        <v>103.96316359696641</v>
      </c>
      <c r="I185">
        <v>923</v>
      </c>
      <c r="J185" t="s">
        <v>21</v>
      </c>
      <c r="K185" t="s">
        <v>22</v>
      </c>
      <c r="L185">
        <v>1500008400</v>
      </c>
      <c r="M185" s="9">
        <f>(((L185/60)/60)/24)+DATE(1970,1,1)</f>
        <v>42930.208333333328</v>
      </c>
      <c r="N185">
        <v>1502600400</v>
      </c>
      <c r="O185" s="9">
        <f>(((N185/60)/60)/24)+DATE(1970,1,1)</f>
        <v>42960.208333333328</v>
      </c>
      <c r="P185" s="10">
        <f>YEAR(M185)</f>
        <v>2017</v>
      </c>
      <c r="Q185" t="b">
        <v>0</v>
      </c>
      <c r="R185" t="b">
        <v>0</v>
      </c>
      <c r="S185" t="s">
        <v>33</v>
      </c>
      <c r="T185" t="str" cm="1">
        <f t="array" ref="T185:U185">_xlfn.TEXTSPLIT(S185, "/")</f>
        <v>theater</v>
      </c>
      <c r="U185" t="str">
        <v>plays</v>
      </c>
    </row>
    <row r="186" spans="1:21" x14ac:dyDescent="0.35">
      <c r="A186">
        <v>350</v>
      </c>
      <c r="B186" t="s">
        <v>752</v>
      </c>
      <c r="C186" s="3" t="s">
        <v>753</v>
      </c>
      <c r="D186">
        <v>100</v>
      </c>
      <c r="E186">
        <v>5</v>
      </c>
      <c r="F186">
        <f>ROUND(((E186/D186)*100),1)</f>
        <v>5</v>
      </c>
      <c r="G186" t="s">
        <v>14</v>
      </c>
      <c r="H186">
        <f>(E186/I186)</f>
        <v>5</v>
      </c>
      <c r="I186">
        <v>1</v>
      </c>
      <c r="J186" t="s">
        <v>21</v>
      </c>
      <c r="K186" t="s">
        <v>22</v>
      </c>
      <c r="L186">
        <v>1432098000</v>
      </c>
      <c r="M186" s="9">
        <f>(((L186/60)/60)/24)+DATE(1970,1,1)</f>
        <v>42144.208333333328</v>
      </c>
      <c r="N186">
        <v>1433653200</v>
      </c>
      <c r="O186" s="9">
        <f>(((N186/60)/60)/24)+DATE(1970,1,1)</f>
        <v>42162.208333333328</v>
      </c>
      <c r="P186" s="10">
        <f>YEAR(M186)</f>
        <v>2015</v>
      </c>
      <c r="Q186" t="b">
        <v>0</v>
      </c>
      <c r="R186" t="b">
        <v>1</v>
      </c>
      <c r="S186" t="s">
        <v>159</v>
      </c>
      <c r="T186" t="str" cm="1">
        <f t="array" ref="T186:U186">_xlfn.TEXTSPLIT(S186, "/")</f>
        <v>music</v>
      </c>
      <c r="U186" t="str">
        <v>jazz</v>
      </c>
    </row>
    <row r="187" spans="1:21" x14ac:dyDescent="0.35">
      <c r="A187">
        <v>352</v>
      </c>
      <c r="B187" t="s">
        <v>756</v>
      </c>
      <c r="C187" s="3" t="s">
        <v>757</v>
      </c>
      <c r="D187">
        <v>2800</v>
      </c>
      <c r="E187">
        <v>977</v>
      </c>
      <c r="F187">
        <f>ROUND(((E187/D187)*100),1)</f>
        <v>34.9</v>
      </c>
      <c r="G187" t="s">
        <v>14</v>
      </c>
      <c r="H187">
        <f>(E187/I187)</f>
        <v>29.606060606060606</v>
      </c>
      <c r="I187">
        <v>33</v>
      </c>
      <c r="J187" t="s">
        <v>15</v>
      </c>
      <c r="K187" t="s">
        <v>16</v>
      </c>
      <c r="L187">
        <v>1446876000</v>
      </c>
      <c r="M187" s="9">
        <f>(((L187/60)/60)/24)+DATE(1970,1,1)</f>
        <v>42315.25</v>
      </c>
      <c r="N187">
        <v>1447567200</v>
      </c>
      <c r="O187" s="9">
        <f>(((N187/60)/60)/24)+DATE(1970,1,1)</f>
        <v>42323.25</v>
      </c>
      <c r="P187" s="10">
        <f>YEAR(M187)</f>
        <v>2015</v>
      </c>
      <c r="Q187" t="b">
        <v>0</v>
      </c>
      <c r="R187" t="b">
        <v>0</v>
      </c>
      <c r="S187" t="s">
        <v>33</v>
      </c>
      <c r="T187" t="str" cm="1">
        <f t="array" ref="T187:U187">_xlfn.TEXTSPLIT(S187, "/")</f>
        <v>theater</v>
      </c>
      <c r="U187" t="str">
        <v>plays</v>
      </c>
    </row>
    <row r="188" spans="1:21" x14ac:dyDescent="0.35">
      <c r="A188">
        <v>356</v>
      </c>
      <c r="B188" t="s">
        <v>764</v>
      </c>
      <c r="C188" s="3" t="s">
        <v>765</v>
      </c>
      <c r="D188">
        <v>9300</v>
      </c>
      <c r="E188">
        <v>3431</v>
      </c>
      <c r="F188">
        <f>ROUND(((E188/D188)*100),1)</f>
        <v>36.9</v>
      </c>
      <c r="G188" t="s">
        <v>14</v>
      </c>
      <c r="H188">
        <f>(E188/I188)</f>
        <v>85.775000000000006</v>
      </c>
      <c r="I188">
        <v>40</v>
      </c>
      <c r="J188" t="s">
        <v>107</v>
      </c>
      <c r="K188" t="s">
        <v>108</v>
      </c>
      <c r="L188">
        <v>1326520800</v>
      </c>
      <c r="M188" s="9">
        <f>(((L188/60)/60)/24)+DATE(1970,1,1)</f>
        <v>40922.25</v>
      </c>
      <c r="N188">
        <v>1327298400</v>
      </c>
      <c r="O188" s="9">
        <f>(((N188/60)/60)/24)+DATE(1970,1,1)</f>
        <v>40931.25</v>
      </c>
      <c r="P188" s="10">
        <f>YEAR(M188)</f>
        <v>2012</v>
      </c>
      <c r="Q188" t="b">
        <v>0</v>
      </c>
      <c r="R188" t="b">
        <v>0</v>
      </c>
      <c r="S188" t="s">
        <v>33</v>
      </c>
      <c r="T188" t="str" cm="1">
        <f t="array" ref="T188:U188">_xlfn.TEXTSPLIT(S188, "/")</f>
        <v>theater</v>
      </c>
      <c r="U188" t="str">
        <v>plays</v>
      </c>
    </row>
    <row r="189" spans="1:21" x14ac:dyDescent="0.35">
      <c r="A189">
        <v>358</v>
      </c>
      <c r="B189" t="s">
        <v>768</v>
      </c>
      <c r="C189" s="3" t="s">
        <v>769</v>
      </c>
      <c r="D189">
        <v>9700</v>
      </c>
      <c r="E189">
        <v>1146</v>
      </c>
      <c r="F189">
        <f>ROUND(((E189/D189)*100),1)</f>
        <v>11.8</v>
      </c>
      <c r="G189" t="s">
        <v>14</v>
      </c>
      <c r="H189">
        <f>(E189/I189)</f>
        <v>49.826086956521742</v>
      </c>
      <c r="I189">
        <v>23</v>
      </c>
      <c r="J189" t="s">
        <v>15</v>
      </c>
      <c r="K189" t="s">
        <v>16</v>
      </c>
      <c r="L189">
        <v>1533877200</v>
      </c>
      <c r="M189" s="9">
        <f>(((L189/60)/60)/24)+DATE(1970,1,1)</f>
        <v>43322.208333333328</v>
      </c>
      <c r="N189">
        <v>1534136400</v>
      </c>
      <c r="O189" s="9">
        <f>(((N189/60)/60)/24)+DATE(1970,1,1)</f>
        <v>43325.208333333328</v>
      </c>
      <c r="P189" s="10">
        <f>YEAR(M189)</f>
        <v>2018</v>
      </c>
      <c r="Q189" t="b">
        <v>1</v>
      </c>
      <c r="R189" t="b">
        <v>0</v>
      </c>
      <c r="S189" t="s">
        <v>122</v>
      </c>
      <c r="T189" t="str" cm="1">
        <f t="array" ref="T189:U189">_xlfn.TEXTSPLIT(S189, "/")</f>
        <v>photography</v>
      </c>
      <c r="U189" t="str">
        <v>photography books</v>
      </c>
    </row>
    <row r="190" spans="1:21" ht="31" x14ac:dyDescent="0.35">
      <c r="A190">
        <v>367</v>
      </c>
      <c r="B190" t="s">
        <v>786</v>
      </c>
      <c r="C190" s="3" t="s">
        <v>787</v>
      </c>
      <c r="D190">
        <v>9900</v>
      </c>
      <c r="E190">
        <v>1870</v>
      </c>
      <c r="F190">
        <f>ROUND(((E190/D190)*100),1)</f>
        <v>18.899999999999999</v>
      </c>
      <c r="G190" t="s">
        <v>14</v>
      </c>
      <c r="H190">
        <f>(E190/I190)</f>
        <v>24.933333333333334</v>
      </c>
      <c r="I190">
        <v>75</v>
      </c>
      <c r="J190" t="s">
        <v>21</v>
      </c>
      <c r="K190" t="s">
        <v>22</v>
      </c>
      <c r="L190">
        <v>1413608400</v>
      </c>
      <c r="M190" s="9">
        <f>(((L190/60)/60)/24)+DATE(1970,1,1)</f>
        <v>41930.208333333336</v>
      </c>
      <c r="N190">
        <v>1415685600</v>
      </c>
      <c r="O190" s="9">
        <f>(((N190/60)/60)/24)+DATE(1970,1,1)</f>
        <v>41954.25</v>
      </c>
      <c r="P190" s="10">
        <f>YEAR(M190)</f>
        <v>2014</v>
      </c>
      <c r="Q190" t="b">
        <v>0</v>
      </c>
      <c r="R190" t="b">
        <v>1</v>
      </c>
      <c r="S190" t="s">
        <v>33</v>
      </c>
      <c r="T190" t="str" cm="1">
        <f t="array" ref="T190:U190">_xlfn.TEXTSPLIT(S190, "/")</f>
        <v>theater</v>
      </c>
      <c r="U190" t="str">
        <v>plays</v>
      </c>
    </row>
    <row r="191" spans="1:21" x14ac:dyDescent="0.35">
      <c r="A191">
        <v>371</v>
      </c>
      <c r="B191" t="s">
        <v>794</v>
      </c>
      <c r="C191" s="3" t="s">
        <v>795</v>
      </c>
      <c r="D191">
        <v>189200</v>
      </c>
      <c r="E191">
        <v>128410</v>
      </c>
      <c r="F191">
        <f>ROUND(((E191/D191)*100),1)</f>
        <v>67.900000000000006</v>
      </c>
      <c r="G191" t="s">
        <v>14</v>
      </c>
      <c r="H191">
        <f>(E191/I191)</f>
        <v>59.011948529411768</v>
      </c>
      <c r="I191">
        <v>2176</v>
      </c>
      <c r="J191" t="s">
        <v>21</v>
      </c>
      <c r="K191" t="s">
        <v>22</v>
      </c>
      <c r="L191">
        <v>1423375200</v>
      </c>
      <c r="M191" s="9">
        <f>(((L191/60)/60)/24)+DATE(1970,1,1)</f>
        <v>42043.25</v>
      </c>
      <c r="N191">
        <v>1427778000</v>
      </c>
      <c r="O191" s="9">
        <f>(((N191/60)/60)/24)+DATE(1970,1,1)</f>
        <v>42094.208333333328</v>
      </c>
      <c r="P191" s="10">
        <f>YEAR(M191)</f>
        <v>2015</v>
      </c>
      <c r="Q191" t="b">
        <v>0</v>
      </c>
      <c r="R191" t="b">
        <v>0</v>
      </c>
      <c r="S191" t="s">
        <v>33</v>
      </c>
      <c r="T191" t="str" cm="1">
        <f t="array" ref="T191:U191">_xlfn.TEXTSPLIT(S191, "/")</f>
        <v>theater</v>
      </c>
      <c r="U191" t="str">
        <v>plays</v>
      </c>
    </row>
    <row r="192" spans="1:21" ht="31" x14ac:dyDescent="0.35">
      <c r="A192">
        <v>374</v>
      </c>
      <c r="B192" t="s">
        <v>800</v>
      </c>
      <c r="C192" s="3" t="s">
        <v>801</v>
      </c>
      <c r="D192">
        <v>167400</v>
      </c>
      <c r="E192">
        <v>22073</v>
      </c>
      <c r="F192">
        <f>ROUND(((E192/D192)*100),1)</f>
        <v>13.2</v>
      </c>
      <c r="G192" t="s">
        <v>14</v>
      </c>
      <c r="H192">
        <f>(E192/I192)</f>
        <v>50.05215419501134</v>
      </c>
      <c r="I192">
        <v>441</v>
      </c>
      <c r="J192" t="s">
        <v>21</v>
      </c>
      <c r="K192" t="s">
        <v>22</v>
      </c>
      <c r="L192">
        <v>1547186400</v>
      </c>
      <c r="M192" s="9">
        <f>(((L192/60)/60)/24)+DATE(1970,1,1)</f>
        <v>43476.25</v>
      </c>
      <c r="N192">
        <v>1547618400</v>
      </c>
      <c r="O192" s="9">
        <f>(((N192/60)/60)/24)+DATE(1970,1,1)</f>
        <v>43481.25</v>
      </c>
      <c r="P192" s="10">
        <f>YEAR(M192)</f>
        <v>2019</v>
      </c>
      <c r="Q192" t="b">
        <v>0</v>
      </c>
      <c r="R192" t="b">
        <v>1</v>
      </c>
      <c r="S192" t="s">
        <v>42</v>
      </c>
      <c r="T192" t="str" cm="1">
        <f t="array" ref="T192:U192">_xlfn.TEXTSPLIT(S192, "/")</f>
        <v>film &amp; video</v>
      </c>
      <c r="U192" t="str">
        <v>documentary</v>
      </c>
    </row>
    <row r="193" spans="1:21" ht="31" x14ac:dyDescent="0.35">
      <c r="A193">
        <v>375</v>
      </c>
      <c r="B193" t="s">
        <v>802</v>
      </c>
      <c r="C193" s="3" t="s">
        <v>803</v>
      </c>
      <c r="D193">
        <v>2700</v>
      </c>
      <c r="E193">
        <v>1479</v>
      </c>
      <c r="F193">
        <f>ROUND(((E193/D193)*100),1)</f>
        <v>54.8</v>
      </c>
      <c r="G193" t="s">
        <v>14</v>
      </c>
      <c r="H193">
        <f>(E193/I193)</f>
        <v>59.16</v>
      </c>
      <c r="I193">
        <v>25</v>
      </c>
      <c r="J193" t="s">
        <v>21</v>
      </c>
      <c r="K193" t="s">
        <v>22</v>
      </c>
      <c r="L193">
        <v>1444971600</v>
      </c>
      <c r="M193" s="9">
        <f>(((L193/60)/60)/24)+DATE(1970,1,1)</f>
        <v>42293.208333333328</v>
      </c>
      <c r="N193">
        <v>1449900000</v>
      </c>
      <c r="O193" s="9">
        <f>(((N193/60)/60)/24)+DATE(1970,1,1)</f>
        <v>42350.25</v>
      </c>
      <c r="P193" s="10">
        <f>YEAR(M193)</f>
        <v>2015</v>
      </c>
      <c r="Q193" t="b">
        <v>0</v>
      </c>
      <c r="R193" t="b">
        <v>0</v>
      </c>
      <c r="S193" t="s">
        <v>60</v>
      </c>
      <c r="T193" t="str" cm="1">
        <f t="array" ref="T193:U193">_xlfn.TEXTSPLIT(S193, "/")</f>
        <v>music</v>
      </c>
      <c r="U193" t="str">
        <v>indie rock</v>
      </c>
    </row>
    <row r="194" spans="1:21" x14ac:dyDescent="0.35">
      <c r="A194">
        <v>377</v>
      </c>
      <c r="B194" t="s">
        <v>806</v>
      </c>
      <c r="C194" s="3" t="s">
        <v>807</v>
      </c>
      <c r="D194">
        <v>49700</v>
      </c>
      <c r="E194">
        <v>5098</v>
      </c>
      <c r="F194">
        <f>ROUND(((E194/D194)*100),1)</f>
        <v>10.3</v>
      </c>
      <c r="G194" t="s">
        <v>14</v>
      </c>
      <c r="H194">
        <f>(E194/I194)</f>
        <v>40.14173228346457</v>
      </c>
      <c r="I194">
        <v>127</v>
      </c>
      <c r="J194" t="s">
        <v>21</v>
      </c>
      <c r="K194" t="s">
        <v>22</v>
      </c>
      <c r="L194">
        <v>1571720400</v>
      </c>
      <c r="M194" s="9">
        <f>(((L194/60)/60)/24)+DATE(1970,1,1)</f>
        <v>43760.208333333328</v>
      </c>
      <c r="N194">
        <v>1572933600</v>
      </c>
      <c r="O194" s="9">
        <f>(((N194/60)/60)/24)+DATE(1970,1,1)</f>
        <v>43774.25</v>
      </c>
      <c r="P194" s="10">
        <f>YEAR(M194)</f>
        <v>2019</v>
      </c>
      <c r="Q194" t="b">
        <v>0</v>
      </c>
      <c r="R194" t="b">
        <v>0</v>
      </c>
      <c r="S194" t="s">
        <v>33</v>
      </c>
      <c r="T194" t="str" cm="1">
        <f t="array" ref="T194:U194">_xlfn.TEXTSPLIT(S194, "/")</f>
        <v>theater</v>
      </c>
      <c r="U194" t="str">
        <v>plays</v>
      </c>
    </row>
    <row r="195" spans="1:21" x14ac:dyDescent="0.35">
      <c r="A195">
        <v>378</v>
      </c>
      <c r="B195" t="s">
        <v>808</v>
      </c>
      <c r="C195" s="3" t="s">
        <v>809</v>
      </c>
      <c r="D195">
        <v>178200</v>
      </c>
      <c r="E195">
        <v>24882</v>
      </c>
      <c r="F195">
        <f>ROUND(((E195/D195)*100),1)</f>
        <v>14</v>
      </c>
      <c r="G195" t="s">
        <v>14</v>
      </c>
      <c r="H195">
        <f>(E195/I195)</f>
        <v>70.090140845070422</v>
      </c>
      <c r="I195">
        <v>355</v>
      </c>
      <c r="J195" t="s">
        <v>21</v>
      </c>
      <c r="K195" t="s">
        <v>22</v>
      </c>
      <c r="L195">
        <v>1526878800</v>
      </c>
      <c r="M195" s="9">
        <f>(((L195/60)/60)/24)+DATE(1970,1,1)</f>
        <v>43241.208333333328</v>
      </c>
      <c r="N195">
        <v>1530162000</v>
      </c>
      <c r="O195" s="9">
        <f>(((N195/60)/60)/24)+DATE(1970,1,1)</f>
        <v>43279.208333333328</v>
      </c>
      <c r="P195" s="10">
        <f>YEAR(M195)</f>
        <v>2018</v>
      </c>
      <c r="Q195" t="b">
        <v>0</v>
      </c>
      <c r="R195" t="b">
        <v>0</v>
      </c>
      <c r="S195" t="s">
        <v>42</v>
      </c>
      <c r="T195" t="str" cm="1">
        <f t="array" ref="T195:U195">_xlfn.TEXTSPLIT(S195, "/")</f>
        <v>film &amp; video</v>
      </c>
      <c r="U195" t="str">
        <v>documentary</v>
      </c>
    </row>
    <row r="196" spans="1:21" x14ac:dyDescent="0.35">
      <c r="A196">
        <v>379</v>
      </c>
      <c r="B196" t="s">
        <v>810</v>
      </c>
      <c r="C196" s="3" t="s">
        <v>811</v>
      </c>
      <c r="D196">
        <v>7200</v>
      </c>
      <c r="E196">
        <v>2912</v>
      </c>
      <c r="F196">
        <f>ROUND(((E196/D196)*100),1)</f>
        <v>40.4</v>
      </c>
      <c r="G196" t="s">
        <v>14</v>
      </c>
      <c r="H196">
        <f>(E196/I196)</f>
        <v>66.181818181818187</v>
      </c>
      <c r="I196">
        <v>44</v>
      </c>
      <c r="J196" t="s">
        <v>40</v>
      </c>
      <c r="K196" t="s">
        <v>41</v>
      </c>
      <c r="L196">
        <v>1319691600</v>
      </c>
      <c r="M196" s="9">
        <f>(((L196/60)/60)/24)+DATE(1970,1,1)</f>
        <v>40843.208333333336</v>
      </c>
      <c r="N196">
        <v>1320904800</v>
      </c>
      <c r="O196" s="9">
        <f>(((N196/60)/60)/24)+DATE(1970,1,1)</f>
        <v>40857.25</v>
      </c>
      <c r="P196" s="10">
        <f>YEAR(M196)</f>
        <v>2011</v>
      </c>
      <c r="Q196" t="b">
        <v>0</v>
      </c>
      <c r="R196" t="b">
        <v>0</v>
      </c>
      <c r="S196" t="s">
        <v>33</v>
      </c>
      <c r="T196" t="str" cm="1">
        <f t="array" ref="T196:U196">_xlfn.TEXTSPLIT(S196, "/")</f>
        <v>theater</v>
      </c>
      <c r="U196" t="str">
        <v>plays</v>
      </c>
    </row>
    <row r="197" spans="1:21" ht="31" x14ac:dyDescent="0.35">
      <c r="A197">
        <v>382</v>
      </c>
      <c r="B197" t="s">
        <v>816</v>
      </c>
      <c r="C197" s="3" t="s">
        <v>817</v>
      </c>
      <c r="D197">
        <v>9100</v>
      </c>
      <c r="E197">
        <v>5803</v>
      </c>
      <c r="F197">
        <f>ROUND(((E197/D197)*100),1)</f>
        <v>63.8</v>
      </c>
      <c r="G197" t="s">
        <v>14</v>
      </c>
      <c r="H197">
        <f>(E197/I197)</f>
        <v>86.611940298507463</v>
      </c>
      <c r="I197">
        <v>67</v>
      </c>
      <c r="J197" t="s">
        <v>21</v>
      </c>
      <c r="K197" t="s">
        <v>22</v>
      </c>
      <c r="L197">
        <v>1508130000</v>
      </c>
      <c r="M197" s="9">
        <f>(((L197/60)/60)/24)+DATE(1970,1,1)</f>
        <v>43024.208333333328</v>
      </c>
      <c r="N197">
        <v>1509771600</v>
      </c>
      <c r="O197" s="9">
        <f>(((N197/60)/60)/24)+DATE(1970,1,1)</f>
        <v>43043.208333333328</v>
      </c>
      <c r="P197" s="10">
        <f>YEAR(M197)</f>
        <v>2017</v>
      </c>
      <c r="Q197" t="b">
        <v>0</v>
      </c>
      <c r="R197" t="b">
        <v>0</v>
      </c>
      <c r="S197" t="s">
        <v>122</v>
      </c>
      <c r="T197" t="str" cm="1">
        <f t="array" ref="T197:U197">_xlfn.TEXTSPLIT(S197, "/")</f>
        <v>photography</v>
      </c>
      <c r="U197" t="str">
        <v>photography books</v>
      </c>
    </row>
    <row r="198" spans="1:21" ht="31" x14ac:dyDescent="0.35">
      <c r="A198">
        <v>386</v>
      </c>
      <c r="B198" t="s">
        <v>824</v>
      </c>
      <c r="C198" s="3" t="s">
        <v>825</v>
      </c>
      <c r="D198">
        <v>135500</v>
      </c>
      <c r="E198">
        <v>103554</v>
      </c>
      <c r="F198">
        <f>ROUND(((E198/D198)*100),1)</f>
        <v>76.400000000000006</v>
      </c>
      <c r="G198" t="s">
        <v>14</v>
      </c>
      <c r="H198">
        <f>(E198/I198)</f>
        <v>96.960674157303373</v>
      </c>
      <c r="I198">
        <v>1068</v>
      </c>
      <c r="J198" t="s">
        <v>21</v>
      </c>
      <c r="K198" t="s">
        <v>22</v>
      </c>
      <c r="L198">
        <v>1277528400</v>
      </c>
      <c r="M198" s="9">
        <f>(((L198/60)/60)/24)+DATE(1970,1,1)</f>
        <v>40355.208333333336</v>
      </c>
      <c r="N198">
        <v>1278565200</v>
      </c>
      <c r="O198" s="9">
        <f>(((N198/60)/60)/24)+DATE(1970,1,1)</f>
        <v>40367.208333333336</v>
      </c>
      <c r="P198" s="10">
        <f>YEAR(M198)</f>
        <v>2010</v>
      </c>
      <c r="Q198" t="b">
        <v>0</v>
      </c>
      <c r="R198" t="b">
        <v>0</v>
      </c>
      <c r="S198" t="s">
        <v>33</v>
      </c>
      <c r="T198" t="str" cm="1">
        <f t="array" ref="T198:U198">_xlfn.TEXTSPLIT(S198, "/")</f>
        <v>theater</v>
      </c>
      <c r="U198" t="str">
        <v>plays</v>
      </c>
    </row>
    <row r="199" spans="1:21" x14ac:dyDescent="0.35">
      <c r="A199">
        <v>387</v>
      </c>
      <c r="B199" t="s">
        <v>826</v>
      </c>
      <c r="C199" s="3" t="s">
        <v>827</v>
      </c>
      <c r="D199">
        <v>109000</v>
      </c>
      <c r="E199">
        <v>42795</v>
      </c>
      <c r="F199">
        <f>ROUND(((E199/D199)*100),1)</f>
        <v>39.299999999999997</v>
      </c>
      <c r="G199" t="s">
        <v>14</v>
      </c>
      <c r="H199">
        <f>(E199/I199)</f>
        <v>100.93160377358491</v>
      </c>
      <c r="I199">
        <v>424</v>
      </c>
      <c r="J199" t="s">
        <v>21</v>
      </c>
      <c r="K199" t="s">
        <v>22</v>
      </c>
      <c r="L199">
        <v>1339477200</v>
      </c>
      <c r="M199" s="9">
        <f>(((L199/60)/60)/24)+DATE(1970,1,1)</f>
        <v>41072.208333333336</v>
      </c>
      <c r="N199">
        <v>1339909200</v>
      </c>
      <c r="O199" s="9">
        <f>(((N199/60)/60)/24)+DATE(1970,1,1)</f>
        <v>41077.208333333336</v>
      </c>
      <c r="P199" s="10">
        <f>YEAR(M199)</f>
        <v>2012</v>
      </c>
      <c r="Q199" t="b">
        <v>0</v>
      </c>
      <c r="R199" t="b">
        <v>0</v>
      </c>
      <c r="S199" t="s">
        <v>65</v>
      </c>
      <c r="T199" t="str" cm="1">
        <f t="array" ref="T199:U199">_xlfn.TEXTSPLIT(S199, "/")</f>
        <v>technology</v>
      </c>
      <c r="U199" t="str">
        <v>wearables</v>
      </c>
    </row>
    <row r="200" spans="1:21" x14ac:dyDescent="0.35">
      <c r="A200">
        <v>391</v>
      </c>
      <c r="B200" t="s">
        <v>834</v>
      </c>
      <c r="C200" s="3" t="s">
        <v>835</v>
      </c>
      <c r="D200">
        <v>60400</v>
      </c>
      <c r="E200">
        <v>4393</v>
      </c>
      <c r="F200">
        <f>ROUND(((E200/D200)*100),1)</f>
        <v>7.3</v>
      </c>
      <c r="G200" t="s">
        <v>14</v>
      </c>
      <c r="H200">
        <f>(E200/I200)</f>
        <v>29.09271523178808</v>
      </c>
      <c r="I200">
        <v>151</v>
      </c>
      <c r="J200" t="s">
        <v>21</v>
      </c>
      <c r="K200" t="s">
        <v>22</v>
      </c>
      <c r="L200">
        <v>1389679200</v>
      </c>
      <c r="M200" s="9">
        <f>(((L200/60)/60)/24)+DATE(1970,1,1)</f>
        <v>41653.25</v>
      </c>
      <c r="N200">
        <v>1389852000</v>
      </c>
      <c r="O200" s="9">
        <f>(((N200/60)/60)/24)+DATE(1970,1,1)</f>
        <v>41655.25</v>
      </c>
      <c r="P200" s="10">
        <f>YEAR(M200)</f>
        <v>2014</v>
      </c>
      <c r="Q200" t="b">
        <v>0</v>
      </c>
      <c r="R200" t="b">
        <v>0</v>
      </c>
      <c r="S200" t="s">
        <v>68</v>
      </c>
      <c r="T200" t="str" cm="1">
        <f t="array" ref="T200:U200">_xlfn.TEXTSPLIT(S200, "/")</f>
        <v>publishing</v>
      </c>
      <c r="U200" t="str">
        <v>nonfiction</v>
      </c>
    </row>
    <row r="201" spans="1:21" ht="31" x14ac:dyDescent="0.35">
      <c r="A201">
        <v>392</v>
      </c>
      <c r="B201" t="s">
        <v>836</v>
      </c>
      <c r="C201" s="3" t="s">
        <v>837</v>
      </c>
      <c r="D201">
        <v>102900</v>
      </c>
      <c r="E201">
        <v>67546</v>
      </c>
      <c r="F201">
        <f>ROUND(((E201/D201)*100),1)</f>
        <v>65.599999999999994</v>
      </c>
      <c r="G201" t="s">
        <v>14</v>
      </c>
      <c r="H201">
        <f>(E201/I201)</f>
        <v>42.006218905472636</v>
      </c>
      <c r="I201">
        <v>1608</v>
      </c>
      <c r="J201" t="s">
        <v>21</v>
      </c>
      <c r="K201" t="s">
        <v>22</v>
      </c>
      <c r="L201">
        <v>1294293600</v>
      </c>
      <c r="M201" s="9">
        <f>(((L201/60)/60)/24)+DATE(1970,1,1)</f>
        <v>40549.25</v>
      </c>
      <c r="N201">
        <v>1294466400</v>
      </c>
      <c r="O201" s="9">
        <f>(((N201/60)/60)/24)+DATE(1970,1,1)</f>
        <v>40551.25</v>
      </c>
      <c r="P201" s="10">
        <f>YEAR(M201)</f>
        <v>2011</v>
      </c>
      <c r="Q201" t="b">
        <v>0</v>
      </c>
      <c r="R201" t="b">
        <v>0</v>
      </c>
      <c r="S201" t="s">
        <v>65</v>
      </c>
      <c r="T201" t="str" cm="1">
        <f t="array" ref="T201:U201">_xlfn.TEXTSPLIT(S201, "/")</f>
        <v>technology</v>
      </c>
      <c r="U201" t="str">
        <v>wearables</v>
      </c>
    </row>
    <row r="202" spans="1:21" x14ac:dyDescent="0.35">
      <c r="A202">
        <v>399</v>
      </c>
      <c r="B202" t="s">
        <v>849</v>
      </c>
      <c r="C202" s="3" t="s">
        <v>850</v>
      </c>
      <c r="D202">
        <v>97300</v>
      </c>
      <c r="E202">
        <v>62127</v>
      </c>
      <c r="F202">
        <f>ROUND(((E202/D202)*100),1)</f>
        <v>63.9</v>
      </c>
      <c r="G202" t="s">
        <v>14</v>
      </c>
      <c r="H202">
        <f>(E202/I202)</f>
        <v>66.022316684378325</v>
      </c>
      <c r="I202">
        <v>941</v>
      </c>
      <c r="J202" t="s">
        <v>21</v>
      </c>
      <c r="K202" t="s">
        <v>22</v>
      </c>
      <c r="L202">
        <v>1296626400</v>
      </c>
      <c r="M202" s="9">
        <f>(((L202/60)/60)/24)+DATE(1970,1,1)</f>
        <v>40576.25</v>
      </c>
      <c r="N202">
        <v>1297231200</v>
      </c>
      <c r="O202" s="9">
        <f>(((N202/60)/60)/24)+DATE(1970,1,1)</f>
        <v>40583.25</v>
      </c>
      <c r="P202" s="10">
        <f>YEAR(M202)</f>
        <v>2011</v>
      </c>
      <c r="Q202" t="b">
        <v>0</v>
      </c>
      <c r="R202" t="b">
        <v>0</v>
      </c>
      <c r="S202" t="s">
        <v>60</v>
      </c>
      <c r="T202" t="str" cm="1">
        <f t="array" ref="T202:U202">_xlfn.TEXTSPLIT(S202, "/")</f>
        <v>music</v>
      </c>
      <c r="U202" t="str">
        <v>indie rock</v>
      </c>
    </row>
    <row r="203" spans="1:21" ht="31" x14ac:dyDescent="0.35">
      <c r="A203">
        <v>400</v>
      </c>
      <c r="B203" t="s">
        <v>851</v>
      </c>
      <c r="C203" s="3" t="s">
        <v>852</v>
      </c>
      <c r="D203">
        <v>100</v>
      </c>
      <c r="E203">
        <v>2</v>
      </c>
      <c r="F203">
        <f>ROUND(((E203/D203)*100),1)</f>
        <v>2</v>
      </c>
      <c r="G203" t="s">
        <v>14</v>
      </c>
      <c r="H203">
        <f>(E203/I203)</f>
        <v>2</v>
      </c>
      <c r="I203">
        <v>1</v>
      </c>
      <c r="J203" t="s">
        <v>21</v>
      </c>
      <c r="K203" t="s">
        <v>22</v>
      </c>
      <c r="L203">
        <v>1376629200</v>
      </c>
      <c r="M203" s="9">
        <f>(((L203/60)/60)/24)+DATE(1970,1,1)</f>
        <v>41502.208333333336</v>
      </c>
      <c r="N203">
        <v>1378530000</v>
      </c>
      <c r="O203" s="9">
        <f>(((N203/60)/60)/24)+DATE(1970,1,1)</f>
        <v>41524.208333333336</v>
      </c>
      <c r="P203" s="10">
        <f>YEAR(M203)</f>
        <v>2013</v>
      </c>
      <c r="Q203" t="b">
        <v>0</v>
      </c>
      <c r="R203" t="b">
        <v>1</v>
      </c>
      <c r="S203" t="s">
        <v>122</v>
      </c>
      <c r="T203" t="str" cm="1">
        <f t="array" ref="T203:U203">_xlfn.TEXTSPLIT(S203, "/")</f>
        <v>photography</v>
      </c>
      <c r="U203" t="str">
        <v>photography books</v>
      </c>
    </row>
    <row r="204" spans="1:21" x14ac:dyDescent="0.35">
      <c r="A204">
        <v>402</v>
      </c>
      <c r="B204" t="s">
        <v>855</v>
      </c>
      <c r="C204" s="3" t="s">
        <v>856</v>
      </c>
      <c r="D204">
        <v>7300</v>
      </c>
      <c r="E204">
        <v>2946</v>
      </c>
      <c r="F204">
        <f>ROUND(((E204/D204)*100),1)</f>
        <v>40.4</v>
      </c>
      <c r="G204" t="s">
        <v>14</v>
      </c>
      <c r="H204">
        <f>(E204/I204)</f>
        <v>73.650000000000006</v>
      </c>
      <c r="I204">
        <v>40</v>
      </c>
      <c r="J204" t="s">
        <v>21</v>
      </c>
      <c r="K204" t="s">
        <v>22</v>
      </c>
      <c r="L204">
        <v>1325829600</v>
      </c>
      <c r="M204" s="9">
        <f>(((L204/60)/60)/24)+DATE(1970,1,1)</f>
        <v>40914.25</v>
      </c>
      <c r="N204">
        <v>1329890400</v>
      </c>
      <c r="O204" s="9">
        <f>(((N204/60)/60)/24)+DATE(1970,1,1)</f>
        <v>40961.25</v>
      </c>
      <c r="P204" s="10">
        <f>YEAR(M204)</f>
        <v>2012</v>
      </c>
      <c r="Q204" t="b">
        <v>0</v>
      </c>
      <c r="R204" t="b">
        <v>1</v>
      </c>
      <c r="S204" t="s">
        <v>100</v>
      </c>
      <c r="T204" t="str" cm="1">
        <f t="array" ref="T204:U204">_xlfn.TEXTSPLIT(S204, "/")</f>
        <v>film &amp; video</v>
      </c>
      <c r="U204" t="str">
        <v>shorts</v>
      </c>
    </row>
    <row r="205" spans="1:21" x14ac:dyDescent="0.35">
      <c r="A205">
        <v>403</v>
      </c>
      <c r="B205" t="s">
        <v>857</v>
      </c>
      <c r="C205" s="3" t="s">
        <v>858</v>
      </c>
      <c r="D205">
        <v>195800</v>
      </c>
      <c r="E205">
        <v>168820</v>
      </c>
      <c r="F205">
        <f>ROUND(((E205/D205)*100),1)</f>
        <v>86.2</v>
      </c>
      <c r="G205" t="s">
        <v>14</v>
      </c>
      <c r="H205">
        <f>(E205/I205)</f>
        <v>55.99336650082919</v>
      </c>
      <c r="I205">
        <v>3015</v>
      </c>
      <c r="J205" t="s">
        <v>15</v>
      </c>
      <c r="K205" t="s">
        <v>16</v>
      </c>
      <c r="L205">
        <v>1273640400</v>
      </c>
      <c r="M205" s="9">
        <f>(((L205/60)/60)/24)+DATE(1970,1,1)</f>
        <v>40310.208333333336</v>
      </c>
      <c r="N205">
        <v>1276750800</v>
      </c>
      <c r="O205" s="9">
        <f>(((N205/60)/60)/24)+DATE(1970,1,1)</f>
        <v>40346.208333333336</v>
      </c>
      <c r="P205" s="10">
        <f>YEAR(M205)</f>
        <v>2010</v>
      </c>
      <c r="Q205" t="b">
        <v>0</v>
      </c>
      <c r="R205" t="b">
        <v>1</v>
      </c>
      <c r="S205" t="s">
        <v>33</v>
      </c>
      <c r="T205" t="str" cm="1">
        <f t="array" ref="T205:U205">_xlfn.TEXTSPLIT(S205, "/")</f>
        <v>theater</v>
      </c>
      <c r="U205" t="str">
        <v>plays</v>
      </c>
    </row>
    <row r="206" spans="1:21" x14ac:dyDescent="0.35">
      <c r="A206">
        <v>405</v>
      </c>
      <c r="B206" t="s">
        <v>861</v>
      </c>
      <c r="C206" s="3" t="s">
        <v>862</v>
      </c>
      <c r="D206">
        <v>29600</v>
      </c>
      <c r="E206">
        <v>26527</v>
      </c>
      <c r="F206">
        <f>ROUND(((E206/D206)*100),1)</f>
        <v>89.6</v>
      </c>
      <c r="G206" t="s">
        <v>14</v>
      </c>
      <c r="H206">
        <f>(E206/I206)</f>
        <v>60.981609195402299</v>
      </c>
      <c r="I206">
        <v>435</v>
      </c>
      <c r="J206" t="s">
        <v>21</v>
      </c>
      <c r="K206" t="s">
        <v>22</v>
      </c>
      <c r="L206">
        <v>1528088400</v>
      </c>
      <c r="M206" s="9">
        <f>(((L206/60)/60)/24)+DATE(1970,1,1)</f>
        <v>43255.208333333328</v>
      </c>
      <c r="N206">
        <v>1532408400</v>
      </c>
      <c r="O206" s="9">
        <f>(((N206/60)/60)/24)+DATE(1970,1,1)</f>
        <v>43305.208333333328</v>
      </c>
      <c r="P206" s="10">
        <f>YEAR(M206)</f>
        <v>2018</v>
      </c>
      <c r="Q206" t="b">
        <v>0</v>
      </c>
      <c r="R206" t="b">
        <v>0</v>
      </c>
      <c r="S206" t="s">
        <v>33</v>
      </c>
      <c r="T206" t="str" cm="1">
        <f t="array" ref="T206:U206">_xlfn.TEXTSPLIT(S206, "/")</f>
        <v>theater</v>
      </c>
      <c r="U206" t="str">
        <v>plays</v>
      </c>
    </row>
    <row r="207" spans="1:21" x14ac:dyDescent="0.35">
      <c r="A207">
        <v>409</v>
      </c>
      <c r="B207" t="s">
        <v>243</v>
      </c>
      <c r="C207" s="3" t="s">
        <v>869</v>
      </c>
      <c r="D207">
        <v>135600</v>
      </c>
      <c r="E207">
        <v>62804</v>
      </c>
      <c r="F207">
        <f>ROUND(((E207/D207)*100),1)</f>
        <v>46.3</v>
      </c>
      <c r="G207" t="s">
        <v>14</v>
      </c>
      <c r="H207">
        <f>(E207/I207)</f>
        <v>87.960784313725483</v>
      </c>
      <c r="I207">
        <v>714</v>
      </c>
      <c r="J207" t="s">
        <v>21</v>
      </c>
      <c r="K207" t="s">
        <v>22</v>
      </c>
      <c r="L207">
        <v>1492491600</v>
      </c>
      <c r="M207" s="9">
        <f>(((L207/60)/60)/24)+DATE(1970,1,1)</f>
        <v>42843.208333333328</v>
      </c>
      <c r="N207">
        <v>1492837200</v>
      </c>
      <c r="O207" s="9">
        <f>(((N207/60)/60)/24)+DATE(1970,1,1)</f>
        <v>42847.208333333328</v>
      </c>
      <c r="P207" s="10">
        <f>YEAR(M207)</f>
        <v>2017</v>
      </c>
      <c r="Q207" t="b">
        <v>0</v>
      </c>
      <c r="R207" t="b">
        <v>0</v>
      </c>
      <c r="S207" t="s">
        <v>23</v>
      </c>
      <c r="T207" t="str" cm="1">
        <f t="array" ref="T207:U207">_xlfn.TEXTSPLIT(S207, "/")</f>
        <v>music</v>
      </c>
      <c r="U207" t="str">
        <v>rock</v>
      </c>
    </row>
    <row r="208" spans="1:21" ht="31" x14ac:dyDescent="0.35">
      <c r="A208">
        <v>414</v>
      </c>
      <c r="B208" t="s">
        <v>878</v>
      </c>
      <c r="C208" s="3" t="s">
        <v>879</v>
      </c>
      <c r="D208">
        <v>188200</v>
      </c>
      <c r="E208">
        <v>159405</v>
      </c>
      <c r="F208">
        <f>ROUND(((E208/D208)*100),1)</f>
        <v>84.7</v>
      </c>
      <c r="G208" t="s">
        <v>14</v>
      </c>
      <c r="H208">
        <f>(E208/I208)</f>
        <v>28.998544660724033</v>
      </c>
      <c r="I208">
        <v>5497</v>
      </c>
      <c r="J208" t="s">
        <v>21</v>
      </c>
      <c r="K208" t="s">
        <v>22</v>
      </c>
      <c r="L208">
        <v>1271739600</v>
      </c>
      <c r="M208" s="9">
        <f>(((L208/60)/60)/24)+DATE(1970,1,1)</f>
        <v>40288.208333333336</v>
      </c>
      <c r="N208">
        <v>1272430800</v>
      </c>
      <c r="O208" s="9">
        <f>(((N208/60)/60)/24)+DATE(1970,1,1)</f>
        <v>40296.208333333336</v>
      </c>
      <c r="P208" s="10">
        <f>YEAR(M208)</f>
        <v>2010</v>
      </c>
      <c r="Q208" t="b">
        <v>0</v>
      </c>
      <c r="R208" t="b">
        <v>1</v>
      </c>
      <c r="S208" t="s">
        <v>17</v>
      </c>
      <c r="T208" t="str" cm="1">
        <f t="array" ref="T208:U208">_xlfn.TEXTSPLIT(S208, "/")</f>
        <v>food</v>
      </c>
      <c r="U208" t="str">
        <v>food trucks</v>
      </c>
    </row>
    <row r="209" spans="1:21" x14ac:dyDescent="0.35">
      <c r="A209">
        <v>415</v>
      </c>
      <c r="B209" t="s">
        <v>880</v>
      </c>
      <c r="C209" s="3" t="s">
        <v>881</v>
      </c>
      <c r="D209">
        <v>113500</v>
      </c>
      <c r="E209">
        <v>12552</v>
      </c>
      <c r="F209">
        <f>ROUND(((E209/D209)*100),1)</f>
        <v>11.1</v>
      </c>
      <c r="G209" t="s">
        <v>14</v>
      </c>
      <c r="H209">
        <f>(E209/I209)</f>
        <v>30.028708133971293</v>
      </c>
      <c r="I209">
        <v>418</v>
      </c>
      <c r="J209" t="s">
        <v>21</v>
      </c>
      <c r="K209" t="s">
        <v>22</v>
      </c>
      <c r="L209">
        <v>1326434400</v>
      </c>
      <c r="M209" s="9">
        <f>(((L209/60)/60)/24)+DATE(1970,1,1)</f>
        <v>40921.25</v>
      </c>
      <c r="N209">
        <v>1327903200</v>
      </c>
      <c r="O209" s="9">
        <f>(((N209/60)/60)/24)+DATE(1970,1,1)</f>
        <v>40938.25</v>
      </c>
      <c r="P209" s="10">
        <f>YEAR(M209)</f>
        <v>2012</v>
      </c>
      <c r="Q209" t="b">
        <v>0</v>
      </c>
      <c r="R209" t="b">
        <v>0</v>
      </c>
      <c r="S209" t="s">
        <v>33</v>
      </c>
      <c r="T209" t="str" cm="1">
        <f t="array" ref="T209:U209">_xlfn.TEXTSPLIT(S209, "/")</f>
        <v>theater</v>
      </c>
      <c r="U209" t="str">
        <v>plays</v>
      </c>
    </row>
    <row r="210" spans="1:21" ht="31" x14ac:dyDescent="0.35">
      <c r="A210">
        <v>416</v>
      </c>
      <c r="B210" t="s">
        <v>882</v>
      </c>
      <c r="C210" s="3" t="s">
        <v>883</v>
      </c>
      <c r="D210">
        <v>134600</v>
      </c>
      <c r="E210">
        <v>59007</v>
      </c>
      <c r="F210">
        <f>ROUND(((E210/D210)*100),1)</f>
        <v>43.8</v>
      </c>
      <c r="G210" t="s">
        <v>14</v>
      </c>
      <c r="H210">
        <f>(E210/I210)</f>
        <v>41.005559416261292</v>
      </c>
      <c r="I210">
        <v>1439</v>
      </c>
      <c r="J210" t="s">
        <v>21</v>
      </c>
      <c r="K210" t="s">
        <v>22</v>
      </c>
      <c r="L210">
        <v>1295244000</v>
      </c>
      <c r="M210" s="9">
        <f>(((L210/60)/60)/24)+DATE(1970,1,1)</f>
        <v>40560.25</v>
      </c>
      <c r="N210">
        <v>1296021600</v>
      </c>
      <c r="O210" s="9">
        <f>(((N210/60)/60)/24)+DATE(1970,1,1)</f>
        <v>40569.25</v>
      </c>
      <c r="P210" s="10">
        <f>YEAR(M210)</f>
        <v>2011</v>
      </c>
      <c r="Q210" t="b">
        <v>0</v>
      </c>
      <c r="R210" t="b">
        <v>1</v>
      </c>
      <c r="S210" t="s">
        <v>42</v>
      </c>
      <c r="T210" t="str" cm="1">
        <f t="array" ref="T210:U210">_xlfn.TEXTSPLIT(S210, "/")</f>
        <v>film &amp; video</v>
      </c>
      <c r="U210" t="str">
        <v>documentary</v>
      </c>
    </row>
    <row r="211" spans="1:21" x14ac:dyDescent="0.35">
      <c r="A211">
        <v>417</v>
      </c>
      <c r="B211" t="s">
        <v>884</v>
      </c>
      <c r="C211" s="3" t="s">
        <v>885</v>
      </c>
      <c r="D211">
        <v>1700</v>
      </c>
      <c r="E211">
        <v>943</v>
      </c>
      <c r="F211">
        <f>ROUND(((E211/D211)*100),1)</f>
        <v>55.5</v>
      </c>
      <c r="G211" t="s">
        <v>14</v>
      </c>
      <c r="H211">
        <f>(E211/I211)</f>
        <v>62.866666666666667</v>
      </c>
      <c r="I211">
        <v>15</v>
      </c>
      <c r="J211" t="s">
        <v>21</v>
      </c>
      <c r="K211" t="s">
        <v>22</v>
      </c>
      <c r="L211">
        <v>1541221200</v>
      </c>
      <c r="M211" s="9">
        <f>(((L211/60)/60)/24)+DATE(1970,1,1)</f>
        <v>43407.208333333328</v>
      </c>
      <c r="N211">
        <v>1543298400</v>
      </c>
      <c r="O211" s="9">
        <f>(((N211/60)/60)/24)+DATE(1970,1,1)</f>
        <v>43431.25</v>
      </c>
      <c r="P211" s="10">
        <f>YEAR(M211)</f>
        <v>2018</v>
      </c>
      <c r="Q211" t="b">
        <v>0</v>
      </c>
      <c r="R211" t="b">
        <v>0</v>
      </c>
      <c r="S211" t="s">
        <v>33</v>
      </c>
      <c r="T211" t="str" cm="1">
        <f t="array" ref="T211:U211">_xlfn.TEXTSPLIT(S211, "/")</f>
        <v>theater</v>
      </c>
      <c r="U211" t="str">
        <v>plays</v>
      </c>
    </row>
    <row r="212" spans="1:21" x14ac:dyDescent="0.35">
      <c r="A212">
        <v>418</v>
      </c>
      <c r="B212" t="s">
        <v>105</v>
      </c>
      <c r="C212" s="3" t="s">
        <v>886</v>
      </c>
      <c r="D212">
        <v>163700</v>
      </c>
      <c r="E212">
        <v>93963</v>
      </c>
      <c r="F212">
        <f>ROUND(((E212/D212)*100),1)</f>
        <v>57.4</v>
      </c>
      <c r="G212" t="s">
        <v>14</v>
      </c>
      <c r="H212">
        <f>(E212/I212)</f>
        <v>47.005002501250623</v>
      </c>
      <c r="I212">
        <v>1999</v>
      </c>
      <c r="J212" t="s">
        <v>15</v>
      </c>
      <c r="K212" t="s">
        <v>16</v>
      </c>
      <c r="L212">
        <v>1336280400</v>
      </c>
      <c r="M212" s="9">
        <f>(((L212/60)/60)/24)+DATE(1970,1,1)</f>
        <v>41035.208333333336</v>
      </c>
      <c r="N212">
        <v>1336366800</v>
      </c>
      <c r="O212" s="9">
        <f>(((N212/60)/60)/24)+DATE(1970,1,1)</f>
        <v>41036.208333333336</v>
      </c>
      <c r="P212" s="10">
        <f>YEAR(M212)</f>
        <v>2012</v>
      </c>
      <c r="Q212" t="b">
        <v>0</v>
      </c>
      <c r="R212" t="b">
        <v>0</v>
      </c>
      <c r="S212" t="s">
        <v>42</v>
      </c>
      <c r="T212" t="str" cm="1">
        <f t="array" ref="T212:U212">_xlfn.TEXTSPLIT(S212, "/")</f>
        <v>film &amp; video</v>
      </c>
      <c r="U212" t="str">
        <v>documentary</v>
      </c>
    </row>
    <row r="213" spans="1:21" x14ac:dyDescent="0.35">
      <c r="A213">
        <v>421</v>
      </c>
      <c r="B213" t="s">
        <v>891</v>
      </c>
      <c r="C213" s="3" t="s">
        <v>892</v>
      </c>
      <c r="D213">
        <v>9400</v>
      </c>
      <c r="E213">
        <v>6015</v>
      </c>
      <c r="F213">
        <f>ROUND(((E213/D213)*100),1)</f>
        <v>64</v>
      </c>
      <c r="G213" t="s">
        <v>14</v>
      </c>
      <c r="H213">
        <f>(E213/I213)</f>
        <v>50.974576271186443</v>
      </c>
      <c r="I213">
        <v>118</v>
      </c>
      <c r="J213" t="s">
        <v>21</v>
      </c>
      <c r="K213" t="s">
        <v>22</v>
      </c>
      <c r="L213">
        <v>1498712400</v>
      </c>
      <c r="M213" s="9">
        <f>(((L213/60)/60)/24)+DATE(1970,1,1)</f>
        <v>42915.208333333328</v>
      </c>
      <c r="N213">
        <v>1501304400</v>
      </c>
      <c r="O213" s="9">
        <f>(((N213/60)/60)/24)+DATE(1970,1,1)</f>
        <v>42945.208333333328</v>
      </c>
      <c r="P213" s="10">
        <f>YEAR(M213)</f>
        <v>2017</v>
      </c>
      <c r="Q213" t="b">
        <v>0</v>
      </c>
      <c r="R213" t="b">
        <v>1</v>
      </c>
      <c r="S213" t="s">
        <v>65</v>
      </c>
      <c r="T213" t="str" cm="1">
        <f t="array" ref="T213:U213">_xlfn.TEXTSPLIT(S213, "/")</f>
        <v>technology</v>
      </c>
      <c r="U213" t="str">
        <v>wearables</v>
      </c>
    </row>
    <row r="214" spans="1:21" x14ac:dyDescent="0.35">
      <c r="A214">
        <v>423</v>
      </c>
      <c r="B214" t="s">
        <v>895</v>
      </c>
      <c r="C214" s="3" t="s">
        <v>896</v>
      </c>
      <c r="D214">
        <v>147800</v>
      </c>
      <c r="E214">
        <v>15723</v>
      </c>
      <c r="F214">
        <f>ROUND(((E214/D214)*100),1)</f>
        <v>10.6</v>
      </c>
      <c r="G214" t="s">
        <v>14</v>
      </c>
      <c r="H214">
        <f>(E214/I214)</f>
        <v>97.055555555555557</v>
      </c>
      <c r="I214">
        <v>162</v>
      </c>
      <c r="J214" t="s">
        <v>21</v>
      </c>
      <c r="K214" t="s">
        <v>22</v>
      </c>
      <c r="L214">
        <v>1316667600</v>
      </c>
      <c r="M214" s="9">
        <f>(((L214/60)/60)/24)+DATE(1970,1,1)</f>
        <v>40808.208333333336</v>
      </c>
      <c r="N214">
        <v>1316840400</v>
      </c>
      <c r="O214" s="9">
        <f>(((N214/60)/60)/24)+DATE(1970,1,1)</f>
        <v>40810.208333333336</v>
      </c>
      <c r="P214" s="10">
        <f>YEAR(M214)</f>
        <v>2011</v>
      </c>
      <c r="Q214" t="b">
        <v>0</v>
      </c>
      <c r="R214" t="b">
        <v>1</v>
      </c>
      <c r="S214" t="s">
        <v>17</v>
      </c>
      <c r="T214" t="str" cm="1">
        <f t="array" ref="T214:U214">_xlfn.TEXTSPLIT(S214, "/")</f>
        <v>food</v>
      </c>
      <c r="U214" t="str">
        <v>food trucks</v>
      </c>
    </row>
    <row r="215" spans="1:21" x14ac:dyDescent="0.35">
      <c r="A215">
        <v>424</v>
      </c>
      <c r="B215" t="s">
        <v>897</v>
      </c>
      <c r="C215" s="3" t="s">
        <v>898</v>
      </c>
      <c r="D215">
        <v>5100</v>
      </c>
      <c r="E215">
        <v>2064</v>
      </c>
      <c r="F215">
        <f>ROUND(((E215/D215)*100),1)</f>
        <v>40.5</v>
      </c>
      <c r="G215" t="s">
        <v>14</v>
      </c>
      <c r="H215">
        <f>(E215/I215)</f>
        <v>24.867469879518072</v>
      </c>
      <c r="I215">
        <v>83</v>
      </c>
      <c r="J215" t="s">
        <v>21</v>
      </c>
      <c r="K215" t="s">
        <v>22</v>
      </c>
      <c r="L215">
        <v>1524027600</v>
      </c>
      <c r="M215" s="9">
        <f>(((L215/60)/60)/24)+DATE(1970,1,1)</f>
        <v>43208.208333333328</v>
      </c>
      <c r="N215">
        <v>1524546000</v>
      </c>
      <c r="O215" s="9">
        <f>(((N215/60)/60)/24)+DATE(1970,1,1)</f>
        <v>43214.208333333328</v>
      </c>
      <c r="P215" s="10">
        <f>YEAR(M215)</f>
        <v>2018</v>
      </c>
      <c r="Q215" t="b">
        <v>0</v>
      </c>
      <c r="R215" t="b">
        <v>0</v>
      </c>
      <c r="S215" t="s">
        <v>60</v>
      </c>
      <c r="T215" t="str" cm="1">
        <f t="array" ref="T215:U215">_xlfn.TEXTSPLIT(S215, "/")</f>
        <v>music</v>
      </c>
      <c r="U215" t="str">
        <v>indie rock</v>
      </c>
    </row>
    <row r="216" spans="1:21" x14ac:dyDescent="0.35">
      <c r="A216">
        <v>428</v>
      </c>
      <c r="B216" t="s">
        <v>905</v>
      </c>
      <c r="C216" s="3" t="s">
        <v>906</v>
      </c>
      <c r="D216">
        <v>101400</v>
      </c>
      <c r="E216">
        <v>47037</v>
      </c>
      <c r="F216">
        <f>ROUND(((E216/D216)*100),1)</f>
        <v>46.4</v>
      </c>
      <c r="G216" t="s">
        <v>14</v>
      </c>
      <c r="H216">
        <f>(E216/I216)</f>
        <v>62.967871485943775</v>
      </c>
      <c r="I216">
        <v>747</v>
      </c>
      <c r="J216" t="s">
        <v>21</v>
      </c>
      <c r="K216" t="s">
        <v>22</v>
      </c>
      <c r="L216">
        <v>1297404000</v>
      </c>
      <c r="M216" s="9">
        <f>(((L216/60)/60)/24)+DATE(1970,1,1)</f>
        <v>40585.25</v>
      </c>
      <c r="N216">
        <v>1298008800</v>
      </c>
      <c r="O216" s="9">
        <f>(((N216/60)/60)/24)+DATE(1970,1,1)</f>
        <v>40592.25</v>
      </c>
      <c r="P216" s="10">
        <f>YEAR(M216)</f>
        <v>2011</v>
      </c>
      <c r="Q216" t="b">
        <v>0</v>
      </c>
      <c r="R216" t="b">
        <v>0</v>
      </c>
      <c r="S216" t="s">
        <v>71</v>
      </c>
      <c r="T216" t="str" cm="1">
        <f t="array" ref="T216:U216">_xlfn.TEXTSPLIT(S216, "/")</f>
        <v>film &amp; video</v>
      </c>
      <c r="U216" t="str">
        <v>animation</v>
      </c>
    </row>
    <row r="217" spans="1:21" ht="31" x14ac:dyDescent="0.35">
      <c r="A217">
        <v>430</v>
      </c>
      <c r="B217" t="s">
        <v>909</v>
      </c>
      <c r="C217" s="3" t="s">
        <v>910</v>
      </c>
      <c r="D217">
        <v>8100</v>
      </c>
      <c r="E217">
        <v>5487</v>
      </c>
      <c r="F217">
        <f>ROUND(((E217/D217)*100),1)</f>
        <v>67.7</v>
      </c>
      <c r="G217" t="s">
        <v>14</v>
      </c>
      <c r="H217">
        <f>(E217/I217)</f>
        <v>65.321428571428569</v>
      </c>
      <c r="I217">
        <v>84</v>
      </c>
      <c r="J217" t="s">
        <v>21</v>
      </c>
      <c r="K217" t="s">
        <v>22</v>
      </c>
      <c r="L217">
        <v>1569733200</v>
      </c>
      <c r="M217" s="9">
        <f>(((L217/60)/60)/24)+DATE(1970,1,1)</f>
        <v>43737.208333333328</v>
      </c>
      <c r="N217">
        <v>1572670800</v>
      </c>
      <c r="O217" s="9">
        <f>(((N217/60)/60)/24)+DATE(1970,1,1)</f>
        <v>43771.208333333328</v>
      </c>
      <c r="P217" s="10">
        <f>YEAR(M217)</f>
        <v>2019</v>
      </c>
      <c r="Q217" t="b">
        <v>0</v>
      </c>
      <c r="R217" t="b">
        <v>0</v>
      </c>
      <c r="S217" t="s">
        <v>33</v>
      </c>
      <c r="T217" t="str" cm="1">
        <f t="array" ref="T217:U217">_xlfn.TEXTSPLIT(S217, "/")</f>
        <v>theater</v>
      </c>
      <c r="U217" t="str">
        <v>plays</v>
      </c>
    </row>
    <row r="218" spans="1:21" ht="31" x14ac:dyDescent="0.35">
      <c r="A218">
        <v>432</v>
      </c>
      <c r="B218" t="s">
        <v>913</v>
      </c>
      <c r="C218" s="3" t="s">
        <v>914</v>
      </c>
      <c r="D218">
        <v>7700</v>
      </c>
      <c r="E218">
        <v>6369</v>
      </c>
      <c r="F218">
        <f>ROUND(((E218/D218)*100),1)</f>
        <v>82.7</v>
      </c>
      <c r="G218" t="s">
        <v>14</v>
      </c>
      <c r="H218">
        <f>(E218/I218)</f>
        <v>69.989010989010993</v>
      </c>
      <c r="I218">
        <v>91</v>
      </c>
      <c r="J218" t="s">
        <v>21</v>
      </c>
      <c r="K218" t="s">
        <v>22</v>
      </c>
      <c r="L218">
        <v>1399006800</v>
      </c>
      <c r="M218" s="9">
        <f>(((L218/60)/60)/24)+DATE(1970,1,1)</f>
        <v>41761.208333333336</v>
      </c>
      <c r="N218">
        <v>1400734800</v>
      </c>
      <c r="O218" s="9">
        <f>(((N218/60)/60)/24)+DATE(1970,1,1)</f>
        <v>41781.208333333336</v>
      </c>
      <c r="P218" s="10">
        <f>YEAR(M218)</f>
        <v>2014</v>
      </c>
      <c r="Q218" t="b">
        <v>0</v>
      </c>
      <c r="R218" t="b">
        <v>0</v>
      </c>
      <c r="S218" t="s">
        <v>33</v>
      </c>
      <c r="T218" t="str" cm="1">
        <f t="array" ref="T218:U218">_xlfn.TEXTSPLIT(S218, "/")</f>
        <v>theater</v>
      </c>
      <c r="U218" t="str">
        <v>plays</v>
      </c>
    </row>
    <row r="219" spans="1:21" x14ac:dyDescent="0.35">
      <c r="A219">
        <v>433</v>
      </c>
      <c r="B219" t="s">
        <v>915</v>
      </c>
      <c r="C219" s="3" t="s">
        <v>916</v>
      </c>
      <c r="D219">
        <v>121400</v>
      </c>
      <c r="E219">
        <v>65755</v>
      </c>
      <c r="F219">
        <f>ROUND(((E219/D219)*100),1)</f>
        <v>54.2</v>
      </c>
      <c r="G219" t="s">
        <v>14</v>
      </c>
      <c r="H219">
        <f>(E219/I219)</f>
        <v>83.023989898989896</v>
      </c>
      <c r="I219">
        <v>792</v>
      </c>
      <c r="J219" t="s">
        <v>21</v>
      </c>
      <c r="K219" t="s">
        <v>22</v>
      </c>
      <c r="L219">
        <v>1385359200</v>
      </c>
      <c r="M219" s="9">
        <f>(((L219/60)/60)/24)+DATE(1970,1,1)</f>
        <v>41603.25</v>
      </c>
      <c r="N219">
        <v>1386741600</v>
      </c>
      <c r="O219" s="9">
        <f>(((N219/60)/60)/24)+DATE(1970,1,1)</f>
        <v>41619.25</v>
      </c>
      <c r="P219" s="10">
        <f>YEAR(M219)</f>
        <v>2013</v>
      </c>
      <c r="Q219" t="b">
        <v>0</v>
      </c>
      <c r="R219" t="b">
        <v>1</v>
      </c>
      <c r="S219" t="s">
        <v>42</v>
      </c>
      <c r="T219" t="str" cm="1">
        <f t="array" ref="T219:U219">_xlfn.TEXTSPLIT(S219, "/")</f>
        <v>film &amp; video</v>
      </c>
      <c r="U219" t="str">
        <v>documentary</v>
      </c>
    </row>
    <row r="220" spans="1:21" x14ac:dyDescent="0.35">
      <c r="A220">
        <v>441</v>
      </c>
      <c r="B220" t="s">
        <v>931</v>
      </c>
      <c r="C220" s="3" t="s">
        <v>932</v>
      </c>
      <c r="D220">
        <v>7000</v>
      </c>
      <c r="E220">
        <v>1744</v>
      </c>
      <c r="F220">
        <f>ROUND(((E220/D220)*100),1)</f>
        <v>24.9</v>
      </c>
      <c r="G220" t="s">
        <v>14</v>
      </c>
      <c r="H220">
        <f>(E220/I220)</f>
        <v>54.5</v>
      </c>
      <c r="I220">
        <v>32</v>
      </c>
      <c r="J220" t="s">
        <v>21</v>
      </c>
      <c r="K220" t="s">
        <v>22</v>
      </c>
      <c r="L220">
        <v>1335416400</v>
      </c>
      <c r="M220" s="9">
        <f>(((L220/60)/60)/24)+DATE(1970,1,1)</f>
        <v>41025.208333333336</v>
      </c>
      <c r="N220">
        <v>1337835600</v>
      </c>
      <c r="O220" s="9">
        <f>(((N220/60)/60)/24)+DATE(1970,1,1)</f>
        <v>41053.208333333336</v>
      </c>
      <c r="P220" s="10">
        <f>YEAR(M220)</f>
        <v>2012</v>
      </c>
      <c r="Q220" t="b">
        <v>0</v>
      </c>
      <c r="R220" t="b">
        <v>0</v>
      </c>
      <c r="S220" t="s">
        <v>65</v>
      </c>
      <c r="T220" t="str" cm="1">
        <f t="array" ref="T220:U220">_xlfn.TEXTSPLIT(S220, "/")</f>
        <v>technology</v>
      </c>
      <c r="U220" t="str">
        <v>wearables</v>
      </c>
    </row>
    <row r="221" spans="1:21" x14ac:dyDescent="0.35">
      <c r="A221">
        <v>446</v>
      </c>
      <c r="B221" t="s">
        <v>940</v>
      </c>
      <c r="C221" s="3" t="s">
        <v>941</v>
      </c>
      <c r="D221">
        <v>6800</v>
      </c>
      <c r="E221">
        <v>5579</v>
      </c>
      <c r="F221">
        <f>ROUND(((E221/D221)*100),1)</f>
        <v>82</v>
      </c>
      <c r="G221" t="s">
        <v>14</v>
      </c>
      <c r="H221">
        <f>(E221/I221)</f>
        <v>29.99462365591398</v>
      </c>
      <c r="I221">
        <v>186</v>
      </c>
      <c r="J221" t="s">
        <v>21</v>
      </c>
      <c r="K221" t="s">
        <v>22</v>
      </c>
      <c r="L221">
        <v>1355810400</v>
      </c>
      <c r="M221" s="9">
        <f>(((L221/60)/60)/24)+DATE(1970,1,1)</f>
        <v>41261.25</v>
      </c>
      <c r="N221">
        <v>1355983200</v>
      </c>
      <c r="O221" s="9">
        <f>(((N221/60)/60)/24)+DATE(1970,1,1)</f>
        <v>41263.25</v>
      </c>
      <c r="P221" s="10">
        <f>YEAR(M221)</f>
        <v>2012</v>
      </c>
      <c r="Q221" t="b">
        <v>0</v>
      </c>
      <c r="R221" t="b">
        <v>0</v>
      </c>
      <c r="S221" t="s">
        <v>65</v>
      </c>
      <c r="T221" t="str" cm="1">
        <f t="array" ref="T221:U221">_xlfn.TEXTSPLIT(S221, "/")</f>
        <v>technology</v>
      </c>
      <c r="U221" t="str">
        <v>wearables</v>
      </c>
    </row>
    <row r="222" spans="1:21" ht="31" x14ac:dyDescent="0.35">
      <c r="A222">
        <v>448</v>
      </c>
      <c r="B222" t="s">
        <v>944</v>
      </c>
      <c r="C222" s="3" t="s">
        <v>945</v>
      </c>
      <c r="D222">
        <v>89900</v>
      </c>
      <c r="E222">
        <v>45384</v>
      </c>
      <c r="F222">
        <f>ROUND(((E222/D222)*100),1)</f>
        <v>50.5</v>
      </c>
      <c r="G222" t="s">
        <v>14</v>
      </c>
      <c r="H222">
        <f>(E222/I222)</f>
        <v>75.014876033057845</v>
      </c>
      <c r="I222">
        <v>605</v>
      </c>
      <c r="J222" t="s">
        <v>21</v>
      </c>
      <c r="K222" t="s">
        <v>22</v>
      </c>
      <c r="L222">
        <v>1365915600</v>
      </c>
      <c r="M222" s="9">
        <f>(((L222/60)/60)/24)+DATE(1970,1,1)</f>
        <v>41378.208333333336</v>
      </c>
      <c r="N222">
        <v>1366088400</v>
      </c>
      <c r="O222" s="9">
        <f>(((N222/60)/60)/24)+DATE(1970,1,1)</f>
        <v>41380.208333333336</v>
      </c>
      <c r="P222" s="10">
        <f>YEAR(M222)</f>
        <v>2013</v>
      </c>
      <c r="Q222" t="b">
        <v>0</v>
      </c>
      <c r="R222" t="b">
        <v>1</v>
      </c>
      <c r="S222" t="s">
        <v>89</v>
      </c>
      <c r="T222" t="str" cm="1">
        <f t="array" ref="T222:U222">_xlfn.TEXTSPLIT(S222, "/")</f>
        <v>games</v>
      </c>
      <c r="U222" t="str">
        <v>video games</v>
      </c>
    </row>
    <row r="223" spans="1:21" x14ac:dyDescent="0.35">
      <c r="A223">
        <v>450</v>
      </c>
      <c r="B223" t="s">
        <v>948</v>
      </c>
      <c r="C223" s="3" t="s">
        <v>949</v>
      </c>
      <c r="D223">
        <v>100</v>
      </c>
      <c r="E223">
        <v>4</v>
      </c>
      <c r="F223">
        <f>ROUND(((E223/D223)*100),1)</f>
        <v>4</v>
      </c>
      <c r="G223" t="s">
        <v>14</v>
      </c>
      <c r="H223">
        <f>(E223/I223)</f>
        <v>4</v>
      </c>
      <c r="I223">
        <v>1</v>
      </c>
      <c r="J223" t="s">
        <v>15</v>
      </c>
      <c r="K223" t="s">
        <v>16</v>
      </c>
      <c r="L223">
        <v>1540098000</v>
      </c>
      <c r="M223" s="9">
        <f>(((L223/60)/60)/24)+DATE(1970,1,1)</f>
        <v>43394.208333333328</v>
      </c>
      <c r="N223">
        <v>1542088800</v>
      </c>
      <c r="O223" s="9">
        <f>(((N223/60)/60)/24)+DATE(1970,1,1)</f>
        <v>43417.25</v>
      </c>
      <c r="P223" s="10">
        <f>YEAR(M223)</f>
        <v>2018</v>
      </c>
      <c r="Q223" t="b">
        <v>0</v>
      </c>
      <c r="R223" t="b">
        <v>0</v>
      </c>
      <c r="S223" t="s">
        <v>71</v>
      </c>
      <c r="T223" t="str" cm="1">
        <f t="array" ref="T223:U223">_xlfn.TEXTSPLIT(S223, "/")</f>
        <v>film &amp; video</v>
      </c>
      <c r="U223" t="str">
        <v>animation</v>
      </c>
    </row>
    <row r="224" spans="1:21" ht="31" x14ac:dyDescent="0.35">
      <c r="A224">
        <v>452</v>
      </c>
      <c r="B224" t="s">
        <v>952</v>
      </c>
      <c r="C224" s="3" t="s">
        <v>953</v>
      </c>
      <c r="D224">
        <v>4800</v>
      </c>
      <c r="E224">
        <v>3045</v>
      </c>
      <c r="F224">
        <f>ROUND(((E224/D224)*100),1)</f>
        <v>63.4</v>
      </c>
      <c r="G224" t="s">
        <v>14</v>
      </c>
      <c r="H224">
        <f>(E224/I224)</f>
        <v>98.225806451612897</v>
      </c>
      <c r="I224">
        <v>31</v>
      </c>
      <c r="J224" t="s">
        <v>21</v>
      </c>
      <c r="K224" t="s">
        <v>22</v>
      </c>
      <c r="L224">
        <v>1278392400</v>
      </c>
      <c r="M224" s="9">
        <f>(((L224/60)/60)/24)+DATE(1970,1,1)</f>
        <v>40365.208333333336</v>
      </c>
      <c r="N224">
        <v>1278478800</v>
      </c>
      <c r="O224" s="9">
        <f>(((N224/60)/60)/24)+DATE(1970,1,1)</f>
        <v>40366.208333333336</v>
      </c>
      <c r="P224" s="10">
        <f>YEAR(M224)</f>
        <v>2010</v>
      </c>
      <c r="Q224" t="b">
        <v>0</v>
      </c>
      <c r="R224" t="b">
        <v>0</v>
      </c>
      <c r="S224" t="s">
        <v>53</v>
      </c>
      <c r="T224" t="str" cm="1">
        <f t="array" ref="T224:U224">_xlfn.TEXTSPLIT(S224, "/")</f>
        <v>film &amp; video</v>
      </c>
      <c r="U224" t="str">
        <v>drama</v>
      </c>
    </row>
    <row r="225" spans="1:21" ht="31" x14ac:dyDescent="0.35">
      <c r="A225">
        <v>453</v>
      </c>
      <c r="B225" t="s">
        <v>954</v>
      </c>
      <c r="C225" s="3" t="s">
        <v>955</v>
      </c>
      <c r="D225">
        <v>182400</v>
      </c>
      <c r="E225">
        <v>102749</v>
      </c>
      <c r="F225">
        <f>ROUND(((E225/D225)*100),1)</f>
        <v>56.3</v>
      </c>
      <c r="G225" t="s">
        <v>14</v>
      </c>
      <c r="H225">
        <f>(E225/I225)</f>
        <v>87.001693480101608</v>
      </c>
      <c r="I225">
        <v>1181</v>
      </c>
      <c r="J225" t="s">
        <v>21</v>
      </c>
      <c r="K225" t="s">
        <v>22</v>
      </c>
      <c r="L225">
        <v>1480572000</v>
      </c>
      <c r="M225" s="9">
        <f>(((L225/60)/60)/24)+DATE(1970,1,1)</f>
        <v>42705.25</v>
      </c>
      <c r="N225">
        <v>1484114400</v>
      </c>
      <c r="O225" s="9">
        <f>(((N225/60)/60)/24)+DATE(1970,1,1)</f>
        <v>42746.25</v>
      </c>
      <c r="P225" s="10">
        <f>YEAR(M225)</f>
        <v>2016</v>
      </c>
      <c r="Q225" t="b">
        <v>0</v>
      </c>
      <c r="R225" t="b">
        <v>0</v>
      </c>
      <c r="S225" t="s">
        <v>474</v>
      </c>
      <c r="T225" t="str" cm="1">
        <f t="array" ref="T225:U225">_xlfn.TEXTSPLIT(S225, "/")</f>
        <v>film &amp; video</v>
      </c>
      <c r="U225" t="str">
        <v>science fiction</v>
      </c>
    </row>
    <row r="226" spans="1:21" x14ac:dyDescent="0.35">
      <c r="A226">
        <v>454</v>
      </c>
      <c r="B226" t="s">
        <v>956</v>
      </c>
      <c r="C226" s="3" t="s">
        <v>957</v>
      </c>
      <c r="D226">
        <v>4000</v>
      </c>
      <c r="E226">
        <v>1763</v>
      </c>
      <c r="F226">
        <f>ROUND(((E226/D226)*100),1)</f>
        <v>44.1</v>
      </c>
      <c r="G226" t="s">
        <v>14</v>
      </c>
      <c r="H226">
        <f>(E226/I226)</f>
        <v>45.205128205128204</v>
      </c>
      <c r="I226">
        <v>39</v>
      </c>
      <c r="J226" t="s">
        <v>21</v>
      </c>
      <c r="K226" t="s">
        <v>22</v>
      </c>
      <c r="L226">
        <v>1382331600</v>
      </c>
      <c r="M226" s="9">
        <f>(((L226/60)/60)/24)+DATE(1970,1,1)</f>
        <v>41568.208333333336</v>
      </c>
      <c r="N226">
        <v>1385445600</v>
      </c>
      <c r="O226" s="9">
        <f>(((N226/60)/60)/24)+DATE(1970,1,1)</f>
        <v>41604.25</v>
      </c>
      <c r="P226" s="10">
        <f>YEAR(M226)</f>
        <v>2013</v>
      </c>
      <c r="Q226" t="b">
        <v>0</v>
      </c>
      <c r="R226" t="b">
        <v>1</v>
      </c>
      <c r="S226" t="s">
        <v>53</v>
      </c>
      <c r="T226" t="str" cm="1">
        <f t="array" ref="T226:U226">_xlfn.TEXTSPLIT(S226, "/")</f>
        <v>film &amp; video</v>
      </c>
      <c r="U226" t="str">
        <v>drama</v>
      </c>
    </row>
    <row r="227" spans="1:21" x14ac:dyDescent="0.35">
      <c r="A227">
        <v>457</v>
      </c>
      <c r="B227" t="s">
        <v>962</v>
      </c>
      <c r="C227" s="3" t="s">
        <v>963</v>
      </c>
      <c r="D227">
        <v>5000</v>
      </c>
      <c r="E227">
        <v>1332</v>
      </c>
      <c r="F227">
        <f>ROUND(((E227/D227)*100),1)</f>
        <v>26.6</v>
      </c>
      <c r="G227" t="s">
        <v>14</v>
      </c>
      <c r="H227">
        <f>(E227/I227)</f>
        <v>28.956521739130434</v>
      </c>
      <c r="I227">
        <v>46</v>
      </c>
      <c r="J227" t="s">
        <v>21</v>
      </c>
      <c r="K227" t="s">
        <v>22</v>
      </c>
      <c r="L227">
        <v>1476421200</v>
      </c>
      <c r="M227" s="9">
        <f>(((L227/60)/60)/24)+DATE(1970,1,1)</f>
        <v>42657.208333333328</v>
      </c>
      <c r="N227">
        <v>1476594000</v>
      </c>
      <c r="O227" s="9">
        <f>(((N227/60)/60)/24)+DATE(1970,1,1)</f>
        <v>42659.208333333328</v>
      </c>
      <c r="P227" s="10">
        <f>YEAR(M227)</f>
        <v>2016</v>
      </c>
      <c r="Q227" t="b">
        <v>0</v>
      </c>
      <c r="R227" t="b">
        <v>0</v>
      </c>
      <c r="S227" t="s">
        <v>33</v>
      </c>
      <c r="T227" t="str" cm="1">
        <f t="array" ref="T227:U227">_xlfn.TEXTSPLIT(S227, "/")</f>
        <v>theater</v>
      </c>
      <c r="U227" t="str">
        <v>plays</v>
      </c>
    </row>
    <row r="228" spans="1:21" ht="31" x14ac:dyDescent="0.35">
      <c r="A228">
        <v>459</v>
      </c>
      <c r="B228" t="s">
        <v>966</v>
      </c>
      <c r="C228" s="3" t="s">
        <v>967</v>
      </c>
      <c r="D228">
        <v>6300</v>
      </c>
      <c r="E228">
        <v>5674</v>
      </c>
      <c r="F228">
        <f>ROUND(((E228/D228)*100),1)</f>
        <v>90.1</v>
      </c>
      <c r="G228" t="s">
        <v>14</v>
      </c>
      <c r="H228">
        <f>(E228/I228)</f>
        <v>54.038095238095238</v>
      </c>
      <c r="I228">
        <v>105</v>
      </c>
      <c r="J228" t="s">
        <v>21</v>
      </c>
      <c r="K228" t="s">
        <v>22</v>
      </c>
      <c r="L228">
        <v>1419746400</v>
      </c>
      <c r="M228" s="9">
        <f>(((L228/60)/60)/24)+DATE(1970,1,1)</f>
        <v>42001.25</v>
      </c>
      <c r="N228">
        <v>1421906400</v>
      </c>
      <c r="O228" s="9">
        <f>(((N228/60)/60)/24)+DATE(1970,1,1)</f>
        <v>42026.25</v>
      </c>
      <c r="P228" s="10">
        <f>YEAR(M228)</f>
        <v>2014</v>
      </c>
      <c r="Q228" t="b">
        <v>0</v>
      </c>
      <c r="R228" t="b">
        <v>0</v>
      </c>
      <c r="S228" t="s">
        <v>42</v>
      </c>
      <c r="T228" t="str" cm="1">
        <f t="array" ref="T228:U228">_xlfn.TEXTSPLIT(S228, "/")</f>
        <v>film &amp; video</v>
      </c>
      <c r="U228" t="str">
        <v>documentary</v>
      </c>
    </row>
    <row r="229" spans="1:21" x14ac:dyDescent="0.35">
      <c r="A229">
        <v>462</v>
      </c>
      <c r="B229" t="s">
        <v>972</v>
      </c>
      <c r="C229" s="3" t="s">
        <v>973</v>
      </c>
      <c r="D229">
        <v>188800</v>
      </c>
      <c r="E229">
        <v>57734</v>
      </c>
      <c r="F229">
        <f>ROUND(((E229/D229)*100),1)</f>
        <v>30.6</v>
      </c>
      <c r="G229" t="s">
        <v>14</v>
      </c>
      <c r="H229">
        <f>(E229/I229)</f>
        <v>107.91401869158878</v>
      </c>
      <c r="I229">
        <v>535</v>
      </c>
      <c r="J229" t="s">
        <v>21</v>
      </c>
      <c r="K229" t="s">
        <v>22</v>
      </c>
      <c r="L229">
        <v>1359525600</v>
      </c>
      <c r="M229" s="9">
        <f>(((L229/60)/60)/24)+DATE(1970,1,1)</f>
        <v>41304.25</v>
      </c>
      <c r="N229">
        <v>1362808800</v>
      </c>
      <c r="O229" s="9">
        <f>(((N229/60)/60)/24)+DATE(1970,1,1)</f>
        <v>41342.25</v>
      </c>
      <c r="P229" s="10">
        <f>YEAR(M229)</f>
        <v>2013</v>
      </c>
      <c r="Q229" t="b">
        <v>0</v>
      </c>
      <c r="R229" t="b">
        <v>0</v>
      </c>
      <c r="S229" t="s">
        <v>292</v>
      </c>
      <c r="T229" t="str" cm="1">
        <f t="array" ref="T229:U229">_xlfn.TEXTSPLIT(S229, "/")</f>
        <v>games</v>
      </c>
      <c r="U229" t="str">
        <v>mobile games</v>
      </c>
    </row>
    <row r="230" spans="1:21" x14ac:dyDescent="0.35">
      <c r="A230">
        <v>468</v>
      </c>
      <c r="B230" t="s">
        <v>984</v>
      </c>
      <c r="C230" s="3" t="s">
        <v>985</v>
      </c>
      <c r="D230">
        <v>4000</v>
      </c>
      <c r="E230">
        <v>1620</v>
      </c>
      <c r="F230">
        <f>ROUND(((E230/D230)*100),1)</f>
        <v>40.5</v>
      </c>
      <c r="G230" t="s">
        <v>14</v>
      </c>
      <c r="H230">
        <f>(E230/I230)</f>
        <v>101.25</v>
      </c>
      <c r="I230">
        <v>16</v>
      </c>
      <c r="J230" t="s">
        <v>21</v>
      </c>
      <c r="K230" t="s">
        <v>22</v>
      </c>
      <c r="L230">
        <v>1555218000</v>
      </c>
      <c r="M230" s="9">
        <f>(((L230/60)/60)/24)+DATE(1970,1,1)</f>
        <v>43569.208333333328</v>
      </c>
      <c r="N230">
        <v>1556600400</v>
      </c>
      <c r="O230" s="9">
        <f>(((N230/60)/60)/24)+DATE(1970,1,1)</f>
        <v>43585.208333333328</v>
      </c>
      <c r="P230" s="10">
        <f>YEAR(M230)</f>
        <v>2019</v>
      </c>
      <c r="Q230" t="b">
        <v>0</v>
      </c>
      <c r="R230" t="b">
        <v>0</v>
      </c>
      <c r="S230" t="s">
        <v>33</v>
      </c>
      <c r="T230" t="str" cm="1">
        <f t="array" ref="T230:U230">_xlfn.TEXTSPLIT(S230, "/")</f>
        <v>theater</v>
      </c>
      <c r="U230" t="str">
        <v>plays</v>
      </c>
    </row>
    <row r="231" spans="1:21" ht="31" x14ac:dyDescent="0.35">
      <c r="A231">
        <v>472</v>
      </c>
      <c r="B231" t="s">
        <v>991</v>
      </c>
      <c r="C231" s="3" t="s">
        <v>992</v>
      </c>
      <c r="D231">
        <v>153800</v>
      </c>
      <c r="E231">
        <v>60342</v>
      </c>
      <c r="F231">
        <f>ROUND(((E231/D231)*100),1)</f>
        <v>39.200000000000003</v>
      </c>
      <c r="G231" t="s">
        <v>14</v>
      </c>
      <c r="H231">
        <f>(E231/I231)</f>
        <v>104.94260869565217</v>
      </c>
      <c r="I231">
        <v>575</v>
      </c>
      <c r="J231" t="s">
        <v>21</v>
      </c>
      <c r="K231" t="s">
        <v>22</v>
      </c>
      <c r="L231">
        <v>1552280400</v>
      </c>
      <c r="M231" s="9">
        <f>(((L231/60)/60)/24)+DATE(1970,1,1)</f>
        <v>43535.208333333328</v>
      </c>
      <c r="N231">
        <v>1556946000</v>
      </c>
      <c r="O231" s="9">
        <f>(((N231/60)/60)/24)+DATE(1970,1,1)</f>
        <v>43589.208333333328</v>
      </c>
      <c r="P231" s="10">
        <f>YEAR(M231)</f>
        <v>2019</v>
      </c>
      <c r="Q231" t="b">
        <v>0</v>
      </c>
      <c r="R231" t="b">
        <v>0</v>
      </c>
      <c r="S231" t="s">
        <v>23</v>
      </c>
      <c r="T231" t="str" cm="1">
        <f t="array" ref="T231:U231">_xlfn.TEXTSPLIT(S231, "/")</f>
        <v>music</v>
      </c>
      <c r="U231" t="str">
        <v>rock</v>
      </c>
    </row>
    <row r="232" spans="1:21" ht="31" x14ac:dyDescent="0.35">
      <c r="A232">
        <v>476</v>
      </c>
      <c r="B232" t="s">
        <v>999</v>
      </c>
      <c r="C232" s="3" t="s">
        <v>1000</v>
      </c>
      <c r="D232">
        <v>191500</v>
      </c>
      <c r="E232">
        <v>57122</v>
      </c>
      <c r="F232">
        <f>ROUND(((E232/D232)*100),1)</f>
        <v>29.8</v>
      </c>
      <c r="G232" t="s">
        <v>14</v>
      </c>
      <c r="H232">
        <f>(E232/I232)</f>
        <v>51.001785714285717</v>
      </c>
      <c r="I232">
        <v>1120</v>
      </c>
      <c r="J232" t="s">
        <v>21</v>
      </c>
      <c r="K232" t="s">
        <v>22</v>
      </c>
      <c r="L232">
        <v>1533877200</v>
      </c>
      <c r="M232" s="9">
        <f>(((L232/60)/60)/24)+DATE(1970,1,1)</f>
        <v>43322.208333333328</v>
      </c>
      <c r="N232">
        <v>1534395600</v>
      </c>
      <c r="O232" s="9">
        <f>(((N232/60)/60)/24)+DATE(1970,1,1)</f>
        <v>43328.208333333328</v>
      </c>
      <c r="P232" s="10">
        <f>YEAR(M232)</f>
        <v>2018</v>
      </c>
      <c r="Q232" t="b">
        <v>0</v>
      </c>
      <c r="R232" t="b">
        <v>0</v>
      </c>
      <c r="S232" t="s">
        <v>119</v>
      </c>
      <c r="T232" t="str" cm="1">
        <f t="array" ref="T232:U232">_xlfn.TEXTSPLIT(S232, "/")</f>
        <v>publishing</v>
      </c>
      <c r="U232" t="str">
        <v>fiction</v>
      </c>
    </row>
    <row r="233" spans="1:21" x14ac:dyDescent="0.35">
      <c r="A233">
        <v>477</v>
      </c>
      <c r="B233" t="s">
        <v>1001</v>
      </c>
      <c r="C233" s="3" t="s">
        <v>1002</v>
      </c>
      <c r="D233">
        <v>8500</v>
      </c>
      <c r="E233">
        <v>4613</v>
      </c>
      <c r="F233">
        <f>ROUND(((E233/D233)*100),1)</f>
        <v>54.3</v>
      </c>
      <c r="G233" t="s">
        <v>14</v>
      </c>
      <c r="H233">
        <f>(E233/I233)</f>
        <v>40.823008849557525</v>
      </c>
      <c r="I233">
        <v>113</v>
      </c>
      <c r="J233" t="s">
        <v>21</v>
      </c>
      <c r="K233" t="s">
        <v>22</v>
      </c>
      <c r="L233">
        <v>1309064400</v>
      </c>
      <c r="M233" s="9">
        <f>(((L233/60)/60)/24)+DATE(1970,1,1)</f>
        <v>40720.208333333336</v>
      </c>
      <c r="N233">
        <v>1311397200</v>
      </c>
      <c r="O233" s="9">
        <f>(((N233/60)/60)/24)+DATE(1970,1,1)</f>
        <v>40747.208333333336</v>
      </c>
      <c r="P233" s="10">
        <f>YEAR(M233)</f>
        <v>2011</v>
      </c>
      <c r="Q233" t="b">
        <v>0</v>
      </c>
      <c r="R233" t="b">
        <v>0</v>
      </c>
      <c r="S233" t="s">
        <v>474</v>
      </c>
      <c r="T233" t="str" cm="1">
        <f t="array" ref="T233:U233">_xlfn.TEXTSPLIT(S233, "/")</f>
        <v>film &amp; video</v>
      </c>
      <c r="U233" t="str">
        <v>science fiction</v>
      </c>
    </row>
    <row r="234" spans="1:21" ht="31" x14ac:dyDescent="0.35">
      <c r="A234">
        <v>481</v>
      </c>
      <c r="B234" t="s">
        <v>1009</v>
      </c>
      <c r="C234" s="3" t="s">
        <v>1010</v>
      </c>
      <c r="D234">
        <v>196600</v>
      </c>
      <c r="E234">
        <v>159931</v>
      </c>
      <c r="F234">
        <f>ROUND(((E234/D234)*100),1)</f>
        <v>81.3</v>
      </c>
      <c r="G234" t="s">
        <v>14</v>
      </c>
      <c r="H234">
        <f>(E234/I234)</f>
        <v>103.98634590377114</v>
      </c>
      <c r="I234">
        <v>1538</v>
      </c>
      <c r="J234" t="s">
        <v>21</v>
      </c>
      <c r="K234" t="s">
        <v>22</v>
      </c>
      <c r="L234">
        <v>1412139600</v>
      </c>
      <c r="M234" s="9">
        <f>(((L234/60)/60)/24)+DATE(1970,1,1)</f>
        <v>41913.208333333336</v>
      </c>
      <c r="N234">
        <v>1415772000</v>
      </c>
      <c r="O234" s="9">
        <f>(((N234/60)/60)/24)+DATE(1970,1,1)</f>
        <v>41955.25</v>
      </c>
      <c r="P234" s="10">
        <f>YEAR(M234)</f>
        <v>2014</v>
      </c>
      <c r="Q234" t="b">
        <v>0</v>
      </c>
      <c r="R234" t="b">
        <v>1</v>
      </c>
      <c r="S234" t="s">
        <v>33</v>
      </c>
      <c r="T234" t="str" cm="1">
        <f t="array" ref="T234:U234">_xlfn.TEXTSPLIT(S234, "/")</f>
        <v>theater</v>
      </c>
      <c r="U234" t="str">
        <v>plays</v>
      </c>
    </row>
    <row r="235" spans="1:21" ht="31" x14ac:dyDescent="0.35">
      <c r="A235">
        <v>482</v>
      </c>
      <c r="B235" t="s">
        <v>1011</v>
      </c>
      <c r="C235" s="3" t="s">
        <v>1012</v>
      </c>
      <c r="D235">
        <v>4200</v>
      </c>
      <c r="E235">
        <v>689</v>
      </c>
      <c r="F235">
        <f>ROUND(((E235/D235)*100),1)</f>
        <v>16.399999999999999</v>
      </c>
      <c r="G235" t="s">
        <v>14</v>
      </c>
      <c r="H235">
        <f>(E235/I235)</f>
        <v>76.555555555555557</v>
      </c>
      <c r="I235">
        <v>9</v>
      </c>
      <c r="J235" t="s">
        <v>21</v>
      </c>
      <c r="K235" t="s">
        <v>22</v>
      </c>
      <c r="L235">
        <v>1330063200</v>
      </c>
      <c r="M235" s="9">
        <f>(((L235/60)/60)/24)+DATE(1970,1,1)</f>
        <v>40963.25</v>
      </c>
      <c r="N235">
        <v>1331013600</v>
      </c>
      <c r="O235" s="9">
        <f>(((N235/60)/60)/24)+DATE(1970,1,1)</f>
        <v>40974.25</v>
      </c>
      <c r="P235" s="10">
        <f>YEAR(M235)</f>
        <v>2012</v>
      </c>
      <c r="Q235" t="b">
        <v>0</v>
      </c>
      <c r="R235" t="b">
        <v>1</v>
      </c>
      <c r="S235" t="s">
        <v>119</v>
      </c>
      <c r="T235" t="str" cm="1">
        <f t="array" ref="T235:U235">_xlfn.TEXTSPLIT(S235, "/")</f>
        <v>publishing</v>
      </c>
      <c r="U235" t="str">
        <v>fiction</v>
      </c>
    </row>
    <row r="236" spans="1:21" x14ac:dyDescent="0.35">
      <c r="A236">
        <v>483</v>
      </c>
      <c r="B236" t="s">
        <v>1013</v>
      </c>
      <c r="C236" s="3" t="s">
        <v>1014</v>
      </c>
      <c r="D236">
        <v>91400</v>
      </c>
      <c r="E236">
        <v>48236</v>
      </c>
      <c r="F236">
        <f>ROUND(((E236/D236)*100),1)</f>
        <v>52.8</v>
      </c>
      <c r="G236" t="s">
        <v>14</v>
      </c>
      <c r="H236">
        <f>(E236/I236)</f>
        <v>87.068592057761734</v>
      </c>
      <c r="I236">
        <v>554</v>
      </c>
      <c r="J236" t="s">
        <v>21</v>
      </c>
      <c r="K236" t="s">
        <v>22</v>
      </c>
      <c r="L236">
        <v>1576130400</v>
      </c>
      <c r="M236" s="9">
        <f>(((L236/60)/60)/24)+DATE(1970,1,1)</f>
        <v>43811.25</v>
      </c>
      <c r="N236">
        <v>1576735200</v>
      </c>
      <c r="O236" s="9">
        <f>(((N236/60)/60)/24)+DATE(1970,1,1)</f>
        <v>43818.25</v>
      </c>
      <c r="P236" s="10">
        <f>YEAR(M236)</f>
        <v>2019</v>
      </c>
      <c r="Q236" t="b">
        <v>0</v>
      </c>
      <c r="R236" t="b">
        <v>0</v>
      </c>
      <c r="S236" t="s">
        <v>33</v>
      </c>
      <c r="T236" t="str" cm="1">
        <f t="array" ref="T236:U236">_xlfn.TEXTSPLIT(S236, "/")</f>
        <v>theater</v>
      </c>
      <c r="U236" t="str">
        <v>plays</v>
      </c>
    </row>
    <row r="237" spans="1:21" ht="31" x14ac:dyDescent="0.35">
      <c r="A237">
        <v>485</v>
      </c>
      <c r="B237" t="s">
        <v>1017</v>
      </c>
      <c r="C237" s="3" t="s">
        <v>1018</v>
      </c>
      <c r="D237">
        <v>90600</v>
      </c>
      <c r="E237">
        <v>27844</v>
      </c>
      <c r="F237">
        <f>ROUND(((E237/D237)*100),1)</f>
        <v>30.7</v>
      </c>
      <c r="G237" t="s">
        <v>14</v>
      </c>
      <c r="H237">
        <f>(E237/I237)</f>
        <v>42.969135802469133</v>
      </c>
      <c r="I237">
        <v>648</v>
      </c>
      <c r="J237" t="s">
        <v>40</v>
      </c>
      <c r="K237" t="s">
        <v>41</v>
      </c>
      <c r="L237">
        <v>1560142800</v>
      </c>
      <c r="M237" s="9">
        <f>(((L237/60)/60)/24)+DATE(1970,1,1)</f>
        <v>43626.208333333328</v>
      </c>
      <c r="N237">
        <v>1563685200</v>
      </c>
      <c r="O237" s="9">
        <f>(((N237/60)/60)/24)+DATE(1970,1,1)</f>
        <v>43667.208333333328</v>
      </c>
      <c r="P237" s="10">
        <f>YEAR(M237)</f>
        <v>2019</v>
      </c>
      <c r="Q237" t="b">
        <v>0</v>
      </c>
      <c r="R237" t="b">
        <v>0</v>
      </c>
      <c r="S237" t="s">
        <v>33</v>
      </c>
      <c r="T237" t="str" cm="1">
        <f t="array" ref="T237:U237">_xlfn.TEXTSPLIT(S237, "/")</f>
        <v>theater</v>
      </c>
      <c r="U237" t="str">
        <v>plays</v>
      </c>
    </row>
    <row r="238" spans="1:21" ht="31" x14ac:dyDescent="0.35">
      <c r="A238">
        <v>486</v>
      </c>
      <c r="B238" t="s">
        <v>1019</v>
      </c>
      <c r="C238" s="3" t="s">
        <v>1020</v>
      </c>
      <c r="D238">
        <v>5200</v>
      </c>
      <c r="E238">
        <v>702</v>
      </c>
      <c r="F238">
        <f>ROUND(((E238/D238)*100),1)</f>
        <v>13.5</v>
      </c>
      <c r="G238" t="s">
        <v>14</v>
      </c>
      <c r="H238">
        <f>(E238/I238)</f>
        <v>33.428571428571431</v>
      </c>
      <c r="I238">
        <v>21</v>
      </c>
      <c r="J238" t="s">
        <v>40</v>
      </c>
      <c r="K238" t="s">
        <v>41</v>
      </c>
      <c r="L238">
        <v>1520575200</v>
      </c>
      <c r="M238" s="9">
        <f>(((L238/60)/60)/24)+DATE(1970,1,1)</f>
        <v>43168.25</v>
      </c>
      <c r="N238">
        <v>1521867600</v>
      </c>
      <c r="O238" s="9">
        <f>(((N238/60)/60)/24)+DATE(1970,1,1)</f>
        <v>43183.208333333328</v>
      </c>
      <c r="P238" s="10">
        <f>YEAR(M238)</f>
        <v>2018</v>
      </c>
      <c r="Q238" t="b">
        <v>0</v>
      </c>
      <c r="R238" t="b">
        <v>1</v>
      </c>
      <c r="S238" t="s">
        <v>206</v>
      </c>
      <c r="T238" t="str" cm="1">
        <f t="array" ref="T238:U238">_xlfn.TEXTSPLIT(S238, "/")</f>
        <v>publishing</v>
      </c>
      <c r="U238" t="str">
        <v>translations</v>
      </c>
    </row>
    <row r="239" spans="1:21" x14ac:dyDescent="0.35">
      <c r="A239">
        <v>496</v>
      </c>
      <c r="B239" t="s">
        <v>1040</v>
      </c>
      <c r="C239" s="3" t="s">
        <v>1041</v>
      </c>
      <c r="D239">
        <v>183800</v>
      </c>
      <c r="E239">
        <v>1667</v>
      </c>
      <c r="F239">
        <f>ROUND(((E239/D239)*100),1)</f>
        <v>0.9</v>
      </c>
      <c r="G239" t="s">
        <v>14</v>
      </c>
      <c r="H239">
        <f>(E239/I239)</f>
        <v>30.87037037037037</v>
      </c>
      <c r="I239">
        <v>54</v>
      </c>
      <c r="J239" t="s">
        <v>21</v>
      </c>
      <c r="K239" t="s">
        <v>22</v>
      </c>
      <c r="L239">
        <v>1495342800</v>
      </c>
      <c r="M239" s="9">
        <f>(((L239/60)/60)/24)+DATE(1970,1,1)</f>
        <v>42876.208333333328</v>
      </c>
      <c r="N239">
        <v>1496811600</v>
      </c>
      <c r="O239" s="9">
        <f>(((N239/60)/60)/24)+DATE(1970,1,1)</f>
        <v>42893.208333333328</v>
      </c>
      <c r="P239" s="10">
        <f>YEAR(M239)</f>
        <v>2017</v>
      </c>
      <c r="Q239" t="b">
        <v>0</v>
      </c>
      <c r="R239" t="b">
        <v>0</v>
      </c>
      <c r="S239" t="s">
        <v>71</v>
      </c>
      <c r="T239" t="str" cm="1">
        <f t="array" ref="T239:U239">_xlfn.TEXTSPLIT(S239, "/")</f>
        <v>film &amp; video</v>
      </c>
      <c r="U239" t="str">
        <v>animation</v>
      </c>
    </row>
    <row r="240" spans="1:21" x14ac:dyDescent="0.35">
      <c r="A240">
        <v>497</v>
      </c>
      <c r="B240" t="s">
        <v>1042</v>
      </c>
      <c r="C240" s="3" t="s">
        <v>1043</v>
      </c>
      <c r="D240">
        <v>9800</v>
      </c>
      <c r="E240">
        <v>3349</v>
      </c>
      <c r="F240">
        <f>ROUND(((E240/D240)*100),1)</f>
        <v>34.200000000000003</v>
      </c>
      <c r="G240" t="s">
        <v>14</v>
      </c>
      <c r="H240">
        <f>(E240/I240)</f>
        <v>27.908333333333335</v>
      </c>
      <c r="I240">
        <v>120</v>
      </c>
      <c r="J240" t="s">
        <v>21</v>
      </c>
      <c r="K240" t="s">
        <v>22</v>
      </c>
      <c r="L240">
        <v>1482213600</v>
      </c>
      <c r="M240" s="9">
        <f>(((L240/60)/60)/24)+DATE(1970,1,1)</f>
        <v>42724.25</v>
      </c>
      <c r="N240">
        <v>1482213600</v>
      </c>
      <c r="O240" s="9">
        <f>(((N240/60)/60)/24)+DATE(1970,1,1)</f>
        <v>42724.25</v>
      </c>
      <c r="P240" s="10">
        <f>YEAR(M240)</f>
        <v>2016</v>
      </c>
      <c r="Q240" t="b">
        <v>0</v>
      </c>
      <c r="R240" t="b">
        <v>1</v>
      </c>
      <c r="S240" t="s">
        <v>65</v>
      </c>
      <c r="T240" t="str" cm="1">
        <f t="array" ref="T240:U240">_xlfn.TEXTSPLIT(S240, "/")</f>
        <v>technology</v>
      </c>
      <c r="U240" t="str">
        <v>wearables</v>
      </c>
    </row>
    <row r="241" spans="1:21" x14ac:dyDescent="0.35">
      <c r="A241">
        <v>498</v>
      </c>
      <c r="B241" t="s">
        <v>1044</v>
      </c>
      <c r="C241" s="3" t="s">
        <v>1045</v>
      </c>
      <c r="D241">
        <v>193400</v>
      </c>
      <c r="E241">
        <v>46317</v>
      </c>
      <c r="F241">
        <f>ROUND(((E241/D241)*100),1)</f>
        <v>23.9</v>
      </c>
      <c r="G241" t="s">
        <v>14</v>
      </c>
      <c r="H241">
        <f>(E241/I241)</f>
        <v>79.994818652849744</v>
      </c>
      <c r="I241">
        <v>579</v>
      </c>
      <c r="J241" t="s">
        <v>36</v>
      </c>
      <c r="K241" t="s">
        <v>37</v>
      </c>
      <c r="L241">
        <v>1420092000</v>
      </c>
      <c r="M241" s="9">
        <f>(((L241/60)/60)/24)+DATE(1970,1,1)</f>
        <v>42005.25</v>
      </c>
      <c r="N241">
        <v>1420264800</v>
      </c>
      <c r="O241" s="9">
        <f>(((N241/60)/60)/24)+DATE(1970,1,1)</f>
        <v>42007.25</v>
      </c>
      <c r="P241" s="10">
        <f>YEAR(M241)</f>
        <v>2015</v>
      </c>
      <c r="Q241" t="b">
        <v>0</v>
      </c>
      <c r="R241" t="b">
        <v>0</v>
      </c>
      <c r="S241" t="s">
        <v>28</v>
      </c>
      <c r="T241" t="str" cm="1">
        <f t="array" ref="T241:U241">_xlfn.TEXTSPLIT(S241, "/")</f>
        <v>technology</v>
      </c>
      <c r="U241" t="str">
        <v>web</v>
      </c>
    </row>
    <row r="242" spans="1:21" ht="31" x14ac:dyDescent="0.35">
      <c r="A242">
        <v>499</v>
      </c>
      <c r="B242" t="s">
        <v>1046</v>
      </c>
      <c r="C242" s="3" t="s">
        <v>1047</v>
      </c>
      <c r="D242">
        <v>163800</v>
      </c>
      <c r="E242">
        <v>78743</v>
      </c>
      <c r="F242">
        <f>ROUND(((E242/D242)*100),1)</f>
        <v>48.1</v>
      </c>
      <c r="G242" t="s">
        <v>14</v>
      </c>
      <c r="H242">
        <f>(E242/I242)</f>
        <v>38.003378378378379</v>
      </c>
      <c r="I242">
        <v>2072</v>
      </c>
      <c r="J242" t="s">
        <v>21</v>
      </c>
      <c r="K242" t="s">
        <v>22</v>
      </c>
      <c r="L242">
        <v>1458018000</v>
      </c>
      <c r="M242" s="9">
        <f>(((L242/60)/60)/24)+DATE(1970,1,1)</f>
        <v>42444.208333333328</v>
      </c>
      <c r="N242">
        <v>1458450000</v>
      </c>
      <c r="O242" s="9">
        <f>(((N242/60)/60)/24)+DATE(1970,1,1)</f>
        <v>42449.208333333328</v>
      </c>
      <c r="P242" s="10">
        <f>YEAR(M242)</f>
        <v>2016</v>
      </c>
      <c r="Q242" t="b">
        <v>0</v>
      </c>
      <c r="R242" t="b">
        <v>1</v>
      </c>
      <c r="S242" t="s">
        <v>42</v>
      </c>
      <c r="T242" t="str" cm="1">
        <f t="array" ref="T242:U242">_xlfn.TEXTSPLIT(S242, "/")</f>
        <v>film &amp; video</v>
      </c>
      <c r="U242" t="str">
        <v>documentary</v>
      </c>
    </row>
    <row r="243" spans="1:21" ht="31" x14ac:dyDescent="0.35">
      <c r="A243">
        <v>500</v>
      </c>
      <c r="B243" t="s">
        <v>1048</v>
      </c>
      <c r="C243" s="3" t="s">
        <v>1049</v>
      </c>
      <c r="D243">
        <v>100</v>
      </c>
      <c r="E243">
        <v>0</v>
      </c>
      <c r="F243">
        <f>ROUND(((E243/D243)*100),1)</f>
        <v>0</v>
      </c>
      <c r="G243" t="s">
        <v>14</v>
      </c>
      <c r="H243" t="e">
        <f>(E243/I243)</f>
        <v>#DIV/0!</v>
      </c>
      <c r="I243">
        <v>0</v>
      </c>
      <c r="J243" t="s">
        <v>21</v>
      </c>
      <c r="K243" t="s">
        <v>22</v>
      </c>
      <c r="L243">
        <v>1367384400</v>
      </c>
      <c r="M243" s="9">
        <f>(((L243/60)/60)/24)+DATE(1970,1,1)</f>
        <v>41395.208333333336</v>
      </c>
      <c r="N243">
        <v>1369803600</v>
      </c>
      <c r="O243" s="9">
        <f>(((N243/60)/60)/24)+DATE(1970,1,1)</f>
        <v>41423.208333333336</v>
      </c>
      <c r="P243" s="10">
        <f>YEAR(M243)</f>
        <v>2013</v>
      </c>
      <c r="Q243" t="b">
        <v>0</v>
      </c>
      <c r="R243" t="b">
        <v>1</v>
      </c>
      <c r="S243" t="s">
        <v>33</v>
      </c>
      <c r="T243" t="str" cm="1">
        <f t="array" ref="T243:U243">_xlfn.TEXTSPLIT(S243, "/")</f>
        <v>theater</v>
      </c>
      <c r="U243" t="str">
        <v>plays</v>
      </c>
    </row>
    <row r="244" spans="1:21" x14ac:dyDescent="0.35">
      <c r="A244">
        <v>501</v>
      </c>
      <c r="B244" t="s">
        <v>1050</v>
      </c>
      <c r="C244" s="3" t="s">
        <v>1051</v>
      </c>
      <c r="D244">
        <v>153600</v>
      </c>
      <c r="E244">
        <v>107743</v>
      </c>
      <c r="F244">
        <f>ROUND(((E244/D244)*100),1)</f>
        <v>70.099999999999994</v>
      </c>
      <c r="G244" t="s">
        <v>14</v>
      </c>
      <c r="H244">
        <f>(E244/I244)</f>
        <v>59.990534521158132</v>
      </c>
      <c r="I244">
        <v>1796</v>
      </c>
      <c r="J244" t="s">
        <v>21</v>
      </c>
      <c r="K244" t="s">
        <v>22</v>
      </c>
      <c r="L244">
        <v>1363064400</v>
      </c>
      <c r="M244" s="9">
        <f>(((L244/60)/60)/24)+DATE(1970,1,1)</f>
        <v>41345.208333333336</v>
      </c>
      <c r="N244">
        <v>1363237200</v>
      </c>
      <c r="O244" s="9">
        <f>(((N244/60)/60)/24)+DATE(1970,1,1)</f>
        <v>41347.208333333336</v>
      </c>
      <c r="P244" s="10">
        <f>YEAR(M244)</f>
        <v>2013</v>
      </c>
      <c r="Q244" t="b">
        <v>0</v>
      </c>
      <c r="R244" t="b">
        <v>0</v>
      </c>
      <c r="S244" t="s">
        <v>42</v>
      </c>
      <c r="T244" t="str" cm="1">
        <f t="array" ref="T244:U244">_xlfn.TEXTSPLIT(S244, "/")</f>
        <v>film &amp; video</v>
      </c>
      <c r="U244" t="str">
        <v>documentary</v>
      </c>
    </row>
    <row r="245" spans="1:21" x14ac:dyDescent="0.35">
      <c r="A245">
        <v>504</v>
      </c>
      <c r="B245" t="s">
        <v>1055</v>
      </c>
      <c r="C245" s="3" t="s">
        <v>1056</v>
      </c>
      <c r="D245">
        <v>7500</v>
      </c>
      <c r="E245">
        <v>6924</v>
      </c>
      <c r="F245">
        <f>ROUND(((E245/D245)*100),1)</f>
        <v>92.3</v>
      </c>
      <c r="G245" t="s">
        <v>14</v>
      </c>
      <c r="H245">
        <f>(E245/I245)</f>
        <v>111.6774193548387</v>
      </c>
      <c r="I245">
        <v>62</v>
      </c>
      <c r="J245" t="s">
        <v>107</v>
      </c>
      <c r="K245" t="s">
        <v>108</v>
      </c>
      <c r="L245">
        <v>1431925200</v>
      </c>
      <c r="M245" s="9">
        <f>(((L245/60)/60)/24)+DATE(1970,1,1)</f>
        <v>42142.208333333328</v>
      </c>
      <c r="N245">
        <v>1432011600</v>
      </c>
      <c r="O245" s="9">
        <f>(((N245/60)/60)/24)+DATE(1970,1,1)</f>
        <v>42143.208333333328</v>
      </c>
      <c r="P245" s="10">
        <f>YEAR(M245)</f>
        <v>2015</v>
      </c>
      <c r="Q245" t="b">
        <v>0</v>
      </c>
      <c r="R245" t="b">
        <v>0</v>
      </c>
      <c r="S245" t="s">
        <v>23</v>
      </c>
      <c r="T245" t="str" cm="1">
        <f t="array" ref="T245:U245">_xlfn.TEXTSPLIT(S245, "/")</f>
        <v>music</v>
      </c>
      <c r="U245" t="str">
        <v>rock</v>
      </c>
    </row>
    <row r="246" spans="1:21" x14ac:dyDescent="0.35">
      <c r="A246">
        <v>505</v>
      </c>
      <c r="B246" t="s">
        <v>1057</v>
      </c>
      <c r="C246" s="3" t="s">
        <v>1058</v>
      </c>
      <c r="D246">
        <v>89900</v>
      </c>
      <c r="E246">
        <v>12497</v>
      </c>
      <c r="F246">
        <f>ROUND(((E246/D246)*100),1)</f>
        <v>13.9</v>
      </c>
      <c r="G246" t="s">
        <v>14</v>
      </c>
      <c r="H246">
        <f>(E246/I246)</f>
        <v>36.014409221902014</v>
      </c>
      <c r="I246">
        <v>347</v>
      </c>
      <c r="J246" t="s">
        <v>21</v>
      </c>
      <c r="K246" t="s">
        <v>22</v>
      </c>
      <c r="L246">
        <v>1362722400</v>
      </c>
      <c r="M246" s="9">
        <f>(((L246/60)/60)/24)+DATE(1970,1,1)</f>
        <v>41341.25</v>
      </c>
      <c r="N246">
        <v>1366347600</v>
      </c>
      <c r="O246" s="9">
        <f>(((N246/60)/60)/24)+DATE(1970,1,1)</f>
        <v>41383.208333333336</v>
      </c>
      <c r="P246" s="10">
        <f>YEAR(M246)</f>
        <v>2013</v>
      </c>
      <c r="Q246" t="b">
        <v>0</v>
      </c>
      <c r="R246" t="b">
        <v>1</v>
      </c>
      <c r="S246" t="s">
        <v>133</v>
      </c>
      <c r="T246" t="str" cm="1">
        <f t="array" ref="T246:U246">_xlfn.TEXTSPLIT(S246, "/")</f>
        <v>publishing</v>
      </c>
      <c r="U246" t="str">
        <v>radio &amp; podcasts</v>
      </c>
    </row>
    <row r="247" spans="1:21" ht="31" x14ac:dyDescent="0.35">
      <c r="A247">
        <v>507</v>
      </c>
      <c r="B247" t="s">
        <v>1061</v>
      </c>
      <c r="C247" s="3" t="s">
        <v>1062</v>
      </c>
      <c r="D247">
        <v>2100</v>
      </c>
      <c r="E247">
        <v>837</v>
      </c>
      <c r="F247">
        <f>ROUND(((E247/D247)*100),1)</f>
        <v>39.9</v>
      </c>
      <c r="G247" t="s">
        <v>14</v>
      </c>
      <c r="H247">
        <f>(E247/I247)</f>
        <v>44.05263157894737</v>
      </c>
      <c r="I247">
        <v>19</v>
      </c>
      <c r="J247" t="s">
        <v>21</v>
      </c>
      <c r="K247" t="s">
        <v>22</v>
      </c>
      <c r="L247">
        <v>1365483600</v>
      </c>
      <c r="M247" s="9">
        <f>(((L247/60)/60)/24)+DATE(1970,1,1)</f>
        <v>41373.208333333336</v>
      </c>
      <c r="N247">
        <v>1369717200</v>
      </c>
      <c r="O247" s="9">
        <f>(((N247/60)/60)/24)+DATE(1970,1,1)</f>
        <v>41422.208333333336</v>
      </c>
      <c r="P247" s="10">
        <f>YEAR(M247)</f>
        <v>2013</v>
      </c>
      <c r="Q247" t="b">
        <v>0</v>
      </c>
      <c r="R247" t="b">
        <v>1</v>
      </c>
      <c r="S247" t="s">
        <v>28</v>
      </c>
      <c r="T247" t="str" cm="1">
        <f t="array" ref="T247:U247">_xlfn.TEXTSPLIT(S247, "/")</f>
        <v>technology</v>
      </c>
      <c r="U247" t="str">
        <v>web</v>
      </c>
    </row>
    <row r="248" spans="1:21" x14ac:dyDescent="0.35">
      <c r="A248">
        <v>509</v>
      </c>
      <c r="B248" t="s">
        <v>398</v>
      </c>
      <c r="C248" s="3" t="s">
        <v>1065</v>
      </c>
      <c r="D248">
        <v>168500</v>
      </c>
      <c r="E248">
        <v>119510</v>
      </c>
      <c r="F248">
        <f>ROUND(((E248/D248)*100),1)</f>
        <v>70.900000000000006</v>
      </c>
      <c r="G248" t="s">
        <v>14</v>
      </c>
      <c r="H248">
        <f>(E248/I248)</f>
        <v>95</v>
      </c>
      <c r="I248">
        <v>1258</v>
      </c>
      <c r="J248" t="s">
        <v>21</v>
      </c>
      <c r="K248" t="s">
        <v>22</v>
      </c>
      <c r="L248">
        <v>1336194000</v>
      </c>
      <c r="M248" s="9">
        <f>(((L248/60)/60)/24)+DATE(1970,1,1)</f>
        <v>41034.208333333336</v>
      </c>
      <c r="N248">
        <v>1337058000</v>
      </c>
      <c r="O248" s="9">
        <f>(((N248/60)/60)/24)+DATE(1970,1,1)</f>
        <v>41044.208333333336</v>
      </c>
      <c r="P248" s="10">
        <f>YEAR(M248)</f>
        <v>2012</v>
      </c>
      <c r="Q248" t="b">
        <v>0</v>
      </c>
      <c r="R248" t="b">
        <v>0</v>
      </c>
      <c r="S248" t="s">
        <v>33</v>
      </c>
      <c r="T248" t="str" cm="1">
        <f t="array" ref="T248:U248">_xlfn.TEXTSPLIT(S248, "/")</f>
        <v>theater</v>
      </c>
      <c r="U248" t="str">
        <v>plays</v>
      </c>
    </row>
    <row r="249" spans="1:21" x14ac:dyDescent="0.35">
      <c r="A249">
        <v>511</v>
      </c>
      <c r="B249" t="s">
        <v>1068</v>
      </c>
      <c r="C249" s="3" t="s">
        <v>1069</v>
      </c>
      <c r="D249">
        <v>147800</v>
      </c>
      <c r="E249">
        <v>35498</v>
      </c>
      <c r="F249">
        <f>ROUND(((E249/D249)*100),1)</f>
        <v>24</v>
      </c>
      <c r="G249" t="s">
        <v>14</v>
      </c>
      <c r="H249">
        <f>(E249/I249)</f>
        <v>98.060773480662988</v>
      </c>
      <c r="I249">
        <v>362</v>
      </c>
      <c r="J249" t="s">
        <v>21</v>
      </c>
      <c r="K249" t="s">
        <v>22</v>
      </c>
      <c r="L249">
        <v>1564030800</v>
      </c>
      <c r="M249" s="9">
        <f>(((L249/60)/60)/24)+DATE(1970,1,1)</f>
        <v>43671.208333333328</v>
      </c>
      <c r="N249">
        <v>1564894800</v>
      </c>
      <c r="O249" s="9">
        <f>(((N249/60)/60)/24)+DATE(1970,1,1)</f>
        <v>43681.208333333328</v>
      </c>
      <c r="P249" s="10">
        <f>YEAR(M249)</f>
        <v>2019</v>
      </c>
      <c r="Q249" t="b">
        <v>0</v>
      </c>
      <c r="R249" t="b">
        <v>0</v>
      </c>
      <c r="S249" t="s">
        <v>33</v>
      </c>
      <c r="T249" t="str" cm="1">
        <f t="array" ref="T249:U249">_xlfn.TEXTSPLIT(S249, "/")</f>
        <v>theater</v>
      </c>
      <c r="U249" t="str">
        <v>plays</v>
      </c>
    </row>
    <row r="250" spans="1:21" x14ac:dyDescent="0.35">
      <c r="A250">
        <v>515</v>
      </c>
      <c r="B250" t="s">
        <v>1076</v>
      </c>
      <c r="C250" s="3" t="s">
        <v>1077</v>
      </c>
      <c r="D250">
        <v>8600</v>
      </c>
      <c r="E250">
        <v>4797</v>
      </c>
      <c r="F250">
        <f>ROUND(((E250/D250)*100),1)</f>
        <v>55.8</v>
      </c>
      <c r="G250" t="s">
        <v>14</v>
      </c>
      <c r="H250">
        <f>(E250/I250)</f>
        <v>36.067669172932334</v>
      </c>
      <c r="I250">
        <v>133</v>
      </c>
      <c r="J250" t="s">
        <v>15</v>
      </c>
      <c r="K250" t="s">
        <v>16</v>
      </c>
      <c r="L250">
        <v>1324620000</v>
      </c>
      <c r="M250" s="9">
        <f>(((L250/60)/60)/24)+DATE(1970,1,1)</f>
        <v>40900.25</v>
      </c>
      <c r="N250">
        <v>1324792800</v>
      </c>
      <c r="O250" s="9">
        <f>(((N250/60)/60)/24)+DATE(1970,1,1)</f>
        <v>40902.25</v>
      </c>
      <c r="P250" s="10">
        <f>YEAR(M250)</f>
        <v>2011</v>
      </c>
      <c r="Q250" t="b">
        <v>0</v>
      </c>
      <c r="R250" t="b">
        <v>1</v>
      </c>
      <c r="S250" t="s">
        <v>33</v>
      </c>
      <c r="T250" t="str" cm="1">
        <f t="array" ref="T250:U250">_xlfn.TEXTSPLIT(S250, "/")</f>
        <v>theater</v>
      </c>
      <c r="U250" t="str">
        <v>plays</v>
      </c>
    </row>
    <row r="251" spans="1:21" x14ac:dyDescent="0.35">
      <c r="A251">
        <v>516</v>
      </c>
      <c r="B251" t="s">
        <v>1078</v>
      </c>
      <c r="C251" s="3" t="s">
        <v>1079</v>
      </c>
      <c r="D251">
        <v>125400</v>
      </c>
      <c r="E251">
        <v>53324</v>
      </c>
      <c r="F251">
        <f>ROUND(((E251/D251)*100),1)</f>
        <v>42.5</v>
      </c>
      <c r="G251" t="s">
        <v>14</v>
      </c>
      <c r="H251">
        <f>(E251/I251)</f>
        <v>63.030732860520096</v>
      </c>
      <c r="I251">
        <v>846</v>
      </c>
      <c r="J251" t="s">
        <v>21</v>
      </c>
      <c r="K251" t="s">
        <v>22</v>
      </c>
      <c r="L251">
        <v>1281070800</v>
      </c>
      <c r="M251" s="9">
        <f>(((L251/60)/60)/24)+DATE(1970,1,1)</f>
        <v>40396.208333333336</v>
      </c>
      <c r="N251">
        <v>1284354000</v>
      </c>
      <c r="O251" s="9">
        <f>(((N251/60)/60)/24)+DATE(1970,1,1)</f>
        <v>40434.208333333336</v>
      </c>
      <c r="P251" s="10">
        <f>YEAR(M251)</f>
        <v>2010</v>
      </c>
      <c r="Q251" t="b">
        <v>0</v>
      </c>
      <c r="R251" t="b">
        <v>0</v>
      </c>
      <c r="S251" t="s">
        <v>68</v>
      </c>
      <c r="T251" t="str" cm="1">
        <f t="array" ref="T251:U251">_xlfn.TEXTSPLIT(S251, "/")</f>
        <v>publishing</v>
      </c>
      <c r="U251" t="str">
        <v>nonfiction</v>
      </c>
    </row>
    <row r="252" spans="1:21" ht="31" x14ac:dyDescent="0.35">
      <c r="A252">
        <v>518</v>
      </c>
      <c r="B252" t="s">
        <v>1082</v>
      </c>
      <c r="C252" s="3" t="s">
        <v>1083</v>
      </c>
      <c r="D252">
        <v>8800</v>
      </c>
      <c r="E252">
        <v>622</v>
      </c>
      <c r="F252">
        <f>ROUND(((E252/D252)*100),1)</f>
        <v>7.1</v>
      </c>
      <c r="G252" t="s">
        <v>14</v>
      </c>
      <c r="H252">
        <f>(E252/I252)</f>
        <v>62.2</v>
      </c>
      <c r="I252">
        <v>10</v>
      </c>
      <c r="J252" t="s">
        <v>21</v>
      </c>
      <c r="K252" t="s">
        <v>22</v>
      </c>
      <c r="L252">
        <v>1519365600</v>
      </c>
      <c r="M252" s="9">
        <f>(((L252/60)/60)/24)+DATE(1970,1,1)</f>
        <v>43154.25</v>
      </c>
      <c r="N252">
        <v>1519538400</v>
      </c>
      <c r="O252" s="9">
        <f>(((N252/60)/60)/24)+DATE(1970,1,1)</f>
        <v>43156.25</v>
      </c>
      <c r="P252" s="10">
        <f>YEAR(M252)</f>
        <v>2018</v>
      </c>
      <c r="Q252" t="b">
        <v>0</v>
      </c>
      <c r="R252" t="b">
        <v>1</v>
      </c>
      <c r="S252" t="s">
        <v>71</v>
      </c>
      <c r="T252" t="str" cm="1">
        <f t="array" ref="T252:U252">_xlfn.TEXTSPLIT(S252, "/")</f>
        <v>film &amp; video</v>
      </c>
      <c r="U252" t="str">
        <v>animation</v>
      </c>
    </row>
    <row r="253" spans="1:21" ht="31" x14ac:dyDescent="0.35">
      <c r="A253">
        <v>522</v>
      </c>
      <c r="B253" t="s">
        <v>1089</v>
      </c>
      <c r="C253" s="3" t="s">
        <v>1090</v>
      </c>
      <c r="D253">
        <v>50500</v>
      </c>
      <c r="E253">
        <v>16389</v>
      </c>
      <c r="F253">
        <f>ROUND(((E253/D253)*100),1)</f>
        <v>32.5</v>
      </c>
      <c r="G253" t="s">
        <v>14</v>
      </c>
      <c r="H253">
        <f>(E253/I253)</f>
        <v>85.806282722513089</v>
      </c>
      <c r="I253">
        <v>191</v>
      </c>
      <c r="J253" t="s">
        <v>21</v>
      </c>
      <c r="K253" t="s">
        <v>22</v>
      </c>
      <c r="L253">
        <v>1341291600</v>
      </c>
      <c r="M253" s="9">
        <f>(((L253/60)/60)/24)+DATE(1970,1,1)</f>
        <v>41093.208333333336</v>
      </c>
      <c r="N253">
        <v>1342328400</v>
      </c>
      <c r="O253" s="9">
        <f>(((N253/60)/60)/24)+DATE(1970,1,1)</f>
        <v>41105.208333333336</v>
      </c>
      <c r="P253" s="10">
        <f>YEAR(M253)</f>
        <v>2012</v>
      </c>
      <c r="Q253" t="b">
        <v>0</v>
      </c>
      <c r="R253" t="b">
        <v>0</v>
      </c>
      <c r="S253" t="s">
        <v>100</v>
      </c>
      <c r="T253" t="str" cm="1">
        <f t="array" ref="T253:U253">_xlfn.TEXTSPLIT(S253, "/")</f>
        <v>film &amp; video</v>
      </c>
      <c r="U253" t="str">
        <v>shorts</v>
      </c>
    </row>
    <row r="254" spans="1:21" x14ac:dyDescent="0.35">
      <c r="A254">
        <v>524</v>
      </c>
      <c r="B254" t="s">
        <v>1093</v>
      </c>
      <c r="C254" s="3" t="s">
        <v>1094</v>
      </c>
      <c r="D254">
        <v>96700</v>
      </c>
      <c r="E254">
        <v>81136</v>
      </c>
      <c r="F254">
        <f>ROUND(((E254/D254)*100),1)</f>
        <v>83.9</v>
      </c>
      <c r="G254" t="s">
        <v>14</v>
      </c>
      <c r="H254">
        <f>(E254/I254)</f>
        <v>40.998484082870135</v>
      </c>
      <c r="I254">
        <v>1979</v>
      </c>
      <c r="J254" t="s">
        <v>21</v>
      </c>
      <c r="K254" t="s">
        <v>22</v>
      </c>
      <c r="L254">
        <v>1272258000</v>
      </c>
      <c r="M254" s="9">
        <f>(((L254/60)/60)/24)+DATE(1970,1,1)</f>
        <v>40294.208333333336</v>
      </c>
      <c r="N254">
        <v>1273381200</v>
      </c>
      <c r="O254" s="9">
        <f>(((N254/60)/60)/24)+DATE(1970,1,1)</f>
        <v>40307.208333333336</v>
      </c>
      <c r="P254" s="10">
        <f>YEAR(M254)</f>
        <v>2010</v>
      </c>
      <c r="Q254" t="b">
        <v>0</v>
      </c>
      <c r="R254" t="b">
        <v>0</v>
      </c>
      <c r="S254" t="s">
        <v>33</v>
      </c>
      <c r="T254" t="str" cm="1">
        <f t="array" ref="T254:U254">_xlfn.TEXTSPLIT(S254, "/")</f>
        <v>theater</v>
      </c>
      <c r="U254" t="str">
        <v>plays</v>
      </c>
    </row>
    <row r="255" spans="1:21" ht="31" x14ac:dyDescent="0.35">
      <c r="A255">
        <v>525</v>
      </c>
      <c r="B255" t="s">
        <v>1095</v>
      </c>
      <c r="C255" s="3" t="s">
        <v>1096</v>
      </c>
      <c r="D255">
        <v>2100</v>
      </c>
      <c r="E255">
        <v>1768</v>
      </c>
      <c r="F255">
        <f>ROUND(((E255/D255)*100),1)</f>
        <v>84.2</v>
      </c>
      <c r="G255" t="s">
        <v>14</v>
      </c>
      <c r="H255">
        <f>(E255/I255)</f>
        <v>28.063492063492063</v>
      </c>
      <c r="I255">
        <v>63</v>
      </c>
      <c r="J255" t="s">
        <v>21</v>
      </c>
      <c r="K255" t="s">
        <v>22</v>
      </c>
      <c r="L255">
        <v>1290492000</v>
      </c>
      <c r="M255" s="9">
        <f>(((L255/60)/60)/24)+DATE(1970,1,1)</f>
        <v>40505.25</v>
      </c>
      <c r="N255">
        <v>1290837600</v>
      </c>
      <c r="O255" s="9">
        <f>(((N255/60)/60)/24)+DATE(1970,1,1)</f>
        <v>40509.25</v>
      </c>
      <c r="P255" s="10">
        <f>YEAR(M255)</f>
        <v>2010</v>
      </c>
      <c r="Q255" t="b">
        <v>0</v>
      </c>
      <c r="R255" t="b">
        <v>0</v>
      </c>
      <c r="S255" t="s">
        <v>65</v>
      </c>
      <c r="T255" t="str" cm="1">
        <f t="array" ref="T255:U255">_xlfn.TEXTSPLIT(S255, "/")</f>
        <v>technology</v>
      </c>
      <c r="U255" t="str">
        <v>wearables</v>
      </c>
    </row>
    <row r="256" spans="1:21" ht="31" x14ac:dyDescent="0.35">
      <c r="A256">
        <v>527</v>
      </c>
      <c r="B256" t="s">
        <v>1099</v>
      </c>
      <c r="C256" s="3" t="s">
        <v>1100</v>
      </c>
      <c r="D256">
        <v>189200</v>
      </c>
      <c r="E256">
        <v>188480</v>
      </c>
      <c r="F256">
        <f>ROUND(((E256/D256)*100),1)</f>
        <v>99.6</v>
      </c>
      <c r="G256" t="s">
        <v>14</v>
      </c>
      <c r="H256">
        <f>(E256/I256)</f>
        <v>31</v>
      </c>
      <c r="I256">
        <v>6080</v>
      </c>
      <c r="J256" t="s">
        <v>15</v>
      </c>
      <c r="K256" t="s">
        <v>16</v>
      </c>
      <c r="L256">
        <v>1454652000</v>
      </c>
      <c r="M256" s="9">
        <f>(((L256/60)/60)/24)+DATE(1970,1,1)</f>
        <v>42405.25</v>
      </c>
      <c r="N256">
        <v>1457762400</v>
      </c>
      <c r="O256" s="9">
        <f>(((N256/60)/60)/24)+DATE(1970,1,1)</f>
        <v>42441.25</v>
      </c>
      <c r="P256" s="10">
        <f>YEAR(M256)</f>
        <v>2016</v>
      </c>
      <c r="Q256" t="b">
        <v>0</v>
      </c>
      <c r="R256" t="b">
        <v>0</v>
      </c>
      <c r="S256" t="s">
        <v>71</v>
      </c>
      <c r="T256" t="str" cm="1">
        <f t="array" ref="T256:U256">_xlfn.TEXTSPLIT(S256, "/")</f>
        <v>film &amp; video</v>
      </c>
      <c r="U256" t="str">
        <v>animation</v>
      </c>
    </row>
    <row r="257" spans="1:21" x14ac:dyDescent="0.35">
      <c r="A257">
        <v>528</v>
      </c>
      <c r="B257" t="s">
        <v>1101</v>
      </c>
      <c r="C257" s="3" t="s">
        <v>1102</v>
      </c>
      <c r="D257">
        <v>9000</v>
      </c>
      <c r="E257">
        <v>7227</v>
      </c>
      <c r="F257">
        <f>ROUND(((E257/D257)*100),1)</f>
        <v>80.3</v>
      </c>
      <c r="G257" t="s">
        <v>14</v>
      </c>
      <c r="H257">
        <f>(E257/I257)</f>
        <v>90.337500000000006</v>
      </c>
      <c r="I257">
        <v>80</v>
      </c>
      <c r="J257" t="s">
        <v>40</v>
      </c>
      <c r="K257" t="s">
        <v>41</v>
      </c>
      <c r="L257">
        <v>1385186400</v>
      </c>
      <c r="M257" s="9">
        <f>(((L257/60)/60)/24)+DATE(1970,1,1)</f>
        <v>41601.25</v>
      </c>
      <c r="N257">
        <v>1389074400</v>
      </c>
      <c r="O257" s="9">
        <f>(((N257/60)/60)/24)+DATE(1970,1,1)</f>
        <v>41646.25</v>
      </c>
      <c r="P257" s="10">
        <f>YEAR(M257)</f>
        <v>2013</v>
      </c>
      <c r="Q257" t="b">
        <v>0</v>
      </c>
      <c r="R257" t="b">
        <v>0</v>
      </c>
      <c r="S257" t="s">
        <v>60</v>
      </c>
      <c r="T257" t="str" cm="1">
        <f t="array" ref="T257:U257">_xlfn.TEXTSPLIT(S257, "/")</f>
        <v>music</v>
      </c>
      <c r="U257" t="str">
        <v>indie rock</v>
      </c>
    </row>
    <row r="258" spans="1:21" x14ac:dyDescent="0.35">
      <c r="A258">
        <v>529</v>
      </c>
      <c r="B258" t="s">
        <v>1103</v>
      </c>
      <c r="C258" s="3" t="s">
        <v>1104</v>
      </c>
      <c r="D258">
        <v>5100</v>
      </c>
      <c r="E258">
        <v>574</v>
      </c>
      <c r="F258">
        <f>ROUND(((E258/D258)*100),1)</f>
        <v>11.3</v>
      </c>
      <c r="G258" t="s">
        <v>14</v>
      </c>
      <c r="H258">
        <f>(E258/I258)</f>
        <v>63.777777777777779</v>
      </c>
      <c r="I258">
        <v>9</v>
      </c>
      <c r="J258" t="s">
        <v>21</v>
      </c>
      <c r="K258" t="s">
        <v>22</v>
      </c>
      <c r="L258">
        <v>1399698000</v>
      </c>
      <c r="M258" s="9">
        <f>(((L258/60)/60)/24)+DATE(1970,1,1)</f>
        <v>41769.208333333336</v>
      </c>
      <c r="N258">
        <v>1402117200</v>
      </c>
      <c r="O258" s="9">
        <f>(((N258/60)/60)/24)+DATE(1970,1,1)</f>
        <v>41797.208333333336</v>
      </c>
      <c r="P258" s="10">
        <f>YEAR(M258)</f>
        <v>2014</v>
      </c>
      <c r="Q258" t="b">
        <v>0</v>
      </c>
      <c r="R258" t="b">
        <v>0</v>
      </c>
      <c r="S258" t="s">
        <v>89</v>
      </c>
      <c r="T258" t="str" cm="1">
        <f t="array" ref="T258:U258">_xlfn.TEXTSPLIT(S258, "/")</f>
        <v>games</v>
      </c>
      <c r="U258" t="str">
        <v>video games</v>
      </c>
    </row>
    <row r="259" spans="1:21" ht="31" x14ac:dyDescent="0.35">
      <c r="A259">
        <v>530</v>
      </c>
      <c r="B259" t="s">
        <v>1105</v>
      </c>
      <c r="C259" s="3" t="s">
        <v>1106</v>
      </c>
      <c r="D259">
        <v>105000</v>
      </c>
      <c r="E259">
        <v>96328</v>
      </c>
      <c r="F259">
        <f>ROUND(((E259/D259)*100),1)</f>
        <v>91.7</v>
      </c>
      <c r="G259" t="s">
        <v>14</v>
      </c>
      <c r="H259">
        <f>(E259/I259)</f>
        <v>53.995515695067262</v>
      </c>
      <c r="I259">
        <v>1784</v>
      </c>
      <c r="J259" t="s">
        <v>21</v>
      </c>
      <c r="K259" t="s">
        <v>22</v>
      </c>
      <c r="L259">
        <v>1283230800</v>
      </c>
      <c r="M259" s="9">
        <f>(((L259/60)/60)/24)+DATE(1970,1,1)</f>
        <v>40421.208333333336</v>
      </c>
      <c r="N259">
        <v>1284440400</v>
      </c>
      <c r="O259" s="9">
        <f>(((N259/60)/60)/24)+DATE(1970,1,1)</f>
        <v>40435.208333333336</v>
      </c>
      <c r="P259" s="10">
        <f>YEAR(M259)</f>
        <v>2010</v>
      </c>
      <c r="Q259" t="b">
        <v>0</v>
      </c>
      <c r="R259" t="b">
        <v>1</v>
      </c>
      <c r="S259" t="s">
        <v>119</v>
      </c>
      <c r="T259" t="str" cm="1">
        <f t="array" ref="T259:U259">_xlfn.TEXTSPLIT(S259, "/")</f>
        <v>publishing</v>
      </c>
      <c r="U259" t="str">
        <v>fiction</v>
      </c>
    </row>
    <row r="260" spans="1:21" x14ac:dyDescent="0.35">
      <c r="A260">
        <v>534</v>
      </c>
      <c r="B260" t="s">
        <v>1113</v>
      </c>
      <c r="C260" s="3" t="s">
        <v>1114</v>
      </c>
      <c r="D260">
        <v>89100</v>
      </c>
      <c r="E260">
        <v>13385</v>
      </c>
      <c r="F260">
        <f>ROUND(((E260/D260)*100),1)</f>
        <v>15</v>
      </c>
      <c r="G260" t="s">
        <v>14</v>
      </c>
      <c r="H260">
        <f>(E260/I260)</f>
        <v>55.08230452674897</v>
      </c>
      <c r="I260">
        <v>243</v>
      </c>
      <c r="J260" t="s">
        <v>21</v>
      </c>
      <c r="K260" t="s">
        <v>22</v>
      </c>
      <c r="L260">
        <v>1534482000</v>
      </c>
      <c r="M260" s="9">
        <f>(((L260/60)/60)/24)+DATE(1970,1,1)</f>
        <v>43329.208333333328</v>
      </c>
      <c r="N260">
        <v>1534568400</v>
      </c>
      <c r="O260" s="9">
        <f>(((N260/60)/60)/24)+DATE(1970,1,1)</f>
        <v>43330.208333333328</v>
      </c>
      <c r="P260" s="10">
        <f>YEAR(M260)</f>
        <v>2018</v>
      </c>
      <c r="Q260" t="b">
        <v>0</v>
      </c>
      <c r="R260" t="b">
        <v>1</v>
      </c>
      <c r="S260" t="s">
        <v>53</v>
      </c>
      <c r="T260" t="str" cm="1">
        <f t="array" ref="T260:U260">_xlfn.TEXTSPLIT(S260, "/")</f>
        <v>film &amp; video</v>
      </c>
      <c r="U260" t="str">
        <v>drama</v>
      </c>
    </row>
    <row r="261" spans="1:21" x14ac:dyDescent="0.35">
      <c r="A261">
        <v>538</v>
      </c>
      <c r="B261" t="s">
        <v>1121</v>
      </c>
      <c r="C261" s="3" t="s">
        <v>1122</v>
      </c>
      <c r="D261">
        <v>151300</v>
      </c>
      <c r="E261">
        <v>57034</v>
      </c>
      <c r="F261">
        <f>ROUND(((E261/D261)*100),1)</f>
        <v>37.700000000000003</v>
      </c>
      <c r="G261" t="s">
        <v>14</v>
      </c>
      <c r="H261">
        <f>(E261/I261)</f>
        <v>44.007716049382715</v>
      </c>
      <c r="I261">
        <v>1296</v>
      </c>
      <c r="J261" t="s">
        <v>21</v>
      </c>
      <c r="K261" t="s">
        <v>22</v>
      </c>
      <c r="L261">
        <v>1379826000</v>
      </c>
      <c r="M261" s="9">
        <f>(((L261/60)/60)/24)+DATE(1970,1,1)</f>
        <v>41539.208333333336</v>
      </c>
      <c r="N261">
        <v>1381208400</v>
      </c>
      <c r="O261" s="9">
        <f>(((N261/60)/60)/24)+DATE(1970,1,1)</f>
        <v>41555.208333333336</v>
      </c>
      <c r="P261" s="10">
        <f>YEAR(M261)</f>
        <v>2013</v>
      </c>
      <c r="Q261" t="b">
        <v>0</v>
      </c>
      <c r="R261" t="b">
        <v>0</v>
      </c>
      <c r="S261" t="s">
        <v>292</v>
      </c>
      <c r="T261" t="str" cm="1">
        <f t="array" ref="T261:U261">_xlfn.TEXTSPLIT(S261, "/")</f>
        <v>games</v>
      </c>
      <c r="U261" t="str">
        <v>mobile games</v>
      </c>
    </row>
    <row r="262" spans="1:21" x14ac:dyDescent="0.35">
      <c r="A262">
        <v>539</v>
      </c>
      <c r="B262" t="s">
        <v>1123</v>
      </c>
      <c r="C262" s="3" t="s">
        <v>1124</v>
      </c>
      <c r="D262">
        <v>9800</v>
      </c>
      <c r="E262">
        <v>7120</v>
      </c>
      <c r="F262">
        <f>ROUND(((E262/D262)*100),1)</f>
        <v>72.7</v>
      </c>
      <c r="G262" t="s">
        <v>14</v>
      </c>
      <c r="H262">
        <f>(E262/I262)</f>
        <v>92.467532467532465</v>
      </c>
      <c r="I262">
        <v>77</v>
      </c>
      <c r="J262" t="s">
        <v>21</v>
      </c>
      <c r="K262" t="s">
        <v>22</v>
      </c>
      <c r="L262">
        <v>1561957200</v>
      </c>
      <c r="M262" s="9">
        <f>(((L262/60)/60)/24)+DATE(1970,1,1)</f>
        <v>43647.208333333328</v>
      </c>
      <c r="N262">
        <v>1562475600</v>
      </c>
      <c r="O262" s="9">
        <f>(((N262/60)/60)/24)+DATE(1970,1,1)</f>
        <v>43653.208333333328</v>
      </c>
      <c r="P262" s="10">
        <f>YEAR(M262)</f>
        <v>2019</v>
      </c>
      <c r="Q262" t="b">
        <v>0</v>
      </c>
      <c r="R262" t="b">
        <v>1</v>
      </c>
      <c r="S262" t="s">
        <v>17</v>
      </c>
      <c r="T262" t="str" cm="1">
        <f t="array" ref="T262:U262">_xlfn.TEXTSPLIT(S262, "/")</f>
        <v>food</v>
      </c>
      <c r="U262" t="str">
        <v>food trucks</v>
      </c>
    </row>
    <row r="263" spans="1:21" x14ac:dyDescent="0.35">
      <c r="A263">
        <v>541</v>
      </c>
      <c r="B263" t="s">
        <v>1127</v>
      </c>
      <c r="C263" s="3" t="s">
        <v>1128</v>
      </c>
      <c r="D263">
        <v>178000</v>
      </c>
      <c r="E263">
        <v>43086</v>
      </c>
      <c r="F263">
        <f>ROUND(((E263/D263)*100),1)</f>
        <v>24.2</v>
      </c>
      <c r="G263" t="s">
        <v>14</v>
      </c>
      <c r="H263">
        <f>(E263/I263)</f>
        <v>109.07848101265823</v>
      </c>
      <c r="I263">
        <v>395</v>
      </c>
      <c r="J263" t="s">
        <v>107</v>
      </c>
      <c r="K263" t="s">
        <v>108</v>
      </c>
      <c r="L263">
        <v>1433912400</v>
      </c>
      <c r="M263" s="9">
        <f>(((L263/60)/60)/24)+DATE(1970,1,1)</f>
        <v>42165.208333333328</v>
      </c>
      <c r="N263">
        <v>1436158800</v>
      </c>
      <c r="O263" s="9">
        <f>(((N263/60)/60)/24)+DATE(1970,1,1)</f>
        <v>42191.208333333328</v>
      </c>
      <c r="P263" s="10">
        <f>YEAR(M263)</f>
        <v>2015</v>
      </c>
      <c r="Q263" t="b">
        <v>0</v>
      </c>
      <c r="R263" t="b">
        <v>0</v>
      </c>
      <c r="S263" t="s">
        <v>292</v>
      </c>
      <c r="T263" t="str" cm="1">
        <f t="array" ref="T263:U263">_xlfn.TEXTSPLIT(S263, "/")</f>
        <v>games</v>
      </c>
      <c r="U263" t="str">
        <v>mobile games</v>
      </c>
    </row>
    <row r="264" spans="1:21" x14ac:dyDescent="0.35">
      <c r="A264">
        <v>542</v>
      </c>
      <c r="B264" t="s">
        <v>1129</v>
      </c>
      <c r="C264" s="3" t="s">
        <v>1130</v>
      </c>
      <c r="D264">
        <v>77000</v>
      </c>
      <c r="E264">
        <v>1930</v>
      </c>
      <c r="F264">
        <f>ROUND(((E264/D264)*100),1)</f>
        <v>2.5</v>
      </c>
      <c r="G264" t="s">
        <v>14</v>
      </c>
      <c r="H264">
        <f>(E264/I264)</f>
        <v>39.387755102040813</v>
      </c>
      <c r="I264">
        <v>49</v>
      </c>
      <c r="J264" t="s">
        <v>40</v>
      </c>
      <c r="K264" t="s">
        <v>41</v>
      </c>
      <c r="L264">
        <v>1453442400</v>
      </c>
      <c r="M264" s="9">
        <f>(((L264/60)/60)/24)+DATE(1970,1,1)</f>
        <v>42391.25</v>
      </c>
      <c r="N264">
        <v>1456034400</v>
      </c>
      <c r="O264" s="9">
        <f>(((N264/60)/60)/24)+DATE(1970,1,1)</f>
        <v>42421.25</v>
      </c>
      <c r="P264" s="10">
        <f>YEAR(M264)</f>
        <v>2016</v>
      </c>
      <c r="Q264" t="b">
        <v>0</v>
      </c>
      <c r="R264" t="b">
        <v>0</v>
      </c>
      <c r="S264" t="s">
        <v>60</v>
      </c>
      <c r="T264" t="str" cm="1">
        <f t="array" ref="T264:U264">_xlfn.TEXTSPLIT(S264, "/")</f>
        <v>music</v>
      </c>
      <c r="U264" t="str">
        <v>indie rock</v>
      </c>
    </row>
    <row r="265" spans="1:21" x14ac:dyDescent="0.35">
      <c r="A265">
        <v>543</v>
      </c>
      <c r="B265" t="s">
        <v>1131</v>
      </c>
      <c r="C265" s="3" t="s">
        <v>1132</v>
      </c>
      <c r="D265">
        <v>84900</v>
      </c>
      <c r="E265">
        <v>13864</v>
      </c>
      <c r="F265">
        <f>ROUND(((E265/D265)*100),1)</f>
        <v>16.3</v>
      </c>
      <c r="G265" t="s">
        <v>14</v>
      </c>
      <c r="H265">
        <f>(E265/I265)</f>
        <v>77.022222222222226</v>
      </c>
      <c r="I265">
        <v>180</v>
      </c>
      <c r="J265" t="s">
        <v>21</v>
      </c>
      <c r="K265" t="s">
        <v>22</v>
      </c>
      <c r="L265">
        <v>1378875600</v>
      </c>
      <c r="M265" s="9">
        <f>(((L265/60)/60)/24)+DATE(1970,1,1)</f>
        <v>41528.208333333336</v>
      </c>
      <c r="N265">
        <v>1380171600</v>
      </c>
      <c r="O265" s="9">
        <f>(((N265/60)/60)/24)+DATE(1970,1,1)</f>
        <v>41543.208333333336</v>
      </c>
      <c r="P265" s="10">
        <f>YEAR(M265)</f>
        <v>2013</v>
      </c>
      <c r="Q265" t="b">
        <v>0</v>
      </c>
      <c r="R265" t="b">
        <v>0</v>
      </c>
      <c r="S265" t="s">
        <v>89</v>
      </c>
      <c r="T265" t="str" cm="1">
        <f t="array" ref="T265:U265">_xlfn.TEXTSPLIT(S265, "/")</f>
        <v>games</v>
      </c>
      <c r="U265" t="str">
        <v>video games</v>
      </c>
    </row>
    <row r="266" spans="1:21" x14ac:dyDescent="0.35">
      <c r="A266">
        <v>545</v>
      </c>
      <c r="B266" t="s">
        <v>1135</v>
      </c>
      <c r="C266" s="3" t="s">
        <v>1136</v>
      </c>
      <c r="D266">
        <v>184800</v>
      </c>
      <c r="E266">
        <v>164109</v>
      </c>
      <c r="F266">
        <f>ROUND(((E266/D266)*100),1)</f>
        <v>88.8</v>
      </c>
      <c r="G266" t="s">
        <v>14</v>
      </c>
      <c r="H266">
        <f>(E266/I266)</f>
        <v>61.007063197026021</v>
      </c>
      <c r="I266">
        <v>2690</v>
      </c>
      <c r="J266" t="s">
        <v>21</v>
      </c>
      <c r="K266" t="s">
        <v>22</v>
      </c>
      <c r="L266">
        <v>1577253600</v>
      </c>
      <c r="M266" s="9">
        <f>(((L266/60)/60)/24)+DATE(1970,1,1)</f>
        <v>43824.25</v>
      </c>
      <c r="N266">
        <v>1578981600</v>
      </c>
      <c r="O266" s="9">
        <f>(((N266/60)/60)/24)+DATE(1970,1,1)</f>
        <v>43844.25</v>
      </c>
      <c r="P266" s="10">
        <f>YEAR(M266)</f>
        <v>2019</v>
      </c>
      <c r="Q266" t="b">
        <v>0</v>
      </c>
      <c r="R266" t="b">
        <v>0</v>
      </c>
      <c r="S266" t="s">
        <v>33</v>
      </c>
      <c r="T266" t="str" cm="1">
        <f t="array" ref="T266:U266">_xlfn.TEXTSPLIT(S266, "/")</f>
        <v>theater</v>
      </c>
      <c r="U266" t="str">
        <v>plays</v>
      </c>
    </row>
    <row r="267" spans="1:21" ht="31" x14ac:dyDescent="0.35">
      <c r="A267">
        <v>551</v>
      </c>
      <c r="B267" t="s">
        <v>1147</v>
      </c>
      <c r="C267" s="3" t="s">
        <v>1148</v>
      </c>
      <c r="D267">
        <v>180100</v>
      </c>
      <c r="E267">
        <v>105598</v>
      </c>
      <c r="F267">
        <f>ROUND(((E267/D267)*100),1)</f>
        <v>58.6</v>
      </c>
      <c r="G267" t="s">
        <v>14</v>
      </c>
      <c r="H267">
        <f>(E267/I267)</f>
        <v>37.99856063332134</v>
      </c>
      <c r="I267">
        <v>2779</v>
      </c>
      <c r="J267" t="s">
        <v>26</v>
      </c>
      <c r="K267" t="s">
        <v>27</v>
      </c>
      <c r="L267">
        <v>1419055200</v>
      </c>
      <c r="M267" s="9">
        <f>(((L267/60)/60)/24)+DATE(1970,1,1)</f>
        <v>41993.25</v>
      </c>
      <c r="N267">
        <v>1422511200</v>
      </c>
      <c r="O267" s="9">
        <f>(((N267/60)/60)/24)+DATE(1970,1,1)</f>
        <v>42033.25</v>
      </c>
      <c r="P267" s="10">
        <f>YEAR(M267)</f>
        <v>2014</v>
      </c>
      <c r="Q267" t="b">
        <v>0</v>
      </c>
      <c r="R267" t="b">
        <v>1</v>
      </c>
      <c r="S267" t="s">
        <v>28</v>
      </c>
      <c r="T267" t="str" cm="1">
        <f t="array" ref="T267:U267">_xlfn.TEXTSPLIT(S267, "/")</f>
        <v>technology</v>
      </c>
      <c r="U267" t="str">
        <v>web</v>
      </c>
    </row>
    <row r="268" spans="1:21" x14ac:dyDescent="0.35">
      <c r="A268">
        <v>552</v>
      </c>
      <c r="B268" t="s">
        <v>1149</v>
      </c>
      <c r="C268" s="3" t="s">
        <v>1150</v>
      </c>
      <c r="D268">
        <v>9000</v>
      </c>
      <c r="E268">
        <v>8866</v>
      </c>
      <c r="F268">
        <f>ROUND(((E268/D268)*100),1)</f>
        <v>98.5</v>
      </c>
      <c r="G268" t="s">
        <v>14</v>
      </c>
      <c r="H268">
        <f>(E268/I268)</f>
        <v>96.369565217391298</v>
      </c>
      <c r="I268">
        <v>92</v>
      </c>
      <c r="J268" t="s">
        <v>21</v>
      </c>
      <c r="K268" t="s">
        <v>22</v>
      </c>
      <c r="L268">
        <v>1480140000</v>
      </c>
      <c r="M268" s="9">
        <f>(((L268/60)/60)/24)+DATE(1970,1,1)</f>
        <v>42700.25</v>
      </c>
      <c r="N268">
        <v>1480312800</v>
      </c>
      <c r="O268" s="9">
        <f>(((N268/60)/60)/24)+DATE(1970,1,1)</f>
        <v>42702.25</v>
      </c>
      <c r="P268" s="10">
        <f>YEAR(M268)</f>
        <v>2016</v>
      </c>
      <c r="Q268" t="b">
        <v>0</v>
      </c>
      <c r="R268" t="b">
        <v>0</v>
      </c>
      <c r="S268" t="s">
        <v>33</v>
      </c>
      <c r="T268" t="str" cm="1">
        <f t="array" ref="T268:U268">_xlfn.TEXTSPLIT(S268, "/")</f>
        <v>theater</v>
      </c>
      <c r="U268" t="str">
        <v>plays</v>
      </c>
    </row>
    <row r="269" spans="1:21" ht="31" x14ac:dyDescent="0.35">
      <c r="A269">
        <v>553</v>
      </c>
      <c r="B269" t="s">
        <v>1151</v>
      </c>
      <c r="C269" s="3" t="s">
        <v>1152</v>
      </c>
      <c r="D269">
        <v>170600</v>
      </c>
      <c r="E269">
        <v>75022</v>
      </c>
      <c r="F269">
        <f>ROUND(((E269/D269)*100),1)</f>
        <v>44</v>
      </c>
      <c r="G269" t="s">
        <v>14</v>
      </c>
      <c r="H269">
        <f>(E269/I269)</f>
        <v>72.978599221789878</v>
      </c>
      <c r="I269">
        <v>1028</v>
      </c>
      <c r="J269" t="s">
        <v>21</v>
      </c>
      <c r="K269" t="s">
        <v>22</v>
      </c>
      <c r="L269">
        <v>1293948000</v>
      </c>
      <c r="M269" s="9">
        <f>(((L269/60)/60)/24)+DATE(1970,1,1)</f>
        <v>40545.25</v>
      </c>
      <c r="N269">
        <v>1294034400</v>
      </c>
      <c r="O269" s="9">
        <f>(((N269/60)/60)/24)+DATE(1970,1,1)</f>
        <v>40546.25</v>
      </c>
      <c r="P269" s="10">
        <f>YEAR(M269)</f>
        <v>2011</v>
      </c>
      <c r="Q269" t="b">
        <v>0</v>
      </c>
      <c r="R269" t="b">
        <v>0</v>
      </c>
      <c r="S269" t="s">
        <v>23</v>
      </c>
      <c r="T269" t="str" cm="1">
        <f t="array" ref="T269:U269">_xlfn.TEXTSPLIT(S269, "/")</f>
        <v>music</v>
      </c>
      <c r="U269" t="str">
        <v>rock</v>
      </c>
    </row>
    <row r="270" spans="1:21" ht="31" x14ac:dyDescent="0.35">
      <c r="A270">
        <v>562</v>
      </c>
      <c r="B270" t="s">
        <v>1168</v>
      </c>
      <c r="C270" s="3" t="s">
        <v>1169</v>
      </c>
      <c r="D270">
        <v>9900</v>
      </c>
      <c r="E270">
        <v>1269</v>
      </c>
      <c r="F270">
        <f>ROUND(((E270/D270)*100),1)</f>
        <v>12.8</v>
      </c>
      <c r="G270" t="s">
        <v>14</v>
      </c>
      <c r="H270">
        <f>(E270/I270)</f>
        <v>48.807692307692307</v>
      </c>
      <c r="I270">
        <v>26</v>
      </c>
      <c r="J270" t="s">
        <v>98</v>
      </c>
      <c r="K270" t="s">
        <v>99</v>
      </c>
      <c r="L270">
        <v>1552366800</v>
      </c>
      <c r="M270" s="9">
        <f>(((L270/60)/60)/24)+DATE(1970,1,1)</f>
        <v>43536.208333333328</v>
      </c>
      <c r="N270">
        <v>1552539600</v>
      </c>
      <c r="O270" s="9">
        <f>(((N270/60)/60)/24)+DATE(1970,1,1)</f>
        <v>43538.208333333328</v>
      </c>
      <c r="P270" s="10">
        <f>YEAR(M270)</f>
        <v>2019</v>
      </c>
      <c r="Q270" t="b">
        <v>0</v>
      </c>
      <c r="R270" t="b">
        <v>0</v>
      </c>
      <c r="S270" t="s">
        <v>23</v>
      </c>
      <c r="T270" t="str" cm="1">
        <f t="array" ref="T270:U270">_xlfn.TEXTSPLIT(S270, "/")</f>
        <v>music</v>
      </c>
      <c r="U270" t="str">
        <v>rock</v>
      </c>
    </row>
    <row r="271" spans="1:21" x14ac:dyDescent="0.35">
      <c r="A271">
        <v>564</v>
      </c>
      <c r="B271" t="s">
        <v>1172</v>
      </c>
      <c r="C271" s="3" t="s">
        <v>1173</v>
      </c>
      <c r="D271">
        <v>168700</v>
      </c>
      <c r="E271">
        <v>141393</v>
      </c>
      <c r="F271">
        <f>ROUND(((E271/D271)*100),1)</f>
        <v>83.8</v>
      </c>
      <c r="G271" t="s">
        <v>14</v>
      </c>
      <c r="H271">
        <f>(E271/I271)</f>
        <v>78.990502793296088</v>
      </c>
      <c r="I271">
        <v>1790</v>
      </c>
      <c r="J271" t="s">
        <v>21</v>
      </c>
      <c r="K271" t="s">
        <v>22</v>
      </c>
      <c r="L271">
        <v>1426395600</v>
      </c>
      <c r="M271" s="9">
        <f>(((L271/60)/60)/24)+DATE(1970,1,1)</f>
        <v>42078.208333333328</v>
      </c>
      <c r="N271">
        <v>1427086800</v>
      </c>
      <c r="O271" s="9">
        <f>(((N271/60)/60)/24)+DATE(1970,1,1)</f>
        <v>42086.208333333328</v>
      </c>
      <c r="P271" s="10">
        <f>YEAR(M271)</f>
        <v>2015</v>
      </c>
      <c r="Q271" t="b">
        <v>0</v>
      </c>
      <c r="R271" t="b">
        <v>0</v>
      </c>
      <c r="S271" t="s">
        <v>33</v>
      </c>
      <c r="T271" t="str" cm="1">
        <f t="array" ref="T271:U271">_xlfn.TEXTSPLIT(S271, "/")</f>
        <v>theater</v>
      </c>
      <c r="U271" t="str">
        <v>plays</v>
      </c>
    </row>
    <row r="272" spans="1:21" ht="31" x14ac:dyDescent="0.35">
      <c r="A272">
        <v>566</v>
      </c>
      <c r="B272" t="s">
        <v>1176</v>
      </c>
      <c r="C272" s="3" t="s">
        <v>1177</v>
      </c>
      <c r="D272">
        <v>9300</v>
      </c>
      <c r="E272">
        <v>4124</v>
      </c>
      <c r="F272">
        <f>ROUND(((E272/D272)*100),1)</f>
        <v>44.3</v>
      </c>
      <c r="G272" t="s">
        <v>14</v>
      </c>
      <c r="H272">
        <f>(E272/I272)</f>
        <v>111.45945945945945</v>
      </c>
      <c r="I272">
        <v>37</v>
      </c>
      <c r="J272" t="s">
        <v>21</v>
      </c>
      <c r="K272" t="s">
        <v>22</v>
      </c>
      <c r="L272">
        <v>1456293600</v>
      </c>
      <c r="M272" s="9">
        <f>(((L272/60)/60)/24)+DATE(1970,1,1)</f>
        <v>42424.25</v>
      </c>
      <c r="N272">
        <v>1458277200</v>
      </c>
      <c r="O272" s="9">
        <f>(((N272/60)/60)/24)+DATE(1970,1,1)</f>
        <v>42447.208333333328</v>
      </c>
      <c r="P272" s="10">
        <f>YEAR(M272)</f>
        <v>2016</v>
      </c>
      <c r="Q272" t="b">
        <v>0</v>
      </c>
      <c r="R272" t="b">
        <v>1</v>
      </c>
      <c r="S272" t="s">
        <v>50</v>
      </c>
      <c r="T272" t="str" cm="1">
        <f t="array" ref="T272:U272">_xlfn.TEXTSPLIT(S272, "/")</f>
        <v>music</v>
      </c>
      <c r="U272" t="str">
        <v>electric music</v>
      </c>
    </row>
    <row r="273" spans="1:21" x14ac:dyDescent="0.35">
      <c r="A273">
        <v>571</v>
      </c>
      <c r="B273" t="s">
        <v>1186</v>
      </c>
      <c r="C273" s="3" t="s">
        <v>1187</v>
      </c>
      <c r="D273">
        <v>3500</v>
      </c>
      <c r="E273">
        <v>3295</v>
      </c>
      <c r="F273">
        <f>ROUND(((E273/D273)*100),1)</f>
        <v>94.1</v>
      </c>
      <c r="G273" t="s">
        <v>14</v>
      </c>
      <c r="H273">
        <f>(E273/I273)</f>
        <v>94.142857142857139</v>
      </c>
      <c r="I273">
        <v>35</v>
      </c>
      <c r="J273" t="s">
        <v>107</v>
      </c>
      <c r="K273" t="s">
        <v>108</v>
      </c>
      <c r="L273">
        <v>1434690000</v>
      </c>
      <c r="M273" s="9">
        <f>(((L273/60)/60)/24)+DATE(1970,1,1)</f>
        <v>42174.208333333328</v>
      </c>
      <c r="N273">
        <v>1438750800</v>
      </c>
      <c r="O273" s="9">
        <f>(((N273/60)/60)/24)+DATE(1970,1,1)</f>
        <v>42221.208333333328</v>
      </c>
      <c r="P273" s="10">
        <f>YEAR(M273)</f>
        <v>2015</v>
      </c>
      <c r="Q273" t="b">
        <v>0</v>
      </c>
      <c r="R273" t="b">
        <v>0</v>
      </c>
      <c r="S273" t="s">
        <v>100</v>
      </c>
      <c r="T273" t="str" cm="1">
        <f t="array" ref="T273:U273">_xlfn.TEXTSPLIT(S273, "/")</f>
        <v>film &amp; video</v>
      </c>
      <c r="U273" t="str">
        <v>shorts</v>
      </c>
    </row>
    <row r="274" spans="1:21" x14ac:dyDescent="0.35">
      <c r="A274">
        <v>575</v>
      </c>
      <c r="B274" t="s">
        <v>1194</v>
      </c>
      <c r="C274" s="3" t="s">
        <v>1195</v>
      </c>
      <c r="D274">
        <v>83300</v>
      </c>
      <c r="E274">
        <v>52421</v>
      </c>
      <c r="F274">
        <f>ROUND(((E274/D274)*100),1)</f>
        <v>62.9</v>
      </c>
      <c r="G274" t="s">
        <v>14</v>
      </c>
      <c r="H274">
        <f>(E274/I274)</f>
        <v>93.944444444444443</v>
      </c>
      <c r="I274">
        <v>558</v>
      </c>
      <c r="J274" t="s">
        <v>21</v>
      </c>
      <c r="K274" t="s">
        <v>22</v>
      </c>
      <c r="L274">
        <v>1400562000</v>
      </c>
      <c r="M274" s="9">
        <f>(((L274/60)/60)/24)+DATE(1970,1,1)</f>
        <v>41779.208333333336</v>
      </c>
      <c r="N274">
        <v>1400821200</v>
      </c>
      <c r="O274" s="9">
        <f>(((N274/60)/60)/24)+DATE(1970,1,1)</f>
        <v>41782.208333333336</v>
      </c>
      <c r="P274" s="10">
        <f>YEAR(M274)</f>
        <v>2014</v>
      </c>
      <c r="Q274" t="b">
        <v>0</v>
      </c>
      <c r="R274" t="b">
        <v>1</v>
      </c>
      <c r="S274" t="s">
        <v>33</v>
      </c>
      <c r="T274" t="str" cm="1">
        <f t="array" ref="T274:U274">_xlfn.TEXTSPLIT(S274, "/")</f>
        <v>theater</v>
      </c>
      <c r="U274" t="str">
        <v>plays</v>
      </c>
    </row>
    <row r="275" spans="1:21" ht="31" x14ac:dyDescent="0.35">
      <c r="A275">
        <v>576</v>
      </c>
      <c r="B275" t="s">
        <v>1196</v>
      </c>
      <c r="C275" s="3" t="s">
        <v>1197</v>
      </c>
      <c r="D275">
        <v>9700</v>
      </c>
      <c r="E275">
        <v>6298</v>
      </c>
      <c r="F275">
        <f>ROUND(((E275/D275)*100),1)</f>
        <v>64.900000000000006</v>
      </c>
      <c r="G275" t="s">
        <v>14</v>
      </c>
      <c r="H275">
        <f>(E275/I275)</f>
        <v>98.40625</v>
      </c>
      <c r="I275">
        <v>64</v>
      </c>
      <c r="J275" t="s">
        <v>21</v>
      </c>
      <c r="K275" t="s">
        <v>22</v>
      </c>
      <c r="L275">
        <v>1509512400</v>
      </c>
      <c r="M275" s="9">
        <f>(((L275/60)/60)/24)+DATE(1970,1,1)</f>
        <v>43040.208333333328</v>
      </c>
      <c r="N275">
        <v>1510984800</v>
      </c>
      <c r="O275" s="9">
        <f>(((N275/60)/60)/24)+DATE(1970,1,1)</f>
        <v>43057.25</v>
      </c>
      <c r="P275" s="10">
        <f>YEAR(M275)</f>
        <v>2017</v>
      </c>
      <c r="Q275" t="b">
        <v>0</v>
      </c>
      <c r="R275" t="b">
        <v>0</v>
      </c>
      <c r="S275" t="s">
        <v>33</v>
      </c>
      <c r="T275" t="str" cm="1">
        <f t="array" ref="T275:U275">_xlfn.TEXTSPLIT(S275, "/")</f>
        <v>theater</v>
      </c>
      <c r="U275" t="str">
        <v>plays</v>
      </c>
    </row>
    <row r="276" spans="1:21" x14ac:dyDescent="0.35">
      <c r="A276">
        <v>578</v>
      </c>
      <c r="B276" t="s">
        <v>1200</v>
      </c>
      <c r="C276" s="3" t="s">
        <v>1201</v>
      </c>
      <c r="D276">
        <v>96500</v>
      </c>
      <c r="E276">
        <v>16168</v>
      </c>
      <c r="F276">
        <f>ROUND(((E276/D276)*100),1)</f>
        <v>16.8</v>
      </c>
      <c r="G276" t="s">
        <v>14</v>
      </c>
      <c r="H276">
        <f>(E276/I276)</f>
        <v>65.991836734693877</v>
      </c>
      <c r="I276">
        <v>245</v>
      </c>
      <c r="J276" t="s">
        <v>21</v>
      </c>
      <c r="K276" t="s">
        <v>22</v>
      </c>
      <c r="L276">
        <v>1322719200</v>
      </c>
      <c r="M276" s="9">
        <f>(((L276/60)/60)/24)+DATE(1970,1,1)</f>
        <v>40878.25</v>
      </c>
      <c r="N276">
        <v>1322978400</v>
      </c>
      <c r="O276" s="9">
        <f>(((N276/60)/60)/24)+DATE(1970,1,1)</f>
        <v>40881.25</v>
      </c>
      <c r="P276" s="10">
        <f>YEAR(M276)</f>
        <v>2011</v>
      </c>
      <c r="Q276" t="b">
        <v>0</v>
      </c>
      <c r="R276" t="b">
        <v>0</v>
      </c>
      <c r="S276" t="s">
        <v>474</v>
      </c>
      <c r="T276" t="str" cm="1">
        <f t="array" ref="T276:U276">_xlfn.TEXTSPLIT(S276, "/")</f>
        <v>film &amp; video</v>
      </c>
      <c r="U276" t="str">
        <v>science fiction</v>
      </c>
    </row>
    <row r="277" spans="1:21" x14ac:dyDescent="0.35">
      <c r="A277">
        <v>581</v>
      </c>
      <c r="B277" t="s">
        <v>1205</v>
      </c>
      <c r="C277" s="3" t="s">
        <v>1206</v>
      </c>
      <c r="D277">
        <v>6000</v>
      </c>
      <c r="E277">
        <v>3841</v>
      </c>
      <c r="F277">
        <f>ROUND(((E277/D277)*100),1)</f>
        <v>64</v>
      </c>
      <c r="G277" t="s">
        <v>14</v>
      </c>
      <c r="H277">
        <f>(E277/I277)</f>
        <v>54.098591549295776</v>
      </c>
      <c r="I277">
        <v>71</v>
      </c>
      <c r="J277" t="s">
        <v>21</v>
      </c>
      <c r="K277" t="s">
        <v>22</v>
      </c>
      <c r="L277">
        <v>1304053200</v>
      </c>
      <c r="M277" s="9">
        <f>(((L277/60)/60)/24)+DATE(1970,1,1)</f>
        <v>40662.208333333336</v>
      </c>
      <c r="N277">
        <v>1305349200</v>
      </c>
      <c r="O277" s="9">
        <f>(((N277/60)/60)/24)+DATE(1970,1,1)</f>
        <v>40677.208333333336</v>
      </c>
      <c r="P277" s="10">
        <f>YEAR(M277)</f>
        <v>2011</v>
      </c>
      <c r="Q277" t="b">
        <v>0</v>
      </c>
      <c r="R277" t="b">
        <v>0</v>
      </c>
      <c r="S277" t="s">
        <v>28</v>
      </c>
      <c r="T277" t="str" cm="1">
        <f t="array" ref="T277:U277">_xlfn.TEXTSPLIT(S277, "/")</f>
        <v>technology</v>
      </c>
      <c r="U277" t="str">
        <v>web</v>
      </c>
    </row>
    <row r="278" spans="1:21" x14ac:dyDescent="0.35">
      <c r="A278">
        <v>582</v>
      </c>
      <c r="B278" t="s">
        <v>1207</v>
      </c>
      <c r="C278" s="3" t="s">
        <v>1208</v>
      </c>
      <c r="D278">
        <v>8700</v>
      </c>
      <c r="E278">
        <v>4531</v>
      </c>
      <c r="F278">
        <f>ROUND(((E278/D278)*100),1)</f>
        <v>52.1</v>
      </c>
      <c r="G278" t="s">
        <v>14</v>
      </c>
      <c r="H278">
        <f>(E278/I278)</f>
        <v>107.88095238095238</v>
      </c>
      <c r="I278">
        <v>42</v>
      </c>
      <c r="J278" t="s">
        <v>21</v>
      </c>
      <c r="K278" t="s">
        <v>22</v>
      </c>
      <c r="L278">
        <v>1433912400</v>
      </c>
      <c r="M278" s="9">
        <f>(((L278/60)/60)/24)+DATE(1970,1,1)</f>
        <v>42165.208333333328</v>
      </c>
      <c r="N278">
        <v>1434344400</v>
      </c>
      <c r="O278" s="9">
        <f>(((N278/60)/60)/24)+DATE(1970,1,1)</f>
        <v>42170.208333333328</v>
      </c>
      <c r="P278" s="10">
        <f>YEAR(M278)</f>
        <v>2015</v>
      </c>
      <c r="Q278" t="b">
        <v>0</v>
      </c>
      <c r="R278" t="b">
        <v>1</v>
      </c>
      <c r="S278" t="s">
        <v>89</v>
      </c>
      <c r="T278" t="str" cm="1">
        <f t="array" ref="T278:U278">_xlfn.TEXTSPLIT(S278, "/")</f>
        <v>games</v>
      </c>
      <c r="U278" t="str">
        <v>video games</v>
      </c>
    </row>
    <row r="279" spans="1:21" x14ac:dyDescent="0.35">
      <c r="A279">
        <v>587</v>
      </c>
      <c r="B279" t="s">
        <v>1216</v>
      </c>
      <c r="C279" s="3" t="s">
        <v>1217</v>
      </c>
      <c r="D279">
        <v>9400</v>
      </c>
      <c r="E279">
        <v>6852</v>
      </c>
      <c r="F279">
        <f>ROUND(((E279/D279)*100),1)</f>
        <v>72.900000000000006</v>
      </c>
      <c r="G279" t="s">
        <v>14</v>
      </c>
      <c r="H279">
        <f>(E279/I279)</f>
        <v>43.92307692307692</v>
      </c>
      <c r="I279">
        <v>156</v>
      </c>
      <c r="J279" t="s">
        <v>15</v>
      </c>
      <c r="K279" t="s">
        <v>16</v>
      </c>
      <c r="L279">
        <v>1547877600</v>
      </c>
      <c r="M279" s="9">
        <f>(((L279/60)/60)/24)+DATE(1970,1,1)</f>
        <v>43484.25</v>
      </c>
      <c r="N279">
        <v>1552366800</v>
      </c>
      <c r="O279" s="9">
        <f>(((N279/60)/60)/24)+DATE(1970,1,1)</f>
        <v>43536.208333333328</v>
      </c>
      <c r="P279" s="10">
        <f>YEAR(M279)</f>
        <v>2019</v>
      </c>
      <c r="Q279" t="b">
        <v>0</v>
      </c>
      <c r="R279" t="b">
        <v>1</v>
      </c>
      <c r="S279" t="s">
        <v>17</v>
      </c>
      <c r="T279" t="str" cm="1">
        <f t="array" ref="T279:U279">_xlfn.TEXTSPLIT(S279, "/")</f>
        <v>food</v>
      </c>
      <c r="U279" t="str">
        <v>food trucks</v>
      </c>
    </row>
    <row r="280" spans="1:21" x14ac:dyDescent="0.35">
      <c r="A280">
        <v>588</v>
      </c>
      <c r="B280" t="s">
        <v>1218</v>
      </c>
      <c r="C280" s="3" t="s">
        <v>1219</v>
      </c>
      <c r="D280">
        <v>157600</v>
      </c>
      <c r="E280">
        <v>124517</v>
      </c>
      <c r="F280">
        <f>ROUND(((E280/D280)*100),1)</f>
        <v>79</v>
      </c>
      <c r="G280" t="s">
        <v>14</v>
      </c>
      <c r="H280">
        <f>(E280/I280)</f>
        <v>91.021198830409361</v>
      </c>
      <c r="I280">
        <v>1368</v>
      </c>
      <c r="J280" t="s">
        <v>40</v>
      </c>
      <c r="K280" t="s">
        <v>41</v>
      </c>
      <c r="L280">
        <v>1269493200</v>
      </c>
      <c r="M280" s="9">
        <f>(((L280/60)/60)/24)+DATE(1970,1,1)</f>
        <v>40262.208333333336</v>
      </c>
      <c r="N280">
        <v>1272171600</v>
      </c>
      <c r="O280" s="9">
        <f>(((N280/60)/60)/24)+DATE(1970,1,1)</f>
        <v>40293.208333333336</v>
      </c>
      <c r="P280" s="10">
        <f>YEAR(M280)</f>
        <v>2010</v>
      </c>
      <c r="Q280" t="b">
        <v>0</v>
      </c>
      <c r="R280" t="b">
        <v>0</v>
      </c>
      <c r="S280" t="s">
        <v>33</v>
      </c>
      <c r="T280" t="str" cm="1">
        <f t="array" ref="T280:U280">_xlfn.TEXTSPLIT(S280, "/")</f>
        <v>theater</v>
      </c>
      <c r="U280" t="str">
        <v>plays</v>
      </c>
    </row>
    <row r="281" spans="1:21" x14ac:dyDescent="0.35">
      <c r="A281">
        <v>589</v>
      </c>
      <c r="B281" t="s">
        <v>1220</v>
      </c>
      <c r="C281" s="3" t="s">
        <v>1221</v>
      </c>
      <c r="D281">
        <v>7900</v>
      </c>
      <c r="E281">
        <v>5113</v>
      </c>
      <c r="F281">
        <f>ROUND(((E281/D281)*100),1)</f>
        <v>64.7</v>
      </c>
      <c r="G281" t="s">
        <v>14</v>
      </c>
      <c r="H281">
        <f>(E281/I281)</f>
        <v>50.127450980392155</v>
      </c>
      <c r="I281">
        <v>102</v>
      </c>
      <c r="J281" t="s">
        <v>21</v>
      </c>
      <c r="K281" t="s">
        <v>22</v>
      </c>
      <c r="L281">
        <v>1436072400</v>
      </c>
      <c r="M281" s="9">
        <f>(((L281/60)/60)/24)+DATE(1970,1,1)</f>
        <v>42190.208333333328</v>
      </c>
      <c r="N281">
        <v>1436677200</v>
      </c>
      <c r="O281" s="9">
        <f>(((N281/60)/60)/24)+DATE(1970,1,1)</f>
        <v>42197.208333333328</v>
      </c>
      <c r="P281" s="10">
        <f>YEAR(M281)</f>
        <v>2015</v>
      </c>
      <c r="Q281" t="b">
        <v>0</v>
      </c>
      <c r="R281" t="b">
        <v>0</v>
      </c>
      <c r="S281" t="s">
        <v>42</v>
      </c>
      <c r="T281" t="str" cm="1">
        <f t="array" ref="T281:U281">_xlfn.TEXTSPLIT(S281, "/")</f>
        <v>film &amp; video</v>
      </c>
      <c r="U281" t="str">
        <v>documentary</v>
      </c>
    </row>
    <row r="282" spans="1:21" ht="31" x14ac:dyDescent="0.35">
      <c r="A282">
        <v>590</v>
      </c>
      <c r="B282" t="s">
        <v>1222</v>
      </c>
      <c r="C282" s="3" t="s">
        <v>1223</v>
      </c>
      <c r="D282">
        <v>7100</v>
      </c>
      <c r="E282">
        <v>5824</v>
      </c>
      <c r="F282">
        <f>ROUND(((E282/D282)*100),1)</f>
        <v>82</v>
      </c>
      <c r="G282" t="s">
        <v>14</v>
      </c>
      <c r="H282">
        <f>(E282/I282)</f>
        <v>67.720930232558146</v>
      </c>
      <c r="I282">
        <v>86</v>
      </c>
      <c r="J282" t="s">
        <v>26</v>
      </c>
      <c r="K282" t="s">
        <v>27</v>
      </c>
      <c r="L282">
        <v>1419141600</v>
      </c>
      <c r="M282" s="9">
        <f>(((L282/60)/60)/24)+DATE(1970,1,1)</f>
        <v>41994.25</v>
      </c>
      <c r="N282">
        <v>1420092000</v>
      </c>
      <c r="O282" s="9">
        <f>(((N282/60)/60)/24)+DATE(1970,1,1)</f>
        <v>42005.25</v>
      </c>
      <c r="P282" s="10">
        <f>YEAR(M282)</f>
        <v>2014</v>
      </c>
      <c r="Q282" t="b">
        <v>0</v>
      </c>
      <c r="R282" t="b">
        <v>0</v>
      </c>
      <c r="S282" t="s">
        <v>133</v>
      </c>
      <c r="T282" t="str" cm="1">
        <f t="array" ref="T282:U282">_xlfn.TEXTSPLIT(S282, "/")</f>
        <v>publishing</v>
      </c>
      <c r="U282" t="str">
        <v>radio &amp; podcasts</v>
      </c>
    </row>
    <row r="283" spans="1:21" ht="31" x14ac:dyDescent="0.35">
      <c r="A283">
        <v>592</v>
      </c>
      <c r="B283" t="s">
        <v>1226</v>
      </c>
      <c r="C283" s="3" t="s">
        <v>1227</v>
      </c>
      <c r="D283">
        <v>156800</v>
      </c>
      <c r="E283">
        <v>20243</v>
      </c>
      <c r="F283">
        <f>ROUND(((E283/D283)*100),1)</f>
        <v>12.9</v>
      </c>
      <c r="G283" t="s">
        <v>14</v>
      </c>
      <c r="H283">
        <f>(E283/I283)</f>
        <v>80.011857707509876</v>
      </c>
      <c r="I283">
        <v>253</v>
      </c>
      <c r="J283" t="s">
        <v>21</v>
      </c>
      <c r="K283" t="s">
        <v>22</v>
      </c>
      <c r="L283">
        <v>1401426000</v>
      </c>
      <c r="M283" s="9">
        <f>(((L283/60)/60)/24)+DATE(1970,1,1)</f>
        <v>41789.208333333336</v>
      </c>
      <c r="N283">
        <v>1402203600</v>
      </c>
      <c r="O283" s="9">
        <f>(((N283/60)/60)/24)+DATE(1970,1,1)</f>
        <v>41798.208333333336</v>
      </c>
      <c r="P283" s="10">
        <f>YEAR(M283)</f>
        <v>2014</v>
      </c>
      <c r="Q283" t="b">
        <v>0</v>
      </c>
      <c r="R283" t="b">
        <v>0</v>
      </c>
      <c r="S283" t="s">
        <v>33</v>
      </c>
      <c r="T283" t="str" cm="1">
        <f t="array" ref="T283:U283">_xlfn.TEXTSPLIT(S283, "/")</f>
        <v>theater</v>
      </c>
      <c r="U283" t="str">
        <v>plays</v>
      </c>
    </row>
    <row r="284" spans="1:21" ht="31" x14ac:dyDescent="0.35">
      <c r="A284">
        <v>594</v>
      </c>
      <c r="B284" t="s">
        <v>1230</v>
      </c>
      <c r="C284" s="3" t="s">
        <v>1231</v>
      </c>
      <c r="D284">
        <v>157300</v>
      </c>
      <c r="E284">
        <v>11167</v>
      </c>
      <c r="F284">
        <f>ROUND(((E284/D284)*100),1)</f>
        <v>7.1</v>
      </c>
      <c r="G284" t="s">
        <v>14</v>
      </c>
      <c r="H284">
        <f>(E284/I284)</f>
        <v>71.127388535031841</v>
      </c>
      <c r="I284">
        <v>157</v>
      </c>
      <c r="J284" t="s">
        <v>21</v>
      </c>
      <c r="K284" t="s">
        <v>22</v>
      </c>
      <c r="L284">
        <v>1467003600</v>
      </c>
      <c r="M284" s="9">
        <f>(((L284/60)/60)/24)+DATE(1970,1,1)</f>
        <v>42548.208333333328</v>
      </c>
      <c r="N284">
        <v>1467262800</v>
      </c>
      <c r="O284" s="9">
        <f>(((N284/60)/60)/24)+DATE(1970,1,1)</f>
        <v>42551.208333333328</v>
      </c>
      <c r="P284" s="10">
        <f>YEAR(M284)</f>
        <v>2016</v>
      </c>
      <c r="Q284" t="b">
        <v>0</v>
      </c>
      <c r="R284" t="b">
        <v>1</v>
      </c>
      <c r="S284" t="s">
        <v>33</v>
      </c>
      <c r="T284" t="str" cm="1">
        <f t="array" ref="T284:U284">_xlfn.TEXTSPLIT(S284, "/")</f>
        <v>theater</v>
      </c>
      <c r="U284" t="str">
        <v>plays</v>
      </c>
    </row>
    <row r="285" spans="1:21" x14ac:dyDescent="0.35">
      <c r="A285">
        <v>596</v>
      </c>
      <c r="B285" t="s">
        <v>1234</v>
      </c>
      <c r="C285" s="3" t="s">
        <v>1235</v>
      </c>
      <c r="D285">
        <v>7900</v>
      </c>
      <c r="E285">
        <v>7875</v>
      </c>
      <c r="F285">
        <f>ROUND(((E285/D285)*100),1)</f>
        <v>99.7</v>
      </c>
      <c r="G285" t="s">
        <v>14</v>
      </c>
      <c r="H285">
        <f>(E285/I285)</f>
        <v>43.032786885245905</v>
      </c>
      <c r="I285">
        <v>183</v>
      </c>
      <c r="J285" t="s">
        <v>21</v>
      </c>
      <c r="K285" t="s">
        <v>22</v>
      </c>
      <c r="L285">
        <v>1457157600</v>
      </c>
      <c r="M285" s="9">
        <f>(((L285/60)/60)/24)+DATE(1970,1,1)</f>
        <v>42434.25</v>
      </c>
      <c r="N285">
        <v>1457762400</v>
      </c>
      <c r="O285" s="9">
        <f>(((N285/60)/60)/24)+DATE(1970,1,1)</f>
        <v>42441.25</v>
      </c>
      <c r="P285" s="10">
        <f>YEAR(M285)</f>
        <v>2016</v>
      </c>
      <c r="Q285" t="b">
        <v>0</v>
      </c>
      <c r="R285" t="b">
        <v>1</v>
      </c>
      <c r="S285" t="s">
        <v>53</v>
      </c>
      <c r="T285" t="str" cm="1">
        <f t="array" ref="T285:U285">_xlfn.TEXTSPLIT(S285, "/")</f>
        <v>film &amp; video</v>
      </c>
      <c r="U285" t="str">
        <v>drama</v>
      </c>
    </row>
    <row r="286" spans="1:21" ht="31" x14ac:dyDescent="0.35">
      <c r="A286">
        <v>599</v>
      </c>
      <c r="B286" t="s">
        <v>1240</v>
      </c>
      <c r="C286" s="3" t="s">
        <v>1241</v>
      </c>
      <c r="D286">
        <v>140300</v>
      </c>
      <c r="E286">
        <v>5112</v>
      </c>
      <c r="F286">
        <f>ROUND(((E286/D286)*100),1)</f>
        <v>3.6</v>
      </c>
      <c r="G286" t="s">
        <v>14</v>
      </c>
      <c r="H286">
        <f>(E286/I286)</f>
        <v>62.341463414634148</v>
      </c>
      <c r="I286">
        <v>82</v>
      </c>
      <c r="J286" t="s">
        <v>36</v>
      </c>
      <c r="K286" t="s">
        <v>37</v>
      </c>
      <c r="L286">
        <v>1423720800</v>
      </c>
      <c r="M286" s="9">
        <f>(((L286/60)/60)/24)+DATE(1970,1,1)</f>
        <v>42047.25</v>
      </c>
      <c r="N286">
        <v>1424412000</v>
      </c>
      <c r="O286" s="9">
        <f>(((N286/60)/60)/24)+DATE(1970,1,1)</f>
        <v>42055.25</v>
      </c>
      <c r="P286" s="10">
        <f>YEAR(M286)</f>
        <v>2015</v>
      </c>
      <c r="Q286" t="b">
        <v>0</v>
      </c>
      <c r="R286" t="b">
        <v>0</v>
      </c>
      <c r="S286" t="s">
        <v>42</v>
      </c>
      <c r="T286" t="str" cm="1">
        <f t="array" ref="T286:U286">_xlfn.TEXTSPLIT(S286, "/")</f>
        <v>film &amp; video</v>
      </c>
      <c r="U286" t="str">
        <v>documentary</v>
      </c>
    </row>
    <row r="287" spans="1:21" x14ac:dyDescent="0.35">
      <c r="A287">
        <v>600</v>
      </c>
      <c r="B287" t="s">
        <v>1242</v>
      </c>
      <c r="C287" s="3" t="s">
        <v>1243</v>
      </c>
      <c r="D287">
        <v>100</v>
      </c>
      <c r="E287">
        <v>5</v>
      </c>
      <c r="F287">
        <f>ROUND(((E287/D287)*100),1)</f>
        <v>5</v>
      </c>
      <c r="G287" t="s">
        <v>14</v>
      </c>
      <c r="H287">
        <f>(E287/I287)</f>
        <v>5</v>
      </c>
      <c r="I287">
        <v>1</v>
      </c>
      <c r="J287" t="s">
        <v>40</v>
      </c>
      <c r="K287" t="s">
        <v>41</v>
      </c>
      <c r="L287">
        <v>1375160400</v>
      </c>
      <c r="M287" s="9">
        <f>(((L287/60)/60)/24)+DATE(1970,1,1)</f>
        <v>41485.208333333336</v>
      </c>
      <c r="N287">
        <v>1376197200</v>
      </c>
      <c r="O287" s="9">
        <f>(((N287/60)/60)/24)+DATE(1970,1,1)</f>
        <v>41497.208333333336</v>
      </c>
      <c r="P287" s="10">
        <f>YEAR(M287)</f>
        <v>2013</v>
      </c>
      <c r="Q287" t="b">
        <v>0</v>
      </c>
      <c r="R287" t="b">
        <v>0</v>
      </c>
      <c r="S287" t="s">
        <v>17</v>
      </c>
      <c r="T287" t="str" cm="1">
        <f t="array" ref="T287:U287">_xlfn.TEXTSPLIT(S287, "/")</f>
        <v>food</v>
      </c>
      <c r="U287" t="str">
        <v>food trucks</v>
      </c>
    </row>
    <row r="288" spans="1:21" ht="31" x14ac:dyDescent="0.35">
      <c r="A288">
        <v>618</v>
      </c>
      <c r="B288" t="s">
        <v>1278</v>
      </c>
      <c r="C288" s="3" t="s">
        <v>1279</v>
      </c>
      <c r="D288">
        <v>198600</v>
      </c>
      <c r="E288">
        <v>97037</v>
      </c>
      <c r="F288">
        <f>ROUND(((E288/D288)*100),1)</f>
        <v>48.9</v>
      </c>
      <c r="G288" t="s">
        <v>14</v>
      </c>
      <c r="H288">
        <f>(E288/I288)</f>
        <v>80.999165275459092</v>
      </c>
      <c r="I288">
        <v>1198</v>
      </c>
      <c r="J288" t="s">
        <v>21</v>
      </c>
      <c r="K288" t="s">
        <v>22</v>
      </c>
      <c r="L288">
        <v>1367470800</v>
      </c>
      <c r="M288" s="9">
        <f>(((L288/60)/60)/24)+DATE(1970,1,1)</f>
        <v>41396.208333333336</v>
      </c>
      <c r="N288">
        <v>1369285200</v>
      </c>
      <c r="O288" s="9">
        <f>(((N288/60)/60)/24)+DATE(1970,1,1)</f>
        <v>41417.208333333336</v>
      </c>
      <c r="P288" s="10">
        <f>YEAR(M288)</f>
        <v>2013</v>
      </c>
      <c r="Q288" t="b">
        <v>0</v>
      </c>
      <c r="R288" t="b">
        <v>0</v>
      </c>
      <c r="S288" t="s">
        <v>68</v>
      </c>
      <c r="T288" t="str" cm="1">
        <f t="array" ref="T288:U288">_xlfn.TEXTSPLIT(S288, "/")</f>
        <v>publishing</v>
      </c>
      <c r="U288" t="str">
        <v>nonfiction</v>
      </c>
    </row>
    <row r="289" spans="1:21" ht="31" x14ac:dyDescent="0.35">
      <c r="A289">
        <v>619</v>
      </c>
      <c r="B289" t="s">
        <v>1280</v>
      </c>
      <c r="C289" s="3" t="s">
        <v>1281</v>
      </c>
      <c r="D289">
        <v>195900</v>
      </c>
      <c r="E289">
        <v>55757</v>
      </c>
      <c r="F289">
        <f>ROUND(((E289/D289)*100),1)</f>
        <v>28.5</v>
      </c>
      <c r="G289" t="s">
        <v>14</v>
      </c>
      <c r="H289">
        <f>(E289/I289)</f>
        <v>86.044753086419746</v>
      </c>
      <c r="I289">
        <v>648</v>
      </c>
      <c r="J289" t="s">
        <v>21</v>
      </c>
      <c r="K289" t="s">
        <v>22</v>
      </c>
      <c r="L289">
        <v>1304658000</v>
      </c>
      <c r="M289" s="9">
        <f>(((L289/60)/60)/24)+DATE(1970,1,1)</f>
        <v>40669.208333333336</v>
      </c>
      <c r="N289">
        <v>1304744400</v>
      </c>
      <c r="O289" s="9">
        <f>(((N289/60)/60)/24)+DATE(1970,1,1)</f>
        <v>40670.208333333336</v>
      </c>
      <c r="P289" s="10">
        <f>YEAR(M289)</f>
        <v>2011</v>
      </c>
      <c r="Q289" t="b">
        <v>1</v>
      </c>
      <c r="R289" t="b">
        <v>1</v>
      </c>
      <c r="S289" t="s">
        <v>33</v>
      </c>
      <c r="T289" t="str" cm="1">
        <f t="array" ref="T289:U289">_xlfn.TEXTSPLIT(S289, "/")</f>
        <v>theater</v>
      </c>
      <c r="U289" t="str">
        <v>plays</v>
      </c>
    </row>
    <row r="290" spans="1:21" x14ac:dyDescent="0.35">
      <c r="A290">
        <v>622</v>
      </c>
      <c r="B290" t="s">
        <v>1286</v>
      </c>
      <c r="C290" s="3" t="s">
        <v>1287</v>
      </c>
      <c r="D290">
        <v>189000</v>
      </c>
      <c r="E290">
        <v>5916</v>
      </c>
      <c r="F290">
        <f>ROUND(((E290/D290)*100),1)</f>
        <v>3.1</v>
      </c>
      <c r="G290" t="s">
        <v>14</v>
      </c>
      <c r="H290">
        <f>(E290/I290)</f>
        <v>92.4375</v>
      </c>
      <c r="I290">
        <v>64</v>
      </c>
      <c r="J290" t="s">
        <v>21</v>
      </c>
      <c r="K290" t="s">
        <v>22</v>
      </c>
      <c r="L290">
        <v>1523768400</v>
      </c>
      <c r="M290" s="9">
        <f>(((L290/60)/60)/24)+DATE(1970,1,1)</f>
        <v>43205.208333333328</v>
      </c>
      <c r="N290">
        <v>1526014800</v>
      </c>
      <c r="O290" s="9">
        <f>(((N290/60)/60)/24)+DATE(1970,1,1)</f>
        <v>43231.208333333328</v>
      </c>
      <c r="P290" s="10">
        <f>YEAR(M290)</f>
        <v>2018</v>
      </c>
      <c r="Q290" t="b">
        <v>0</v>
      </c>
      <c r="R290" t="b">
        <v>0</v>
      </c>
      <c r="S290" t="s">
        <v>60</v>
      </c>
      <c r="T290" t="str" cm="1">
        <f t="array" ref="T290:U290">_xlfn.TEXTSPLIT(S290, "/")</f>
        <v>music</v>
      </c>
      <c r="U290" t="str">
        <v>indie rock</v>
      </c>
    </row>
    <row r="291" spans="1:21" ht="31" x14ac:dyDescent="0.35">
      <c r="A291">
        <v>625</v>
      </c>
      <c r="B291" t="s">
        <v>1292</v>
      </c>
      <c r="C291" s="3" t="s">
        <v>1293</v>
      </c>
      <c r="D291">
        <v>7500</v>
      </c>
      <c r="E291">
        <v>5803</v>
      </c>
      <c r="F291">
        <f>ROUND(((E291/D291)*100),1)</f>
        <v>77.400000000000006</v>
      </c>
      <c r="G291" t="s">
        <v>14</v>
      </c>
      <c r="H291">
        <f>(E291/I291)</f>
        <v>93.596774193548384</v>
      </c>
      <c r="I291">
        <v>62</v>
      </c>
      <c r="J291" t="s">
        <v>21</v>
      </c>
      <c r="K291" t="s">
        <v>22</v>
      </c>
      <c r="L291">
        <v>1580104800</v>
      </c>
      <c r="M291" s="9">
        <f>(((L291/60)/60)/24)+DATE(1970,1,1)</f>
        <v>43857.25</v>
      </c>
      <c r="N291">
        <v>1581314400</v>
      </c>
      <c r="O291" s="9">
        <f>(((N291/60)/60)/24)+DATE(1970,1,1)</f>
        <v>43871.25</v>
      </c>
      <c r="P291" s="10">
        <f>YEAR(M291)</f>
        <v>2020</v>
      </c>
      <c r="Q291" t="b">
        <v>0</v>
      </c>
      <c r="R291" t="b">
        <v>0</v>
      </c>
      <c r="S291" t="s">
        <v>33</v>
      </c>
      <c r="T291" t="str" cm="1">
        <f t="array" ref="T291:U291">_xlfn.TEXTSPLIT(S291, "/")</f>
        <v>theater</v>
      </c>
      <c r="U291" t="str">
        <v>plays</v>
      </c>
    </row>
    <row r="292" spans="1:21" x14ac:dyDescent="0.35">
      <c r="A292">
        <v>629</v>
      </c>
      <c r="B292" t="s">
        <v>1300</v>
      </c>
      <c r="C292" s="3" t="s">
        <v>1301</v>
      </c>
      <c r="D292">
        <v>85900</v>
      </c>
      <c r="E292">
        <v>55476</v>
      </c>
      <c r="F292">
        <f>ROUND(((E292/D292)*100),1)</f>
        <v>64.599999999999994</v>
      </c>
      <c r="G292" t="s">
        <v>14</v>
      </c>
      <c r="H292">
        <f>(E292/I292)</f>
        <v>73.968000000000004</v>
      </c>
      <c r="I292">
        <v>750</v>
      </c>
      <c r="J292" t="s">
        <v>21</v>
      </c>
      <c r="K292" t="s">
        <v>22</v>
      </c>
      <c r="L292">
        <v>1467781200</v>
      </c>
      <c r="M292" s="9">
        <f>(((L292/60)/60)/24)+DATE(1970,1,1)</f>
        <v>42557.208333333328</v>
      </c>
      <c r="N292">
        <v>1467954000</v>
      </c>
      <c r="O292" s="9">
        <f>(((N292/60)/60)/24)+DATE(1970,1,1)</f>
        <v>42559.208333333328</v>
      </c>
      <c r="P292" s="10">
        <f>YEAR(M292)</f>
        <v>2016</v>
      </c>
      <c r="Q292" t="b">
        <v>0</v>
      </c>
      <c r="R292" t="b">
        <v>1</v>
      </c>
      <c r="S292" t="s">
        <v>33</v>
      </c>
      <c r="T292" t="str" cm="1">
        <f t="array" ref="T292:U292">_xlfn.TEXTSPLIT(S292, "/")</f>
        <v>theater</v>
      </c>
      <c r="U292" t="str">
        <v>plays</v>
      </c>
    </row>
    <row r="293" spans="1:21" ht="31" x14ac:dyDescent="0.35">
      <c r="A293">
        <v>633</v>
      </c>
      <c r="B293" t="s">
        <v>1308</v>
      </c>
      <c r="C293" s="3" t="s">
        <v>1309</v>
      </c>
      <c r="D293">
        <v>6700</v>
      </c>
      <c r="E293">
        <v>5569</v>
      </c>
      <c r="F293">
        <f>ROUND(((E293/D293)*100),1)</f>
        <v>83.1</v>
      </c>
      <c r="G293" t="s">
        <v>14</v>
      </c>
      <c r="H293">
        <f>(E293/I293)</f>
        <v>53.038095238095238</v>
      </c>
      <c r="I293">
        <v>105</v>
      </c>
      <c r="J293" t="s">
        <v>21</v>
      </c>
      <c r="K293" t="s">
        <v>22</v>
      </c>
      <c r="L293">
        <v>1446876000</v>
      </c>
      <c r="M293" s="9">
        <f>(((L293/60)/60)/24)+DATE(1970,1,1)</f>
        <v>42315.25</v>
      </c>
      <c r="N293">
        <v>1447221600</v>
      </c>
      <c r="O293" s="9">
        <f>(((N293/60)/60)/24)+DATE(1970,1,1)</f>
        <v>42319.25</v>
      </c>
      <c r="P293" s="10">
        <f>YEAR(M293)</f>
        <v>2015</v>
      </c>
      <c r="Q293" t="b">
        <v>0</v>
      </c>
      <c r="R293" t="b">
        <v>0</v>
      </c>
      <c r="S293" t="s">
        <v>71</v>
      </c>
      <c r="T293" t="str" cm="1">
        <f t="array" ref="T293:U293">_xlfn.TEXTSPLIT(S293, "/")</f>
        <v>film &amp; video</v>
      </c>
      <c r="U293" t="str">
        <v>animation</v>
      </c>
    </row>
    <row r="294" spans="1:21" x14ac:dyDescent="0.35">
      <c r="A294">
        <v>636</v>
      </c>
      <c r="B294" t="s">
        <v>1314</v>
      </c>
      <c r="C294" s="3" t="s">
        <v>1315</v>
      </c>
      <c r="D294">
        <v>197700</v>
      </c>
      <c r="E294">
        <v>127591</v>
      </c>
      <c r="F294">
        <f>ROUND(((E294/D294)*100),1)</f>
        <v>64.5</v>
      </c>
      <c r="G294" t="s">
        <v>14</v>
      </c>
      <c r="H294">
        <f>(E294/I294)</f>
        <v>48.998079877112133</v>
      </c>
      <c r="I294">
        <v>2604</v>
      </c>
      <c r="J294" t="s">
        <v>36</v>
      </c>
      <c r="K294" t="s">
        <v>37</v>
      </c>
      <c r="L294">
        <v>1326866400</v>
      </c>
      <c r="M294" s="9">
        <f>(((L294/60)/60)/24)+DATE(1970,1,1)</f>
        <v>40926.25</v>
      </c>
      <c r="N294">
        <v>1330754400</v>
      </c>
      <c r="O294" s="9">
        <f>(((N294/60)/60)/24)+DATE(1970,1,1)</f>
        <v>40971.25</v>
      </c>
      <c r="P294" s="10">
        <f>YEAR(M294)</f>
        <v>2012</v>
      </c>
      <c r="Q294" t="b">
        <v>0</v>
      </c>
      <c r="R294" t="b">
        <v>1</v>
      </c>
      <c r="S294" t="s">
        <v>71</v>
      </c>
      <c r="T294" t="str" cm="1">
        <f t="array" ref="T294:U294">_xlfn.TEXTSPLIT(S294, "/")</f>
        <v>film &amp; video</v>
      </c>
      <c r="U294" t="str">
        <v>animation</v>
      </c>
    </row>
    <row r="295" spans="1:21" x14ac:dyDescent="0.35">
      <c r="A295">
        <v>637</v>
      </c>
      <c r="B295" t="s">
        <v>1316</v>
      </c>
      <c r="C295" s="3" t="s">
        <v>1317</v>
      </c>
      <c r="D295">
        <v>8500</v>
      </c>
      <c r="E295">
        <v>6750</v>
      </c>
      <c r="F295">
        <f>ROUND(((E295/D295)*100),1)</f>
        <v>79.400000000000006</v>
      </c>
      <c r="G295" t="s">
        <v>14</v>
      </c>
      <c r="H295">
        <f>(E295/I295)</f>
        <v>103.84615384615384</v>
      </c>
      <c r="I295">
        <v>65</v>
      </c>
      <c r="J295" t="s">
        <v>21</v>
      </c>
      <c r="K295" t="s">
        <v>22</v>
      </c>
      <c r="L295">
        <v>1479103200</v>
      </c>
      <c r="M295" s="9">
        <f>(((L295/60)/60)/24)+DATE(1970,1,1)</f>
        <v>42688.25</v>
      </c>
      <c r="N295">
        <v>1479794400</v>
      </c>
      <c r="O295" s="9">
        <f>(((N295/60)/60)/24)+DATE(1970,1,1)</f>
        <v>42696.25</v>
      </c>
      <c r="P295" s="10">
        <f>YEAR(M295)</f>
        <v>2016</v>
      </c>
      <c r="Q295" t="b">
        <v>0</v>
      </c>
      <c r="R295" t="b">
        <v>0</v>
      </c>
      <c r="S295" t="s">
        <v>33</v>
      </c>
      <c r="T295" t="str" cm="1">
        <f t="array" ref="T295:U295">_xlfn.TEXTSPLIT(S295, "/")</f>
        <v>theater</v>
      </c>
      <c r="U295" t="str">
        <v>plays</v>
      </c>
    </row>
    <row r="296" spans="1:21" x14ac:dyDescent="0.35">
      <c r="A296">
        <v>638</v>
      </c>
      <c r="B296" t="s">
        <v>1318</v>
      </c>
      <c r="C296" s="3" t="s">
        <v>1319</v>
      </c>
      <c r="D296">
        <v>81600</v>
      </c>
      <c r="E296">
        <v>9318</v>
      </c>
      <c r="F296">
        <f>ROUND(((E296/D296)*100),1)</f>
        <v>11.4</v>
      </c>
      <c r="G296" t="s">
        <v>14</v>
      </c>
      <c r="H296">
        <f>(E296/I296)</f>
        <v>99.127659574468083</v>
      </c>
      <c r="I296">
        <v>94</v>
      </c>
      <c r="J296" t="s">
        <v>21</v>
      </c>
      <c r="K296" t="s">
        <v>22</v>
      </c>
      <c r="L296">
        <v>1280206800</v>
      </c>
      <c r="M296" s="9">
        <f>(((L296/60)/60)/24)+DATE(1970,1,1)</f>
        <v>40386.208333333336</v>
      </c>
      <c r="N296">
        <v>1281243600</v>
      </c>
      <c r="O296" s="9">
        <f>(((N296/60)/60)/24)+DATE(1970,1,1)</f>
        <v>40398.208333333336</v>
      </c>
      <c r="P296" s="10">
        <f>YEAR(M296)</f>
        <v>2010</v>
      </c>
      <c r="Q296" t="b">
        <v>0</v>
      </c>
      <c r="R296" t="b">
        <v>1</v>
      </c>
      <c r="S296" t="s">
        <v>33</v>
      </c>
      <c r="T296" t="str" cm="1">
        <f t="array" ref="T296:U296">_xlfn.TEXTSPLIT(S296, "/")</f>
        <v>theater</v>
      </c>
      <c r="U296" t="str">
        <v>plays</v>
      </c>
    </row>
    <row r="297" spans="1:21" ht="31" x14ac:dyDescent="0.35">
      <c r="A297">
        <v>640</v>
      </c>
      <c r="B297" t="s">
        <v>1322</v>
      </c>
      <c r="C297" s="3" t="s">
        <v>1323</v>
      </c>
      <c r="D297">
        <v>119800</v>
      </c>
      <c r="E297">
        <v>19769</v>
      </c>
      <c r="F297">
        <f>ROUND(((E297/D297)*100),1)</f>
        <v>16.5</v>
      </c>
      <c r="G297" t="s">
        <v>14</v>
      </c>
      <c r="H297">
        <f>(E297/I297)</f>
        <v>76.922178988326849</v>
      </c>
      <c r="I297">
        <v>257</v>
      </c>
      <c r="J297" t="s">
        <v>21</v>
      </c>
      <c r="K297" t="s">
        <v>22</v>
      </c>
      <c r="L297">
        <v>1453096800</v>
      </c>
      <c r="M297" s="9">
        <f>(((L297/60)/60)/24)+DATE(1970,1,1)</f>
        <v>42387.25</v>
      </c>
      <c r="N297">
        <v>1453356000</v>
      </c>
      <c r="O297" s="9">
        <f>(((N297/60)/60)/24)+DATE(1970,1,1)</f>
        <v>42390.25</v>
      </c>
      <c r="P297" s="10">
        <f>YEAR(M297)</f>
        <v>2016</v>
      </c>
      <c r="Q297" t="b">
        <v>0</v>
      </c>
      <c r="R297" t="b">
        <v>0</v>
      </c>
      <c r="S297" t="s">
        <v>33</v>
      </c>
      <c r="T297" t="str" cm="1">
        <f t="array" ref="T297:U297">_xlfn.TEXTSPLIT(S297, "/")</f>
        <v>theater</v>
      </c>
      <c r="U297" t="str">
        <v>plays</v>
      </c>
    </row>
    <row r="298" spans="1:21" x14ac:dyDescent="0.35">
      <c r="A298">
        <v>644</v>
      </c>
      <c r="B298" t="s">
        <v>1330</v>
      </c>
      <c r="C298" s="3" t="s">
        <v>1331</v>
      </c>
      <c r="D298">
        <v>169400</v>
      </c>
      <c r="E298">
        <v>81984</v>
      </c>
      <c r="F298">
        <f>ROUND(((E298/D298)*100),1)</f>
        <v>48.4</v>
      </c>
      <c r="G298" t="s">
        <v>14</v>
      </c>
      <c r="H298">
        <f>(E298/I298)</f>
        <v>28</v>
      </c>
      <c r="I298">
        <v>2928</v>
      </c>
      <c r="J298" t="s">
        <v>15</v>
      </c>
      <c r="K298" t="s">
        <v>16</v>
      </c>
      <c r="L298">
        <v>1545112800</v>
      </c>
      <c r="M298" s="9">
        <f>(((L298/60)/60)/24)+DATE(1970,1,1)</f>
        <v>43452.25</v>
      </c>
      <c r="N298">
        <v>1546495200</v>
      </c>
      <c r="O298" s="9">
        <f>(((N298/60)/60)/24)+DATE(1970,1,1)</f>
        <v>43468.25</v>
      </c>
      <c r="P298" s="10">
        <f>YEAR(M298)</f>
        <v>2018</v>
      </c>
      <c r="Q298" t="b">
        <v>0</v>
      </c>
      <c r="R298" t="b">
        <v>0</v>
      </c>
      <c r="S298" t="s">
        <v>33</v>
      </c>
      <c r="T298" t="str" cm="1">
        <f t="array" ref="T298:U298">_xlfn.TEXTSPLIT(S298, "/")</f>
        <v>theater</v>
      </c>
      <c r="U298" t="str">
        <v>plays</v>
      </c>
    </row>
    <row r="299" spans="1:21" x14ac:dyDescent="0.35">
      <c r="A299">
        <v>645</v>
      </c>
      <c r="B299" t="s">
        <v>1332</v>
      </c>
      <c r="C299" s="3" t="s">
        <v>1333</v>
      </c>
      <c r="D299">
        <v>192100</v>
      </c>
      <c r="E299">
        <v>178483</v>
      </c>
      <c r="F299">
        <f>ROUND(((E299/D299)*100),1)</f>
        <v>92.9</v>
      </c>
      <c r="G299" t="s">
        <v>14</v>
      </c>
      <c r="H299">
        <f>(E299/I299)</f>
        <v>37.999361294443261</v>
      </c>
      <c r="I299">
        <v>4697</v>
      </c>
      <c r="J299" t="s">
        <v>21</v>
      </c>
      <c r="K299" t="s">
        <v>22</v>
      </c>
      <c r="L299">
        <v>1537938000</v>
      </c>
      <c r="M299" s="9">
        <f>(((L299/60)/60)/24)+DATE(1970,1,1)</f>
        <v>43369.208333333328</v>
      </c>
      <c r="N299">
        <v>1539752400</v>
      </c>
      <c r="O299" s="9">
        <f>(((N299/60)/60)/24)+DATE(1970,1,1)</f>
        <v>43390.208333333328</v>
      </c>
      <c r="P299" s="10">
        <f>YEAR(M299)</f>
        <v>2018</v>
      </c>
      <c r="Q299" t="b">
        <v>0</v>
      </c>
      <c r="R299" t="b">
        <v>1</v>
      </c>
      <c r="S299" t="s">
        <v>23</v>
      </c>
      <c r="T299" t="str" cm="1">
        <f t="array" ref="T299:U299">_xlfn.TEXTSPLIT(S299, "/")</f>
        <v>music</v>
      </c>
      <c r="U299" t="str">
        <v>rock</v>
      </c>
    </row>
    <row r="300" spans="1:21" x14ac:dyDescent="0.35">
      <c r="A300">
        <v>646</v>
      </c>
      <c r="B300" t="s">
        <v>1334</v>
      </c>
      <c r="C300" s="3" t="s">
        <v>1335</v>
      </c>
      <c r="D300">
        <v>98700</v>
      </c>
      <c r="E300">
        <v>87448</v>
      </c>
      <c r="F300">
        <f>ROUND(((E300/D300)*100),1)</f>
        <v>88.6</v>
      </c>
      <c r="G300" t="s">
        <v>14</v>
      </c>
      <c r="H300">
        <f>(E300/I300)</f>
        <v>29.999313893653515</v>
      </c>
      <c r="I300">
        <v>2915</v>
      </c>
      <c r="J300" t="s">
        <v>21</v>
      </c>
      <c r="K300" t="s">
        <v>22</v>
      </c>
      <c r="L300">
        <v>1363150800</v>
      </c>
      <c r="M300" s="9">
        <f>(((L300/60)/60)/24)+DATE(1970,1,1)</f>
        <v>41346.208333333336</v>
      </c>
      <c r="N300">
        <v>1364101200</v>
      </c>
      <c r="O300" s="9">
        <f>(((N300/60)/60)/24)+DATE(1970,1,1)</f>
        <v>41357.208333333336</v>
      </c>
      <c r="P300" s="10">
        <f>YEAR(M300)</f>
        <v>2013</v>
      </c>
      <c r="Q300" t="b">
        <v>0</v>
      </c>
      <c r="R300" t="b">
        <v>0</v>
      </c>
      <c r="S300" t="s">
        <v>89</v>
      </c>
      <c r="T300" t="str" cm="1">
        <f t="array" ref="T300:U300">_xlfn.TEXTSPLIT(S300, "/")</f>
        <v>games</v>
      </c>
      <c r="U300" t="str">
        <v>video games</v>
      </c>
    </row>
    <row r="301" spans="1:21" ht="31" x14ac:dyDescent="0.35">
      <c r="A301">
        <v>647</v>
      </c>
      <c r="B301" t="s">
        <v>1336</v>
      </c>
      <c r="C301" s="3" t="s">
        <v>1337</v>
      </c>
      <c r="D301">
        <v>4500</v>
      </c>
      <c r="E301">
        <v>1863</v>
      </c>
      <c r="F301">
        <f>ROUND(((E301/D301)*100),1)</f>
        <v>41.4</v>
      </c>
      <c r="G301" t="s">
        <v>14</v>
      </c>
      <c r="H301">
        <f>(E301/I301)</f>
        <v>103.5</v>
      </c>
      <c r="I301">
        <v>18</v>
      </c>
      <c r="J301" t="s">
        <v>21</v>
      </c>
      <c r="K301" t="s">
        <v>22</v>
      </c>
      <c r="L301">
        <v>1523250000</v>
      </c>
      <c r="M301" s="9">
        <f>(((L301/60)/60)/24)+DATE(1970,1,1)</f>
        <v>43199.208333333328</v>
      </c>
      <c r="N301">
        <v>1525323600</v>
      </c>
      <c r="O301" s="9">
        <f>(((N301/60)/60)/24)+DATE(1970,1,1)</f>
        <v>43223.208333333328</v>
      </c>
      <c r="P301" s="10">
        <f>YEAR(M301)</f>
        <v>2018</v>
      </c>
      <c r="Q301" t="b">
        <v>0</v>
      </c>
      <c r="R301" t="b">
        <v>0</v>
      </c>
      <c r="S301" t="s">
        <v>206</v>
      </c>
      <c r="T301" t="str" cm="1">
        <f t="array" ref="T301:U301">_xlfn.TEXTSPLIT(S301, "/")</f>
        <v>publishing</v>
      </c>
      <c r="U301" t="str">
        <v>translations</v>
      </c>
    </row>
    <row r="302" spans="1:21" x14ac:dyDescent="0.35">
      <c r="A302">
        <v>649</v>
      </c>
      <c r="B302" t="s">
        <v>1340</v>
      </c>
      <c r="C302" s="3" t="s">
        <v>1341</v>
      </c>
      <c r="D302">
        <v>121700</v>
      </c>
      <c r="E302">
        <v>59003</v>
      </c>
      <c r="F302">
        <f>ROUND(((E302/D302)*100),1)</f>
        <v>48.5</v>
      </c>
      <c r="G302" t="s">
        <v>14</v>
      </c>
      <c r="H302">
        <f>(E302/I302)</f>
        <v>98.011627906976742</v>
      </c>
      <c r="I302">
        <v>602</v>
      </c>
      <c r="J302" t="s">
        <v>98</v>
      </c>
      <c r="K302" t="s">
        <v>99</v>
      </c>
      <c r="L302">
        <v>1287550800</v>
      </c>
      <c r="M302" s="9">
        <f>(((L302/60)/60)/24)+DATE(1970,1,1)</f>
        <v>40471.208333333336</v>
      </c>
      <c r="N302">
        <v>1288501200</v>
      </c>
      <c r="O302" s="9">
        <f>(((N302/60)/60)/24)+DATE(1970,1,1)</f>
        <v>40482.208333333336</v>
      </c>
      <c r="P302" s="10">
        <f>YEAR(M302)</f>
        <v>2010</v>
      </c>
      <c r="Q302" t="b">
        <v>1</v>
      </c>
      <c r="R302" t="b">
        <v>1</v>
      </c>
      <c r="S302" t="s">
        <v>33</v>
      </c>
      <c r="T302" t="str" cm="1">
        <f t="array" ref="T302:U302">_xlfn.TEXTSPLIT(S302, "/")</f>
        <v>theater</v>
      </c>
      <c r="U302" t="str">
        <v>plays</v>
      </c>
    </row>
    <row r="303" spans="1:21" x14ac:dyDescent="0.35">
      <c r="A303">
        <v>650</v>
      </c>
      <c r="B303" t="s">
        <v>1342</v>
      </c>
      <c r="C303" s="3" t="s">
        <v>1343</v>
      </c>
      <c r="D303">
        <v>100</v>
      </c>
      <c r="E303">
        <v>2</v>
      </c>
      <c r="F303">
        <f>ROUND(((E303/D303)*100),1)</f>
        <v>2</v>
      </c>
      <c r="G303" t="s">
        <v>14</v>
      </c>
      <c r="H303">
        <f>(E303/I303)</f>
        <v>2</v>
      </c>
      <c r="I303">
        <v>1</v>
      </c>
      <c r="J303" t="s">
        <v>21</v>
      </c>
      <c r="K303" t="s">
        <v>22</v>
      </c>
      <c r="L303">
        <v>1404795600</v>
      </c>
      <c r="M303" s="9">
        <f>(((L303/60)/60)/24)+DATE(1970,1,1)</f>
        <v>41828.208333333336</v>
      </c>
      <c r="N303">
        <v>1407128400</v>
      </c>
      <c r="O303" s="9">
        <f>(((N303/60)/60)/24)+DATE(1970,1,1)</f>
        <v>41855.208333333336</v>
      </c>
      <c r="P303" s="10">
        <f>YEAR(M303)</f>
        <v>2014</v>
      </c>
      <c r="Q303" t="b">
        <v>0</v>
      </c>
      <c r="R303" t="b">
        <v>0</v>
      </c>
      <c r="S303" t="s">
        <v>159</v>
      </c>
      <c r="T303" t="str" cm="1">
        <f t="array" ref="T303:U303">_xlfn.TEXTSPLIT(S303, "/")</f>
        <v>music</v>
      </c>
      <c r="U303" t="str">
        <v>jazz</v>
      </c>
    </row>
    <row r="304" spans="1:21" x14ac:dyDescent="0.35">
      <c r="A304">
        <v>651</v>
      </c>
      <c r="B304" t="s">
        <v>1344</v>
      </c>
      <c r="C304" s="3" t="s">
        <v>1345</v>
      </c>
      <c r="D304">
        <v>196700</v>
      </c>
      <c r="E304">
        <v>174039</v>
      </c>
      <c r="F304">
        <f>ROUND(((E304/D304)*100),1)</f>
        <v>88.5</v>
      </c>
      <c r="G304" t="s">
        <v>14</v>
      </c>
      <c r="H304">
        <f>(E304/I304)</f>
        <v>44.994570837642193</v>
      </c>
      <c r="I304">
        <v>3868</v>
      </c>
      <c r="J304" t="s">
        <v>107</v>
      </c>
      <c r="K304" t="s">
        <v>108</v>
      </c>
      <c r="L304">
        <v>1393048800</v>
      </c>
      <c r="M304" s="9">
        <f>(((L304/60)/60)/24)+DATE(1970,1,1)</f>
        <v>41692.25</v>
      </c>
      <c r="N304">
        <v>1394344800</v>
      </c>
      <c r="O304" s="9">
        <f>(((N304/60)/60)/24)+DATE(1970,1,1)</f>
        <v>41707.25</v>
      </c>
      <c r="P304" s="10">
        <f>YEAR(M304)</f>
        <v>2014</v>
      </c>
      <c r="Q304" t="b">
        <v>0</v>
      </c>
      <c r="R304" t="b">
        <v>0</v>
      </c>
      <c r="S304" t="s">
        <v>100</v>
      </c>
      <c r="T304" t="str" cm="1">
        <f t="array" ref="T304:U304">_xlfn.TEXTSPLIT(S304, "/")</f>
        <v>film &amp; video</v>
      </c>
      <c r="U304" t="str">
        <v>shorts</v>
      </c>
    </row>
    <row r="305" spans="1:21" ht="31" x14ac:dyDescent="0.35">
      <c r="A305">
        <v>656</v>
      </c>
      <c r="B305" t="s">
        <v>1354</v>
      </c>
      <c r="C305" s="3" t="s">
        <v>1355</v>
      </c>
      <c r="D305">
        <v>118400</v>
      </c>
      <c r="E305">
        <v>49879</v>
      </c>
      <c r="F305">
        <f>ROUND(((E305/D305)*100),1)</f>
        <v>42.1</v>
      </c>
      <c r="G305" t="s">
        <v>14</v>
      </c>
      <c r="H305">
        <f>(E305/I305)</f>
        <v>98.966269841269835</v>
      </c>
      <c r="I305">
        <v>504</v>
      </c>
      <c r="J305" t="s">
        <v>26</v>
      </c>
      <c r="K305" t="s">
        <v>27</v>
      </c>
      <c r="L305">
        <v>1514440800</v>
      </c>
      <c r="M305" s="9">
        <f>(((L305/60)/60)/24)+DATE(1970,1,1)</f>
        <v>43097.25</v>
      </c>
      <c r="N305">
        <v>1514872800</v>
      </c>
      <c r="O305" s="9">
        <f>(((N305/60)/60)/24)+DATE(1970,1,1)</f>
        <v>43102.25</v>
      </c>
      <c r="P305" s="10">
        <f>YEAR(M305)</f>
        <v>2017</v>
      </c>
      <c r="Q305" t="b">
        <v>0</v>
      </c>
      <c r="R305" t="b">
        <v>0</v>
      </c>
      <c r="S305" t="s">
        <v>17</v>
      </c>
      <c r="T305" t="str" cm="1">
        <f t="array" ref="T305:U305">_xlfn.TEXTSPLIT(S305, "/")</f>
        <v>food</v>
      </c>
      <c r="U305" t="str">
        <v>food trucks</v>
      </c>
    </row>
    <row r="306" spans="1:21" x14ac:dyDescent="0.35">
      <c r="A306">
        <v>657</v>
      </c>
      <c r="B306" t="s">
        <v>1356</v>
      </c>
      <c r="C306" s="3" t="s">
        <v>1357</v>
      </c>
      <c r="D306">
        <v>10000</v>
      </c>
      <c r="E306">
        <v>824</v>
      </c>
      <c r="F306">
        <f>ROUND(((E306/D306)*100),1)</f>
        <v>8.1999999999999993</v>
      </c>
      <c r="G306" t="s">
        <v>14</v>
      </c>
      <c r="H306">
        <f>(E306/I306)</f>
        <v>58.857142857142854</v>
      </c>
      <c r="I306">
        <v>14</v>
      </c>
      <c r="J306" t="s">
        <v>21</v>
      </c>
      <c r="K306" t="s">
        <v>22</v>
      </c>
      <c r="L306">
        <v>1514354400</v>
      </c>
      <c r="M306" s="9">
        <f>(((L306/60)/60)/24)+DATE(1970,1,1)</f>
        <v>43096.25</v>
      </c>
      <c r="N306">
        <v>1515736800</v>
      </c>
      <c r="O306" s="9">
        <f>(((N306/60)/60)/24)+DATE(1970,1,1)</f>
        <v>43112.25</v>
      </c>
      <c r="P306" s="10">
        <f>YEAR(M306)</f>
        <v>2017</v>
      </c>
      <c r="Q306" t="b">
        <v>0</v>
      </c>
      <c r="R306" t="b">
        <v>0</v>
      </c>
      <c r="S306" t="s">
        <v>474</v>
      </c>
      <c r="T306" t="str" cm="1">
        <f t="array" ref="T306:U306">_xlfn.TEXTSPLIT(S306, "/")</f>
        <v>film &amp; video</v>
      </c>
      <c r="U306" t="str">
        <v>science fiction</v>
      </c>
    </row>
    <row r="307" spans="1:21" x14ac:dyDescent="0.35">
      <c r="A307">
        <v>659</v>
      </c>
      <c r="B307" t="s">
        <v>1360</v>
      </c>
      <c r="C307" s="3" t="s">
        <v>1361</v>
      </c>
      <c r="D307">
        <v>120700</v>
      </c>
      <c r="E307">
        <v>57010</v>
      </c>
      <c r="F307">
        <f>ROUND(((E307/D307)*100),1)</f>
        <v>47.2</v>
      </c>
      <c r="G307" t="s">
        <v>14</v>
      </c>
      <c r="H307">
        <f>(E307/I307)</f>
        <v>76.013333333333335</v>
      </c>
      <c r="I307">
        <v>750</v>
      </c>
      <c r="J307" t="s">
        <v>40</v>
      </c>
      <c r="K307" t="s">
        <v>41</v>
      </c>
      <c r="L307">
        <v>1296108000</v>
      </c>
      <c r="M307" s="9">
        <f>(((L307/60)/60)/24)+DATE(1970,1,1)</f>
        <v>40570.25</v>
      </c>
      <c r="N307">
        <v>1296194400</v>
      </c>
      <c r="O307" s="9">
        <f>(((N307/60)/60)/24)+DATE(1970,1,1)</f>
        <v>40571.25</v>
      </c>
      <c r="P307" s="10">
        <f>YEAR(M307)</f>
        <v>2011</v>
      </c>
      <c r="Q307" t="b">
        <v>0</v>
      </c>
      <c r="R307" t="b">
        <v>0</v>
      </c>
      <c r="S307" t="s">
        <v>42</v>
      </c>
      <c r="T307" t="str" cm="1">
        <f t="array" ref="T307:U307">_xlfn.TEXTSPLIT(S307, "/")</f>
        <v>film &amp; video</v>
      </c>
      <c r="U307" t="str">
        <v>documentary</v>
      </c>
    </row>
    <row r="308" spans="1:21" ht="31" x14ac:dyDescent="0.35">
      <c r="A308">
        <v>660</v>
      </c>
      <c r="B308" t="s">
        <v>1362</v>
      </c>
      <c r="C308" s="3" t="s">
        <v>1363</v>
      </c>
      <c r="D308">
        <v>9100</v>
      </c>
      <c r="E308">
        <v>7438</v>
      </c>
      <c r="F308">
        <f>ROUND(((E308/D308)*100),1)</f>
        <v>81.7</v>
      </c>
      <c r="G308" t="s">
        <v>14</v>
      </c>
      <c r="H308">
        <f>(E308/I308)</f>
        <v>96.597402597402592</v>
      </c>
      <c r="I308">
        <v>77</v>
      </c>
      <c r="J308" t="s">
        <v>21</v>
      </c>
      <c r="K308" t="s">
        <v>22</v>
      </c>
      <c r="L308">
        <v>1440133200</v>
      </c>
      <c r="M308" s="9">
        <f>(((L308/60)/60)/24)+DATE(1970,1,1)</f>
        <v>42237.208333333328</v>
      </c>
      <c r="N308">
        <v>1440910800</v>
      </c>
      <c r="O308" s="9">
        <f>(((N308/60)/60)/24)+DATE(1970,1,1)</f>
        <v>42246.208333333328</v>
      </c>
      <c r="P308" s="10">
        <f>YEAR(M308)</f>
        <v>2015</v>
      </c>
      <c r="Q308" t="b">
        <v>1</v>
      </c>
      <c r="R308" t="b">
        <v>0</v>
      </c>
      <c r="S308" t="s">
        <v>33</v>
      </c>
      <c r="T308" t="str" cm="1">
        <f t="array" ref="T308:U308">_xlfn.TEXTSPLIT(S308, "/")</f>
        <v>theater</v>
      </c>
      <c r="U308" t="str">
        <v>plays</v>
      </c>
    </row>
    <row r="309" spans="1:21" x14ac:dyDescent="0.35">
      <c r="A309">
        <v>661</v>
      </c>
      <c r="B309" t="s">
        <v>1364</v>
      </c>
      <c r="C309" s="3" t="s">
        <v>1365</v>
      </c>
      <c r="D309">
        <v>106800</v>
      </c>
      <c r="E309">
        <v>57872</v>
      </c>
      <c r="F309">
        <f>ROUND(((E309/D309)*100),1)</f>
        <v>54.2</v>
      </c>
      <c r="G309" t="s">
        <v>14</v>
      </c>
      <c r="H309">
        <f>(E309/I309)</f>
        <v>76.957446808510639</v>
      </c>
      <c r="I309">
        <v>752</v>
      </c>
      <c r="J309" t="s">
        <v>36</v>
      </c>
      <c r="K309" t="s">
        <v>37</v>
      </c>
      <c r="L309">
        <v>1332910800</v>
      </c>
      <c r="M309" s="9">
        <f>(((L309/60)/60)/24)+DATE(1970,1,1)</f>
        <v>40996.208333333336</v>
      </c>
      <c r="N309">
        <v>1335502800</v>
      </c>
      <c r="O309" s="9">
        <f>(((N309/60)/60)/24)+DATE(1970,1,1)</f>
        <v>41026.208333333336</v>
      </c>
      <c r="P309" s="10">
        <f>YEAR(M309)</f>
        <v>2012</v>
      </c>
      <c r="Q309" t="b">
        <v>0</v>
      </c>
      <c r="R309" t="b">
        <v>0</v>
      </c>
      <c r="S309" t="s">
        <v>159</v>
      </c>
      <c r="T309" t="str" cm="1">
        <f t="array" ref="T309:U309">_xlfn.TEXTSPLIT(S309, "/")</f>
        <v>music</v>
      </c>
      <c r="U309" t="str">
        <v>jazz</v>
      </c>
    </row>
    <row r="310" spans="1:21" x14ac:dyDescent="0.35">
      <c r="A310">
        <v>662</v>
      </c>
      <c r="B310" t="s">
        <v>1366</v>
      </c>
      <c r="C310" s="3" t="s">
        <v>1367</v>
      </c>
      <c r="D310">
        <v>9100</v>
      </c>
      <c r="E310">
        <v>8906</v>
      </c>
      <c r="F310">
        <f>ROUND(((E310/D310)*100),1)</f>
        <v>97.9</v>
      </c>
      <c r="G310" t="s">
        <v>14</v>
      </c>
      <c r="H310">
        <f>(E310/I310)</f>
        <v>67.984732824427482</v>
      </c>
      <c r="I310">
        <v>131</v>
      </c>
      <c r="J310" t="s">
        <v>21</v>
      </c>
      <c r="K310" t="s">
        <v>22</v>
      </c>
      <c r="L310">
        <v>1544335200</v>
      </c>
      <c r="M310" s="9">
        <f>(((L310/60)/60)/24)+DATE(1970,1,1)</f>
        <v>43443.25</v>
      </c>
      <c r="N310">
        <v>1544680800</v>
      </c>
      <c r="O310" s="9">
        <f>(((N310/60)/60)/24)+DATE(1970,1,1)</f>
        <v>43447.25</v>
      </c>
      <c r="P310" s="10">
        <f>YEAR(M310)</f>
        <v>2018</v>
      </c>
      <c r="Q310" t="b">
        <v>0</v>
      </c>
      <c r="R310" t="b">
        <v>0</v>
      </c>
      <c r="S310" t="s">
        <v>33</v>
      </c>
      <c r="T310" t="str" cm="1">
        <f t="array" ref="T310:U310">_xlfn.TEXTSPLIT(S310, "/")</f>
        <v>theater</v>
      </c>
      <c r="U310" t="str">
        <v>plays</v>
      </c>
    </row>
    <row r="311" spans="1:21" x14ac:dyDescent="0.35">
      <c r="A311">
        <v>663</v>
      </c>
      <c r="B311" t="s">
        <v>1368</v>
      </c>
      <c r="C311" s="3" t="s">
        <v>1369</v>
      </c>
      <c r="D311">
        <v>10000</v>
      </c>
      <c r="E311">
        <v>7724</v>
      </c>
      <c r="F311">
        <f>ROUND(((E311/D311)*100),1)</f>
        <v>77.2</v>
      </c>
      <c r="G311" t="s">
        <v>14</v>
      </c>
      <c r="H311">
        <f>(E311/I311)</f>
        <v>88.781609195402297</v>
      </c>
      <c r="I311">
        <v>87</v>
      </c>
      <c r="J311" t="s">
        <v>21</v>
      </c>
      <c r="K311" t="s">
        <v>22</v>
      </c>
      <c r="L311">
        <v>1286427600</v>
      </c>
      <c r="M311" s="9">
        <f>(((L311/60)/60)/24)+DATE(1970,1,1)</f>
        <v>40458.208333333336</v>
      </c>
      <c r="N311">
        <v>1288414800</v>
      </c>
      <c r="O311" s="9">
        <f>(((N311/60)/60)/24)+DATE(1970,1,1)</f>
        <v>40481.208333333336</v>
      </c>
      <c r="P311" s="10">
        <f>YEAR(M311)</f>
        <v>2010</v>
      </c>
      <c r="Q311" t="b">
        <v>0</v>
      </c>
      <c r="R311" t="b">
        <v>0</v>
      </c>
      <c r="S311" t="s">
        <v>33</v>
      </c>
      <c r="T311" t="str" cm="1">
        <f t="array" ref="T311:U311">_xlfn.TEXTSPLIT(S311, "/")</f>
        <v>theater</v>
      </c>
      <c r="U311" t="str">
        <v>plays</v>
      </c>
    </row>
    <row r="312" spans="1:21" x14ac:dyDescent="0.35">
      <c r="A312">
        <v>664</v>
      </c>
      <c r="B312" t="s">
        <v>708</v>
      </c>
      <c r="C312" s="3" t="s">
        <v>1370</v>
      </c>
      <c r="D312">
        <v>79400</v>
      </c>
      <c r="E312">
        <v>26571</v>
      </c>
      <c r="F312">
        <f>ROUND(((E312/D312)*100),1)</f>
        <v>33.5</v>
      </c>
      <c r="G312" t="s">
        <v>14</v>
      </c>
      <c r="H312">
        <f>(E312/I312)</f>
        <v>24.99623706491063</v>
      </c>
      <c r="I312">
        <v>1063</v>
      </c>
      <c r="J312" t="s">
        <v>21</v>
      </c>
      <c r="K312" t="s">
        <v>22</v>
      </c>
      <c r="L312">
        <v>1329717600</v>
      </c>
      <c r="M312" s="9">
        <f>(((L312/60)/60)/24)+DATE(1970,1,1)</f>
        <v>40959.25</v>
      </c>
      <c r="N312">
        <v>1330581600</v>
      </c>
      <c r="O312" s="9">
        <f>(((N312/60)/60)/24)+DATE(1970,1,1)</f>
        <v>40969.25</v>
      </c>
      <c r="P312" s="10">
        <f>YEAR(M312)</f>
        <v>2012</v>
      </c>
      <c r="Q312" t="b">
        <v>0</v>
      </c>
      <c r="R312" t="b">
        <v>0</v>
      </c>
      <c r="S312" t="s">
        <v>159</v>
      </c>
      <c r="T312" t="str" cm="1">
        <f t="array" ref="T312:U312">_xlfn.TEXTSPLIT(S312, "/")</f>
        <v>music</v>
      </c>
      <c r="U312" t="str">
        <v>jazz</v>
      </c>
    </row>
    <row r="313" spans="1:21" ht="31" x14ac:dyDescent="0.35">
      <c r="A313">
        <v>668</v>
      </c>
      <c r="B313" t="s">
        <v>1377</v>
      </c>
      <c r="C313" s="3" t="s">
        <v>1378</v>
      </c>
      <c r="D313">
        <v>27500</v>
      </c>
      <c r="E313">
        <v>5593</v>
      </c>
      <c r="F313">
        <f>ROUND(((E313/D313)*100),1)</f>
        <v>20.3</v>
      </c>
      <c r="G313" t="s">
        <v>14</v>
      </c>
      <c r="H313">
        <f>(E313/I313)</f>
        <v>73.59210526315789</v>
      </c>
      <c r="I313">
        <v>76</v>
      </c>
      <c r="J313" t="s">
        <v>21</v>
      </c>
      <c r="K313" t="s">
        <v>22</v>
      </c>
      <c r="L313">
        <v>1343797200</v>
      </c>
      <c r="M313" s="9">
        <f>(((L313/60)/60)/24)+DATE(1970,1,1)</f>
        <v>41122.208333333336</v>
      </c>
      <c r="N313">
        <v>1344834000</v>
      </c>
      <c r="O313" s="9">
        <f>(((N313/60)/60)/24)+DATE(1970,1,1)</f>
        <v>41134.208333333336</v>
      </c>
      <c r="P313" s="10">
        <f>YEAR(M313)</f>
        <v>2012</v>
      </c>
      <c r="Q313" t="b">
        <v>0</v>
      </c>
      <c r="R313" t="b">
        <v>0</v>
      </c>
      <c r="S313" t="s">
        <v>33</v>
      </c>
      <c r="T313" t="str" cm="1">
        <f t="array" ref="T313:U313">_xlfn.TEXTSPLIT(S313, "/")</f>
        <v>theater</v>
      </c>
      <c r="U313" t="str">
        <v>plays</v>
      </c>
    </row>
    <row r="314" spans="1:21" x14ac:dyDescent="0.35">
      <c r="A314">
        <v>672</v>
      </c>
      <c r="B314" t="s">
        <v>1384</v>
      </c>
      <c r="C314" s="3" t="s">
        <v>1385</v>
      </c>
      <c r="D314">
        <v>197900</v>
      </c>
      <c r="E314">
        <v>110689</v>
      </c>
      <c r="F314">
        <f>ROUND(((E314/D314)*100),1)</f>
        <v>55.9</v>
      </c>
      <c r="G314" t="s">
        <v>14</v>
      </c>
      <c r="H314">
        <f>(E314/I314)</f>
        <v>24.997515808491418</v>
      </c>
      <c r="I314">
        <v>4428</v>
      </c>
      <c r="J314" t="s">
        <v>26</v>
      </c>
      <c r="K314" t="s">
        <v>27</v>
      </c>
      <c r="L314">
        <v>1521608400</v>
      </c>
      <c r="M314" s="9">
        <f>(((L314/60)/60)/24)+DATE(1970,1,1)</f>
        <v>43180.208333333328</v>
      </c>
      <c r="N314">
        <v>1522472400</v>
      </c>
      <c r="O314" s="9">
        <f>(((N314/60)/60)/24)+DATE(1970,1,1)</f>
        <v>43190.208333333328</v>
      </c>
      <c r="P314" s="10">
        <f>YEAR(M314)</f>
        <v>2018</v>
      </c>
      <c r="Q314" t="b">
        <v>0</v>
      </c>
      <c r="R314" t="b">
        <v>0</v>
      </c>
      <c r="S314" t="s">
        <v>33</v>
      </c>
      <c r="T314" t="str" cm="1">
        <f t="array" ref="T314:U314">_xlfn.TEXTSPLIT(S314, "/")</f>
        <v>theater</v>
      </c>
      <c r="U314" t="str">
        <v>plays</v>
      </c>
    </row>
    <row r="315" spans="1:21" x14ac:dyDescent="0.35">
      <c r="A315">
        <v>673</v>
      </c>
      <c r="B315" t="s">
        <v>1386</v>
      </c>
      <c r="C315" s="3" t="s">
        <v>1387</v>
      </c>
      <c r="D315">
        <v>5600</v>
      </c>
      <c r="E315">
        <v>2445</v>
      </c>
      <c r="F315">
        <f>ROUND(((E315/D315)*100),1)</f>
        <v>43.7</v>
      </c>
      <c r="G315" t="s">
        <v>14</v>
      </c>
      <c r="H315">
        <f>(E315/I315)</f>
        <v>42.155172413793103</v>
      </c>
      <c r="I315">
        <v>58</v>
      </c>
      <c r="J315" t="s">
        <v>107</v>
      </c>
      <c r="K315" t="s">
        <v>108</v>
      </c>
      <c r="L315">
        <v>1460696400</v>
      </c>
      <c r="M315" s="9">
        <f>(((L315/60)/60)/24)+DATE(1970,1,1)</f>
        <v>42475.208333333328</v>
      </c>
      <c r="N315">
        <v>1462510800</v>
      </c>
      <c r="O315" s="9">
        <f>(((N315/60)/60)/24)+DATE(1970,1,1)</f>
        <v>42496.208333333328</v>
      </c>
      <c r="P315" s="10">
        <f>YEAR(M315)</f>
        <v>2016</v>
      </c>
      <c r="Q315" t="b">
        <v>0</v>
      </c>
      <c r="R315" t="b">
        <v>0</v>
      </c>
      <c r="S315" t="s">
        <v>60</v>
      </c>
      <c r="T315" t="str" cm="1">
        <f t="array" ref="T315:U315">_xlfn.TEXTSPLIT(S315, "/")</f>
        <v>music</v>
      </c>
      <c r="U315" t="str">
        <v>indie rock</v>
      </c>
    </row>
    <row r="316" spans="1:21" ht="31" x14ac:dyDescent="0.35">
      <c r="A316">
        <v>677</v>
      </c>
      <c r="B316" t="s">
        <v>1394</v>
      </c>
      <c r="C316" s="3" t="s">
        <v>1395</v>
      </c>
      <c r="D316">
        <v>5300</v>
      </c>
      <c r="E316">
        <v>4432</v>
      </c>
      <c r="F316">
        <f>ROUND(((E316/D316)*100),1)</f>
        <v>83.6</v>
      </c>
      <c r="G316" t="s">
        <v>14</v>
      </c>
      <c r="H316">
        <f>(E316/I316)</f>
        <v>39.927927927927925</v>
      </c>
      <c r="I316">
        <v>111</v>
      </c>
      <c r="J316" t="s">
        <v>21</v>
      </c>
      <c r="K316" t="s">
        <v>22</v>
      </c>
      <c r="L316">
        <v>1468126800</v>
      </c>
      <c r="M316" s="9">
        <f>(((L316/60)/60)/24)+DATE(1970,1,1)</f>
        <v>42561.208333333328</v>
      </c>
      <c r="N316">
        <v>1472446800</v>
      </c>
      <c r="O316" s="9">
        <f>(((N316/60)/60)/24)+DATE(1970,1,1)</f>
        <v>42611.208333333328</v>
      </c>
      <c r="P316" s="10">
        <f>YEAR(M316)</f>
        <v>2016</v>
      </c>
      <c r="Q316" t="b">
        <v>0</v>
      </c>
      <c r="R316" t="b">
        <v>0</v>
      </c>
      <c r="S316" t="s">
        <v>119</v>
      </c>
      <c r="T316" t="str" cm="1">
        <f t="array" ref="T316:U316">_xlfn.TEXTSPLIT(S316, "/")</f>
        <v>publishing</v>
      </c>
      <c r="U316" t="str">
        <v>fiction</v>
      </c>
    </row>
    <row r="317" spans="1:21" ht="31" x14ac:dyDescent="0.35">
      <c r="A317">
        <v>680</v>
      </c>
      <c r="B317" t="s">
        <v>1399</v>
      </c>
      <c r="C317" s="3" t="s">
        <v>1400</v>
      </c>
      <c r="D317">
        <v>145600</v>
      </c>
      <c r="E317">
        <v>141822</v>
      </c>
      <c r="F317">
        <f>ROUND(((E317/D317)*100),1)</f>
        <v>97.4</v>
      </c>
      <c r="G317" t="s">
        <v>14</v>
      </c>
      <c r="H317">
        <f>(E317/I317)</f>
        <v>47.993908629441627</v>
      </c>
      <c r="I317">
        <v>2955</v>
      </c>
      <c r="J317" t="s">
        <v>21</v>
      </c>
      <c r="K317" t="s">
        <v>22</v>
      </c>
      <c r="L317">
        <v>1576303200</v>
      </c>
      <c r="M317" s="9">
        <f>(((L317/60)/60)/24)+DATE(1970,1,1)</f>
        <v>43813.25</v>
      </c>
      <c r="N317">
        <v>1576476000</v>
      </c>
      <c r="O317" s="9">
        <f>(((N317/60)/60)/24)+DATE(1970,1,1)</f>
        <v>43815.25</v>
      </c>
      <c r="P317" s="10">
        <f>YEAR(M317)</f>
        <v>2019</v>
      </c>
      <c r="Q317" t="b">
        <v>0</v>
      </c>
      <c r="R317" t="b">
        <v>1</v>
      </c>
      <c r="S317" t="s">
        <v>292</v>
      </c>
      <c r="T317" t="str" cm="1">
        <f t="array" ref="T317:U317">_xlfn.TEXTSPLIT(S317, "/")</f>
        <v>games</v>
      </c>
      <c r="U317" t="str">
        <v>mobile games</v>
      </c>
    </row>
    <row r="318" spans="1:21" ht="31" x14ac:dyDescent="0.35">
      <c r="A318">
        <v>681</v>
      </c>
      <c r="B318" t="s">
        <v>1401</v>
      </c>
      <c r="C318" s="3" t="s">
        <v>1402</v>
      </c>
      <c r="D318">
        <v>184100</v>
      </c>
      <c r="E318">
        <v>159037</v>
      </c>
      <c r="F318">
        <f>ROUND(((E318/D318)*100),1)</f>
        <v>86.4</v>
      </c>
      <c r="G318" t="s">
        <v>14</v>
      </c>
      <c r="H318">
        <f>(E318/I318)</f>
        <v>95.978877489438744</v>
      </c>
      <c r="I318">
        <v>1657</v>
      </c>
      <c r="J318" t="s">
        <v>21</v>
      </c>
      <c r="K318" t="s">
        <v>22</v>
      </c>
      <c r="L318">
        <v>1324447200</v>
      </c>
      <c r="M318" s="9">
        <f>(((L318/60)/60)/24)+DATE(1970,1,1)</f>
        <v>40898.25</v>
      </c>
      <c r="N318">
        <v>1324965600</v>
      </c>
      <c r="O318" s="9">
        <f>(((N318/60)/60)/24)+DATE(1970,1,1)</f>
        <v>40904.25</v>
      </c>
      <c r="P318" s="10">
        <f>YEAR(M318)</f>
        <v>2011</v>
      </c>
      <c r="Q318" t="b">
        <v>0</v>
      </c>
      <c r="R318" t="b">
        <v>0</v>
      </c>
      <c r="S318" t="s">
        <v>33</v>
      </c>
      <c r="T318" t="str" cm="1">
        <f t="array" ref="T318:U318">_xlfn.TEXTSPLIT(S318, "/")</f>
        <v>theater</v>
      </c>
      <c r="U318" t="str">
        <v>plays</v>
      </c>
    </row>
    <row r="319" spans="1:21" ht="31" x14ac:dyDescent="0.35">
      <c r="A319">
        <v>685</v>
      </c>
      <c r="B319" t="s">
        <v>1409</v>
      </c>
      <c r="C319" s="3" t="s">
        <v>1410</v>
      </c>
      <c r="D319">
        <v>140000</v>
      </c>
      <c r="E319">
        <v>94501</v>
      </c>
      <c r="F319">
        <f>ROUND(((E319/D319)*100),1)</f>
        <v>67.5</v>
      </c>
      <c r="G319" t="s">
        <v>14</v>
      </c>
      <c r="H319">
        <f>(E319/I319)</f>
        <v>102.05291576673866</v>
      </c>
      <c r="I319">
        <v>926</v>
      </c>
      <c r="J319" t="s">
        <v>15</v>
      </c>
      <c r="K319" t="s">
        <v>16</v>
      </c>
      <c r="L319">
        <v>1440306000</v>
      </c>
      <c r="M319" s="9">
        <f>(((L319/60)/60)/24)+DATE(1970,1,1)</f>
        <v>42239.208333333328</v>
      </c>
      <c r="N319">
        <v>1442379600</v>
      </c>
      <c r="O319" s="9">
        <f>(((N319/60)/60)/24)+DATE(1970,1,1)</f>
        <v>42263.208333333328</v>
      </c>
      <c r="P319" s="10">
        <f>YEAR(M319)</f>
        <v>2015</v>
      </c>
      <c r="Q319" t="b">
        <v>0</v>
      </c>
      <c r="R319" t="b">
        <v>0</v>
      </c>
      <c r="S319" t="s">
        <v>33</v>
      </c>
      <c r="T319" t="str" cm="1">
        <f t="array" ref="T319:U319">_xlfn.TEXTSPLIT(S319, "/")</f>
        <v>theater</v>
      </c>
      <c r="U319" t="str">
        <v>plays</v>
      </c>
    </row>
    <row r="320" spans="1:21" ht="31" x14ac:dyDescent="0.35">
      <c r="A320">
        <v>692</v>
      </c>
      <c r="B320" t="s">
        <v>1423</v>
      </c>
      <c r="C320" s="3" t="s">
        <v>1424</v>
      </c>
      <c r="D320">
        <v>6000</v>
      </c>
      <c r="E320">
        <v>5438</v>
      </c>
      <c r="F320">
        <f>ROUND(((E320/D320)*100),1)</f>
        <v>90.6</v>
      </c>
      <c r="G320" t="s">
        <v>14</v>
      </c>
      <c r="H320">
        <f>(E320/I320)</f>
        <v>70.623376623376629</v>
      </c>
      <c r="I320">
        <v>77</v>
      </c>
      <c r="J320" t="s">
        <v>40</v>
      </c>
      <c r="K320" t="s">
        <v>41</v>
      </c>
      <c r="L320">
        <v>1562648400</v>
      </c>
      <c r="M320" s="9">
        <f>(((L320/60)/60)/24)+DATE(1970,1,1)</f>
        <v>43655.208333333328</v>
      </c>
      <c r="N320">
        <v>1564203600</v>
      </c>
      <c r="O320" s="9">
        <f>(((N320/60)/60)/24)+DATE(1970,1,1)</f>
        <v>43673.208333333328</v>
      </c>
      <c r="P320" s="10">
        <f>YEAR(M320)</f>
        <v>2019</v>
      </c>
      <c r="Q320" t="b">
        <v>0</v>
      </c>
      <c r="R320" t="b">
        <v>0</v>
      </c>
      <c r="S320" t="s">
        <v>23</v>
      </c>
      <c r="T320" t="str" cm="1">
        <f t="array" ref="T320:U320">_xlfn.TEXTSPLIT(S320, "/")</f>
        <v>music</v>
      </c>
      <c r="U320" t="str">
        <v>rock</v>
      </c>
    </row>
    <row r="321" spans="1:21" ht="31" x14ac:dyDescent="0.35">
      <c r="A321">
        <v>693</v>
      </c>
      <c r="B321" t="s">
        <v>1425</v>
      </c>
      <c r="C321" s="3" t="s">
        <v>1426</v>
      </c>
      <c r="D321">
        <v>180400</v>
      </c>
      <c r="E321">
        <v>115396</v>
      </c>
      <c r="F321">
        <f>ROUND(((E321/D321)*100),1)</f>
        <v>64</v>
      </c>
      <c r="G321" t="s">
        <v>14</v>
      </c>
      <c r="H321">
        <f>(E321/I321)</f>
        <v>66.016018306636155</v>
      </c>
      <c r="I321">
        <v>1748</v>
      </c>
      <c r="J321" t="s">
        <v>21</v>
      </c>
      <c r="K321" t="s">
        <v>22</v>
      </c>
      <c r="L321">
        <v>1508216400</v>
      </c>
      <c r="M321" s="9">
        <f>(((L321/60)/60)/24)+DATE(1970,1,1)</f>
        <v>43025.208333333328</v>
      </c>
      <c r="N321">
        <v>1509685200</v>
      </c>
      <c r="O321" s="9">
        <f>(((N321/60)/60)/24)+DATE(1970,1,1)</f>
        <v>43042.208333333328</v>
      </c>
      <c r="P321" s="10">
        <f>YEAR(M321)</f>
        <v>2017</v>
      </c>
      <c r="Q321" t="b">
        <v>0</v>
      </c>
      <c r="R321" t="b">
        <v>0</v>
      </c>
      <c r="S321" t="s">
        <v>33</v>
      </c>
      <c r="T321" t="str" cm="1">
        <f t="array" ref="T321:U321">_xlfn.TEXTSPLIT(S321, "/")</f>
        <v>theater</v>
      </c>
      <c r="U321" t="str">
        <v>plays</v>
      </c>
    </row>
    <row r="322" spans="1:21" x14ac:dyDescent="0.35">
      <c r="A322">
        <v>694</v>
      </c>
      <c r="B322" t="s">
        <v>1427</v>
      </c>
      <c r="C322" s="3" t="s">
        <v>1428</v>
      </c>
      <c r="D322">
        <v>9100</v>
      </c>
      <c r="E322">
        <v>7656</v>
      </c>
      <c r="F322">
        <f>ROUND(((E322/D322)*100),1)</f>
        <v>84.1</v>
      </c>
      <c r="G322" t="s">
        <v>14</v>
      </c>
      <c r="H322">
        <f>(E322/I322)</f>
        <v>96.911392405063296</v>
      </c>
      <c r="I322">
        <v>79</v>
      </c>
      <c r="J322" t="s">
        <v>21</v>
      </c>
      <c r="K322" t="s">
        <v>22</v>
      </c>
      <c r="L322">
        <v>1511762400</v>
      </c>
      <c r="M322" s="9">
        <f>(((L322/60)/60)/24)+DATE(1970,1,1)</f>
        <v>43066.25</v>
      </c>
      <c r="N322">
        <v>1514959200</v>
      </c>
      <c r="O322" s="9">
        <f>(((N322/60)/60)/24)+DATE(1970,1,1)</f>
        <v>43103.25</v>
      </c>
      <c r="P322" s="10">
        <f>YEAR(M322)</f>
        <v>2017</v>
      </c>
      <c r="Q322" t="b">
        <v>0</v>
      </c>
      <c r="R322" t="b">
        <v>0</v>
      </c>
      <c r="S322" t="s">
        <v>33</v>
      </c>
      <c r="T322" t="str" cm="1">
        <f t="array" ref="T322:U322">_xlfn.TEXTSPLIT(S322, "/")</f>
        <v>theater</v>
      </c>
      <c r="U322" t="str">
        <v>plays</v>
      </c>
    </row>
    <row r="323" spans="1:21" x14ac:dyDescent="0.35">
      <c r="A323">
        <v>696</v>
      </c>
      <c r="B323" t="s">
        <v>1431</v>
      </c>
      <c r="C323" s="3" t="s">
        <v>1432</v>
      </c>
      <c r="D323">
        <v>164100</v>
      </c>
      <c r="E323">
        <v>96888</v>
      </c>
      <c r="F323">
        <f>ROUND(((E323/D323)*100),1)</f>
        <v>59</v>
      </c>
      <c r="G323" t="s">
        <v>14</v>
      </c>
      <c r="H323">
        <f>(E323/I323)</f>
        <v>108.98537682789652</v>
      </c>
      <c r="I323">
        <v>889</v>
      </c>
      <c r="J323" t="s">
        <v>21</v>
      </c>
      <c r="K323" t="s">
        <v>22</v>
      </c>
      <c r="L323">
        <v>1429506000</v>
      </c>
      <c r="M323" s="9">
        <f>(((L323/60)/60)/24)+DATE(1970,1,1)</f>
        <v>42114.208333333328</v>
      </c>
      <c r="N323">
        <v>1429592400</v>
      </c>
      <c r="O323" s="9">
        <f>(((N323/60)/60)/24)+DATE(1970,1,1)</f>
        <v>42115.208333333328</v>
      </c>
      <c r="P323" s="10">
        <f>YEAR(M323)</f>
        <v>2015</v>
      </c>
      <c r="Q323" t="b">
        <v>0</v>
      </c>
      <c r="R323" t="b">
        <v>1</v>
      </c>
      <c r="S323" t="s">
        <v>33</v>
      </c>
      <c r="T323" t="str" cm="1">
        <f t="array" ref="T323:U323">_xlfn.TEXTSPLIT(S323, "/")</f>
        <v>theater</v>
      </c>
      <c r="U323" t="str">
        <v>plays</v>
      </c>
    </row>
    <row r="324" spans="1:21" x14ac:dyDescent="0.35">
      <c r="A324">
        <v>699</v>
      </c>
      <c r="B324" t="s">
        <v>444</v>
      </c>
      <c r="C324" s="3" t="s">
        <v>1437</v>
      </c>
      <c r="D324">
        <v>7400</v>
      </c>
      <c r="E324">
        <v>6245</v>
      </c>
      <c r="F324">
        <f>ROUND(((E324/D324)*100),1)</f>
        <v>84.4</v>
      </c>
      <c r="G324" t="s">
        <v>14</v>
      </c>
      <c r="H324">
        <f>(E324/I324)</f>
        <v>111.51785714285714</v>
      </c>
      <c r="I324">
        <v>56</v>
      </c>
      <c r="J324" t="s">
        <v>21</v>
      </c>
      <c r="K324" t="s">
        <v>22</v>
      </c>
      <c r="L324">
        <v>1561438800</v>
      </c>
      <c r="M324" s="9">
        <f>(((L324/60)/60)/24)+DATE(1970,1,1)</f>
        <v>43641.208333333328</v>
      </c>
      <c r="N324">
        <v>1561525200</v>
      </c>
      <c r="O324" s="9">
        <f>(((N324/60)/60)/24)+DATE(1970,1,1)</f>
        <v>43642.208333333328</v>
      </c>
      <c r="P324" s="10">
        <f>YEAR(M324)</f>
        <v>2019</v>
      </c>
      <c r="Q324" t="b">
        <v>0</v>
      </c>
      <c r="R324" t="b">
        <v>0</v>
      </c>
      <c r="S324" t="s">
        <v>53</v>
      </c>
      <c r="T324" t="str" cm="1">
        <f t="array" ref="T324:U324">_xlfn.TEXTSPLIT(S324, "/")</f>
        <v>film &amp; video</v>
      </c>
      <c r="U324" t="str">
        <v>drama</v>
      </c>
    </row>
    <row r="325" spans="1:21" ht="31" x14ac:dyDescent="0.35">
      <c r="A325">
        <v>700</v>
      </c>
      <c r="B325" t="s">
        <v>1438</v>
      </c>
      <c r="C325" s="3" t="s">
        <v>1439</v>
      </c>
      <c r="D325">
        <v>100</v>
      </c>
      <c r="E325">
        <v>3</v>
      </c>
      <c r="F325">
        <f>ROUND(((E325/D325)*100),1)</f>
        <v>3</v>
      </c>
      <c r="G325" t="s">
        <v>14</v>
      </c>
      <c r="H325">
        <f>(E325/I325)</f>
        <v>3</v>
      </c>
      <c r="I325">
        <v>1</v>
      </c>
      <c r="J325" t="s">
        <v>21</v>
      </c>
      <c r="K325" t="s">
        <v>22</v>
      </c>
      <c r="L325">
        <v>1264399200</v>
      </c>
      <c r="M325" s="9">
        <f>(((L325/60)/60)/24)+DATE(1970,1,1)</f>
        <v>40203.25</v>
      </c>
      <c r="N325">
        <v>1265695200</v>
      </c>
      <c r="O325" s="9">
        <f>(((N325/60)/60)/24)+DATE(1970,1,1)</f>
        <v>40218.25</v>
      </c>
      <c r="P325" s="10">
        <f>YEAR(M325)</f>
        <v>2010</v>
      </c>
      <c r="Q325" t="b">
        <v>0</v>
      </c>
      <c r="R325" t="b">
        <v>0</v>
      </c>
      <c r="S325" t="s">
        <v>65</v>
      </c>
      <c r="T325" t="str" cm="1">
        <f t="array" ref="T325:U325">_xlfn.TEXTSPLIT(S325, "/")</f>
        <v>technology</v>
      </c>
      <c r="U325" t="str">
        <v>wearables</v>
      </c>
    </row>
    <row r="326" spans="1:21" ht="31" x14ac:dyDescent="0.35">
      <c r="A326">
        <v>702</v>
      </c>
      <c r="B326" t="s">
        <v>1442</v>
      </c>
      <c r="C326" s="3" t="s">
        <v>1443</v>
      </c>
      <c r="D326">
        <v>8700</v>
      </c>
      <c r="E326">
        <v>4710</v>
      </c>
      <c r="F326">
        <f>ROUND(((E326/D326)*100),1)</f>
        <v>54.1</v>
      </c>
      <c r="G326" t="s">
        <v>14</v>
      </c>
      <c r="H326">
        <f>(E326/I326)</f>
        <v>56.746987951807228</v>
      </c>
      <c r="I326">
        <v>83</v>
      </c>
      <c r="J326" t="s">
        <v>21</v>
      </c>
      <c r="K326" t="s">
        <v>22</v>
      </c>
      <c r="L326">
        <v>1374469200</v>
      </c>
      <c r="M326" s="9">
        <f>(((L326/60)/60)/24)+DATE(1970,1,1)</f>
        <v>41477.208333333336</v>
      </c>
      <c r="N326">
        <v>1374901200</v>
      </c>
      <c r="O326" s="9">
        <f>(((N326/60)/60)/24)+DATE(1970,1,1)</f>
        <v>41482.208333333336</v>
      </c>
      <c r="P326" s="10">
        <f>YEAR(M326)</f>
        <v>2013</v>
      </c>
      <c r="Q326" t="b">
        <v>0</v>
      </c>
      <c r="R326" t="b">
        <v>0</v>
      </c>
      <c r="S326" t="s">
        <v>65</v>
      </c>
      <c r="T326" t="str" cm="1">
        <f t="array" ref="T326:U326">_xlfn.TEXTSPLIT(S326, "/")</f>
        <v>technology</v>
      </c>
      <c r="U326" t="str">
        <v>wearables</v>
      </c>
    </row>
    <row r="327" spans="1:21" x14ac:dyDescent="0.35">
      <c r="A327">
        <v>705</v>
      </c>
      <c r="B327" t="s">
        <v>1448</v>
      </c>
      <c r="C327" s="3" t="s">
        <v>1449</v>
      </c>
      <c r="D327">
        <v>169700</v>
      </c>
      <c r="E327">
        <v>168048</v>
      </c>
      <c r="F327">
        <f>ROUND(((E327/D327)*100),1)</f>
        <v>99</v>
      </c>
      <c r="G327" t="s">
        <v>14</v>
      </c>
      <c r="H327">
        <f>(E327/I327)</f>
        <v>82.986666666666665</v>
      </c>
      <c r="I327">
        <v>2025</v>
      </c>
      <c r="J327" t="s">
        <v>40</v>
      </c>
      <c r="K327" t="s">
        <v>41</v>
      </c>
      <c r="L327">
        <v>1386741600</v>
      </c>
      <c r="M327" s="9">
        <f>(((L327/60)/60)/24)+DATE(1970,1,1)</f>
        <v>41619.25</v>
      </c>
      <c r="N327">
        <v>1387087200</v>
      </c>
      <c r="O327" s="9">
        <f>(((N327/60)/60)/24)+DATE(1970,1,1)</f>
        <v>41623.25</v>
      </c>
      <c r="P327" s="10">
        <f>YEAR(M327)</f>
        <v>2013</v>
      </c>
      <c r="Q327" t="b">
        <v>0</v>
      </c>
      <c r="R327" t="b">
        <v>0</v>
      </c>
      <c r="S327" t="s">
        <v>68</v>
      </c>
      <c r="T327" t="str" cm="1">
        <f t="array" ref="T327:U327">_xlfn.TEXTSPLIT(S327, "/")</f>
        <v>publishing</v>
      </c>
      <c r="U327" t="str">
        <v>nonfiction</v>
      </c>
    </row>
    <row r="328" spans="1:21" ht="31" x14ac:dyDescent="0.35">
      <c r="A328">
        <v>711</v>
      </c>
      <c r="B328" t="s">
        <v>1460</v>
      </c>
      <c r="C328" s="3" t="s">
        <v>1461</v>
      </c>
      <c r="D328">
        <v>6200</v>
      </c>
      <c r="E328">
        <v>1260</v>
      </c>
      <c r="F328">
        <f>ROUND(((E328/D328)*100),1)</f>
        <v>20.3</v>
      </c>
      <c r="G328" t="s">
        <v>14</v>
      </c>
      <c r="H328">
        <f>(E328/I328)</f>
        <v>90</v>
      </c>
      <c r="I328">
        <v>14</v>
      </c>
      <c r="J328" t="s">
        <v>107</v>
      </c>
      <c r="K328" t="s">
        <v>108</v>
      </c>
      <c r="L328">
        <v>1453615200</v>
      </c>
      <c r="M328" s="9">
        <f>(((L328/60)/60)/24)+DATE(1970,1,1)</f>
        <v>42393.25</v>
      </c>
      <c r="N328">
        <v>1453788000</v>
      </c>
      <c r="O328" s="9">
        <f>(((N328/60)/60)/24)+DATE(1970,1,1)</f>
        <v>42395.25</v>
      </c>
      <c r="P328" s="10">
        <f>YEAR(M328)</f>
        <v>2016</v>
      </c>
      <c r="Q328" t="b">
        <v>1</v>
      </c>
      <c r="R328" t="b">
        <v>1</v>
      </c>
      <c r="S328" t="s">
        <v>33</v>
      </c>
      <c r="T328" t="str" cm="1">
        <f t="array" ref="T328:U328">_xlfn.TEXTSPLIT(S328, "/")</f>
        <v>theater</v>
      </c>
      <c r="U328" t="str">
        <v>plays</v>
      </c>
    </row>
    <row r="329" spans="1:21" x14ac:dyDescent="0.35">
      <c r="A329">
        <v>715</v>
      </c>
      <c r="B329" t="s">
        <v>1468</v>
      </c>
      <c r="C329" s="3" t="s">
        <v>1469</v>
      </c>
      <c r="D329">
        <v>118000</v>
      </c>
      <c r="E329">
        <v>28870</v>
      </c>
      <c r="F329">
        <f>ROUND(((E329/D329)*100),1)</f>
        <v>24.5</v>
      </c>
      <c r="G329" t="s">
        <v>14</v>
      </c>
      <c r="H329">
        <f>(E329/I329)</f>
        <v>44.009146341463413</v>
      </c>
      <c r="I329">
        <v>656</v>
      </c>
      <c r="J329" t="s">
        <v>21</v>
      </c>
      <c r="K329" t="s">
        <v>22</v>
      </c>
      <c r="L329">
        <v>1281157200</v>
      </c>
      <c r="M329" s="9">
        <f>(((L329/60)/60)/24)+DATE(1970,1,1)</f>
        <v>40397.208333333336</v>
      </c>
      <c r="N329">
        <v>1281589200</v>
      </c>
      <c r="O329" s="9">
        <f>(((N329/60)/60)/24)+DATE(1970,1,1)</f>
        <v>40402.208333333336</v>
      </c>
      <c r="P329" s="10">
        <f>YEAR(M329)</f>
        <v>2010</v>
      </c>
      <c r="Q329" t="b">
        <v>0</v>
      </c>
      <c r="R329" t="b">
        <v>0</v>
      </c>
      <c r="S329" t="s">
        <v>292</v>
      </c>
      <c r="T329" t="str" cm="1">
        <f t="array" ref="T329:U329">_xlfn.TEXTSPLIT(S329, "/")</f>
        <v>games</v>
      </c>
      <c r="U329" t="str">
        <v>mobile games</v>
      </c>
    </row>
    <row r="330" spans="1:21" x14ac:dyDescent="0.35">
      <c r="A330">
        <v>725</v>
      </c>
      <c r="B330" t="s">
        <v>1488</v>
      </c>
      <c r="C330" s="3" t="s">
        <v>1489</v>
      </c>
      <c r="D330">
        <v>193200</v>
      </c>
      <c r="E330">
        <v>97369</v>
      </c>
      <c r="F330">
        <f>ROUND(((E330/D330)*100),1)</f>
        <v>50.4</v>
      </c>
      <c r="G330" t="s">
        <v>14</v>
      </c>
      <c r="H330">
        <f>(E330/I330)</f>
        <v>61.008145363408524</v>
      </c>
      <c r="I330">
        <v>1596</v>
      </c>
      <c r="J330" t="s">
        <v>21</v>
      </c>
      <c r="K330" t="s">
        <v>22</v>
      </c>
      <c r="L330">
        <v>1416031200</v>
      </c>
      <c r="M330" s="9">
        <f>(((L330/60)/60)/24)+DATE(1970,1,1)</f>
        <v>41958.25</v>
      </c>
      <c r="N330">
        <v>1416204000</v>
      </c>
      <c r="O330" s="9">
        <f>(((N330/60)/60)/24)+DATE(1970,1,1)</f>
        <v>41960.25</v>
      </c>
      <c r="P330" s="10">
        <f>YEAR(M330)</f>
        <v>2014</v>
      </c>
      <c r="Q330" t="b">
        <v>0</v>
      </c>
      <c r="R330" t="b">
        <v>0</v>
      </c>
      <c r="S330" t="s">
        <v>292</v>
      </c>
      <c r="T330" t="str" cm="1">
        <f t="array" ref="T330:U330">_xlfn.TEXTSPLIT(S330, "/")</f>
        <v>games</v>
      </c>
      <c r="U330" t="str">
        <v>mobile games</v>
      </c>
    </row>
    <row r="331" spans="1:21" ht="31" x14ac:dyDescent="0.35">
      <c r="A331">
        <v>728</v>
      </c>
      <c r="B331" t="s">
        <v>1494</v>
      </c>
      <c r="C331" s="3" t="s">
        <v>1495</v>
      </c>
      <c r="D331">
        <v>4200</v>
      </c>
      <c r="E331">
        <v>735</v>
      </c>
      <c r="F331">
        <f>ROUND(((E331/D331)*100),1)</f>
        <v>17.5</v>
      </c>
      <c r="G331" t="s">
        <v>14</v>
      </c>
      <c r="H331">
        <f>(E331/I331)</f>
        <v>73.5</v>
      </c>
      <c r="I331">
        <v>10</v>
      </c>
      <c r="J331" t="s">
        <v>21</v>
      </c>
      <c r="K331" t="s">
        <v>22</v>
      </c>
      <c r="L331">
        <v>1464152400</v>
      </c>
      <c r="M331" s="9">
        <f>(((L331/60)/60)/24)+DATE(1970,1,1)</f>
        <v>42515.208333333328</v>
      </c>
      <c r="N331">
        <v>1465102800</v>
      </c>
      <c r="O331" s="9">
        <f>(((N331/60)/60)/24)+DATE(1970,1,1)</f>
        <v>42526.208333333328</v>
      </c>
      <c r="P331" s="10">
        <f>YEAR(M331)</f>
        <v>2016</v>
      </c>
      <c r="Q331" t="b">
        <v>0</v>
      </c>
      <c r="R331" t="b">
        <v>0</v>
      </c>
      <c r="S331" t="s">
        <v>33</v>
      </c>
      <c r="T331" t="str" cm="1">
        <f t="array" ref="T331:U331">_xlfn.TEXTSPLIT(S331, "/")</f>
        <v>theater</v>
      </c>
      <c r="U331" t="str">
        <v>plays</v>
      </c>
    </row>
    <row r="332" spans="1:21" x14ac:dyDescent="0.35">
      <c r="A332">
        <v>732</v>
      </c>
      <c r="B332" t="s">
        <v>1502</v>
      </c>
      <c r="C332" s="3" t="s">
        <v>1503</v>
      </c>
      <c r="D332">
        <v>117000</v>
      </c>
      <c r="E332">
        <v>107622</v>
      </c>
      <c r="F332">
        <f>ROUND(((E332/D332)*100),1)</f>
        <v>92</v>
      </c>
      <c r="G332" t="s">
        <v>14</v>
      </c>
      <c r="H332">
        <f>(E332/I332)</f>
        <v>96.005352363960753</v>
      </c>
      <c r="I332">
        <v>1121</v>
      </c>
      <c r="J332" t="s">
        <v>21</v>
      </c>
      <c r="K332" t="s">
        <v>22</v>
      </c>
      <c r="L332">
        <v>1490158800</v>
      </c>
      <c r="M332" s="9">
        <f>(((L332/60)/60)/24)+DATE(1970,1,1)</f>
        <v>42816.208333333328</v>
      </c>
      <c r="N332">
        <v>1492146000</v>
      </c>
      <c r="O332" s="9">
        <f>(((N332/60)/60)/24)+DATE(1970,1,1)</f>
        <v>42839.208333333328</v>
      </c>
      <c r="P332" s="10">
        <f>YEAR(M332)</f>
        <v>2017</v>
      </c>
      <c r="Q332" t="b">
        <v>0</v>
      </c>
      <c r="R332" t="b">
        <v>1</v>
      </c>
      <c r="S332" t="s">
        <v>23</v>
      </c>
      <c r="T332" t="str" cm="1">
        <f t="array" ref="T332:U332">_xlfn.TEXTSPLIT(S332, "/")</f>
        <v>music</v>
      </c>
      <c r="U332" t="str">
        <v>rock</v>
      </c>
    </row>
    <row r="333" spans="1:21" ht="31" x14ac:dyDescent="0.35">
      <c r="A333">
        <v>738</v>
      </c>
      <c r="B333" t="s">
        <v>1032</v>
      </c>
      <c r="C333" s="3" t="s">
        <v>1514</v>
      </c>
      <c r="D333">
        <v>74700</v>
      </c>
      <c r="E333">
        <v>1557</v>
      </c>
      <c r="F333">
        <f>ROUND(((E333/D333)*100),1)</f>
        <v>2.1</v>
      </c>
      <c r="G333" t="s">
        <v>14</v>
      </c>
      <c r="H333">
        <f>(E333/I333)</f>
        <v>103.8</v>
      </c>
      <c r="I333">
        <v>15</v>
      </c>
      <c r="J333" t="s">
        <v>21</v>
      </c>
      <c r="K333" t="s">
        <v>22</v>
      </c>
      <c r="L333">
        <v>1416117600</v>
      </c>
      <c r="M333" s="9">
        <f>(((L333/60)/60)/24)+DATE(1970,1,1)</f>
        <v>41959.25</v>
      </c>
      <c r="N333">
        <v>1418018400</v>
      </c>
      <c r="O333" s="9">
        <f>(((N333/60)/60)/24)+DATE(1970,1,1)</f>
        <v>41981.25</v>
      </c>
      <c r="P333" s="10">
        <f>YEAR(M333)</f>
        <v>2014</v>
      </c>
      <c r="Q333" t="b">
        <v>0</v>
      </c>
      <c r="R333" t="b">
        <v>1</v>
      </c>
      <c r="S333" t="s">
        <v>33</v>
      </c>
      <c r="T333" t="str" cm="1">
        <f t="array" ref="T333:U333">_xlfn.TEXTSPLIT(S333, "/")</f>
        <v>theater</v>
      </c>
      <c r="U333" t="str">
        <v>plays</v>
      </c>
    </row>
    <row r="334" spans="1:21" x14ac:dyDescent="0.35">
      <c r="A334">
        <v>739</v>
      </c>
      <c r="B334" t="s">
        <v>1515</v>
      </c>
      <c r="C334" s="3" t="s">
        <v>1516</v>
      </c>
      <c r="D334">
        <v>10000</v>
      </c>
      <c r="E334">
        <v>6100</v>
      </c>
      <c r="F334">
        <f>ROUND(((E334/D334)*100),1)</f>
        <v>61</v>
      </c>
      <c r="G334" t="s">
        <v>14</v>
      </c>
      <c r="H334">
        <f>(E334/I334)</f>
        <v>31.937172774869111</v>
      </c>
      <c r="I334">
        <v>191</v>
      </c>
      <c r="J334" t="s">
        <v>21</v>
      </c>
      <c r="K334" t="s">
        <v>22</v>
      </c>
      <c r="L334">
        <v>1340946000</v>
      </c>
      <c r="M334" s="9">
        <f>(((L334/60)/60)/24)+DATE(1970,1,1)</f>
        <v>41089.208333333336</v>
      </c>
      <c r="N334">
        <v>1341032400</v>
      </c>
      <c r="O334" s="9">
        <f>(((N334/60)/60)/24)+DATE(1970,1,1)</f>
        <v>41090.208333333336</v>
      </c>
      <c r="P334" s="10">
        <f>YEAR(M334)</f>
        <v>2012</v>
      </c>
      <c r="Q334" t="b">
        <v>0</v>
      </c>
      <c r="R334" t="b">
        <v>0</v>
      </c>
      <c r="S334" t="s">
        <v>60</v>
      </c>
      <c r="T334" t="str" cm="1">
        <f t="array" ref="T334:U334">_xlfn.TEXTSPLIT(S334, "/")</f>
        <v>music</v>
      </c>
      <c r="U334" t="str">
        <v>indie rock</v>
      </c>
    </row>
    <row r="335" spans="1:21" ht="31" x14ac:dyDescent="0.35">
      <c r="A335">
        <v>740</v>
      </c>
      <c r="B335" t="s">
        <v>1517</v>
      </c>
      <c r="C335" s="3" t="s">
        <v>1518</v>
      </c>
      <c r="D335">
        <v>5300</v>
      </c>
      <c r="E335">
        <v>1592</v>
      </c>
      <c r="F335">
        <f>ROUND(((E335/D335)*100),1)</f>
        <v>30</v>
      </c>
      <c r="G335" t="s">
        <v>14</v>
      </c>
      <c r="H335">
        <f>(E335/I335)</f>
        <v>99.5</v>
      </c>
      <c r="I335">
        <v>16</v>
      </c>
      <c r="J335" t="s">
        <v>21</v>
      </c>
      <c r="K335" t="s">
        <v>22</v>
      </c>
      <c r="L335">
        <v>1486101600</v>
      </c>
      <c r="M335" s="9">
        <f>(((L335/60)/60)/24)+DATE(1970,1,1)</f>
        <v>42769.25</v>
      </c>
      <c r="N335">
        <v>1486360800</v>
      </c>
      <c r="O335" s="9">
        <f>(((N335/60)/60)/24)+DATE(1970,1,1)</f>
        <v>42772.25</v>
      </c>
      <c r="P335" s="10">
        <f>YEAR(M335)</f>
        <v>2017</v>
      </c>
      <c r="Q335" t="b">
        <v>0</v>
      </c>
      <c r="R335" t="b">
        <v>0</v>
      </c>
      <c r="S335" t="s">
        <v>33</v>
      </c>
      <c r="T335" t="str" cm="1">
        <f t="array" ref="T335:U335">_xlfn.TEXTSPLIT(S335, "/")</f>
        <v>theater</v>
      </c>
      <c r="U335" t="str">
        <v>plays</v>
      </c>
    </row>
    <row r="336" spans="1:21" ht="31" x14ac:dyDescent="0.35">
      <c r="A336">
        <v>743</v>
      </c>
      <c r="B336" t="s">
        <v>1522</v>
      </c>
      <c r="C336" s="3" t="s">
        <v>1523</v>
      </c>
      <c r="D336">
        <v>3900</v>
      </c>
      <c r="E336">
        <v>504</v>
      </c>
      <c r="F336">
        <f>ROUND(((E336/D336)*100),1)</f>
        <v>12.9</v>
      </c>
      <c r="G336" t="s">
        <v>14</v>
      </c>
      <c r="H336">
        <f>(E336/I336)</f>
        <v>29.647058823529413</v>
      </c>
      <c r="I336">
        <v>17</v>
      </c>
      <c r="J336" t="s">
        <v>21</v>
      </c>
      <c r="K336" t="s">
        <v>22</v>
      </c>
      <c r="L336">
        <v>1445403600</v>
      </c>
      <c r="M336" s="9">
        <f>(((L336/60)/60)/24)+DATE(1970,1,1)</f>
        <v>42298.208333333328</v>
      </c>
      <c r="N336">
        <v>1445922000</v>
      </c>
      <c r="O336" s="9">
        <f>(((N336/60)/60)/24)+DATE(1970,1,1)</f>
        <v>42304.208333333328</v>
      </c>
      <c r="P336" s="10">
        <f>YEAR(M336)</f>
        <v>2015</v>
      </c>
      <c r="Q336" t="b">
        <v>0</v>
      </c>
      <c r="R336" t="b">
        <v>1</v>
      </c>
      <c r="S336" t="s">
        <v>33</v>
      </c>
      <c r="T336" t="str" cm="1">
        <f t="array" ref="T336:U336">_xlfn.TEXTSPLIT(S336, "/")</f>
        <v>theater</v>
      </c>
      <c r="U336" t="str">
        <v>plays</v>
      </c>
    </row>
    <row r="337" spans="1:21" ht="31" x14ac:dyDescent="0.35">
      <c r="A337">
        <v>745</v>
      </c>
      <c r="B337" t="s">
        <v>1526</v>
      </c>
      <c r="C337" s="3" t="s">
        <v>1527</v>
      </c>
      <c r="D337">
        <v>6900</v>
      </c>
      <c r="E337">
        <v>2091</v>
      </c>
      <c r="F337">
        <f>ROUND(((E337/D337)*100),1)</f>
        <v>30.3</v>
      </c>
      <c r="G337" t="s">
        <v>14</v>
      </c>
      <c r="H337">
        <f>(E337/I337)</f>
        <v>61.5</v>
      </c>
      <c r="I337">
        <v>34</v>
      </c>
      <c r="J337" t="s">
        <v>21</v>
      </c>
      <c r="K337" t="s">
        <v>22</v>
      </c>
      <c r="L337">
        <v>1275195600</v>
      </c>
      <c r="M337" s="9">
        <f>(((L337/60)/60)/24)+DATE(1970,1,1)</f>
        <v>40328.208333333336</v>
      </c>
      <c r="N337">
        <v>1277528400</v>
      </c>
      <c r="O337" s="9">
        <f>(((N337/60)/60)/24)+DATE(1970,1,1)</f>
        <v>40355.208333333336</v>
      </c>
      <c r="P337" s="10">
        <f>YEAR(M337)</f>
        <v>2010</v>
      </c>
      <c r="Q337" t="b">
        <v>0</v>
      </c>
      <c r="R337" t="b">
        <v>0</v>
      </c>
      <c r="S337" t="s">
        <v>65</v>
      </c>
      <c r="T337" t="str" cm="1">
        <f t="array" ref="T337:U337">_xlfn.TEXTSPLIT(S337, "/")</f>
        <v>technology</v>
      </c>
      <c r="U337" t="str">
        <v>wearables</v>
      </c>
    </row>
    <row r="338" spans="1:21" ht="31" x14ac:dyDescent="0.35">
      <c r="A338">
        <v>750</v>
      </c>
      <c r="B338" t="s">
        <v>1536</v>
      </c>
      <c r="C338" s="3" t="s">
        <v>1537</v>
      </c>
      <c r="D338">
        <v>100</v>
      </c>
      <c r="E338">
        <v>1</v>
      </c>
      <c r="F338">
        <f>ROUND(((E338/D338)*100),1)</f>
        <v>1</v>
      </c>
      <c r="G338" t="s">
        <v>14</v>
      </c>
      <c r="H338">
        <f>(E338/I338)</f>
        <v>1</v>
      </c>
      <c r="I338">
        <v>1</v>
      </c>
      <c r="J338" t="s">
        <v>40</v>
      </c>
      <c r="K338" t="s">
        <v>41</v>
      </c>
      <c r="L338">
        <v>1277960400</v>
      </c>
      <c r="M338" s="9">
        <f>(((L338/60)/60)/24)+DATE(1970,1,1)</f>
        <v>40360.208333333336</v>
      </c>
      <c r="N338">
        <v>1280120400</v>
      </c>
      <c r="O338" s="9">
        <f>(((N338/60)/60)/24)+DATE(1970,1,1)</f>
        <v>40385.208333333336</v>
      </c>
      <c r="P338" s="10">
        <f>YEAR(M338)</f>
        <v>2010</v>
      </c>
      <c r="Q338" t="b">
        <v>0</v>
      </c>
      <c r="R338" t="b">
        <v>0</v>
      </c>
      <c r="S338" t="s">
        <v>50</v>
      </c>
      <c r="T338" t="str" cm="1">
        <f t="array" ref="T338:U338">_xlfn.TEXTSPLIT(S338, "/")</f>
        <v>music</v>
      </c>
      <c r="U338" t="str">
        <v>electric music</v>
      </c>
    </row>
    <row r="339" spans="1:21" ht="31" x14ac:dyDescent="0.35">
      <c r="A339">
        <v>759</v>
      </c>
      <c r="B339" t="s">
        <v>1554</v>
      </c>
      <c r="C339" s="3" t="s">
        <v>1555</v>
      </c>
      <c r="D339">
        <v>167500</v>
      </c>
      <c r="E339">
        <v>114615</v>
      </c>
      <c r="F339">
        <f>ROUND(((E339/D339)*100),1)</f>
        <v>68.400000000000006</v>
      </c>
      <c r="G339" t="s">
        <v>14</v>
      </c>
      <c r="H339">
        <f>(E339/I339)</f>
        <v>89.964678178963894</v>
      </c>
      <c r="I339">
        <v>1274</v>
      </c>
      <c r="J339" t="s">
        <v>21</v>
      </c>
      <c r="K339" t="s">
        <v>22</v>
      </c>
      <c r="L339">
        <v>1517810400</v>
      </c>
      <c r="M339" s="9">
        <f>(((L339/60)/60)/24)+DATE(1970,1,1)</f>
        <v>43136.25</v>
      </c>
      <c r="N339">
        <v>1520402400</v>
      </c>
      <c r="O339" s="9">
        <f>(((N339/60)/60)/24)+DATE(1970,1,1)</f>
        <v>43166.25</v>
      </c>
      <c r="P339" s="10">
        <f>YEAR(M339)</f>
        <v>2018</v>
      </c>
      <c r="Q339" t="b">
        <v>0</v>
      </c>
      <c r="R339" t="b">
        <v>0</v>
      </c>
      <c r="S339" t="s">
        <v>50</v>
      </c>
      <c r="T339" t="str" cm="1">
        <f t="array" ref="T339:U339">_xlfn.TEXTSPLIT(S339, "/")</f>
        <v>music</v>
      </c>
      <c r="U339" t="str">
        <v>electric music</v>
      </c>
    </row>
    <row r="340" spans="1:21" x14ac:dyDescent="0.35">
      <c r="A340">
        <v>760</v>
      </c>
      <c r="B340" t="s">
        <v>1556</v>
      </c>
      <c r="C340" s="3" t="s">
        <v>1557</v>
      </c>
      <c r="D340">
        <v>48300</v>
      </c>
      <c r="E340">
        <v>16592</v>
      </c>
      <c r="F340">
        <f>ROUND(((E340/D340)*100),1)</f>
        <v>34.4</v>
      </c>
      <c r="G340" t="s">
        <v>14</v>
      </c>
      <c r="H340">
        <f>(E340/I340)</f>
        <v>79.009523809523813</v>
      </c>
      <c r="I340">
        <v>210</v>
      </c>
      <c r="J340" t="s">
        <v>107</v>
      </c>
      <c r="K340" t="s">
        <v>108</v>
      </c>
      <c r="L340">
        <v>1564635600</v>
      </c>
      <c r="M340" s="9">
        <f>(((L340/60)/60)/24)+DATE(1970,1,1)</f>
        <v>43678.208333333328</v>
      </c>
      <c r="N340">
        <v>1567141200</v>
      </c>
      <c r="O340" s="9">
        <f>(((N340/60)/60)/24)+DATE(1970,1,1)</f>
        <v>43707.208333333328</v>
      </c>
      <c r="P340" s="10">
        <f>YEAR(M340)</f>
        <v>2019</v>
      </c>
      <c r="Q340" t="b">
        <v>0</v>
      </c>
      <c r="R340" t="b">
        <v>1</v>
      </c>
      <c r="S340" t="s">
        <v>89</v>
      </c>
      <c r="T340" t="str" cm="1">
        <f t="array" ref="T340:U340">_xlfn.TEXTSPLIT(S340, "/")</f>
        <v>games</v>
      </c>
      <c r="U340" t="str">
        <v>video games</v>
      </c>
    </row>
    <row r="341" spans="1:21" ht="31" x14ac:dyDescent="0.35">
      <c r="A341">
        <v>766</v>
      </c>
      <c r="B341" t="s">
        <v>1567</v>
      </c>
      <c r="C341" s="3" t="s">
        <v>1568</v>
      </c>
      <c r="D341">
        <v>43800</v>
      </c>
      <c r="E341">
        <v>13653</v>
      </c>
      <c r="F341">
        <f>ROUND(((E341/D341)*100),1)</f>
        <v>31.2</v>
      </c>
      <c r="G341" t="s">
        <v>14</v>
      </c>
      <c r="H341">
        <f>(E341/I341)</f>
        <v>55.052419354838712</v>
      </c>
      <c r="I341">
        <v>248</v>
      </c>
      <c r="J341" t="s">
        <v>26</v>
      </c>
      <c r="K341" t="s">
        <v>27</v>
      </c>
      <c r="L341">
        <v>1537333200</v>
      </c>
      <c r="M341" s="9">
        <f>(((L341/60)/60)/24)+DATE(1970,1,1)</f>
        <v>43362.208333333328</v>
      </c>
      <c r="N341">
        <v>1537419600</v>
      </c>
      <c r="O341" s="9">
        <f>(((N341/60)/60)/24)+DATE(1970,1,1)</f>
        <v>43363.208333333328</v>
      </c>
      <c r="P341" s="10">
        <f>YEAR(M341)</f>
        <v>2018</v>
      </c>
      <c r="Q341" t="b">
        <v>0</v>
      </c>
      <c r="R341" t="b">
        <v>0</v>
      </c>
      <c r="S341" t="s">
        <v>474</v>
      </c>
      <c r="T341" t="str" cm="1">
        <f t="array" ref="T341:U341">_xlfn.TEXTSPLIT(S341, "/")</f>
        <v>film &amp; video</v>
      </c>
      <c r="U341" t="str">
        <v>science fiction</v>
      </c>
    </row>
    <row r="342" spans="1:21" ht="31" x14ac:dyDescent="0.35">
      <c r="A342">
        <v>767</v>
      </c>
      <c r="B342" t="s">
        <v>1569</v>
      </c>
      <c r="C342" s="3" t="s">
        <v>1570</v>
      </c>
      <c r="D342">
        <v>97200</v>
      </c>
      <c r="E342">
        <v>55372</v>
      </c>
      <c r="F342">
        <f>ROUND(((E342/D342)*100),1)</f>
        <v>57</v>
      </c>
      <c r="G342" t="s">
        <v>14</v>
      </c>
      <c r="H342">
        <f>(E342/I342)</f>
        <v>107.93762183235867</v>
      </c>
      <c r="I342">
        <v>513</v>
      </c>
      <c r="J342" t="s">
        <v>21</v>
      </c>
      <c r="K342" t="s">
        <v>22</v>
      </c>
      <c r="L342">
        <v>1444107600</v>
      </c>
      <c r="M342" s="9">
        <f>(((L342/60)/60)/24)+DATE(1970,1,1)</f>
        <v>42283.208333333328</v>
      </c>
      <c r="N342">
        <v>1447999200</v>
      </c>
      <c r="O342" s="9">
        <f>(((N342/60)/60)/24)+DATE(1970,1,1)</f>
        <v>42328.25</v>
      </c>
      <c r="P342" s="10">
        <f>YEAR(M342)</f>
        <v>2015</v>
      </c>
      <c r="Q342" t="b">
        <v>0</v>
      </c>
      <c r="R342" t="b">
        <v>0</v>
      </c>
      <c r="S342" t="s">
        <v>206</v>
      </c>
      <c r="T342" t="str" cm="1">
        <f t="array" ref="T342:U342">_xlfn.TEXTSPLIT(S342, "/")</f>
        <v>publishing</v>
      </c>
      <c r="U342" t="str">
        <v>translations</v>
      </c>
    </row>
    <row r="343" spans="1:21" x14ac:dyDescent="0.35">
      <c r="A343">
        <v>769</v>
      </c>
      <c r="B343" t="s">
        <v>1573</v>
      </c>
      <c r="C343" s="3" t="s">
        <v>1574</v>
      </c>
      <c r="D343">
        <v>125600</v>
      </c>
      <c r="E343">
        <v>109106</v>
      </c>
      <c r="F343">
        <f>ROUND(((E343/D343)*100),1)</f>
        <v>86.9</v>
      </c>
      <c r="G343" t="s">
        <v>14</v>
      </c>
      <c r="H343">
        <f>(E343/I343)</f>
        <v>31.995894428152493</v>
      </c>
      <c r="I343">
        <v>3410</v>
      </c>
      <c r="J343" t="s">
        <v>21</v>
      </c>
      <c r="K343" t="s">
        <v>22</v>
      </c>
      <c r="L343">
        <v>1376542800</v>
      </c>
      <c r="M343" s="9">
        <f>(((L343/60)/60)/24)+DATE(1970,1,1)</f>
        <v>41501.208333333336</v>
      </c>
      <c r="N343">
        <v>1378789200</v>
      </c>
      <c r="O343" s="9">
        <f>(((N343/60)/60)/24)+DATE(1970,1,1)</f>
        <v>41527.208333333336</v>
      </c>
      <c r="P343" s="10">
        <f>YEAR(M343)</f>
        <v>2013</v>
      </c>
      <c r="Q343" t="b">
        <v>0</v>
      </c>
      <c r="R343" t="b">
        <v>0</v>
      </c>
      <c r="S343" t="s">
        <v>89</v>
      </c>
      <c r="T343" t="str" cm="1">
        <f t="array" ref="T343:U343">_xlfn.TEXTSPLIT(S343, "/")</f>
        <v>games</v>
      </c>
      <c r="U343" t="str">
        <v>video games</v>
      </c>
    </row>
    <row r="344" spans="1:21" ht="31" x14ac:dyDescent="0.35">
      <c r="A344">
        <v>775</v>
      </c>
      <c r="B344" t="s">
        <v>1585</v>
      </c>
      <c r="C344" s="3" t="s">
        <v>1586</v>
      </c>
      <c r="D344">
        <v>9400</v>
      </c>
      <c r="E344">
        <v>968</v>
      </c>
      <c r="F344">
        <f>ROUND(((E344/D344)*100),1)</f>
        <v>10.3</v>
      </c>
      <c r="G344" t="s">
        <v>14</v>
      </c>
      <c r="H344">
        <f>(E344/I344)</f>
        <v>96.8</v>
      </c>
      <c r="I344">
        <v>10</v>
      </c>
      <c r="J344" t="s">
        <v>21</v>
      </c>
      <c r="K344" t="s">
        <v>22</v>
      </c>
      <c r="L344">
        <v>1415253600</v>
      </c>
      <c r="M344" s="9">
        <f>(((L344/60)/60)/24)+DATE(1970,1,1)</f>
        <v>41949.25</v>
      </c>
      <c r="N344">
        <v>1416117600</v>
      </c>
      <c r="O344" s="9">
        <f>(((N344/60)/60)/24)+DATE(1970,1,1)</f>
        <v>41959.25</v>
      </c>
      <c r="P344" s="10">
        <f>YEAR(M344)</f>
        <v>2014</v>
      </c>
      <c r="Q344" t="b">
        <v>0</v>
      </c>
      <c r="R344" t="b">
        <v>0</v>
      </c>
      <c r="S344" t="s">
        <v>23</v>
      </c>
      <c r="T344" t="str" cm="1">
        <f t="array" ref="T344:U344">_xlfn.TEXTSPLIT(S344, "/")</f>
        <v>music</v>
      </c>
      <c r="U344" t="str">
        <v>rock</v>
      </c>
    </row>
    <row r="345" spans="1:21" x14ac:dyDescent="0.35">
      <c r="A345">
        <v>776</v>
      </c>
      <c r="B345" t="s">
        <v>1587</v>
      </c>
      <c r="C345" s="3" t="s">
        <v>1588</v>
      </c>
      <c r="D345">
        <v>110800</v>
      </c>
      <c r="E345">
        <v>72623</v>
      </c>
      <c r="F345">
        <f>ROUND(((E345/D345)*100),1)</f>
        <v>65.5</v>
      </c>
      <c r="G345" t="s">
        <v>14</v>
      </c>
      <c r="H345">
        <f>(E345/I345)</f>
        <v>32.995456610631528</v>
      </c>
      <c r="I345">
        <v>2201</v>
      </c>
      <c r="J345" t="s">
        <v>21</v>
      </c>
      <c r="K345" t="s">
        <v>22</v>
      </c>
      <c r="L345">
        <v>1562216400</v>
      </c>
      <c r="M345" s="9">
        <f>(((L345/60)/60)/24)+DATE(1970,1,1)</f>
        <v>43650.208333333328</v>
      </c>
      <c r="N345">
        <v>1563771600</v>
      </c>
      <c r="O345" s="9">
        <f>(((N345/60)/60)/24)+DATE(1970,1,1)</f>
        <v>43668.208333333328</v>
      </c>
      <c r="P345" s="10">
        <f>YEAR(M345)</f>
        <v>2019</v>
      </c>
      <c r="Q345" t="b">
        <v>0</v>
      </c>
      <c r="R345" t="b">
        <v>0</v>
      </c>
      <c r="S345" t="s">
        <v>33</v>
      </c>
      <c r="T345" t="str" cm="1">
        <f t="array" ref="T345:U345">_xlfn.TEXTSPLIT(S345, "/")</f>
        <v>theater</v>
      </c>
      <c r="U345" t="str">
        <v>plays</v>
      </c>
    </row>
    <row r="346" spans="1:21" x14ac:dyDescent="0.35">
      <c r="A346">
        <v>777</v>
      </c>
      <c r="B346" t="s">
        <v>1589</v>
      </c>
      <c r="C346" s="3" t="s">
        <v>1590</v>
      </c>
      <c r="D346">
        <v>93800</v>
      </c>
      <c r="E346">
        <v>45987</v>
      </c>
      <c r="F346">
        <f>ROUND(((E346/D346)*100),1)</f>
        <v>49</v>
      </c>
      <c r="G346" t="s">
        <v>14</v>
      </c>
      <c r="H346">
        <f>(E346/I346)</f>
        <v>68.028106508875737</v>
      </c>
      <c r="I346">
        <v>676</v>
      </c>
      <c r="J346" t="s">
        <v>21</v>
      </c>
      <c r="K346" t="s">
        <v>22</v>
      </c>
      <c r="L346">
        <v>1316754000</v>
      </c>
      <c r="M346" s="9">
        <f>(((L346/60)/60)/24)+DATE(1970,1,1)</f>
        <v>40809.208333333336</v>
      </c>
      <c r="N346">
        <v>1319259600</v>
      </c>
      <c r="O346" s="9">
        <f>(((N346/60)/60)/24)+DATE(1970,1,1)</f>
        <v>40838.208333333336</v>
      </c>
      <c r="P346" s="10">
        <f>YEAR(M346)</f>
        <v>2011</v>
      </c>
      <c r="Q346" t="b">
        <v>0</v>
      </c>
      <c r="R346" t="b">
        <v>0</v>
      </c>
      <c r="S346" t="s">
        <v>33</v>
      </c>
      <c r="T346" t="str" cm="1">
        <f t="array" ref="T346:U346">_xlfn.TEXTSPLIT(S346, "/")</f>
        <v>theater</v>
      </c>
      <c r="U346" t="str">
        <v>plays</v>
      </c>
    </row>
    <row r="347" spans="1:21" x14ac:dyDescent="0.35">
      <c r="A347">
        <v>779</v>
      </c>
      <c r="B347" t="s">
        <v>1593</v>
      </c>
      <c r="C347" s="3" t="s">
        <v>1594</v>
      </c>
      <c r="D347">
        <v>108700</v>
      </c>
      <c r="E347">
        <v>87293</v>
      </c>
      <c r="F347">
        <f>ROUND(((E347/D347)*100),1)</f>
        <v>80.3</v>
      </c>
      <c r="G347" t="s">
        <v>14</v>
      </c>
      <c r="H347">
        <f>(E347/I347)</f>
        <v>105.04572803850782</v>
      </c>
      <c r="I347">
        <v>831</v>
      </c>
      <c r="J347" t="s">
        <v>21</v>
      </c>
      <c r="K347" t="s">
        <v>22</v>
      </c>
      <c r="L347">
        <v>1439528400</v>
      </c>
      <c r="M347" s="9">
        <f>(((L347/60)/60)/24)+DATE(1970,1,1)</f>
        <v>42230.208333333328</v>
      </c>
      <c r="N347">
        <v>1440306000</v>
      </c>
      <c r="O347" s="9">
        <f>(((N347/60)/60)/24)+DATE(1970,1,1)</f>
        <v>42239.208333333328</v>
      </c>
      <c r="P347" s="10">
        <f>YEAR(M347)</f>
        <v>2015</v>
      </c>
      <c r="Q347" t="b">
        <v>0</v>
      </c>
      <c r="R347" t="b">
        <v>1</v>
      </c>
      <c r="S347" t="s">
        <v>33</v>
      </c>
      <c r="T347" t="str" cm="1">
        <f t="array" ref="T347:U347">_xlfn.TEXTSPLIT(S347, "/")</f>
        <v>theater</v>
      </c>
      <c r="U347" t="str">
        <v>plays</v>
      </c>
    </row>
    <row r="348" spans="1:21" x14ac:dyDescent="0.35">
      <c r="A348">
        <v>787</v>
      </c>
      <c r="B348" t="s">
        <v>1609</v>
      </c>
      <c r="C348" s="3" t="s">
        <v>1610</v>
      </c>
      <c r="D348">
        <v>61200</v>
      </c>
      <c r="E348">
        <v>60994</v>
      </c>
      <c r="F348">
        <f>ROUND(((E348/D348)*100),1)</f>
        <v>99.7</v>
      </c>
      <c r="G348" t="s">
        <v>14</v>
      </c>
      <c r="H348">
        <f>(E348/I348)</f>
        <v>71.005820721769496</v>
      </c>
      <c r="I348">
        <v>859</v>
      </c>
      <c r="J348" t="s">
        <v>15</v>
      </c>
      <c r="K348" t="s">
        <v>16</v>
      </c>
      <c r="L348">
        <v>1305954000</v>
      </c>
      <c r="M348" s="9">
        <f>(((L348/60)/60)/24)+DATE(1970,1,1)</f>
        <v>40684.208333333336</v>
      </c>
      <c r="N348">
        <v>1306731600</v>
      </c>
      <c r="O348" s="9">
        <f>(((N348/60)/60)/24)+DATE(1970,1,1)</f>
        <v>40693.208333333336</v>
      </c>
      <c r="P348" s="10">
        <f>YEAR(M348)</f>
        <v>2011</v>
      </c>
      <c r="Q348" t="b">
        <v>0</v>
      </c>
      <c r="R348" t="b">
        <v>0</v>
      </c>
      <c r="S348" t="s">
        <v>23</v>
      </c>
      <c r="T348" t="str" cm="1">
        <f t="array" ref="T348:U348">_xlfn.TEXTSPLIT(S348, "/")</f>
        <v>music</v>
      </c>
      <c r="U348" t="str">
        <v>rock</v>
      </c>
    </row>
    <row r="349" spans="1:21" ht="31" x14ac:dyDescent="0.35">
      <c r="A349">
        <v>789</v>
      </c>
      <c r="B349" t="s">
        <v>1613</v>
      </c>
      <c r="C349" s="3" t="s">
        <v>1614</v>
      </c>
      <c r="D349">
        <v>9000</v>
      </c>
      <c r="E349">
        <v>3351</v>
      </c>
      <c r="F349">
        <f>ROUND(((E349/D349)*100),1)</f>
        <v>37.200000000000003</v>
      </c>
      <c r="G349" t="s">
        <v>14</v>
      </c>
      <c r="H349">
        <f>(E349/I349)</f>
        <v>74.466666666666669</v>
      </c>
      <c r="I349">
        <v>45</v>
      </c>
      <c r="J349" t="s">
        <v>21</v>
      </c>
      <c r="K349" t="s">
        <v>22</v>
      </c>
      <c r="L349">
        <v>1401166800</v>
      </c>
      <c r="M349" s="9">
        <f>(((L349/60)/60)/24)+DATE(1970,1,1)</f>
        <v>41786.208333333336</v>
      </c>
      <c r="N349">
        <v>1404363600</v>
      </c>
      <c r="O349" s="9">
        <f>(((N349/60)/60)/24)+DATE(1970,1,1)</f>
        <v>41823.208333333336</v>
      </c>
      <c r="P349" s="10">
        <f>YEAR(M349)</f>
        <v>2014</v>
      </c>
      <c r="Q349" t="b">
        <v>0</v>
      </c>
      <c r="R349" t="b">
        <v>0</v>
      </c>
      <c r="S349" t="s">
        <v>33</v>
      </c>
      <c r="T349" t="str" cm="1">
        <f t="array" ref="T349:U349">_xlfn.TEXTSPLIT(S349, "/")</f>
        <v>theater</v>
      </c>
      <c r="U349" t="str">
        <v>plays</v>
      </c>
    </row>
    <row r="350" spans="1:21" x14ac:dyDescent="0.35">
      <c r="A350">
        <v>791</v>
      </c>
      <c r="B350" t="s">
        <v>1617</v>
      </c>
      <c r="C350" s="3" t="s">
        <v>1618</v>
      </c>
      <c r="D350">
        <v>2100</v>
      </c>
      <c r="E350">
        <v>540</v>
      </c>
      <c r="F350">
        <f>ROUND(((E350/D350)*100),1)</f>
        <v>25.7</v>
      </c>
      <c r="G350" t="s">
        <v>14</v>
      </c>
      <c r="H350">
        <f>(E350/I350)</f>
        <v>90</v>
      </c>
      <c r="I350">
        <v>6</v>
      </c>
      <c r="J350" t="s">
        <v>21</v>
      </c>
      <c r="K350" t="s">
        <v>22</v>
      </c>
      <c r="L350">
        <v>1481436000</v>
      </c>
      <c r="M350" s="9">
        <f>(((L350/60)/60)/24)+DATE(1970,1,1)</f>
        <v>42715.25</v>
      </c>
      <c r="N350">
        <v>1482818400</v>
      </c>
      <c r="O350" s="9">
        <f>(((N350/60)/60)/24)+DATE(1970,1,1)</f>
        <v>42731.25</v>
      </c>
      <c r="P350" s="10">
        <f>YEAR(M350)</f>
        <v>2016</v>
      </c>
      <c r="Q350" t="b">
        <v>0</v>
      </c>
      <c r="R350" t="b">
        <v>0</v>
      </c>
      <c r="S350" t="s">
        <v>17</v>
      </c>
      <c r="T350" t="str" cm="1">
        <f t="array" ref="T350:U350">_xlfn.TEXTSPLIT(S350, "/")</f>
        <v>food</v>
      </c>
      <c r="U350" t="str">
        <v>food trucks</v>
      </c>
    </row>
    <row r="351" spans="1:21" x14ac:dyDescent="0.35">
      <c r="A351">
        <v>792</v>
      </c>
      <c r="B351" t="s">
        <v>1619</v>
      </c>
      <c r="C351" s="3" t="s">
        <v>1620</v>
      </c>
      <c r="D351">
        <v>2000</v>
      </c>
      <c r="E351">
        <v>680</v>
      </c>
      <c r="F351">
        <f>ROUND(((E351/D351)*100),1)</f>
        <v>34</v>
      </c>
      <c r="G351" t="s">
        <v>14</v>
      </c>
      <c r="H351">
        <f>(E351/I351)</f>
        <v>97.142857142857139</v>
      </c>
      <c r="I351">
        <v>7</v>
      </c>
      <c r="J351" t="s">
        <v>21</v>
      </c>
      <c r="K351" t="s">
        <v>22</v>
      </c>
      <c r="L351">
        <v>1372222800</v>
      </c>
      <c r="M351" s="9">
        <f>(((L351/60)/60)/24)+DATE(1970,1,1)</f>
        <v>41451.208333333336</v>
      </c>
      <c r="N351">
        <v>1374642000</v>
      </c>
      <c r="O351" s="9">
        <f>(((N351/60)/60)/24)+DATE(1970,1,1)</f>
        <v>41479.208333333336</v>
      </c>
      <c r="P351" s="10">
        <f>YEAR(M351)</f>
        <v>2013</v>
      </c>
      <c r="Q351" t="b">
        <v>0</v>
      </c>
      <c r="R351" t="b">
        <v>1</v>
      </c>
      <c r="S351" t="s">
        <v>33</v>
      </c>
      <c r="T351" t="str" cm="1">
        <f t="array" ref="T351:U351">_xlfn.TEXTSPLIT(S351, "/")</f>
        <v>theater</v>
      </c>
      <c r="U351" t="str">
        <v>plays</v>
      </c>
    </row>
    <row r="352" spans="1:21" ht="31" x14ac:dyDescent="0.35">
      <c r="A352">
        <v>795</v>
      </c>
      <c r="B352" t="s">
        <v>1625</v>
      </c>
      <c r="C352" s="3" t="s">
        <v>1626</v>
      </c>
      <c r="D352">
        <v>7100</v>
      </c>
      <c r="E352">
        <v>1022</v>
      </c>
      <c r="F352">
        <f>ROUND(((E352/D352)*100),1)</f>
        <v>14.4</v>
      </c>
      <c r="G352" t="s">
        <v>14</v>
      </c>
      <c r="H352">
        <f>(E352/I352)</f>
        <v>32.967741935483872</v>
      </c>
      <c r="I352">
        <v>31</v>
      </c>
      <c r="J352" t="s">
        <v>21</v>
      </c>
      <c r="K352" t="s">
        <v>22</v>
      </c>
      <c r="L352">
        <v>1477976400</v>
      </c>
      <c r="M352" s="9">
        <f>(((L352/60)/60)/24)+DATE(1970,1,1)</f>
        <v>42675.208333333328</v>
      </c>
      <c r="N352">
        <v>1478235600</v>
      </c>
      <c r="O352" s="9">
        <f>(((N352/60)/60)/24)+DATE(1970,1,1)</f>
        <v>42678.208333333328</v>
      </c>
      <c r="P352" s="10">
        <f>YEAR(M352)</f>
        <v>2016</v>
      </c>
      <c r="Q352" t="b">
        <v>0</v>
      </c>
      <c r="R352" t="b">
        <v>0</v>
      </c>
      <c r="S352" t="s">
        <v>53</v>
      </c>
      <c r="T352" t="str" cm="1">
        <f t="array" ref="T352:U352">_xlfn.TEXTSPLIT(S352, "/")</f>
        <v>film &amp; video</v>
      </c>
      <c r="U352" t="str">
        <v>drama</v>
      </c>
    </row>
    <row r="353" spans="1:21" x14ac:dyDescent="0.35">
      <c r="A353">
        <v>796</v>
      </c>
      <c r="B353" t="s">
        <v>1627</v>
      </c>
      <c r="C353" s="3" t="s">
        <v>1628</v>
      </c>
      <c r="D353">
        <v>7800</v>
      </c>
      <c r="E353">
        <v>4275</v>
      </c>
      <c r="F353">
        <f>ROUND(((E353/D353)*100),1)</f>
        <v>54.8</v>
      </c>
      <c r="G353" t="s">
        <v>14</v>
      </c>
      <c r="H353">
        <f>(E353/I353)</f>
        <v>54.807692307692307</v>
      </c>
      <c r="I353">
        <v>78</v>
      </c>
      <c r="J353" t="s">
        <v>21</v>
      </c>
      <c r="K353" t="s">
        <v>22</v>
      </c>
      <c r="L353">
        <v>1407474000</v>
      </c>
      <c r="M353" s="9">
        <f>(((L353/60)/60)/24)+DATE(1970,1,1)</f>
        <v>41859.208333333336</v>
      </c>
      <c r="N353">
        <v>1408078800</v>
      </c>
      <c r="O353" s="9">
        <f>(((N353/60)/60)/24)+DATE(1970,1,1)</f>
        <v>41866.208333333336</v>
      </c>
      <c r="P353" s="10">
        <f>YEAR(M353)</f>
        <v>2014</v>
      </c>
      <c r="Q353" t="b">
        <v>0</v>
      </c>
      <c r="R353" t="b">
        <v>1</v>
      </c>
      <c r="S353" t="s">
        <v>292</v>
      </c>
      <c r="T353" t="str" cm="1">
        <f t="array" ref="T353:U353">_xlfn.TEXTSPLIT(S353, "/")</f>
        <v>games</v>
      </c>
      <c r="U353" t="str">
        <v>mobile games</v>
      </c>
    </row>
    <row r="354" spans="1:21" x14ac:dyDescent="0.35">
      <c r="A354">
        <v>799</v>
      </c>
      <c r="B354" t="s">
        <v>1633</v>
      </c>
      <c r="C354" s="3" t="s">
        <v>1634</v>
      </c>
      <c r="D354">
        <v>84500</v>
      </c>
      <c r="E354">
        <v>73522</v>
      </c>
      <c r="F354">
        <f>ROUND(((E354/D354)*100),1)</f>
        <v>87</v>
      </c>
      <c r="G354" t="s">
        <v>14</v>
      </c>
      <c r="H354">
        <f>(E354/I354)</f>
        <v>60.017959183673469</v>
      </c>
      <c r="I354">
        <v>1225</v>
      </c>
      <c r="J354" t="s">
        <v>40</v>
      </c>
      <c r="K354" t="s">
        <v>41</v>
      </c>
      <c r="L354">
        <v>1454133600</v>
      </c>
      <c r="M354" s="9">
        <f>(((L354/60)/60)/24)+DATE(1970,1,1)</f>
        <v>42399.25</v>
      </c>
      <c r="N354">
        <v>1454479200</v>
      </c>
      <c r="O354" s="9">
        <f>(((N354/60)/60)/24)+DATE(1970,1,1)</f>
        <v>42403.25</v>
      </c>
      <c r="P354" s="10">
        <f>YEAR(M354)</f>
        <v>2016</v>
      </c>
      <c r="Q354" t="b">
        <v>0</v>
      </c>
      <c r="R354" t="b">
        <v>0</v>
      </c>
      <c r="S354" t="s">
        <v>33</v>
      </c>
      <c r="T354" t="str" cm="1">
        <f t="array" ref="T354:U354">_xlfn.TEXTSPLIT(S354, "/")</f>
        <v>theater</v>
      </c>
      <c r="U354" t="str">
        <v>plays</v>
      </c>
    </row>
    <row r="355" spans="1:21" x14ac:dyDescent="0.35">
      <c r="A355">
        <v>800</v>
      </c>
      <c r="B355" t="s">
        <v>1635</v>
      </c>
      <c r="C355" s="3" t="s">
        <v>1636</v>
      </c>
      <c r="D355">
        <v>100</v>
      </c>
      <c r="E355">
        <v>1</v>
      </c>
      <c r="F355">
        <f>ROUND(((E355/D355)*100),1)</f>
        <v>1</v>
      </c>
      <c r="G355" t="s">
        <v>14</v>
      </c>
      <c r="H355">
        <f>(E355/I355)</f>
        <v>1</v>
      </c>
      <c r="I355">
        <v>1</v>
      </c>
      <c r="J355" t="s">
        <v>98</v>
      </c>
      <c r="K355" t="s">
        <v>99</v>
      </c>
      <c r="L355">
        <v>1434085200</v>
      </c>
      <c r="M355" s="9">
        <f>(((L355/60)/60)/24)+DATE(1970,1,1)</f>
        <v>42167.208333333328</v>
      </c>
      <c r="N355">
        <v>1434430800</v>
      </c>
      <c r="O355" s="9">
        <f>(((N355/60)/60)/24)+DATE(1970,1,1)</f>
        <v>42171.208333333328</v>
      </c>
      <c r="P355" s="10">
        <f>YEAR(M355)</f>
        <v>2015</v>
      </c>
      <c r="Q355" t="b">
        <v>0</v>
      </c>
      <c r="R355" t="b">
        <v>0</v>
      </c>
      <c r="S355" t="s">
        <v>23</v>
      </c>
      <c r="T355" t="str" cm="1">
        <f t="array" ref="T355:U355">_xlfn.TEXTSPLIT(S355, "/")</f>
        <v>music</v>
      </c>
      <c r="U355" t="str">
        <v>rock</v>
      </c>
    </row>
    <row r="356" spans="1:21" ht="31" x14ac:dyDescent="0.35">
      <c r="A356">
        <v>805</v>
      </c>
      <c r="B356" t="s">
        <v>1645</v>
      </c>
      <c r="C356" s="3" t="s">
        <v>1646</v>
      </c>
      <c r="D356">
        <v>9700</v>
      </c>
      <c r="E356">
        <v>4932</v>
      </c>
      <c r="F356">
        <f>ROUND(((E356/D356)*100),1)</f>
        <v>50.8</v>
      </c>
      <c r="G356" t="s">
        <v>14</v>
      </c>
      <c r="H356">
        <f>(E356/I356)</f>
        <v>73.611940298507463</v>
      </c>
      <c r="I356">
        <v>67</v>
      </c>
      <c r="J356" t="s">
        <v>26</v>
      </c>
      <c r="K356" t="s">
        <v>27</v>
      </c>
      <c r="L356">
        <v>1416031200</v>
      </c>
      <c r="M356" s="9">
        <f>(((L356/60)/60)/24)+DATE(1970,1,1)</f>
        <v>41958.25</v>
      </c>
      <c r="N356">
        <v>1420437600</v>
      </c>
      <c r="O356" s="9">
        <f>(((N356/60)/60)/24)+DATE(1970,1,1)</f>
        <v>42009.25</v>
      </c>
      <c r="P356" s="10">
        <f>YEAR(M356)</f>
        <v>2014</v>
      </c>
      <c r="Q356" t="b">
        <v>0</v>
      </c>
      <c r="R356" t="b">
        <v>0</v>
      </c>
      <c r="S356" t="s">
        <v>42</v>
      </c>
      <c r="T356" t="str" cm="1">
        <f t="array" ref="T356:U356">_xlfn.TEXTSPLIT(S356, "/")</f>
        <v>film &amp; video</v>
      </c>
      <c r="U356" t="str">
        <v>documentary</v>
      </c>
    </row>
    <row r="357" spans="1:21" x14ac:dyDescent="0.35">
      <c r="A357">
        <v>808</v>
      </c>
      <c r="B357" t="s">
        <v>1651</v>
      </c>
      <c r="C357" s="3" t="s">
        <v>1652</v>
      </c>
      <c r="D357">
        <v>5200</v>
      </c>
      <c r="E357">
        <v>1583</v>
      </c>
      <c r="F357">
        <f>ROUND(((E357/D357)*100),1)</f>
        <v>30.4</v>
      </c>
      <c r="G357" t="s">
        <v>14</v>
      </c>
      <c r="H357">
        <f>(E357/I357)</f>
        <v>83.315789473684205</v>
      </c>
      <c r="I357">
        <v>19</v>
      </c>
      <c r="J357" t="s">
        <v>21</v>
      </c>
      <c r="K357" t="s">
        <v>22</v>
      </c>
      <c r="L357">
        <v>1463461200</v>
      </c>
      <c r="M357" s="9">
        <f>(((L357/60)/60)/24)+DATE(1970,1,1)</f>
        <v>42507.208333333328</v>
      </c>
      <c r="N357">
        <v>1464930000</v>
      </c>
      <c r="O357" s="9">
        <f>(((N357/60)/60)/24)+DATE(1970,1,1)</f>
        <v>42524.208333333328</v>
      </c>
      <c r="P357" s="10">
        <f>YEAR(M357)</f>
        <v>2016</v>
      </c>
      <c r="Q357" t="b">
        <v>0</v>
      </c>
      <c r="R357" t="b">
        <v>0</v>
      </c>
      <c r="S357" t="s">
        <v>17</v>
      </c>
      <c r="T357" t="str" cm="1">
        <f t="array" ref="T357:U357">_xlfn.TEXTSPLIT(S357, "/")</f>
        <v>food</v>
      </c>
      <c r="U357" t="str">
        <v>food trucks</v>
      </c>
    </row>
    <row r="358" spans="1:21" x14ac:dyDescent="0.35">
      <c r="A358">
        <v>809</v>
      </c>
      <c r="B358" t="s">
        <v>1599</v>
      </c>
      <c r="C358" s="3" t="s">
        <v>1653</v>
      </c>
      <c r="D358">
        <v>140800</v>
      </c>
      <c r="E358">
        <v>88536</v>
      </c>
      <c r="F358">
        <f>ROUND(((E358/D358)*100),1)</f>
        <v>62.9</v>
      </c>
      <c r="G358" t="s">
        <v>14</v>
      </c>
      <c r="H358">
        <f>(E358/I358)</f>
        <v>42</v>
      </c>
      <c r="I358">
        <v>2108</v>
      </c>
      <c r="J358" t="s">
        <v>98</v>
      </c>
      <c r="K358" t="s">
        <v>99</v>
      </c>
      <c r="L358">
        <v>1344920400</v>
      </c>
      <c r="M358" s="9">
        <f>(((L358/60)/60)/24)+DATE(1970,1,1)</f>
        <v>41135.208333333336</v>
      </c>
      <c r="N358">
        <v>1345006800</v>
      </c>
      <c r="O358" s="9">
        <f>(((N358/60)/60)/24)+DATE(1970,1,1)</f>
        <v>41136.208333333336</v>
      </c>
      <c r="P358" s="10">
        <f>YEAR(M358)</f>
        <v>2012</v>
      </c>
      <c r="Q358" t="b">
        <v>0</v>
      </c>
      <c r="R358" t="b">
        <v>0</v>
      </c>
      <c r="S358" t="s">
        <v>42</v>
      </c>
      <c r="T358" t="str" cm="1">
        <f t="array" ref="T358:U358">_xlfn.TEXTSPLIT(S358, "/")</f>
        <v>film &amp; video</v>
      </c>
      <c r="U358" t="str">
        <v>documentary</v>
      </c>
    </row>
    <row r="359" spans="1:21" ht="31" x14ac:dyDescent="0.35">
      <c r="A359">
        <v>811</v>
      </c>
      <c r="B359" t="s">
        <v>1656</v>
      </c>
      <c r="C359" s="3" t="s">
        <v>1657</v>
      </c>
      <c r="D359">
        <v>92500</v>
      </c>
      <c r="E359">
        <v>71320</v>
      </c>
      <c r="F359">
        <f>ROUND(((E359/D359)*100),1)</f>
        <v>77.099999999999994</v>
      </c>
      <c r="G359" t="s">
        <v>14</v>
      </c>
      <c r="H359">
        <f>(E359/I359)</f>
        <v>105.03681885125184</v>
      </c>
      <c r="I359">
        <v>679</v>
      </c>
      <c r="J359" t="s">
        <v>21</v>
      </c>
      <c r="K359" t="s">
        <v>22</v>
      </c>
      <c r="L359">
        <v>1452319200</v>
      </c>
      <c r="M359" s="9">
        <f>(((L359/60)/60)/24)+DATE(1970,1,1)</f>
        <v>42378.25</v>
      </c>
      <c r="N359">
        <v>1452492000</v>
      </c>
      <c r="O359" s="9">
        <f>(((N359/60)/60)/24)+DATE(1970,1,1)</f>
        <v>42380.25</v>
      </c>
      <c r="P359" s="10">
        <f>YEAR(M359)</f>
        <v>2016</v>
      </c>
      <c r="Q359" t="b">
        <v>0</v>
      </c>
      <c r="R359" t="b">
        <v>1</v>
      </c>
      <c r="S359" t="s">
        <v>89</v>
      </c>
      <c r="T359" t="str" cm="1">
        <f t="array" ref="T359:U359">_xlfn.TEXTSPLIT(S359, "/")</f>
        <v>games</v>
      </c>
      <c r="U359" t="str">
        <v>video games</v>
      </c>
    </row>
    <row r="360" spans="1:21" x14ac:dyDescent="0.35">
      <c r="A360">
        <v>814</v>
      </c>
      <c r="B360" t="s">
        <v>1662</v>
      </c>
      <c r="C360" s="3" t="s">
        <v>1663</v>
      </c>
      <c r="D360">
        <v>3200</v>
      </c>
      <c r="E360">
        <v>2950</v>
      </c>
      <c r="F360">
        <f>ROUND(((E360/D360)*100),1)</f>
        <v>92.2</v>
      </c>
      <c r="G360" t="s">
        <v>14</v>
      </c>
      <c r="H360">
        <f>(E360/I360)</f>
        <v>81.944444444444443</v>
      </c>
      <c r="I360">
        <v>36</v>
      </c>
      <c r="J360" t="s">
        <v>36</v>
      </c>
      <c r="K360" t="s">
        <v>37</v>
      </c>
      <c r="L360">
        <v>1464325200</v>
      </c>
      <c r="M360" s="9">
        <f>(((L360/60)/60)/24)+DATE(1970,1,1)</f>
        <v>42517.208333333328</v>
      </c>
      <c r="N360">
        <v>1464498000</v>
      </c>
      <c r="O360" s="9">
        <f>(((N360/60)/60)/24)+DATE(1970,1,1)</f>
        <v>42519.208333333328</v>
      </c>
      <c r="P360" s="10">
        <f>YEAR(M360)</f>
        <v>2016</v>
      </c>
      <c r="Q360" t="b">
        <v>0</v>
      </c>
      <c r="R360" t="b">
        <v>1</v>
      </c>
      <c r="S360" t="s">
        <v>23</v>
      </c>
      <c r="T360" t="str" cm="1">
        <f t="array" ref="T360:U360">_xlfn.TEXTSPLIT(S360, "/")</f>
        <v>music</v>
      </c>
      <c r="U360" t="str">
        <v>rock</v>
      </c>
    </row>
    <row r="361" spans="1:21" ht="31" x14ac:dyDescent="0.35">
      <c r="A361">
        <v>819</v>
      </c>
      <c r="B361" t="s">
        <v>1671</v>
      </c>
      <c r="C361" s="3" t="s">
        <v>1672</v>
      </c>
      <c r="D361">
        <v>8900</v>
      </c>
      <c r="E361">
        <v>4509</v>
      </c>
      <c r="F361">
        <f>ROUND(((E361/D361)*100),1)</f>
        <v>50.7</v>
      </c>
      <c r="G361" t="s">
        <v>14</v>
      </c>
      <c r="H361">
        <f>(E361/I361)</f>
        <v>95.936170212765958</v>
      </c>
      <c r="I361">
        <v>47</v>
      </c>
      <c r="J361" t="s">
        <v>21</v>
      </c>
      <c r="K361" t="s">
        <v>22</v>
      </c>
      <c r="L361">
        <v>1353736800</v>
      </c>
      <c r="M361" s="9">
        <f>(((L361/60)/60)/24)+DATE(1970,1,1)</f>
        <v>41237.25</v>
      </c>
      <c r="N361">
        <v>1355032800</v>
      </c>
      <c r="O361" s="9">
        <f>(((N361/60)/60)/24)+DATE(1970,1,1)</f>
        <v>41252.25</v>
      </c>
      <c r="P361" s="10">
        <f>YEAR(M361)</f>
        <v>2012</v>
      </c>
      <c r="Q361" t="b">
        <v>1</v>
      </c>
      <c r="R361" t="b">
        <v>0</v>
      </c>
      <c r="S361" t="s">
        <v>89</v>
      </c>
      <c r="T361" t="str" cm="1">
        <f t="array" ref="T361:U361">_xlfn.TEXTSPLIT(S361, "/")</f>
        <v>games</v>
      </c>
      <c r="U361" t="str">
        <v>video games</v>
      </c>
    </row>
    <row r="362" spans="1:21" ht="31" x14ac:dyDescent="0.35">
      <c r="A362">
        <v>828</v>
      </c>
      <c r="B362" t="s">
        <v>1689</v>
      </c>
      <c r="C362" s="3" t="s">
        <v>1690</v>
      </c>
      <c r="D362">
        <v>7100</v>
      </c>
      <c r="E362">
        <v>4899</v>
      </c>
      <c r="F362">
        <f>ROUND(((E362/D362)*100),1)</f>
        <v>69</v>
      </c>
      <c r="G362" t="s">
        <v>14</v>
      </c>
      <c r="H362">
        <f>(E362/I362)</f>
        <v>69.98571428571428</v>
      </c>
      <c r="I362">
        <v>70</v>
      </c>
      <c r="J362" t="s">
        <v>21</v>
      </c>
      <c r="K362" t="s">
        <v>22</v>
      </c>
      <c r="L362">
        <v>1535432400</v>
      </c>
      <c r="M362" s="9">
        <f>(((L362/60)/60)/24)+DATE(1970,1,1)</f>
        <v>43340.208333333328</v>
      </c>
      <c r="N362">
        <v>1537592400</v>
      </c>
      <c r="O362" s="9">
        <f>(((N362/60)/60)/24)+DATE(1970,1,1)</f>
        <v>43365.208333333328</v>
      </c>
      <c r="P362" s="10">
        <f>YEAR(M362)</f>
        <v>2018</v>
      </c>
      <c r="Q362" t="b">
        <v>0</v>
      </c>
      <c r="R362" t="b">
        <v>0</v>
      </c>
      <c r="S362" t="s">
        <v>33</v>
      </c>
      <c r="T362" t="str" cm="1">
        <f t="array" ref="T362:U362">_xlfn.TEXTSPLIT(S362, "/")</f>
        <v>theater</v>
      </c>
      <c r="U362" t="str">
        <v>plays</v>
      </c>
    </row>
    <row r="363" spans="1:21" x14ac:dyDescent="0.35">
      <c r="A363">
        <v>829</v>
      </c>
      <c r="B363" t="s">
        <v>1691</v>
      </c>
      <c r="C363" s="3" t="s">
        <v>1692</v>
      </c>
      <c r="D363">
        <v>9600</v>
      </c>
      <c r="E363">
        <v>4929</v>
      </c>
      <c r="F363">
        <f>ROUND(((E363/D363)*100),1)</f>
        <v>51.3</v>
      </c>
      <c r="G363" t="s">
        <v>14</v>
      </c>
      <c r="H363">
        <f>(E363/I363)</f>
        <v>32.006493506493506</v>
      </c>
      <c r="I363">
        <v>154</v>
      </c>
      <c r="J363" t="s">
        <v>21</v>
      </c>
      <c r="K363" t="s">
        <v>22</v>
      </c>
      <c r="L363">
        <v>1433826000</v>
      </c>
      <c r="M363" s="9">
        <f>(((L363/60)/60)/24)+DATE(1970,1,1)</f>
        <v>42164.208333333328</v>
      </c>
      <c r="N363">
        <v>1435122000</v>
      </c>
      <c r="O363" s="9">
        <f>(((N363/60)/60)/24)+DATE(1970,1,1)</f>
        <v>42179.208333333328</v>
      </c>
      <c r="P363" s="10">
        <f>YEAR(M363)</f>
        <v>2015</v>
      </c>
      <c r="Q363" t="b">
        <v>0</v>
      </c>
      <c r="R363" t="b">
        <v>0</v>
      </c>
      <c r="S363" t="s">
        <v>33</v>
      </c>
      <c r="T363" t="str" cm="1">
        <f t="array" ref="T363:U363">_xlfn.TEXTSPLIT(S363, "/")</f>
        <v>theater</v>
      </c>
      <c r="U363" t="str">
        <v>plays</v>
      </c>
    </row>
    <row r="364" spans="1:21" ht="31" x14ac:dyDescent="0.35">
      <c r="A364">
        <v>830</v>
      </c>
      <c r="B364" t="s">
        <v>1693</v>
      </c>
      <c r="C364" s="3" t="s">
        <v>1694</v>
      </c>
      <c r="D364">
        <v>121600</v>
      </c>
      <c r="E364">
        <v>1424</v>
      </c>
      <c r="F364">
        <f>ROUND(((E364/D364)*100),1)</f>
        <v>1.2</v>
      </c>
      <c r="G364" t="s">
        <v>14</v>
      </c>
      <c r="H364">
        <f>(E364/I364)</f>
        <v>64.727272727272734</v>
      </c>
      <c r="I364">
        <v>22</v>
      </c>
      <c r="J364" t="s">
        <v>21</v>
      </c>
      <c r="K364" t="s">
        <v>22</v>
      </c>
      <c r="L364">
        <v>1514959200</v>
      </c>
      <c r="M364" s="9">
        <f>(((L364/60)/60)/24)+DATE(1970,1,1)</f>
        <v>43103.25</v>
      </c>
      <c r="N364">
        <v>1520056800</v>
      </c>
      <c r="O364" s="9">
        <f>(((N364/60)/60)/24)+DATE(1970,1,1)</f>
        <v>43162.25</v>
      </c>
      <c r="P364" s="10">
        <f>YEAR(M364)</f>
        <v>2018</v>
      </c>
      <c r="Q364" t="b">
        <v>0</v>
      </c>
      <c r="R364" t="b">
        <v>0</v>
      </c>
      <c r="S364" t="s">
        <v>33</v>
      </c>
      <c r="T364" t="str" cm="1">
        <f t="array" ref="T364:U364">_xlfn.TEXTSPLIT(S364, "/")</f>
        <v>theater</v>
      </c>
      <c r="U364" t="str">
        <v>plays</v>
      </c>
    </row>
    <row r="365" spans="1:21" x14ac:dyDescent="0.35">
      <c r="A365">
        <v>835</v>
      </c>
      <c r="B365" t="s">
        <v>1703</v>
      </c>
      <c r="C365" s="3" t="s">
        <v>1704</v>
      </c>
      <c r="D365">
        <v>86200</v>
      </c>
      <c r="E365">
        <v>77355</v>
      </c>
      <c r="F365">
        <f>ROUND(((E365/D365)*100),1)</f>
        <v>89.7</v>
      </c>
      <c r="G365" t="s">
        <v>14</v>
      </c>
      <c r="H365">
        <f>(E365/I365)</f>
        <v>44.001706484641637</v>
      </c>
      <c r="I365">
        <v>1758</v>
      </c>
      <c r="J365" t="s">
        <v>21</v>
      </c>
      <c r="K365" t="s">
        <v>22</v>
      </c>
      <c r="L365">
        <v>1425103200</v>
      </c>
      <c r="M365" s="9">
        <f>(((L365/60)/60)/24)+DATE(1970,1,1)</f>
        <v>42063.25</v>
      </c>
      <c r="N365">
        <v>1425621600</v>
      </c>
      <c r="O365" s="9">
        <f>(((N365/60)/60)/24)+DATE(1970,1,1)</f>
        <v>42069.25</v>
      </c>
      <c r="P365" s="10">
        <f>YEAR(M365)</f>
        <v>2015</v>
      </c>
      <c r="Q365" t="b">
        <v>0</v>
      </c>
      <c r="R365" t="b">
        <v>0</v>
      </c>
      <c r="S365" t="s">
        <v>28</v>
      </c>
      <c r="T365" t="str" cm="1">
        <f t="array" ref="T365:U365">_xlfn.TEXTSPLIT(S365, "/")</f>
        <v>technology</v>
      </c>
      <c r="U365" t="str">
        <v>web</v>
      </c>
    </row>
    <row r="366" spans="1:21" x14ac:dyDescent="0.35">
      <c r="A366">
        <v>836</v>
      </c>
      <c r="B366" t="s">
        <v>1705</v>
      </c>
      <c r="C366" s="3" t="s">
        <v>1706</v>
      </c>
      <c r="D366">
        <v>8100</v>
      </c>
      <c r="E366">
        <v>6086</v>
      </c>
      <c r="F366">
        <f>ROUND(((E366/D366)*100),1)</f>
        <v>75.099999999999994</v>
      </c>
      <c r="G366" t="s">
        <v>14</v>
      </c>
      <c r="H366">
        <f>(E366/I366)</f>
        <v>64.744680851063833</v>
      </c>
      <c r="I366">
        <v>94</v>
      </c>
      <c r="J366" t="s">
        <v>21</v>
      </c>
      <c r="K366" t="s">
        <v>22</v>
      </c>
      <c r="L366">
        <v>1265349600</v>
      </c>
      <c r="M366" s="9">
        <f>(((L366/60)/60)/24)+DATE(1970,1,1)</f>
        <v>40214.25</v>
      </c>
      <c r="N366">
        <v>1266300000</v>
      </c>
      <c r="O366" s="9">
        <f>(((N366/60)/60)/24)+DATE(1970,1,1)</f>
        <v>40225.25</v>
      </c>
      <c r="P366" s="10">
        <f>YEAR(M366)</f>
        <v>2010</v>
      </c>
      <c r="Q366" t="b">
        <v>0</v>
      </c>
      <c r="R366" t="b">
        <v>0</v>
      </c>
      <c r="S366" t="s">
        <v>60</v>
      </c>
      <c r="T366" t="str" cm="1">
        <f t="array" ref="T366:U366">_xlfn.TEXTSPLIT(S366, "/")</f>
        <v>music</v>
      </c>
      <c r="U366" t="str">
        <v>indie rock</v>
      </c>
    </row>
    <row r="367" spans="1:21" ht="31" x14ac:dyDescent="0.35">
      <c r="A367">
        <v>843</v>
      </c>
      <c r="B367" t="s">
        <v>1719</v>
      </c>
      <c r="C367" s="3" t="s">
        <v>1720</v>
      </c>
      <c r="D367">
        <v>8800</v>
      </c>
      <c r="E367">
        <v>2703</v>
      </c>
      <c r="F367">
        <f>ROUND(((E367/D367)*100),1)</f>
        <v>30.7</v>
      </c>
      <c r="G367" t="s">
        <v>14</v>
      </c>
      <c r="H367">
        <f>(E367/I367)</f>
        <v>81.909090909090907</v>
      </c>
      <c r="I367">
        <v>33</v>
      </c>
      <c r="J367" t="s">
        <v>21</v>
      </c>
      <c r="K367" t="s">
        <v>22</v>
      </c>
      <c r="L367">
        <v>1535259600</v>
      </c>
      <c r="M367" s="9">
        <f>(((L367/60)/60)/24)+DATE(1970,1,1)</f>
        <v>43338.208333333328</v>
      </c>
      <c r="N367">
        <v>1535778000</v>
      </c>
      <c r="O367" s="9">
        <f>(((N367/60)/60)/24)+DATE(1970,1,1)</f>
        <v>43344.208333333328</v>
      </c>
      <c r="P367" s="10">
        <f>YEAR(M367)</f>
        <v>2018</v>
      </c>
      <c r="Q367" t="b">
        <v>0</v>
      </c>
      <c r="R367" t="b">
        <v>0</v>
      </c>
      <c r="S367" t="s">
        <v>122</v>
      </c>
      <c r="T367" t="str" cm="1">
        <f t="array" ref="T367:U367">_xlfn.TEXTSPLIT(S367, "/")</f>
        <v>photography</v>
      </c>
      <c r="U367" t="str">
        <v>photography books</v>
      </c>
    </row>
    <row r="368" spans="1:21" ht="31" x14ac:dyDescent="0.35">
      <c r="A368">
        <v>850</v>
      </c>
      <c r="B368" t="s">
        <v>1733</v>
      </c>
      <c r="C368" s="3" t="s">
        <v>1734</v>
      </c>
      <c r="D368">
        <v>100</v>
      </c>
      <c r="E368">
        <v>1</v>
      </c>
      <c r="F368">
        <f>ROUND(((E368/D368)*100),1)</f>
        <v>1</v>
      </c>
      <c r="G368" t="s">
        <v>14</v>
      </c>
      <c r="H368">
        <f>(E368/I368)</f>
        <v>1</v>
      </c>
      <c r="I368">
        <v>1</v>
      </c>
      <c r="J368" t="s">
        <v>21</v>
      </c>
      <c r="K368" t="s">
        <v>22</v>
      </c>
      <c r="L368">
        <v>1321682400</v>
      </c>
      <c r="M368" s="9">
        <f>(((L368/60)/60)/24)+DATE(1970,1,1)</f>
        <v>40866.25</v>
      </c>
      <c r="N368">
        <v>1322978400</v>
      </c>
      <c r="O368" s="9">
        <f>(((N368/60)/60)/24)+DATE(1970,1,1)</f>
        <v>40881.25</v>
      </c>
      <c r="P368" s="10">
        <f>YEAR(M368)</f>
        <v>2011</v>
      </c>
      <c r="Q368" t="b">
        <v>1</v>
      </c>
      <c r="R368" t="b">
        <v>0</v>
      </c>
      <c r="S368" t="s">
        <v>23</v>
      </c>
      <c r="T368" t="str" cm="1">
        <f t="array" ref="T368:U368">_xlfn.TEXTSPLIT(S368, "/")</f>
        <v>music</v>
      </c>
      <c r="U368" t="str">
        <v>rock</v>
      </c>
    </row>
    <row r="369" spans="1:21" ht="31" x14ac:dyDescent="0.35">
      <c r="A369">
        <v>852</v>
      </c>
      <c r="B369" t="s">
        <v>1737</v>
      </c>
      <c r="C369" s="3" t="s">
        <v>1738</v>
      </c>
      <c r="D369">
        <v>4900</v>
      </c>
      <c r="E369">
        <v>2505</v>
      </c>
      <c r="F369">
        <f>ROUND(((E369/D369)*100),1)</f>
        <v>51.1</v>
      </c>
      <c r="G369" t="s">
        <v>14</v>
      </c>
      <c r="H369">
        <f>(E369/I369)</f>
        <v>80.806451612903231</v>
      </c>
      <c r="I369">
        <v>31</v>
      </c>
      <c r="J369" t="s">
        <v>21</v>
      </c>
      <c r="K369" t="s">
        <v>22</v>
      </c>
      <c r="L369">
        <v>1310792400</v>
      </c>
      <c r="M369" s="9">
        <f>(((L369/60)/60)/24)+DATE(1970,1,1)</f>
        <v>40740.208333333336</v>
      </c>
      <c r="N369">
        <v>1311656400</v>
      </c>
      <c r="O369" s="9">
        <f>(((N369/60)/60)/24)+DATE(1970,1,1)</f>
        <v>40750.208333333336</v>
      </c>
      <c r="P369" s="10">
        <f>YEAR(M369)</f>
        <v>2011</v>
      </c>
      <c r="Q369" t="b">
        <v>0</v>
      </c>
      <c r="R369" t="b">
        <v>1</v>
      </c>
      <c r="S369" t="s">
        <v>89</v>
      </c>
      <c r="T369" t="str" cm="1">
        <f t="array" ref="T369:U369">_xlfn.TEXTSPLIT(S369, "/")</f>
        <v>games</v>
      </c>
      <c r="U369" t="str">
        <v>video games</v>
      </c>
    </row>
    <row r="370" spans="1:21" ht="31" x14ac:dyDescent="0.35">
      <c r="A370">
        <v>858</v>
      </c>
      <c r="B370" t="s">
        <v>1748</v>
      </c>
      <c r="C370" s="3" t="s">
        <v>1749</v>
      </c>
      <c r="D370">
        <v>4000</v>
      </c>
      <c r="E370">
        <v>2778</v>
      </c>
      <c r="F370">
        <f>ROUND(((E370/D370)*100),1)</f>
        <v>69.5</v>
      </c>
      <c r="G370" t="s">
        <v>14</v>
      </c>
      <c r="H370">
        <f>(E370/I370)</f>
        <v>79.371428571428567</v>
      </c>
      <c r="I370">
        <v>35</v>
      </c>
      <c r="J370" t="s">
        <v>21</v>
      </c>
      <c r="K370" t="s">
        <v>22</v>
      </c>
      <c r="L370">
        <v>1524286800</v>
      </c>
      <c r="M370" s="9">
        <f>(((L370/60)/60)/24)+DATE(1970,1,1)</f>
        <v>43211.208333333328</v>
      </c>
      <c r="N370">
        <v>1524891600</v>
      </c>
      <c r="O370" s="9">
        <f>(((N370/60)/60)/24)+DATE(1970,1,1)</f>
        <v>43218.208333333328</v>
      </c>
      <c r="P370" s="10">
        <f>YEAR(M370)</f>
        <v>2018</v>
      </c>
      <c r="Q370" t="b">
        <v>1</v>
      </c>
      <c r="R370" t="b">
        <v>0</v>
      </c>
      <c r="S370" t="s">
        <v>17</v>
      </c>
      <c r="T370" t="str" cm="1">
        <f t="array" ref="T370:U370">_xlfn.TEXTSPLIT(S370, "/")</f>
        <v>food</v>
      </c>
      <c r="U370" t="str">
        <v>food trucks</v>
      </c>
    </row>
    <row r="371" spans="1:21" ht="31" x14ac:dyDescent="0.35">
      <c r="A371">
        <v>859</v>
      </c>
      <c r="B371" t="s">
        <v>1750</v>
      </c>
      <c r="C371" s="3" t="s">
        <v>1751</v>
      </c>
      <c r="D371">
        <v>7300</v>
      </c>
      <c r="E371">
        <v>2594</v>
      </c>
      <c r="F371">
        <f>ROUND(((E371/D371)*100),1)</f>
        <v>35.5</v>
      </c>
      <c r="G371" t="s">
        <v>14</v>
      </c>
      <c r="H371">
        <f>(E371/I371)</f>
        <v>41.174603174603178</v>
      </c>
      <c r="I371">
        <v>63</v>
      </c>
      <c r="J371" t="s">
        <v>21</v>
      </c>
      <c r="K371" t="s">
        <v>22</v>
      </c>
      <c r="L371">
        <v>1362117600</v>
      </c>
      <c r="M371" s="9">
        <f>(((L371/60)/60)/24)+DATE(1970,1,1)</f>
        <v>41334.25</v>
      </c>
      <c r="N371">
        <v>1363669200</v>
      </c>
      <c r="O371" s="9">
        <f>(((N371/60)/60)/24)+DATE(1970,1,1)</f>
        <v>41352.208333333336</v>
      </c>
      <c r="P371" s="10">
        <f>YEAR(M371)</f>
        <v>2013</v>
      </c>
      <c r="Q371" t="b">
        <v>0</v>
      </c>
      <c r="R371" t="b">
        <v>1</v>
      </c>
      <c r="S371" t="s">
        <v>33</v>
      </c>
      <c r="T371" t="str" cm="1">
        <f t="array" ref="T371:U371">_xlfn.TEXTSPLIT(S371, "/")</f>
        <v>theater</v>
      </c>
      <c r="U371" t="str">
        <v>plays</v>
      </c>
    </row>
    <row r="372" spans="1:21" ht="31" x14ac:dyDescent="0.35">
      <c r="A372">
        <v>869</v>
      </c>
      <c r="B372" t="s">
        <v>1770</v>
      </c>
      <c r="C372" s="3" t="s">
        <v>1771</v>
      </c>
      <c r="D372">
        <v>161900</v>
      </c>
      <c r="E372">
        <v>38376</v>
      </c>
      <c r="F372">
        <f>ROUND(((E372/D372)*100),1)</f>
        <v>23.7</v>
      </c>
      <c r="G372" t="s">
        <v>14</v>
      </c>
      <c r="H372">
        <f>(E372/I372)</f>
        <v>72.958174904942965</v>
      </c>
      <c r="I372">
        <v>526</v>
      </c>
      <c r="J372" t="s">
        <v>21</v>
      </c>
      <c r="K372" t="s">
        <v>22</v>
      </c>
      <c r="L372">
        <v>1277096400</v>
      </c>
      <c r="M372" s="9">
        <f>(((L372/60)/60)/24)+DATE(1970,1,1)</f>
        <v>40350.208333333336</v>
      </c>
      <c r="N372">
        <v>1278306000</v>
      </c>
      <c r="O372" s="9">
        <f>(((N372/60)/60)/24)+DATE(1970,1,1)</f>
        <v>40364.208333333336</v>
      </c>
      <c r="P372" s="10">
        <f>YEAR(M372)</f>
        <v>2010</v>
      </c>
      <c r="Q372" t="b">
        <v>0</v>
      </c>
      <c r="R372" t="b">
        <v>0</v>
      </c>
      <c r="S372" t="s">
        <v>53</v>
      </c>
      <c r="T372" t="str" cm="1">
        <f t="array" ref="T372:U372">_xlfn.TEXTSPLIT(S372, "/")</f>
        <v>film &amp; video</v>
      </c>
      <c r="U372" t="str">
        <v>drama</v>
      </c>
    </row>
    <row r="373" spans="1:21" ht="31" x14ac:dyDescent="0.35">
      <c r="A373">
        <v>870</v>
      </c>
      <c r="B373" t="s">
        <v>1772</v>
      </c>
      <c r="C373" s="3" t="s">
        <v>1773</v>
      </c>
      <c r="D373">
        <v>7700</v>
      </c>
      <c r="E373">
        <v>6920</v>
      </c>
      <c r="F373">
        <f>ROUND(((E373/D373)*100),1)</f>
        <v>89.9</v>
      </c>
      <c r="G373" t="s">
        <v>14</v>
      </c>
      <c r="H373">
        <f>(E373/I373)</f>
        <v>57.190082644628099</v>
      </c>
      <c r="I373">
        <v>121</v>
      </c>
      <c r="J373" t="s">
        <v>21</v>
      </c>
      <c r="K373" t="s">
        <v>22</v>
      </c>
      <c r="L373">
        <v>1440392400</v>
      </c>
      <c r="M373" s="9">
        <f>(((L373/60)/60)/24)+DATE(1970,1,1)</f>
        <v>42240.208333333328</v>
      </c>
      <c r="N373">
        <v>1442552400</v>
      </c>
      <c r="O373" s="9">
        <f>(((N373/60)/60)/24)+DATE(1970,1,1)</f>
        <v>42265.208333333328</v>
      </c>
      <c r="P373" s="10">
        <f>YEAR(M373)</f>
        <v>2015</v>
      </c>
      <c r="Q373" t="b">
        <v>0</v>
      </c>
      <c r="R373" t="b">
        <v>0</v>
      </c>
      <c r="S373" t="s">
        <v>33</v>
      </c>
      <c r="T373" t="str" cm="1">
        <f t="array" ref="T373:U373">_xlfn.TEXTSPLIT(S373, "/")</f>
        <v>theater</v>
      </c>
      <c r="U373" t="str">
        <v>plays</v>
      </c>
    </row>
    <row r="374" spans="1:21" x14ac:dyDescent="0.35">
      <c r="A374">
        <v>875</v>
      </c>
      <c r="B374" t="s">
        <v>1782</v>
      </c>
      <c r="C374" s="3" t="s">
        <v>1783</v>
      </c>
      <c r="D374">
        <v>7900</v>
      </c>
      <c r="E374">
        <v>5465</v>
      </c>
      <c r="F374">
        <f>ROUND(((E374/D374)*100),1)</f>
        <v>69.2</v>
      </c>
      <c r="G374" t="s">
        <v>14</v>
      </c>
      <c r="H374">
        <f>(E374/I374)</f>
        <v>81.567164179104481</v>
      </c>
      <c r="I374">
        <v>67</v>
      </c>
      <c r="J374" t="s">
        <v>21</v>
      </c>
      <c r="K374" t="s">
        <v>22</v>
      </c>
      <c r="L374">
        <v>1294898400</v>
      </c>
      <c r="M374" s="9">
        <f>(((L374/60)/60)/24)+DATE(1970,1,1)</f>
        <v>40556.25</v>
      </c>
      <c r="N374">
        <v>1294984800</v>
      </c>
      <c r="O374" s="9">
        <f>(((N374/60)/60)/24)+DATE(1970,1,1)</f>
        <v>40557.25</v>
      </c>
      <c r="P374" s="10">
        <f>YEAR(M374)</f>
        <v>2011</v>
      </c>
      <c r="Q374" t="b">
        <v>0</v>
      </c>
      <c r="R374" t="b">
        <v>0</v>
      </c>
      <c r="S374" t="s">
        <v>23</v>
      </c>
      <c r="T374" t="str" cm="1">
        <f t="array" ref="T374:U374">_xlfn.TEXTSPLIT(S374, "/")</f>
        <v>music</v>
      </c>
      <c r="U374" t="str">
        <v>rock</v>
      </c>
    </row>
    <row r="375" spans="1:21" ht="31" x14ac:dyDescent="0.35">
      <c r="A375">
        <v>876</v>
      </c>
      <c r="B375" t="s">
        <v>1784</v>
      </c>
      <c r="C375" s="3" t="s">
        <v>1785</v>
      </c>
      <c r="D375">
        <v>8300</v>
      </c>
      <c r="E375">
        <v>2111</v>
      </c>
      <c r="F375">
        <f>ROUND(((E375/D375)*100),1)</f>
        <v>25.4</v>
      </c>
      <c r="G375" t="s">
        <v>14</v>
      </c>
      <c r="H375">
        <f>(E375/I375)</f>
        <v>37.035087719298247</v>
      </c>
      <c r="I375">
        <v>57</v>
      </c>
      <c r="J375" t="s">
        <v>15</v>
      </c>
      <c r="K375" t="s">
        <v>16</v>
      </c>
      <c r="L375">
        <v>1559970000</v>
      </c>
      <c r="M375" s="9">
        <f>(((L375/60)/60)/24)+DATE(1970,1,1)</f>
        <v>43624.208333333328</v>
      </c>
      <c r="N375">
        <v>1562043600</v>
      </c>
      <c r="O375" s="9">
        <f>(((N375/60)/60)/24)+DATE(1970,1,1)</f>
        <v>43648.208333333328</v>
      </c>
      <c r="P375" s="10">
        <f>YEAR(M375)</f>
        <v>2019</v>
      </c>
      <c r="Q375" t="b">
        <v>0</v>
      </c>
      <c r="R375" t="b">
        <v>0</v>
      </c>
      <c r="S375" t="s">
        <v>122</v>
      </c>
      <c r="T375" t="str" cm="1">
        <f t="array" ref="T375:U375">_xlfn.TEXTSPLIT(S375, "/")</f>
        <v>photography</v>
      </c>
      <c r="U375" t="str">
        <v>photography books</v>
      </c>
    </row>
    <row r="376" spans="1:21" x14ac:dyDescent="0.35">
      <c r="A376">
        <v>877</v>
      </c>
      <c r="B376" t="s">
        <v>1786</v>
      </c>
      <c r="C376" s="3" t="s">
        <v>1787</v>
      </c>
      <c r="D376">
        <v>163600</v>
      </c>
      <c r="E376">
        <v>126628</v>
      </c>
      <c r="F376">
        <f>ROUND(((E376/D376)*100),1)</f>
        <v>77.400000000000006</v>
      </c>
      <c r="G376" t="s">
        <v>14</v>
      </c>
      <c r="H376">
        <f>(E376/I376)</f>
        <v>103.033360455655</v>
      </c>
      <c r="I376">
        <v>1229</v>
      </c>
      <c r="J376" t="s">
        <v>21</v>
      </c>
      <c r="K376" t="s">
        <v>22</v>
      </c>
      <c r="L376">
        <v>1469509200</v>
      </c>
      <c r="M376" s="9">
        <f>(((L376/60)/60)/24)+DATE(1970,1,1)</f>
        <v>42577.208333333328</v>
      </c>
      <c r="N376">
        <v>1469595600</v>
      </c>
      <c r="O376" s="9">
        <f>(((N376/60)/60)/24)+DATE(1970,1,1)</f>
        <v>42578.208333333328</v>
      </c>
      <c r="P376" s="10">
        <f>YEAR(M376)</f>
        <v>2016</v>
      </c>
      <c r="Q376" t="b">
        <v>0</v>
      </c>
      <c r="R376" t="b">
        <v>0</v>
      </c>
      <c r="S376" t="s">
        <v>17</v>
      </c>
      <c r="T376" t="str" cm="1">
        <f t="array" ref="T376:U376">_xlfn.TEXTSPLIT(S376, "/")</f>
        <v>food</v>
      </c>
      <c r="U376" t="str">
        <v>food trucks</v>
      </c>
    </row>
    <row r="377" spans="1:21" ht="31" x14ac:dyDescent="0.35">
      <c r="A377">
        <v>878</v>
      </c>
      <c r="B377" t="s">
        <v>1788</v>
      </c>
      <c r="C377" s="3" t="s">
        <v>1789</v>
      </c>
      <c r="D377">
        <v>2700</v>
      </c>
      <c r="E377">
        <v>1012</v>
      </c>
      <c r="F377">
        <f>ROUND(((E377/D377)*100),1)</f>
        <v>37.5</v>
      </c>
      <c r="G377" t="s">
        <v>14</v>
      </c>
      <c r="H377">
        <f>(E377/I377)</f>
        <v>84.333333333333329</v>
      </c>
      <c r="I377">
        <v>12</v>
      </c>
      <c r="J377" t="s">
        <v>107</v>
      </c>
      <c r="K377" t="s">
        <v>108</v>
      </c>
      <c r="L377">
        <v>1579068000</v>
      </c>
      <c r="M377" s="9">
        <f>(((L377/60)/60)/24)+DATE(1970,1,1)</f>
        <v>43845.25</v>
      </c>
      <c r="N377">
        <v>1581141600</v>
      </c>
      <c r="O377" s="9">
        <f>(((N377/60)/60)/24)+DATE(1970,1,1)</f>
        <v>43869.25</v>
      </c>
      <c r="P377" s="10">
        <f>YEAR(M377)</f>
        <v>2020</v>
      </c>
      <c r="Q377" t="b">
        <v>0</v>
      </c>
      <c r="R377" t="b">
        <v>0</v>
      </c>
      <c r="S377" t="s">
        <v>148</v>
      </c>
      <c r="T377" t="str" cm="1">
        <f t="array" ref="T377:U377">_xlfn.TEXTSPLIT(S377, "/")</f>
        <v>music</v>
      </c>
      <c r="U377" t="str">
        <v>metal</v>
      </c>
    </row>
    <row r="378" spans="1:21" ht="31" x14ac:dyDescent="0.35">
      <c r="A378">
        <v>881</v>
      </c>
      <c r="B378" t="s">
        <v>1794</v>
      </c>
      <c r="C378" s="3" t="s">
        <v>1795</v>
      </c>
      <c r="D378">
        <v>81300</v>
      </c>
      <c r="E378">
        <v>31665</v>
      </c>
      <c r="F378">
        <f>ROUND(((E378/D378)*100),1)</f>
        <v>38.9</v>
      </c>
      <c r="G378" t="s">
        <v>14</v>
      </c>
      <c r="H378">
        <f>(E378/I378)</f>
        <v>70.055309734513273</v>
      </c>
      <c r="I378">
        <v>452</v>
      </c>
      <c r="J378" t="s">
        <v>21</v>
      </c>
      <c r="K378" t="s">
        <v>22</v>
      </c>
      <c r="L378">
        <v>1436418000</v>
      </c>
      <c r="M378" s="9">
        <f>(((L378/60)/60)/24)+DATE(1970,1,1)</f>
        <v>42194.208333333328</v>
      </c>
      <c r="N378">
        <v>1438923600</v>
      </c>
      <c r="O378" s="9">
        <f>(((N378/60)/60)/24)+DATE(1970,1,1)</f>
        <v>42223.208333333328</v>
      </c>
      <c r="P378" s="10">
        <f>YEAR(M378)</f>
        <v>2015</v>
      </c>
      <c r="Q378" t="b">
        <v>0</v>
      </c>
      <c r="R378" t="b">
        <v>1</v>
      </c>
      <c r="S378" t="s">
        <v>33</v>
      </c>
      <c r="T378" t="str" cm="1">
        <f t="array" ref="T378:U378">_xlfn.TEXTSPLIT(S378, "/")</f>
        <v>theater</v>
      </c>
      <c r="U378" t="str">
        <v>plays</v>
      </c>
    </row>
    <row r="379" spans="1:21" x14ac:dyDescent="0.35">
      <c r="A379">
        <v>884</v>
      </c>
      <c r="B379" t="s">
        <v>1800</v>
      </c>
      <c r="C379" s="3" t="s">
        <v>1801</v>
      </c>
      <c r="D379">
        <v>170800</v>
      </c>
      <c r="E379">
        <v>109374</v>
      </c>
      <c r="F379">
        <f>ROUND(((E379/D379)*100),1)</f>
        <v>64</v>
      </c>
      <c r="G379" t="s">
        <v>14</v>
      </c>
      <c r="H379">
        <f>(E379/I379)</f>
        <v>57.992576882290564</v>
      </c>
      <c r="I379">
        <v>1886</v>
      </c>
      <c r="J379" t="s">
        <v>21</v>
      </c>
      <c r="K379" t="s">
        <v>22</v>
      </c>
      <c r="L379">
        <v>1399179600</v>
      </c>
      <c r="M379" s="9">
        <f>(((L379/60)/60)/24)+DATE(1970,1,1)</f>
        <v>41763.208333333336</v>
      </c>
      <c r="N379">
        <v>1399352400</v>
      </c>
      <c r="O379" s="9">
        <f>(((N379/60)/60)/24)+DATE(1970,1,1)</f>
        <v>41765.208333333336</v>
      </c>
      <c r="P379" s="10">
        <f>YEAR(M379)</f>
        <v>2014</v>
      </c>
      <c r="Q379" t="b">
        <v>0</v>
      </c>
      <c r="R379" t="b">
        <v>1</v>
      </c>
      <c r="S379" t="s">
        <v>33</v>
      </c>
      <c r="T379" t="str" cm="1">
        <f t="array" ref="T379:U379">_xlfn.TEXTSPLIT(S379, "/")</f>
        <v>theater</v>
      </c>
      <c r="U379" t="str">
        <v>plays</v>
      </c>
    </row>
    <row r="380" spans="1:21" x14ac:dyDescent="0.35">
      <c r="A380">
        <v>886</v>
      </c>
      <c r="B380" t="s">
        <v>1804</v>
      </c>
      <c r="C380" s="3" t="s">
        <v>1805</v>
      </c>
      <c r="D380">
        <v>150600</v>
      </c>
      <c r="E380">
        <v>127745</v>
      </c>
      <c r="F380">
        <f>ROUND(((E380/D380)*100),1)</f>
        <v>84.8</v>
      </c>
      <c r="G380" t="s">
        <v>14</v>
      </c>
      <c r="H380">
        <f>(E380/I380)</f>
        <v>69.9972602739726</v>
      </c>
      <c r="I380">
        <v>1825</v>
      </c>
      <c r="J380" t="s">
        <v>21</v>
      </c>
      <c r="K380" t="s">
        <v>22</v>
      </c>
      <c r="L380">
        <v>1282798800</v>
      </c>
      <c r="M380" s="9">
        <f>(((L380/60)/60)/24)+DATE(1970,1,1)</f>
        <v>40416.208333333336</v>
      </c>
      <c r="N380">
        <v>1284354000</v>
      </c>
      <c r="O380" s="9">
        <f>(((N380/60)/60)/24)+DATE(1970,1,1)</f>
        <v>40434.208333333336</v>
      </c>
      <c r="P380" s="10">
        <f>YEAR(M380)</f>
        <v>2010</v>
      </c>
      <c r="Q380" t="b">
        <v>0</v>
      </c>
      <c r="R380" t="b">
        <v>0</v>
      </c>
      <c r="S380" t="s">
        <v>60</v>
      </c>
      <c r="T380" t="str" cm="1">
        <f t="array" ref="T380:U380">_xlfn.TEXTSPLIT(S380, "/")</f>
        <v>music</v>
      </c>
      <c r="U380" t="str">
        <v>indie rock</v>
      </c>
    </row>
    <row r="381" spans="1:21" ht="31" x14ac:dyDescent="0.35">
      <c r="A381">
        <v>887</v>
      </c>
      <c r="B381" t="s">
        <v>1806</v>
      </c>
      <c r="C381" s="3" t="s">
        <v>1807</v>
      </c>
      <c r="D381">
        <v>7800</v>
      </c>
      <c r="E381">
        <v>2289</v>
      </c>
      <c r="F381">
        <f>ROUND(((E381/D381)*100),1)</f>
        <v>29.3</v>
      </c>
      <c r="G381" t="s">
        <v>14</v>
      </c>
      <c r="H381">
        <f>(E381/I381)</f>
        <v>73.838709677419359</v>
      </c>
      <c r="I381">
        <v>31</v>
      </c>
      <c r="J381" t="s">
        <v>21</v>
      </c>
      <c r="K381" t="s">
        <v>22</v>
      </c>
      <c r="L381">
        <v>1437109200</v>
      </c>
      <c r="M381" s="9">
        <f>(((L381/60)/60)/24)+DATE(1970,1,1)</f>
        <v>42202.208333333328</v>
      </c>
      <c r="N381">
        <v>1441170000</v>
      </c>
      <c r="O381" s="9">
        <f>(((N381/60)/60)/24)+DATE(1970,1,1)</f>
        <v>42249.208333333328</v>
      </c>
      <c r="P381" s="10">
        <f>YEAR(M381)</f>
        <v>2015</v>
      </c>
      <c r="Q381" t="b">
        <v>0</v>
      </c>
      <c r="R381" t="b">
        <v>1</v>
      </c>
      <c r="S381" t="s">
        <v>33</v>
      </c>
      <c r="T381" t="str" cm="1">
        <f t="array" ref="T381:U381">_xlfn.TEXTSPLIT(S381, "/")</f>
        <v>theater</v>
      </c>
      <c r="U381" t="str">
        <v>plays</v>
      </c>
    </row>
    <row r="382" spans="1:21" ht="31" x14ac:dyDescent="0.35">
      <c r="A382">
        <v>895</v>
      </c>
      <c r="B382" t="s">
        <v>1822</v>
      </c>
      <c r="C382" s="3" t="s">
        <v>1823</v>
      </c>
      <c r="D382">
        <v>159800</v>
      </c>
      <c r="E382">
        <v>11108</v>
      </c>
      <c r="F382">
        <f>ROUND(((E382/D382)*100),1)</f>
        <v>7</v>
      </c>
      <c r="G382" t="s">
        <v>14</v>
      </c>
      <c r="H382">
        <f>(E382/I382)</f>
        <v>103.81308411214954</v>
      </c>
      <c r="I382">
        <v>107</v>
      </c>
      <c r="J382" t="s">
        <v>21</v>
      </c>
      <c r="K382" t="s">
        <v>22</v>
      </c>
      <c r="L382">
        <v>1517637600</v>
      </c>
      <c r="M382" s="9">
        <f>(((L382/60)/60)/24)+DATE(1970,1,1)</f>
        <v>43134.25</v>
      </c>
      <c r="N382">
        <v>1518415200</v>
      </c>
      <c r="O382" s="9">
        <f>(((N382/60)/60)/24)+DATE(1970,1,1)</f>
        <v>43143.25</v>
      </c>
      <c r="P382" s="10">
        <f>YEAR(M382)</f>
        <v>2018</v>
      </c>
      <c r="Q382" t="b">
        <v>0</v>
      </c>
      <c r="R382" t="b">
        <v>0</v>
      </c>
      <c r="S382" t="s">
        <v>33</v>
      </c>
      <c r="T382" t="str" cm="1">
        <f t="array" ref="T382:U382">_xlfn.TEXTSPLIT(S382, "/")</f>
        <v>theater</v>
      </c>
      <c r="U382" t="str">
        <v>plays</v>
      </c>
    </row>
    <row r="383" spans="1:21" x14ac:dyDescent="0.35">
      <c r="A383">
        <v>897</v>
      </c>
      <c r="B383" t="s">
        <v>1826</v>
      </c>
      <c r="C383" s="3" t="s">
        <v>1827</v>
      </c>
      <c r="D383">
        <v>8800</v>
      </c>
      <c r="E383">
        <v>2437</v>
      </c>
      <c r="F383">
        <f>ROUND(((E383/D383)*100),1)</f>
        <v>27.7</v>
      </c>
      <c r="G383" t="s">
        <v>14</v>
      </c>
      <c r="H383">
        <f>(E383/I383)</f>
        <v>90.259259259259252</v>
      </c>
      <c r="I383">
        <v>27</v>
      </c>
      <c r="J383" t="s">
        <v>21</v>
      </c>
      <c r="K383" t="s">
        <v>22</v>
      </c>
      <c r="L383">
        <v>1556427600</v>
      </c>
      <c r="M383" s="9">
        <f>(((L383/60)/60)/24)+DATE(1970,1,1)</f>
        <v>43583.208333333328</v>
      </c>
      <c r="N383">
        <v>1556600400</v>
      </c>
      <c r="O383" s="9">
        <f>(((N383/60)/60)/24)+DATE(1970,1,1)</f>
        <v>43585.208333333328</v>
      </c>
      <c r="P383" s="10">
        <f>YEAR(M383)</f>
        <v>2019</v>
      </c>
      <c r="Q383" t="b">
        <v>0</v>
      </c>
      <c r="R383" t="b">
        <v>0</v>
      </c>
      <c r="S383" t="s">
        <v>33</v>
      </c>
      <c r="T383" t="str" cm="1">
        <f t="array" ref="T383:U383">_xlfn.TEXTSPLIT(S383, "/")</f>
        <v>theater</v>
      </c>
      <c r="U383" t="str">
        <v>plays</v>
      </c>
    </row>
    <row r="384" spans="1:21" x14ac:dyDescent="0.35">
      <c r="A384">
        <v>898</v>
      </c>
      <c r="B384" t="s">
        <v>1828</v>
      </c>
      <c r="C384" s="3" t="s">
        <v>1829</v>
      </c>
      <c r="D384">
        <v>179100</v>
      </c>
      <c r="E384">
        <v>93991</v>
      </c>
      <c r="F384">
        <f>ROUND(((E384/D384)*100),1)</f>
        <v>52.5</v>
      </c>
      <c r="G384" t="s">
        <v>14</v>
      </c>
      <c r="H384">
        <f>(E384/I384)</f>
        <v>76.978705978705975</v>
      </c>
      <c r="I384">
        <v>1221</v>
      </c>
      <c r="J384" t="s">
        <v>21</v>
      </c>
      <c r="K384" t="s">
        <v>22</v>
      </c>
      <c r="L384">
        <v>1576476000</v>
      </c>
      <c r="M384" s="9">
        <f>(((L384/60)/60)/24)+DATE(1970,1,1)</f>
        <v>43815.25</v>
      </c>
      <c r="N384">
        <v>1576994400</v>
      </c>
      <c r="O384" s="9">
        <f>(((N384/60)/60)/24)+DATE(1970,1,1)</f>
        <v>43821.25</v>
      </c>
      <c r="P384" s="10">
        <f>YEAR(M384)</f>
        <v>2019</v>
      </c>
      <c r="Q384" t="b">
        <v>0</v>
      </c>
      <c r="R384" t="b">
        <v>0</v>
      </c>
      <c r="S384" t="s">
        <v>42</v>
      </c>
      <c r="T384" t="str" cm="1">
        <f t="array" ref="T384:U384">_xlfn.TEXTSPLIT(S384, "/")</f>
        <v>film &amp; video</v>
      </c>
      <c r="U384" t="str">
        <v>documentary</v>
      </c>
    </row>
    <row r="385" spans="1:21" x14ac:dyDescent="0.35">
      <c r="A385">
        <v>900</v>
      </c>
      <c r="B385" t="s">
        <v>1832</v>
      </c>
      <c r="C385" s="3" t="s">
        <v>1833</v>
      </c>
      <c r="D385">
        <v>100</v>
      </c>
      <c r="E385">
        <v>2</v>
      </c>
      <c r="F385">
        <f>ROUND(((E385/D385)*100),1)</f>
        <v>2</v>
      </c>
      <c r="G385" t="s">
        <v>14</v>
      </c>
      <c r="H385">
        <f>(E385/I385)</f>
        <v>2</v>
      </c>
      <c r="I385">
        <v>1</v>
      </c>
      <c r="J385" t="s">
        <v>21</v>
      </c>
      <c r="K385" t="s">
        <v>22</v>
      </c>
      <c r="L385">
        <v>1411102800</v>
      </c>
      <c r="M385" s="9">
        <f>(((L385/60)/60)/24)+DATE(1970,1,1)</f>
        <v>41901.208333333336</v>
      </c>
      <c r="N385">
        <v>1411189200</v>
      </c>
      <c r="O385" s="9">
        <f>(((N385/60)/60)/24)+DATE(1970,1,1)</f>
        <v>41902.208333333336</v>
      </c>
      <c r="P385" s="10">
        <f>YEAR(M385)</f>
        <v>2014</v>
      </c>
      <c r="Q385" t="b">
        <v>0</v>
      </c>
      <c r="R385" t="b">
        <v>1</v>
      </c>
      <c r="S385" t="s">
        <v>28</v>
      </c>
      <c r="T385" t="str" cm="1">
        <f t="array" ref="T385:U385">_xlfn.TEXTSPLIT(S385, "/")</f>
        <v>technology</v>
      </c>
      <c r="U385" t="str">
        <v>web</v>
      </c>
    </row>
    <row r="386" spans="1:21" x14ac:dyDescent="0.35">
      <c r="A386">
        <v>904</v>
      </c>
      <c r="B386" t="s">
        <v>1840</v>
      </c>
      <c r="C386" s="3" t="s">
        <v>1841</v>
      </c>
      <c r="D386">
        <v>6500</v>
      </c>
      <c r="E386">
        <v>795</v>
      </c>
      <c r="F386">
        <f>ROUND(((E386/D386)*100),1)</f>
        <v>12.2</v>
      </c>
      <c r="G386" t="s">
        <v>14</v>
      </c>
      <c r="H386">
        <f>(E386/I386)</f>
        <v>49.6875</v>
      </c>
      <c r="I386">
        <v>16</v>
      </c>
      <c r="J386" t="s">
        <v>21</v>
      </c>
      <c r="K386" t="s">
        <v>22</v>
      </c>
      <c r="L386">
        <v>1349326800</v>
      </c>
      <c r="M386" s="9">
        <f>(((L386/60)/60)/24)+DATE(1970,1,1)</f>
        <v>41186.208333333336</v>
      </c>
      <c r="N386">
        <v>1349672400</v>
      </c>
      <c r="O386" s="9">
        <f>(((N386/60)/60)/24)+DATE(1970,1,1)</f>
        <v>41190.208333333336</v>
      </c>
      <c r="P386" s="10">
        <f>YEAR(M386)</f>
        <v>2012</v>
      </c>
      <c r="Q386" t="b">
        <v>0</v>
      </c>
      <c r="R386" t="b">
        <v>0</v>
      </c>
      <c r="S386" t="s">
        <v>133</v>
      </c>
      <c r="T386" t="str" cm="1">
        <f t="array" ref="T386:U386">_xlfn.TEXTSPLIT(S386, "/")</f>
        <v>publishing</v>
      </c>
      <c r="U386" t="str">
        <v>radio &amp; podcasts</v>
      </c>
    </row>
    <row r="387" spans="1:21" ht="31" x14ac:dyDescent="0.35">
      <c r="A387">
        <v>907</v>
      </c>
      <c r="B387" t="s">
        <v>1846</v>
      </c>
      <c r="C387" s="3" t="s">
        <v>1847</v>
      </c>
      <c r="D387">
        <v>9100</v>
      </c>
      <c r="E387">
        <v>1843</v>
      </c>
      <c r="F387">
        <f>ROUND(((E387/D387)*100),1)</f>
        <v>20.3</v>
      </c>
      <c r="G387" t="s">
        <v>14</v>
      </c>
      <c r="H387">
        <f>(E387/I387)</f>
        <v>44.951219512195124</v>
      </c>
      <c r="I387">
        <v>41</v>
      </c>
      <c r="J387" t="s">
        <v>21</v>
      </c>
      <c r="K387" t="s">
        <v>22</v>
      </c>
      <c r="L387">
        <v>1303880400</v>
      </c>
      <c r="M387" s="9">
        <f>(((L387/60)/60)/24)+DATE(1970,1,1)</f>
        <v>40660.208333333336</v>
      </c>
      <c r="N387">
        <v>1304485200</v>
      </c>
      <c r="O387" s="9">
        <f>(((N387/60)/60)/24)+DATE(1970,1,1)</f>
        <v>40667.208333333336</v>
      </c>
      <c r="P387" s="10">
        <f>YEAR(M387)</f>
        <v>2011</v>
      </c>
      <c r="Q387" t="b">
        <v>0</v>
      </c>
      <c r="R387" t="b">
        <v>0</v>
      </c>
      <c r="S387" t="s">
        <v>33</v>
      </c>
      <c r="T387" t="str" cm="1">
        <f t="array" ref="T387:U387">_xlfn.TEXTSPLIT(S387, "/")</f>
        <v>theater</v>
      </c>
      <c r="U387" t="str">
        <v>plays</v>
      </c>
    </row>
    <row r="388" spans="1:21" ht="31" x14ac:dyDescent="0.35">
      <c r="A388">
        <v>913</v>
      </c>
      <c r="B388" t="s">
        <v>1858</v>
      </c>
      <c r="C388" s="3" t="s">
        <v>1859</v>
      </c>
      <c r="D388">
        <v>70200</v>
      </c>
      <c r="E388">
        <v>35536</v>
      </c>
      <c r="F388">
        <f>ROUND(((E388/D388)*100),1)</f>
        <v>50.6</v>
      </c>
      <c r="G388" t="s">
        <v>14</v>
      </c>
      <c r="H388">
        <f>(E388/I388)</f>
        <v>67.946462715105156</v>
      </c>
      <c r="I388">
        <v>523</v>
      </c>
      <c r="J388" t="s">
        <v>26</v>
      </c>
      <c r="K388" t="s">
        <v>27</v>
      </c>
      <c r="L388">
        <v>1557637200</v>
      </c>
      <c r="M388" s="9">
        <f>(((L388/60)/60)/24)+DATE(1970,1,1)</f>
        <v>43597.208333333328</v>
      </c>
      <c r="N388">
        <v>1558760400</v>
      </c>
      <c r="O388" s="9">
        <f>(((N388/60)/60)/24)+DATE(1970,1,1)</f>
        <v>43610.208333333328</v>
      </c>
      <c r="P388" s="10">
        <f>YEAR(M388)</f>
        <v>2019</v>
      </c>
      <c r="Q388" t="b">
        <v>0</v>
      </c>
      <c r="R388" t="b">
        <v>0</v>
      </c>
      <c r="S388" t="s">
        <v>53</v>
      </c>
      <c r="T388" t="str" cm="1">
        <f t="array" ref="T388:U388">_xlfn.TEXTSPLIT(S388, "/")</f>
        <v>film &amp; video</v>
      </c>
      <c r="U388" t="str">
        <v>drama</v>
      </c>
    </row>
    <row r="389" spans="1:21" ht="31" x14ac:dyDescent="0.35">
      <c r="A389">
        <v>914</v>
      </c>
      <c r="B389" t="s">
        <v>1860</v>
      </c>
      <c r="C389" s="3" t="s">
        <v>1861</v>
      </c>
      <c r="D389">
        <v>6400</v>
      </c>
      <c r="E389">
        <v>3676</v>
      </c>
      <c r="F389">
        <f>ROUND(((E389/D389)*100),1)</f>
        <v>57.4</v>
      </c>
      <c r="G389" t="s">
        <v>14</v>
      </c>
      <c r="H389">
        <f>(E389/I389)</f>
        <v>26.070921985815602</v>
      </c>
      <c r="I389">
        <v>141</v>
      </c>
      <c r="J389" t="s">
        <v>40</v>
      </c>
      <c r="K389" t="s">
        <v>41</v>
      </c>
      <c r="L389">
        <v>1375592400</v>
      </c>
      <c r="M389" s="9">
        <f>(((L389/60)/60)/24)+DATE(1970,1,1)</f>
        <v>41490.208333333336</v>
      </c>
      <c r="N389">
        <v>1376629200</v>
      </c>
      <c r="O389" s="9">
        <f>(((N389/60)/60)/24)+DATE(1970,1,1)</f>
        <v>41502.208333333336</v>
      </c>
      <c r="P389" s="10">
        <f>YEAR(M389)</f>
        <v>2013</v>
      </c>
      <c r="Q389" t="b">
        <v>0</v>
      </c>
      <c r="R389" t="b">
        <v>0</v>
      </c>
      <c r="S389" t="s">
        <v>33</v>
      </c>
      <c r="T389" t="str" cm="1">
        <f t="array" ref="T389:U389">_xlfn.TEXTSPLIT(S389, "/")</f>
        <v>theater</v>
      </c>
      <c r="U389" t="str">
        <v>plays</v>
      </c>
    </row>
    <row r="390" spans="1:21" ht="31" x14ac:dyDescent="0.35">
      <c r="A390">
        <v>916</v>
      </c>
      <c r="B390" t="s">
        <v>1864</v>
      </c>
      <c r="C390" s="3" t="s">
        <v>1865</v>
      </c>
      <c r="D390">
        <v>3700</v>
      </c>
      <c r="E390">
        <v>1343</v>
      </c>
      <c r="F390">
        <f>ROUND(((E390/D390)*100),1)</f>
        <v>36.299999999999997</v>
      </c>
      <c r="G390" t="s">
        <v>14</v>
      </c>
      <c r="H390">
        <f>(E390/I390)</f>
        <v>25.826923076923077</v>
      </c>
      <c r="I390">
        <v>52</v>
      </c>
      <c r="J390" t="s">
        <v>21</v>
      </c>
      <c r="K390" t="s">
        <v>22</v>
      </c>
      <c r="L390">
        <v>1418882400</v>
      </c>
      <c r="M390" s="9">
        <f>(((L390/60)/60)/24)+DATE(1970,1,1)</f>
        <v>41991.25</v>
      </c>
      <c r="N390">
        <v>1419660000</v>
      </c>
      <c r="O390" s="9">
        <f>(((N390/60)/60)/24)+DATE(1970,1,1)</f>
        <v>42000.25</v>
      </c>
      <c r="P390" s="10">
        <f>YEAR(M390)</f>
        <v>2014</v>
      </c>
      <c r="Q390" t="b">
        <v>0</v>
      </c>
      <c r="R390" t="b">
        <v>0</v>
      </c>
      <c r="S390" t="s">
        <v>122</v>
      </c>
      <c r="T390" t="str" cm="1">
        <f t="array" ref="T390:U390">_xlfn.TEXTSPLIT(S390, "/")</f>
        <v>photography</v>
      </c>
      <c r="U390" t="str">
        <v>photography books</v>
      </c>
    </row>
    <row r="391" spans="1:21" x14ac:dyDescent="0.35">
      <c r="A391">
        <v>919</v>
      </c>
      <c r="B391" t="s">
        <v>1870</v>
      </c>
      <c r="C391" s="3" t="s">
        <v>1871</v>
      </c>
      <c r="D391">
        <v>35600</v>
      </c>
      <c r="E391">
        <v>20915</v>
      </c>
      <c r="F391">
        <f>ROUND(((E391/D391)*100),1)</f>
        <v>58.8</v>
      </c>
      <c r="G391" t="s">
        <v>14</v>
      </c>
      <c r="H391">
        <f>(E391/I391)</f>
        <v>92.955555555555549</v>
      </c>
      <c r="I391">
        <v>225</v>
      </c>
      <c r="J391" t="s">
        <v>26</v>
      </c>
      <c r="K391" t="s">
        <v>27</v>
      </c>
      <c r="L391">
        <v>1507957200</v>
      </c>
      <c r="M391" s="9">
        <f>(((L391/60)/60)/24)+DATE(1970,1,1)</f>
        <v>43022.208333333328</v>
      </c>
      <c r="N391">
        <v>1510725600</v>
      </c>
      <c r="O391" s="9">
        <f>(((N391/60)/60)/24)+DATE(1970,1,1)</f>
        <v>43054.25</v>
      </c>
      <c r="P391" s="10">
        <f>YEAR(M391)</f>
        <v>2017</v>
      </c>
      <c r="Q391" t="b">
        <v>0</v>
      </c>
      <c r="R391" t="b">
        <v>1</v>
      </c>
      <c r="S391" t="s">
        <v>33</v>
      </c>
      <c r="T391" t="str" cm="1">
        <f t="array" ref="T391:U391">_xlfn.TEXTSPLIT(S391, "/")</f>
        <v>theater</v>
      </c>
      <c r="U391" t="str">
        <v>plays</v>
      </c>
    </row>
    <row r="392" spans="1:21" ht="31" x14ac:dyDescent="0.35">
      <c r="A392">
        <v>921</v>
      </c>
      <c r="B392" t="s">
        <v>1874</v>
      </c>
      <c r="C392" s="3" t="s">
        <v>1875</v>
      </c>
      <c r="D392">
        <v>160400</v>
      </c>
      <c r="E392">
        <v>1210</v>
      </c>
      <c r="F392">
        <f>ROUND(((E392/D392)*100),1)</f>
        <v>0.8</v>
      </c>
      <c r="G392" t="s">
        <v>14</v>
      </c>
      <c r="H392">
        <f>(E392/I392)</f>
        <v>31.842105263157894</v>
      </c>
      <c r="I392">
        <v>38</v>
      </c>
      <c r="J392" t="s">
        <v>21</v>
      </c>
      <c r="K392" t="s">
        <v>22</v>
      </c>
      <c r="L392">
        <v>1329026400</v>
      </c>
      <c r="M392" s="9">
        <f>(((L392/60)/60)/24)+DATE(1970,1,1)</f>
        <v>40951.25</v>
      </c>
      <c r="N392">
        <v>1330236000</v>
      </c>
      <c r="O392" s="9">
        <f>(((N392/60)/60)/24)+DATE(1970,1,1)</f>
        <v>40965.25</v>
      </c>
      <c r="P392" s="10">
        <f>YEAR(M392)</f>
        <v>2012</v>
      </c>
      <c r="Q392" t="b">
        <v>0</v>
      </c>
      <c r="R392" t="b">
        <v>0</v>
      </c>
      <c r="S392" t="s">
        <v>28</v>
      </c>
      <c r="T392" t="str" cm="1">
        <f t="array" ref="T392:U392">_xlfn.TEXTSPLIT(S392, "/")</f>
        <v>technology</v>
      </c>
      <c r="U392" t="str">
        <v>web</v>
      </c>
    </row>
    <row r="393" spans="1:21" x14ac:dyDescent="0.35">
      <c r="A393">
        <v>926</v>
      </c>
      <c r="B393" t="s">
        <v>1884</v>
      </c>
      <c r="C393" s="3" t="s">
        <v>1885</v>
      </c>
      <c r="D393">
        <v>8700</v>
      </c>
      <c r="E393">
        <v>1577</v>
      </c>
      <c r="F393">
        <f>ROUND(((E393/D393)*100),1)</f>
        <v>18.100000000000001</v>
      </c>
      <c r="G393" t="s">
        <v>14</v>
      </c>
      <c r="H393">
        <f>(E393/I393)</f>
        <v>105.13333333333334</v>
      </c>
      <c r="I393">
        <v>15</v>
      </c>
      <c r="J393" t="s">
        <v>21</v>
      </c>
      <c r="K393" t="s">
        <v>22</v>
      </c>
      <c r="L393">
        <v>1463029200</v>
      </c>
      <c r="M393" s="9">
        <f>(((L393/60)/60)/24)+DATE(1970,1,1)</f>
        <v>42502.208333333328</v>
      </c>
      <c r="N393">
        <v>1463374800</v>
      </c>
      <c r="O393" s="9">
        <f>(((N393/60)/60)/24)+DATE(1970,1,1)</f>
        <v>42506.208333333328</v>
      </c>
      <c r="P393" s="10">
        <f>YEAR(M393)</f>
        <v>2016</v>
      </c>
      <c r="Q393" t="b">
        <v>0</v>
      </c>
      <c r="R393" t="b">
        <v>0</v>
      </c>
      <c r="S393" t="s">
        <v>17</v>
      </c>
      <c r="T393" t="str" cm="1">
        <f t="array" ref="T393:U393">_xlfn.TEXTSPLIT(S393, "/")</f>
        <v>food</v>
      </c>
      <c r="U393" t="str">
        <v>food trucks</v>
      </c>
    </row>
    <row r="394" spans="1:21" x14ac:dyDescent="0.35">
      <c r="A394">
        <v>927</v>
      </c>
      <c r="B394" t="s">
        <v>1886</v>
      </c>
      <c r="C394" s="3" t="s">
        <v>1887</v>
      </c>
      <c r="D394">
        <v>7200</v>
      </c>
      <c r="E394">
        <v>3301</v>
      </c>
      <c r="F394">
        <f>ROUND(((E394/D394)*100),1)</f>
        <v>45.8</v>
      </c>
      <c r="G394" t="s">
        <v>14</v>
      </c>
      <c r="H394">
        <f>(E394/I394)</f>
        <v>89.21621621621621</v>
      </c>
      <c r="I394">
        <v>37</v>
      </c>
      <c r="J394" t="s">
        <v>21</v>
      </c>
      <c r="K394" t="s">
        <v>22</v>
      </c>
      <c r="L394">
        <v>1342069200</v>
      </c>
      <c r="M394" s="9">
        <f>(((L394/60)/60)/24)+DATE(1970,1,1)</f>
        <v>41102.208333333336</v>
      </c>
      <c r="N394">
        <v>1344574800</v>
      </c>
      <c r="O394" s="9">
        <f>(((N394/60)/60)/24)+DATE(1970,1,1)</f>
        <v>41131.208333333336</v>
      </c>
      <c r="P394" s="10">
        <f>YEAR(M394)</f>
        <v>2012</v>
      </c>
      <c r="Q394" t="b">
        <v>0</v>
      </c>
      <c r="R394" t="b">
        <v>0</v>
      </c>
      <c r="S394" t="s">
        <v>33</v>
      </c>
      <c r="T394" t="str" cm="1">
        <f t="array" ref="T394:U394">_xlfn.TEXTSPLIT(S394, "/")</f>
        <v>theater</v>
      </c>
      <c r="U394" t="str">
        <v>plays</v>
      </c>
    </row>
    <row r="395" spans="1:21" ht="31" x14ac:dyDescent="0.35">
      <c r="A395">
        <v>931</v>
      </c>
      <c r="B395" t="s">
        <v>1894</v>
      </c>
      <c r="C395" s="3" t="s">
        <v>1895</v>
      </c>
      <c r="D395">
        <v>7900</v>
      </c>
      <c r="E395">
        <v>5729</v>
      </c>
      <c r="F395">
        <f>ROUND(((E395/D395)*100),1)</f>
        <v>72.5</v>
      </c>
      <c r="G395" t="s">
        <v>14</v>
      </c>
      <c r="H395">
        <f>(E395/I395)</f>
        <v>51.151785714285715</v>
      </c>
      <c r="I395">
        <v>112</v>
      </c>
      <c r="J395" t="s">
        <v>21</v>
      </c>
      <c r="K395" t="s">
        <v>22</v>
      </c>
      <c r="L395">
        <v>1403931600</v>
      </c>
      <c r="M395" s="9">
        <f>(((L395/60)/60)/24)+DATE(1970,1,1)</f>
        <v>41818.208333333336</v>
      </c>
      <c r="N395">
        <v>1404104400</v>
      </c>
      <c r="O395" s="9">
        <f>(((N395/60)/60)/24)+DATE(1970,1,1)</f>
        <v>41820.208333333336</v>
      </c>
      <c r="P395" s="10">
        <f>YEAR(M395)</f>
        <v>2014</v>
      </c>
      <c r="Q395" t="b">
        <v>0</v>
      </c>
      <c r="R395" t="b">
        <v>1</v>
      </c>
      <c r="S395" t="s">
        <v>33</v>
      </c>
      <c r="T395" t="str" cm="1">
        <f t="array" ref="T395:U395">_xlfn.TEXTSPLIT(S395, "/")</f>
        <v>theater</v>
      </c>
      <c r="U395" t="str">
        <v>plays</v>
      </c>
    </row>
    <row r="396" spans="1:21" x14ac:dyDescent="0.35">
      <c r="A396">
        <v>936</v>
      </c>
      <c r="B396" t="s">
        <v>1246</v>
      </c>
      <c r="C396" s="3" t="s">
        <v>1904</v>
      </c>
      <c r="D396">
        <v>103200</v>
      </c>
      <c r="E396">
        <v>1690</v>
      </c>
      <c r="F396">
        <f>ROUND(((E396/D396)*100),1)</f>
        <v>1.6</v>
      </c>
      <c r="G396" t="s">
        <v>14</v>
      </c>
      <c r="H396">
        <f>(E396/I396)</f>
        <v>80.476190476190482</v>
      </c>
      <c r="I396">
        <v>21</v>
      </c>
      <c r="J396" t="s">
        <v>21</v>
      </c>
      <c r="K396" t="s">
        <v>22</v>
      </c>
      <c r="L396">
        <v>1563771600</v>
      </c>
      <c r="M396" s="9">
        <f>(((L396/60)/60)/24)+DATE(1970,1,1)</f>
        <v>43668.208333333328</v>
      </c>
      <c r="N396">
        <v>1564030800</v>
      </c>
      <c r="O396" s="9">
        <f>(((N396/60)/60)/24)+DATE(1970,1,1)</f>
        <v>43671.208333333328</v>
      </c>
      <c r="P396" s="10">
        <f>YEAR(M396)</f>
        <v>2019</v>
      </c>
      <c r="Q396" t="b">
        <v>1</v>
      </c>
      <c r="R396" t="b">
        <v>0</v>
      </c>
      <c r="S396" t="s">
        <v>33</v>
      </c>
      <c r="T396" t="str" cm="1">
        <f t="array" ref="T396:U396">_xlfn.TEXTSPLIT(S396, "/")</f>
        <v>theater</v>
      </c>
      <c r="U396" t="str">
        <v>plays</v>
      </c>
    </row>
    <row r="397" spans="1:21" ht="31" x14ac:dyDescent="0.35">
      <c r="A397">
        <v>939</v>
      </c>
      <c r="B397" t="s">
        <v>1909</v>
      </c>
      <c r="C397" s="3" t="s">
        <v>1910</v>
      </c>
      <c r="D397">
        <v>7800</v>
      </c>
      <c r="E397">
        <v>3839</v>
      </c>
      <c r="F397">
        <f>ROUND(((E397/D397)*100),1)</f>
        <v>49.2</v>
      </c>
      <c r="G397" t="s">
        <v>14</v>
      </c>
      <c r="H397">
        <f>(E397/I397)</f>
        <v>57.298507462686565</v>
      </c>
      <c r="I397">
        <v>67</v>
      </c>
      <c r="J397" t="s">
        <v>21</v>
      </c>
      <c r="K397" t="s">
        <v>22</v>
      </c>
      <c r="L397">
        <v>1304744400</v>
      </c>
      <c r="M397" s="9">
        <f>(((L397/60)/60)/24)+DATE(1970,1,1)</f>
        <v>40670.208333333336</v>
      </c>
      <c r="N397">
        <v>1306213200</v>
      </c>
      <c r="O397" s="9">
        <f>(((N397/60)/60)/24)+DATE(1970,1,1)</f>
        <v>40687.208333333336</v>
      </c>
      <c r="P397" s="10">
        <f>YEAR(M397)</f>
        <v>2011</v>
      </c>
      <c r="Q397" t="b">
        <v>0</v>
      </c>
      <c r="R397" t="b">
        <v>1</v>
      </c>
      <c r="S397" t="s">
        <v>89</v>
      </c>
      <c r="T397" t="str" cm="1">
        <f t="array" ref="T397:U397">_xlfn.TEXTSPLIT(S397, "/")</f>
        <v>games</v>
      </c>
      <c r="U397" t="str">
        <v>video games</v>
      </c>
    </row>
    <row r="398" spans="1:21" x14ac:dyDescent="0.35">
      <c r="A398">
        <v>941</v>
      </c>
      <c r="B398" t="s">
        <v>1913</v>
      </c>
      <c r="C398" s="3" t="s">
        <v>1914</v>
      </c>
      <c r="D398">
        <v>43000</v>
      </c>
      <c r="E398">
        <v>5615</v>
      </c>
      <c r="F398">
        <f>ROUND(((E398/D398)*100),1)</f>
        <v>13.1</v>
      </c>
      <c r="G398" t="s">
        <v>14</v>
      </c>
      <c r="H398">
        <f>(E398/I398)</f>
        <v>71.987179487179489</v>
      </c>
      <c r="I398">
        <v>78</v>
      </c>
      <c r="J398" t="s">
        <v>21</v>
      </c>
      <c r="K398" t="s">
        <v>22</v>
      </c>
      <c r="L398">
        <v>1294552800</v>
      </c>
      <c r="M398" s="9">
        <f>(((L398/60)/60)/24)+DATE(1970,1,1)</f>
        <v>40552.25</v>
      </c>
      <c r="N398">
        <v>1297576800</v>
      </c>
      <c r="O398" s="9">
        <f>(((N398/60)/60)/24)+DATE(1970,1,1)</f>
        <v>40587.25</v>
      </c>
      <c r="P398" s="10">
        <f>YEAR(M398)</f>
        <v>2011</v>
      </c>
      <c r="Q398" t="b">
        <v>1</v>
      </c>
      <c r="R398" t="b">
        <v>0</v>
      </c>
      <c r="S398" t="s">
        <v>33</v>
      </c>
      <c r="T398" t="str" cm="1">
        <f t="array" ref="T398:U398">_xlfn.TEXTSPLIT(S398, "/")</f>
        <v>theater</v>
      </c>
      <c r="U398" t="str">
        <v>plays</v>
      </c>
    </row>
    <row r="399" spans="1:21" x14ac:dyDescent="0.35">
      <c r="A399">
        <v>942</v>
      </c>
      <c r="B399" t="s">
        <v>1907</v>
      </c>
      <c r="C399" s="3" t="s">
        <v>1915</v>
      </c>
      <c r="D399">
        <v>9600</v>
      </c>
      <c r="E399">
        <v>6205</v>
      </c>
      <c r="F399">
        <f>ROUND(((E399/D399)*100),1)</f>
        <v>64.599999999999994</v>
      </c>
      <c r="G399" t="s">
        <v>14</v>
      </c>
      <c r="H399">
        <f>(E399/I399)</f>
        <v>92.611940298507463</v>
      </c>
      <c r="I399">
        <v>67</v>
      </c>
      <c r="J399" t="s">
        <v>26</v>
      </c>
      <c r="K399" t="s">
        <v>27</v>
      </c>
      <c r="L399">
        <v>1295935200</v>
      </c>
      <c r="M399" s="9">
        <f>(((L399/60)/60)/24)+DATE(1970,1,1)</f>
        <v>40568.25</v>
      </c>
      <c r="N399">
        <v>1296194400</v>
      </c>
      <c r="O399" s="9">
        <f>(((N399/60)/60)/24)+DATE(1970,1,1)</f>
        <v>40571.25</v>
      </c>
      <c r="P399" s="10">
        <f>YEAR(M399)</f>
        <v>2011</v>
      </c>
      <c r="Q399" t="b">
        <v>0</v>
      </c>
      <c r="R399" t="b">
        <v>0</v>
      </c>
      <c r="S399" t="s">
        <v>33</v>
      </c>
      <c r="T399" t="str" cm="1">
        <f t="array" ref="T399:U399">_xlfn.TEXTSPLIT(S399, "/")</f>
        <v>theater</v>
      </c>
      <c r="U399" t="str">
        <v>plays</v>
      </c>
    </row>
    <row r="400" spans="1:21" x14ac:dyDescent="0.35">
      <c r="A400">
        <v>944</v>
      </c>
      <c r="B400" t="s">
        <v>1918</v>
      </c>
      <c r="C400" s="3" t="s">
        <v>1919</v>
      </c>
      <c r="D400">
        <v>10000</v>
      </c>
      <c r="E400">
        <v>8142</v>
      </c>
      <c r="F400">
        <f>ROUND(((E400/D400)*100),1)</f>
        <v>81.400000000000006</v>
      </c>
      <c r="G400" t="s">
        <v>14</v>
      </c>
      <c r="H400">
        <f>(E400/I400)</f>
        <v>30.958174904942965</v>
      </c>
      <c r="I400">
        <v>263</v>
      </c>
      <c r="J400" t="s">
        <v>26</v>
      </c>
      <c r="K400" t="s">
        <v>27</v>
      </c>
      <c r="L400">
        <v>1486706400</v>
      </c>
      <c r="M400" s="9">
        <f>(((L400/60)/60)/24)+DATE(1970,1,1)</f>
        <v>42776.25</v>
      </c>
      <c r="N400">
        <v>1488348000</v>
      </c>
      <c r="O400" s="9">
        <f>(((N400/60)/60)/24)+DATE(1970,1,1)</f>
        <v>42795.25</v>
      </c>
      <c r="P400" s="10">
        <f>YEAR(M400)</f>
        <v>2017</v>
      </c>
      <c r="Q400" t="b">
        <v>0</v>
      </c>
      <c r="R400" t="b">
        <v>0</v>
      </c>
      <c r="S400" t="s">
        <v>122</v>
      </c>
      <c r="T400" t="str" cm="1">
        <f t="array" ref="T400:U400">_xlfn.TEXTSPLIT(S400, "/")</f>
        <v>photography</v>
      </c>
      <c r="U400" t="str">
        <v>photography books</v>
      </c>
    </row>
    <row r="401" spans="1:21" ht="31" x14ac:dyDescent="0.35">
      <c r="A401">
        <v>945</v>
      </c>
      <c r="B401" t="s">
        <v>1920</v>
      </c>
      <c r="C401" s="3" t="s">
        <v>1921</v>
      </c>
      <c r="D401">
        <v>172000</v>
      </c>
      <c r="E401">
        <v>55805</v>
      </c>
      <c r="F401">
        <f>ROUND(((E401/D401)*100),1)</f>
        <v>32.4</v>
      </c>
      <c r="G401" t="s">
        <v>14</v>
      </c>
      <c r="H401">
        <f>(E401/I401)</f>
        <v>33.001182732111175</v>
      </c>
      <c r="I401">
        <v>1691</v>
      </c>
      <c r="J401" t="s">
        <v>21</v>
      </c>
      <c r="K401" t="s">
        <v>22</v>
      </c>
      <c r="L401">
        <v>1333602000</v>
      </c>
      <c r="M401" s="9">
        <f>(((L401/60)/60)/24)+DATE(1970,1,1)</f>
        <v>41004.208333333336</v>
      </c>
      <c r="N401">
        <v>1334898000</v>
      </c>
      <c r="O401" s="9">
        <f>(((N401/60)/60)/24)+DATE(1970,1,1)</f>
        <v>41019.208333333336</v>
      </c>
      <c r="P401" s="10">
        <f>YEAR(M401)</f>
        <v>2012</v>
      </c>
      <c r="Q401" t="b">
        <v>1</v>
      </c>
      <c r="R401" t="b">
        <v>0</v>
      </c>
      <c r="S401" t="s">
        <v>122</v>
      </c>
      <c r="T401" t="str" cm="1">
        <f t="array" ref="T401:U401">_xlfn.TEXTSPLIT(S401, "/")</f>
        <v>photography</v>
      </c>
      <c r="U401" t="str">
        <v>photography books</v>
      </c>
    </row>
    <row r="402" spans="1:21" ht="31" x14ac:dyDescent="0.35">
      <c r="A402">
        <v>946</v>
      </c>
      <c r="B402" t="s">
        <v>1922</v>
      </c>
      <c r="C402" s="3" t="s">
        <v>1923</v>
      </c>
      <c r="D402">
        <v>153700</v>
      </c>
      <c r="E402">
        <v>15238</v>
      </c>
      <c r="F402">
        <f>ROUND(((E402/D402)*100),1)</f>
        <v>9.9</v>
      </c>
      <c r="G402" t="s">
        <v>14</v>
      </c>
      <c r="H402">
        <f>(E402/I402)</f>
        <v>84.187845303867405</v>
      </c>
      <c r="I402">
        <v>181</v>
      </c>
      <c r="J402" t="s">
        <v>21</v>
      </c>
      <c r="K402" t="s">
        <v>22</v>
      </c>
      <c r="L402">
        <v>1308200400</v>
      </c>
      <c r="M402" s="9">
        <f>(((L402/60)/60)/24)+DATE(1970,1,1)</f>
        <v>40710.208333333336</v>
      </c>
      <c r="N402">
        <v>1308373200</v>
      </c>
      <c r="O402" s="9">
        <f>(((N402/60)/60)/24)+DATE(1970,1,1)</f>
        <v>40712.208333333336</v>
      </c>
      <c r="P402" s="10">
        <f>YEAR(M402)</f>
        <v>2011</v>
      </c>
      <c r="Q402" t="b">
        <v>0</v>
      </c>
      <c r="R402" t="b">
        <v>0</v>
      </c>
      <c r="S402" t="s">
        <v>33</v>
      </c>
      <c r="T402" t="str" cm="1">
        <f t="array" ref="T402:U402">_xlfn.TEXTSPLIT(S402, "/")</f>
        <v>theater</v>
      </c>
      <c r="U402" t="str">
        <v>plays</v>
      </c>
    </row>
    <row r="403" spans="1:21" ht="31" x14ac:dyDescent="0.35">
      <c r="A403">
        <v>947</v>
      </c>
      <c r="B403" t="s">
        <v>1924</v>
      </c>
      <c r="C403" s="3" t="s">
        <v>1925</v>
      </c>
      <c r="D403">
        <v>3600</v>
      </c>
      <c r="E403">
        <v>961</v>
      </c>
      <c r="F403">
        <f>ROUND(((E403/D403)*100),1)</f>
        <v>26.7</v>
      </c>
      <c r="G403" t="s">
        <v>14</v>
      </c>
      <c r="H403">
        <f>(E403/I403)</f>
        <v>73.92307692307692</v>
      </c>
      <c r="I403">
        <v>13</v>
      </c>
      <c r="J403" t="s">
        <v>21</v>
      </c>
      <c r="K403" t="s">
        <v>22</v>
      </c>
      <c r="L403">
        <v>1411707600</v>
      </c>
      <c r="M403" s="9">
        <f>(((L403/60)/60)/24)+DATE(1970,1,1)</f>
        <v>41908.208333333336</v>
      </c>
      <c r="N403">
        <v>1412312400</v>
      </c>
      <c r="O403" s="9">
        <f>(((N403/60)/60)/24)+DATE(1970,1,1)</f>
        <v>41915.208333333336</v>
      </c>
      <c r="P403" s="10">
        <f>YEAR(M403)</f>
        <v>2014</v>
      </c>
      <c r="Q403" t="b">
        <v>0</v>
      </c>
      <c r="R403" t="b">
        <v>0</v>
      </c>
      <c r="S403" t="s">
        <v>33</v>
      </c>
      <c r="T403" t="str" cm="1">
        <f t="array" ref="T403:U403">_xlfn.TEXTSPLIT(S403, "/")</f>
        <v>theater</v>
      </c>
      <c r="U403" t="str">
        <v>plays</v>
      </c>
    </row>
    <row r="404" spans="1:21" ht="31" x14ac:dyDescent="0.35">
      <c r="A404">
        <v>950</v>
      </c>
      <c r="B404" t="s">
        <v>1930</v>
      </c>
      <c r="C404" s="3" t="s">
        <v>1931</v>
      </c>
      <c r="D404">
        <v>100</v>
      </c>
      <c r="E404">
        <v>5</v>
      </c>
      <c r="F404">
        <f>ROUND(((E404/D404)*100),1)</f>
        <v>5</v>
      </c>
      <c r="G404" t="s">
        <v>14</v>
      </c>
      <c r="H404">
        <f>(E404/I404)</f>
        <v>5</v>
      </c>
      <c r="I404">
        <v>1</v>
      </c>
      <c r="J404" t="s">
        <v>21</v>
      </c>
      <c r="K404" t="s">
        <v>22</v>
      </c>
      <c r="L404">
        <v>1555390800</v>
      </c>
      <c r="M404" s="9">
        <f>(((L404/60)/60)/24)+DATE(1970,1,1)</f>
        <v>43571.208333333328</v>
      </c>
      <c r="N404">
        <v>1555822800</v>
      </c>
      <c r="O404" s="9">
        <f>(((N404/60)/60)/24)+DATE(1970,1,1)</f>
        <v>43576.208333333328</v>
      </c>
      <c r="P404" s="10">
        <f>YEAR(M404)</f>
        <v>2019</v>
      </c>
      <c r="Q404" t="b">
        <v>0</v>
      </c>
      <c r="R404" t="b">
        <v>1</v>
      </c>
      <c r="S404" t="s">
        <v>33</v>
      </c>
      <c r="T404" t="str" cm="1">
        <f t="array" ref="T404:U404">_xlfn.TEXTSPLIT(S404, "/")</f>
        <v>theater</v>
      </c>
      <c r="U404" t="str">
        <v>plays</v>
      </c>
    </row>
    <row r="405" spans="1:21" ht="31" x14ac:dyDescent="0.35">
      <c r="A405">
        <v>953</v>
      </c>
      <c r="B405" t="s">
        <v>1936</v>
      </c>
      <c r="C405" s="3" t="s">
        <v>1937</v>
      </c>
      <c r="D405">
        <v>3300</v>
      </c>
      <c r="E405">
        <v>1980</v>
      </c>
      <c r="F405">
        <f>ROUND(((E405/D405)*100),1)</f>
        <v>60</v>
      </c>
      <c r="G405" t="s">
        <v>14</v>
      </c>
      <c r="H405">
        <f>(E405/I405)</f>
        <v>94.285714285714292</v>
      </c>
      <c r="I405">
        <v>21</v>
      </c>
      <c r="J405" t="s">
        <v>21</v>
      </c>
      <c r="K405" t="s">
        <v>22</v>
      </c>
      <c r="L405">
        <v>1450591200</v>
      </c>
      <c r="M405" s="9">
        <f>(((L405/60)/60)/24)+DATE(1970,1,1)</f>
        <v>42358.25</v>
      </c>
      <c r="N405">
        <v>1453701600</v>
      </c>
      <c r="O405" s="9">
        <f>(((N405/60)/60)/24)+DATE(1970,1,1)</f>
        <v>42394.25</v>
      </c>
      <c r="P405" s="10">
        <f>YEAR(M405)</f>
        <v>2015</v>
      </c>
      <c r="Q405" t="b">
        <v>0</v>
      </c>
      <c r="R405" t="b">
        <v>1</v>
      </c>
      <c r="S405" t="s">
        <v>474</v>
      </c>
      <c r="T405" t="str" cm="1">
        <f t="array" ref="T405:U405">_xlfn.TEXTSPLIT(S405, "/")</f>
        <v>film &amp; video</v>
      </c>
      <c r="U405" t="str">
        <v>science fiction</v>
      </c>
    </row>
    <row r="406" spans="1:21" ht="31" x14ac:dyDescent="0.35">
      <c r="A406">
        <v>956</v>
      </c>
      <c r="B406" t="s">
        <v>1942</v>
      </c>
      <c r="C406" s="3" t="s">
        <v>1943</v>
      </c>
      <c r="D406">
        <v>187600</v>
      </c>
      <c r="E406">
        <v>35698</v>
      </c>
      <c r="F406">
        <f>ROUND(((E406/D406)*100),1)</f>
        <v>19</v>
      </c>
      <c r="G406" t="s">
        <v>14</v>
      </c>
      <c r="H406">
        <f>(E406/I406)</f>
        <v>43.00963855421687</v>
      </c>
      <c r="I406">
        <v>830</v>
      </c>
      <c r="J406" t="s">
        <v>21</v>
      </c>
      <c r="K406" t="s">
        <v>22</v>
      </c>
      <c r="L406">
        <v>1450764000</v>
      </c>
      <c r="M406" s="9">
        <f>(((L406/60)/60)/24)+DATE(1970,1,1)</f>
        <v>42360.25</v>
      </c>
      <c r="N406">
        <v>1451109600</v>
      </c>
      <c r="O406" s="9">
        <f>(((N406/60)/60)/24)+DATE(1970,1,1)</f>
        <v>42364.25</v>
      </c>
      <c r="P406" s="10">
        <f>YEAR(M406)</f>
        <v>2015</v>
      </c>
      <c r="Q406" t="b">
        <v>0</v>
      </c>
      <c r="R406" t="b">
        <v>0</v>
      </c>
      <c r="S406" t="s">
        <v>474</v>
      </c>
      <c r="T406" t="str" cm="1">
        <f t="array" ref="T406:U406">_xlfn.TEXTSPLIT(S406, "/")</f>
        <v>film &amp; video</v>
      </c>
      <c r="U406" t="str">
        <v>science fiction</v>
      </c>
    </row>
    <row r="407" spans="1:21" x14ac:dyDescent="0.35">
      <c r="A407">
        <v>959</v>
      </c>
      <c r="B407" t="s">
        <v>1948</v>
      </c>
      <c r="C407" s="3" t="s">
        <v>1949</v>
      </c>
      <c r="D407">
        <v>145000</v>
      </c>
      <c r="E407">
        <v>6631</v>
      </c>
      <c r="F407">
        <f>ROUND(((E407/D407)*100),1)</f>
        <v>4.5999999999999996</v>
      </c>
      <c r="G407" t="s">
        <v>14</v>
      </c>
      <c r="H407">
        <f>(E407/I407)</f>
        <v>51.007692307692309</v>
      </c>
      <c r="I407">
        <v>130</v>
      </c>
      <c r="J407" t="s">
        <v>21</v>
      </c>
      <c r="K407" t="s">
        <v>22</v>
      </c>
      <c r="L407">
        <v>1277701200</v>
      </c>
      <c r="M407" s="9">
        <f>(((L407/60)/60)/24)+DATE(1970,1,1)</f>
        <v>40357.208333333336</v>
      </c>
      <c r="N407">
        <v>1280120400</v>
      </c>
      <c r="O407" s="9">
        <f>(((N407/60)/60)/24)+DATE(1970,1,1)</f>
        <v>40385.208333333336</v>
      </c>
      <c r="P407" s="10">
        <f>YEAR(M407)</f>
        <v>2010</v>
      </c>
      <c r="Q407" t="b">
        <v>0</v>
      </c>
      <c r="R407" t="b">
        <v>0</v>
      </c>
      <c r="S407" t="s">
        <v>206</v>
      </c>
      <c r="T407" t="str" cm="1">
        <f t="array" ref="T407:U407">_xlfn.TEXTSPLIT(S407, "/")</f>
        <v>publishing</v>
      </c>
      <c r="U407" t="str">
        <v>translations</v>
      </c>
    </row>
    <row r="408" spans="1:21" x14ac:dyDescent="0.35">
      <c r="A408">
        <v>960</v>
      </c>
      <c r="B408" t="s">
        <v>1950</v>
      </c>
      <c r="C408" s="3" t="s">
        <v>1951</v>
      </c>
      <c r="D408">
        <v>5500</v>
      </c>
      <c r="E408">
        <v>4678</v>
      </c>
      <c r="F408">
        <f>ROUND(((E408/D408)*100),1)</f>
        <v>85.1</v>
      </c>
      <c r="G408" t="s">
        <v>14</v>
      </c>
      <c r="H408">
        <f>(E408/I408)</f>
        <v>85.054545454545448</v>
      </c>
      <c r="I408">
        <v>55</v>
      </c>
      <c r="J408" t="s">
        <v>21</v>
      </c>
      <c r="K408" t="s">
        <v>22</v>
      </c>
      <c r="L408">
        <v>1454911200</v>
      </c>
      <c r="M408" s="9">
        <f>(((L408/60)/60)/24)+DATE(1970,1,1)</f>
        <v>42408.25</v>
      </c>
      <c r="N408">
        <v>1458104400</v>
      </c>
      <c r="O408" s="9">
        <f>(((N408/60)/60)/24)+DATE(1970,1,1)</f>
        <v>42445.208333333328</v>
      </c>
      <c r="P408" s="10">
        <f>YEAR(M408)</f>
        <v>2016</v>
      </c>
      <c r="Q408" t="b">
        <v>0</v>
      </c>
      <c r="R408" t="b">
        <v>0</v>
      </c>
      <c r="S408" t="s">
        <v>28</v>
      </c>
      <c r="T408" t="str" cm="1">
        <f t="array" ref="T408:U408">_xlfn.TEXTSPLIT(S408, "/")</f>
        <v>technology</v>
      </c>
      <c r="U408" t="str">
        <v>web</v>
      </c>
    </row>
    <row r="409" spans="1:21" x14ac:dyDescent="0.35">
      <c r="A409">
        <v>963</v>
      </c>
      <c r="B409" t="s">
        <v>1956</v>
      </c>
      <c r="C409" s="3" t="s">
        <v>1957</v>
      </c>
      <c r="D409">
        <v>5900</v>
      </c>
      <c r="E409">
        <v>4997</v>
      </c>
      <c r="F409">
        <f>ROUND(((E409/D409)*100),1)</f>
        <v>84.7</v>
      </c>
      <c r="G409" t="s">
        <v>14</v>
      </c>
      <c r="H409">
        <f>(E409/I409)</f>
        <v>43.833333333333336</v>
      </c>
      <c r="I409">
        <v>114</v>
      </c>
      <c r="J409" t="s">
        <v>107</v>
      </c>
      <c r="K409" t="s">
        <v>108</v>
      </c>
      <c r="L409">
        <v>1299304800</v>
      </c>
      <c r="M409" s="9">
        <f>(((L409/60)/60)/24)+DATE(1970,1,1)</f>
        <v>40607.25</v>
      </c>
      <c r="N409">
        <v>1299823200</v>
      </c>
      <c r="O409" s="9">
        <f>(((N409/60)/60)/24)+DATE(1970,1,1)</f>
        <v>40613.25</v>
      </c>
      <c r="P409" s="10">
        <f>YEAR(M409)</f>
        <v>2011</v>
      </c>
      <c r="Q409" t="b">
        <v>0</v>
      </c>
      <c r="R409" t="b">
        <v>1</v>
      </c>
      <c r="S409" t="s">
        <v>122</v>
      </c>
      <c r="T409" t="str" cm="1">
        <f t="array" ref="T409:U409">_xlfn.TEXTSPLIT(S409, "/")</f>
        <v>photography</v>
      </c>
      <c r="U409" t="str">
        <v>photography books</v>
      </c>
    </row>
    <row r="410" spans="1:21" ht="31" x14ac:dyDescent="0.35">
      <c r="A410">
        <v>970</v>
      </c>
      <c r="B410" t="s">
        <v>1969</v>
      </c>
      <c r="C410" s="3" t="s">
        <v>1970</v>
      </c>
      <c r="D410">
        <v>94900</v>
      </c>
      <c r="E410">
        <v>57659</v>
      </c>
      <c r="F410">
        <f>ROUND(((E410/D410)*100),1)</f>
        <v>60.8</v>
      </c>
      <c r="G410" t="s">
        <v>14</v>
      </c>
      <c r="H410">
        <f>(E410/I410)</f>
        <v>97.069023569023571</v>
      </c>
      <c r="I410">
        <v>594</v>
      </c>
      <c r="J410" t="s">
        <v>21</v>
      </c>
      <c r="K410" t="s">
        <v>22</v>
      </c>
      <c r="L410">
        <v>1304917200</v>
      </c>
      <c r="M410" s="9">
        <f>(((L410/60)/60)/24)+DATE(1970,1,1)</f>
        <v>40672.208333333336</v>
      </c>
      <c r="N410">
        <v>1305003600</v>
      </c>
      <c r="O410" s="9">
        <f>(((N410/60)/60)/24)+DATE(1970,1,1)</f>
        <v>40673.208333333336</v>
      </c>
      <c r="P410" s="10">
        <f>YEAR(M410)</f>
        <v>2011</v>
      </c>
      <c r="Q410" t="b">
        <v>0</v>
      </c>
      <c r="R410" t="b">
        <v>0</v>
      </c>
      <c r="S410" t="s">
        <v>33</v>
      </c>
      <c r="T410" t="str" cm="1">
        <f t="array" ref="T410:U410">_xlfn.TEXTSPLIT(S410, "/")</f>
        <v>theater</v>
      </c>
      <c r="U410" t="str">
        <v>plays</v>
      </c>
    </row>
    <row r="411" spans="1:21" x14ac:dyDescent="0.35">
      <c r="A411">
        <v>971</v>
      </c>
      <c r="B411" t="s">
        <v>1971</v>
      </c>
      <c r="C411" s="3" t="s">
        <v>1972</v>
      </c>
      <c r="D411">
        <v>5100</v>
      </c>
      <c r="E411">
        <v>1414</v>
      </c>
      <c r="F411">
        <f>ROUND(((E411/D411)*100),1)</f>
        <v>27.7</v>
      </c>
      <c r="G411" t="s">
        <v>14</v>
      </c>
      <c r="H411">
        <f>(E411/I411)</f>
        <v>58.916666666666664</v>
      </c>
      <c r="I411">
        <v>24</v>
      </c>
      <c r="J411" t="s">
        <v>21</v>
      </c>
      <c r="K411" t="s">
        <v>22</v>
      </c>
      <c r="L411">
        <v>1381208400</v>
      </c>
      <c r="M411" s="9">
        <f>(((L411/60)/60)/24)+DATE(1970,1,1)</f>
        <v>41555.208333333336</v>
      </c>
      <c r="N411">
        <v>1381726800</v>
      </c>
      <c r="O411" s="9">
        <f>(((N411/60)/60)/24)+DATE(1970,1,1)</f>
        <v>41561.208333333336</v>
      </c>
      <c r="P411" s="10">
        <f>YEAR(M411)</f>
        <v>2013</v>
      </c>
      <c r="Q411" t="b">
        <v>0</v>
      </c>
      <c r="R411" t="b">
        <v>0</v>
      </c>
      <c r="S411" t="s">
        <v>269</v>
      </c>
      <c r="T411" t="str" cm="1">
        <f t="array" ref="T411:U411">_xlfn.TEXTSPLIT(S411, "/")</f>
        <v>film &amp; video</v>
      </c>
      <c r="U411" t="str">
        <v>television</v>
      </c>
    </row>
    <row r="412" spans="1:21" ht="31" x14ac:dyDescent="0.35">
      <c r="A412">
        <v>973</v>
      </c>
      <c r="B412" t="s">
        <v>1975</v>
      </c>
      <c r="C412" s="3" t="s">
        <v>1976</v>
      </c>
      <c r="D412">
        <v>121100</v>
      </c>
      <c r="E412">
        <v>26176</v>
      </c>
      <c r="F412">
        <f>ROUND(((E412/D412)*100),1)</f>
        <v>21.6</v>
      </c>
      <c r="G412" t="s">
        <v>14</v>
      </c>
      <c r="H412">
        <f>(E412/I412)</f>
        <v>103.87301587301587</v>
      </c>
      <c r="I412">
        <v>252</v>
      </c>
      <c r="J412" t="s">
        <v>21</v>
      </c>
      <c r="K412" t="s">
        <v>22</v>
      </c>
      <c r="L412">
        <v>1291960800</v>
      </c>
      <c r="M412" s="9">
        <f>(((L412/60)/60)/24)+DATE(1970,1,1)</f>
        <v>40522.25</v>
      </c>
      <c r="N412">
        <v>1292133600</v>
      </c>
      <c r="O412" s="9">
        <f>(((N412/60)/60)/24)+DATE(1970,1,1)</f>
        <v>40524.25</v>
      </c>
      <c r="P412" s="10">
        <f>YEAR(M412)</f>
        <v>2010</v>
      </c>
      <c r="Q412" t="b">
        <v>0</v>
      </c>
      <c r="R412" t="b">
        <v>1</v>
      </c>
      <c r="S412" t="s">
        <v>33</v>
      </c>
      <c r="T412" t="str" cm="1">
        <f t="array" ref="T412:U412">_xlfn.TEXTSPLIT(S412, "/")</f>
        <v>theater</v>
      </c>
      <c r="U412" t="str">
        <v>plays</v>
      </c>
    </row>
    <row r="413" spans="1:21" x14ac:dyDescent="0.35">
      <c r="A413">
        <v>977</v>
      </c>
      <c r="B413" t="s">
        <v>1258</v>
      </c>
      <c r="C413" s="3" t="s">
        <v>1983</v>
      </c>
      <c r="D413">
        <v>7000</v>
      </c>
      <c r="E413">
        <v>5177</v>
      </c>
      <c r="F413">
        <f>ROUND(((E413/D413)*100),1)</f>
        <v>74</v>
      </c>
      <c r="G413" t="s">
        <v>14</v>
      </c>
      <c r="H413">
        <f>(E413/I413)</f>
        <v>77.268656716417908</v>
      </c>
      <c r="I413">
        <v>67</v>
      </c>
      <c r="J413" t="s">
        <v>21</v>
      </c>
      <c r="K413" t="s">
        <v>22</v>
      </c>
      <c r="L413">
        <v>1517983200</v>
      </c>
      <c r="M413" s="9">
        <f>(((L413/60)/60)/24)+DATE(1970,1,1)</f>
        <v>43138.25</v>
      </c>
      <c r="N413">
        <v>1520748000</v>
      </c>
      <c r="O413" s="9">
        <f>(((N413/60)/60)/24)+DATE(1970,1,1)</f>
        <v>43170.25</v>
      </c>
      <c r="P413" s="10">
        <f>YEAR(M413)</f>
        <v>2018</v>
      </c>
      <c r="Q413" t="b">
        <v>0</v>
      </c>
      <c r="R413" t="b">
        <v>0</v>
      </c>
      <c r="S413" t="s">
        <v>17</v>
      </c>
      <c r="T413" t="str" cm="1">
        <f t="array" ref="T413:U413">_xlfn.TEXTSPLIT(S413, "/")</f>
        <v>food</v>
      </c>
      <c r="U413" t="str">
        <v>food trucks</v>
      </c>
    </row>
    <row r="414" spans="1:21" ht="31" x14ac:dyDescent="0.35">
      <c r="A414">
        <v>980</v>
      </c>
      <c r="B414" t="s">
        <v>1988</v>
      </c>
      <c r="C414" s="3" t="s">
        <v>1989</v>
      </c>
      <c r="D414">
        <v>195200</v>
      </c>
      <c r="E414">
        <v>78630</v>
      </c>
      <c r="F414">
        <f>ROUND(((E414/D414)*100),1)</f>
        <v>40.299999999999997</v>
      </c>
      <c r="G414" t="s">
        <v>14</v>
      </c>
      <c r="H414">
        <f>(E414/I414)</f>
        <v>105.97035040431267</v>
      </c>
      <c r="I414">
        <v>742</v>
      </c>
      <c r="J414" t="s">
        <v>21</v>
      </c>
      <c r="K414" t="s">
        <v>22</v>
      </c>
      <c r="L414">
        <v>1446181200</v>
      </c>
      <c r="M414" s="9">
        <f>(((L414/60)/60)/24)+DATE(1970,1,1)</f>
        <v>42307.208333333328</v>
      </c>
      <c r="N414">
        <v>1446616800</v>
      </c>
      <c r="O414" s="9">
        <f>(((N414/60)/60)/24)+DATE(1970,1,1)</f>
        <v>42312.25</v>
      </c>
      <c r="P414" s="10">
        <f>YEAR(M414)</f>
        <v>2015</v>
      </c>
      <c r="Q414" t="b">
        <v>1</v>
      </c>
      <c r="R414" t="b">
        <v>0</v>
      </c>
      <c r="S414" t="s">
        <v>68</v>
      </c>
      <c r="T414" t="str" cm="1">
        <f t="array" ref="T414:U414">_xlfn.TEXTSPLIT(S414, "/")</f>
        <v>publishing</v>
      </c>
      <c r="U414" t="str">
        <v>nonfiction</v>
      </c>
    </row>
    <row r="415" spans="1:21" x14ac:dyDescent="0.35">
      <c r="A415">
        <v>982</v>
      </c>
      <c r="B415" t="s">
        <v>1992</v>
      </c>
      <c r="C415" s="3" t="s">
        <v>1993</v>
      </c>
      <c r="D415">
        <v>7200</v>
      </c>
      <c r="E415">
        <v>6115</v>
      </c>
      <c r="F415">
        <f>ROUND(((E415/D415)*100),1)</f>
        <v>84.9</v>
      </c>
      <c r="G415" t="s">
        <v>14</v>
      </c>
      <c r="H415">
        <f>(E415/I415)</f>
        <v>81.533333333333331</v>
      </c>
      <c r="I415">
        <v>75</v>
      </c>
      <c r="J415" t="s">
        <v>21</v>
      </c>
      <c r="K415" t="s">
        <v>22</v>
      </c>
      <c r="L415">
        <v>1311051600</v>
      </c>
      <c r="M415" s="9">
        <f>(((L415/60)/60)/24)+DATE(1970,1,1)</f>
        <v>40743.208333333336</v>
      </c>
      <c r="N415">
        <v>1311224400</v>
      </c>
      <c r="O415" s="9">
        <f>(((N415/60)/60)/24)+DATE(1970,1,1)</f>
        <v>40745.208333333336</v>
      </c>
      <c r="P415" s="10">
        <f>YEAR(M415)</f>
        <v>2011</v>
      </c>
      <c r="Q415" t="b">
        <v>0</v>
      </c>
      <c r="R415" t="b">
        <v>1</v>
      </c>
      <c r="S415" t="s">
        <v>42</v>
      </c>
      <c r="T415" t="str" cm="1">
        <f t="array" ref="T415:U415">_xlfn.TEXTSPLIT(S415, "/")</f>
        <v>film &amp; video</v>
      </c>
      <c r="U415" t="str">
        <v>documentary</v>
      </c>
    </row>
    <row r="416" spans="1:21" x14ac:dyDescent="0.35">
      <c r="A416">
        <v>985</v>
      </c>
      <c r="B416" t="s">
        <v>1998</v>
      </c>
      <c r="C416" s="3" t="s">
        <v>1999</v>
      </c>
      <c r="D416">
        <v>170600</v>
      </c>
      <c r="E416">
        <v>114523</v>
      </c>
      <c r="F416">
        <f>ROUND(((E416/D416)*100),1)</f>
        <v>67.099999999999994</v>
      </c>
      <c r="G416" t="s">
        <v>14</v>
      </c>
      <c r="H416">
        <f>(E416/I416)</f>
        <v>25.998410896708286</v>
      </c>
      <c r="I416">
        <v>4405</v>
      </c>
      <c r="J416" t="s">
        <v>21</v>
      </c>
      <c r="K416" t="s">
        <v>22</v>
      </c>
      <c r="L416">
        <v>1386309600</v>
      </c>
      <c r="M416" s="9">
        <f>(((L416/60)/60)/24)+DATE(1970,1,1)</f>
        <v>41614.25</v>
      </c>
      <c r="N416">
        <v>1388556000</v>
      </c>
      <c r="O416" s="9">
        <f>(((N416/60)/60)/24)+DATE(1970,1,1)</f>
        <v>41640.25</v>
      </c>
      <c r="P416" s="10">
        <f>YEAR(M416)</f>
        <v>2013</v>
      </c>
      <c r="Q416" t="b">
        <v>0</v>
      </c>
      <c r="R416" t="b">
        <v>1</v>
      </c>
      <c r="S416" t="s">
        <v>23</v>
      </c>
      <c r="T416" t="str" cm="1">
        <f t="array" ref="T416:U416">_xlfn.TEXTSPLIT(S416, "/")</f>
        <v>music</v>
      </c>
      <c r="U416" t="str">
        <v>rock</v>
      </c>
    </row>
    <row r="417" spans="1:21" ht="31" x14ac:dyDescent="0.35">
      <c r="A417">
        <v>986</v>
      </c>
      <c r="B417" t="s">
        <v>2000</v>
      </c>
      <c r="C417" s="3" t="s">
        <v>2001</v>
      </c>
      <c r="D417">
        <v>7800</v>
      </c>
      <c r="E417">
        <v>3144</v>
      </c>
      <c r="F417">
        <f>ROUND(((E417/D417)*100),1)</f>
        <v>40.299999999999997</v>
      </c>
      <c r="G417" t="s">
        <v>14</v>
      </c>
      <c r="H417">
        <f>(E417/I417)</f>
        <v>34.173913043478258</v>
      </c>
      <c r="I417">
        <v>92</v>
      </c>
      <c r="J417" t="s">
        <v>21</v>
      </c>
      <c r="K417" t="s">
        <v>22</v>
      </c>
      <c r="L417">
        <v>1301979600</v>
      </c>
      <c r="M417" s="9">
        <f>(((L417/60)/60)/24)+DATE(1970,1,1)</f>
        <v>40638.208333333336</v>
      </c>
      <c r="N417">
        <v>1303189200</v>
      </c>
      <c r="O417" s="9">
        <f>(((N417/60)/60)/24)+DATE(1970,1,1)</f>
        <v>40652.208333333336</v>
      </c>
      <c r="P417" s="10">
        <f>YEAR(M417)</f>
        <v>2011</v>
      </c>
      <c r="Q417" t="b">
        <v>0</v>
      </c>
      <c r="R417" t="b">
        <v>0</v>
      </c>
      <c r="S417" t="s">
        <v>23</v>
      </c>
      <c r="T417" t="str" cm="1">
        <f t="array" ref="T417:U417">_xlfn.TEXTSPLIT(S417, "/")</f>
        <v>music</v>
      </c>
      <c r="U417" t="str">
        <v>rock</v>
      </c>
    </row>
    <row r="418" spans="1:21" ht="31" x14ac:dyDescent="0.35">
      <c r="A418">
        <v>988</v>
      </c>
      <c r="B418" t="s">
        <v>2004</v>
      </c>
      <c r="C418" s="3" t="s">
        <v>2005</v>
      </c>
      <c r="D418">
        <v>9400</v>
      </c>
      <c r="E418">
        <v>4899</v>
      </c>
      <c r="F418">
        <f>ROUND(((E418/D418)*100),1)</f>
        <v>52.1</v>
      </c>
      <c r="G418" t="s">
        <v>14</v>
      </c>
      <c r="H418">
        <f>(E418/I418)</f>
        <v>76.546875</v>
      </c>
      <c r="I418">
        <v>64</v>
      </c>
      <c r="J418" t="s">
        <v>21</v>
      </c>
      <c r="K418" t="s">
        <v>22</v>
      </c>
      <c r="L418">
        <v>1478930400</v>
      </c>
      <c r="M418" s="9">
        <f>(((L418/60)/60)/24)+DATE(1970,1,1)</f>
        <v>42686.25</v>
      </c>
      <c r="N418">
        <v>1480744800</v>
      </c>
      <c r="O418" s="9">
        <f>(((N418/60)/60)/24)+DATE(1970,1,1)</f>
        <v>42707.25</v>
      </c>
      <c r="P418" s="10">
        <f>YEAR(M418)</f>
        <v>2016</v>
      </c>
      <c r="Q418" t="b">
        <v>0</v>
      </c>
      <c r="R418" t="b">
        <v>0</v>
      </c>
      <c r="S418" t="s">
        <v>133</v>
      </c>
      <c r="T418" t="str" cm="1">
        <f t="array" ref="T418:U418">_xlfn.TEXTSPLIT(S418, "/")</f>
        <v>publishing</v>
      </c>
      <c r="U418" t="str">
        <v>radio &amp; podcasts</v>
      </c>
    </row>
    <row r="419" spans="1:21" ht="31" x14ac:dyDescent="0.35">
      <c r="A419">
        <v>990</v>
      </c>
      <c r="B419" t="s">
        <v>2008</v>
      </c>
      <c r="C419" s="3" t="s">
        <v>2009</v>
      </c>
      <c r="D419">
        <v>7800</v>
      </c>
      <c r="E419">
        <v>6839</v>
      </c>
      <c r="F419">
        <f>ROUND(((E419/D419)*100),1)</f>
        <v>87.7</v>
      </c>
      <c r="G419" t="s">
        <v>14</v>
      </c>
      <c r="H419">
        <f>(E419/I419)</f>
        <v>106.859375</v>
      </c>
      <c r="I419">
        <v>64</v>
      </c>
      <c r="J419" t="s">
        <v>21</v>
      </c>
      <c r="K419" t="s">
        <v>22</v>
      </c>
      <c r="L419">
        <v>1456984800</v>
      </c>
      <c r="M419" s="9">
        <f>(((L419/60)/60)/24)+DATE(1970,1,1)</f>
        <v>42432.25</v>
      </c>
      <c r="N419">
        <v>1458882000</v>
      </c>
      <c r="O419" s="9">
        <f>(((N419/60)/60)/24)+DATE(1970,1,1)</f>
        <v>42454.208333333328</v>
      </c>
      <c r="P419" s="10">
        <f>YEAR(M419)</f>
        <v>2016</v>
      </c>
      <c r="Q419" t="b">
        <v>0</v>
      </c>
      <c r="R419" t="b">
        <v>1</v>
      </c>
      <c r="S419" t="s">
        <v>53</v>
      </c>
      <c r="T419" t="str" cm="1">
        <f t="array" ref="T419:U419">_xlfn.TEXTSPLIT(S419, "/")</f>
        <v>film &amp; video</v>
      </c>
      <c r="U419" t="str">
        <v>drama</v>
      </c>
    </row>
    <row r="420" spans="1:21" ht="31" x14ac:dyDescent="0.35">
      <c r="A420">
        <v>994</v>
      </c>
      <c r="B420" t="s">
        <v>2015</v>
      </c>
      <c r="C420" s="3" t="s">
        <v>2016</v>
      </c>
      <c r="D420">
        <v>141100</v>
      </c>
      <c r="E420">
        <v>74073</v>
      </c>
      <c r="F420">
        <f>ROUND(((E420/D420)*100),1)</f>
        <v>52.5</v>
      </c>
      <c r="G420" t="s">
        <v>14</v>
      </c>
      <c r="H420">
        <f>(E420/I420)</f>
        <v>87.972684085510693</v>
      </c>
      <c r="I420">
        <v>842</v>
      </c>
      <c r="J420" t="s">
        <v>21</v>
      </c>
      <c r="K420" t="s">
        <v>22</v>
      </c>
      <c r="L420">
        <v>1413522000</v>
      </c>
      <c r="M420" s="9">
        <f>(((L420/60)/60)/24)+DATE(1970,1,1)</f>
        <v>41929.208333333336</v>
      </c>
      <c r="N420">
        <v>1414040400</v>
      </c>
      <c r="O420" s="9">
        <f>(((N420/60)/60)/24)+DATE(1970,1,1)</f>
        <v>41935.208333333336</v>
      </c>
      <c r="P420" s="10">
        <f>YEAR(M420)</f>
        <v>2014</v>
      </c>
      <c r="Q420" t="b">
        <v>0</v>
      </c>
      <c r="R420" t="b">
        <v>1</v>
      </c>
      <c r="S420" t="s">
        <v>206</v>
      </c>
      <c r="T420" t="str" cm="1">
        <f t="array" ref="T420:U420">_xlfn.TEXTSPLIT(S420, "/")</f>
        <v>publishing</v>
      </c>
      <c r="U420" t="str">
        <v>translations</v>
      </c>
    </row>
    <row r="421" spans="1:21" ht="31" x14ac:dyDescent="0.35">
      <c r="A421">
        <v>996</v>
      </c>
      <c r="B421" t="s">
        <v>2019</v>
      </c>
      <c r="C421" s="3" t="s">
        <v>2020</v>
      </c>
      <c r="D421">
        <v>6600</v>
      </c>
      <c r="E421">
        <v>4814</v>
      </c>
      <c r="F421">
        <f>ROUND(((E421/D421)*100),1)</f>
        <v>72.900000000000006</v>
      </c>
      <c r="G421" t="s">
        <v>14</v>
      </c>
      <c r="H421">
        <f>(E421/I421)</f>
        <v>42.982142857142854</v>
      </c>
      <c r="I421">
        <v>112</v>
      </c>
      <c r="J421" t="s">
        <v>21</v>
      </c>
      <c r="K421" t="s">
        <v>22</v>
      </c>
      <c r="L421">
        <v>1357106400</v>
      </c>
      <c r="M421" s="9">
        <f>(((L421/60)/60)/24)+DATE(1970,1,1)</f>
        <v>41276.25</v>
      </c>
      <c r="N421">
        <v>1359698400</v>
      </c>
      <c r="O421" s="9">
        <f>(((N421/60)/60)/24)+DATE(1970,1,1)</f>
        <v>41306.25</v>
      </c>
      <c r="P421" s="10">
        <f>YEAR(M421)</f>
        <v>2013</v>
      </c>
      <c r="Q421" t="b">
        <v>0</v>
      </c>
      <c r="R421" t="b">
        <v>0</v>
      </c>
      <c r="S421" t="s">
        <v>33</v>
      </c>
      <c r="T421" t="str" cm="1">
        <f t="array" ref="T421:U421">_xlfn.TEXTSPLIT(S421, "/")</f>
        <v>theater</v>
      </c>
      <c r="U421" t="str">
        <v>plays</v>
      </c>
    </row>
    <row r="422" spans="1:21" ht="31" x14ac:dyDescent="0.35">
      <c r="A422">
        <v>998</v>
      </c>
      <c r="B422" t="s">
        <v>2023</v>
      </c>
      <c r="C422" s="3" t="s">
        <v>2024</v>
      </c>
      <c r="D422">
        <v>66600</v>
      </c>
      <c r="E422">
        <v>37823</v>
      </c>
      <c r="F422">
        <f>ROUND(((E422/D422)*100),1)</f>
        <v>56.8</v>
      </c>
      <c r="G422" t="s">
        <v>14</v>
      </c>
      <c r="H422">
        <f>(E422/I422)</f>
        <v>101.13101604278074</v>
      </c>
      <c r="I422">
        <v>374</v>
      </c>
      <c r="J422" t="s">
        <v>21</v>
      </c>
      <c r="K422" t="s">
        <v>22</v>
      </c>
      <c r="L422">
        <v>1265868000</v>
      </c>
      <c r="M422" s="9">
        <f>(((L422/60)/60)/24)+DATE(1970,1,1)</f>
        <v>40220.25</v>
      </c>
      <c r="N422">
        <v>1267077600</v>
      </c>
      <c r="O422" s="9">
        <f>(((N422/60)/60)/24)+DATE(1970,1,1)</f>
        <v>40234.25</v>
      </c>
      <c r="P422" s="10">
        <f>YEAR(M422)</f>
        <v>2010</v>
      </c>
      <c r="Q422" t="b">
        <v>0</v>
      </c>
      <c r="R422" t="b">
        <v>1</v>
      </c>
      <c r="S422" t="s">
        <v>60</v>
      </c>
      <c r="T422" t="str" cm="1">
        <f t="array" ref="T422:U422">_xlfn.TEXTSPLIT(S422, "/")</f>
        <v>music</v>
      </c>
      <c r="U422" t="str">
        <v>indie rock</v>
      </c>
    </row>
    <row r="423" spans="1:21" x14ac:dyDescent="0.35">
      <c r="A423">
        <v>8</v>
      </c>
      <c r="B423" t="s">
        <v>45</v>
      </c>
      <c r="C423" s="3" t="s">
        <v>46</v>
      </c>
      <c r="D423">
        <v>110100</v>
      </c>
      <c r="E423">
        <v>21946</v>
      </c>
      <c r="F423">
        <f>ROUND(((E423/D423)*100),1)</f>
        <v>19.899999999999999</v>
      </c>
      <c r="G423" t="s">
        <v>47</v>
      </c>
      <c r="H423">
        <f>(E423/I423)</f>
        <v>30.997175141242938</v>
      </c>
      <c r="I423">
        <v>708</v>
      </c>
      <c r="J423" t="s">
        <v>36</v>
      </c>
      <c r="K423" t="s">
        <v>37</v>
      </c>
      <c r="L423">
        <v>1281330000</v>
      </c>
      <c r="M423" s="9">
        <f>(((L423/60)/60)/24)+DATE(1970,1,1)</f>
        <v>40399.208333333336</v>
      </c>
      <c r="N423">
        <v>1281502800</v>
      </c>
      <c r="O423" s="9">
        <f>(((N423/60)/60)/24)+DATE(1970,1,1)</f>
        <v>40401.208333333336</v>
      </c>
      <c r="P423" s="10">
        <f>YEAR(M423)</f>
        <v>2010</v>
      </c>
      <c r="Q423" t="b">
        <v>0</v>
      </c>
      <c r="R423" t="b">
        <v>0</v>
      </c>
      <c r="S423" t="s">
        <v>33</v>
      </c>
      <c r="T423" t="str" cm="1">
        <f t="array" ref="T423:U423">_xlfn.TEXTSPLIT(S423, "/")</f>
        <v>theater</v>
      </c>
      <c r="U423" t="str">
        <v>plays</v>
      </c>
    </row>
    <row r="424" spans="1:21" ht="31" x14ac:dyDescent="0.35">
      <c r="A424">
        <v>209</v>
      </c>
      <c r="B424" t="s">
        <v>470</v>
      </c>
      <c r="C424" s="3" t="s">
        <v>471</v>
      </c>
      <c r="D424">
        <v>194500</v>
      </c>
      <c r="E424">
        <v>41212</v>
      </c>
      <c r="F424">
        <f>ROUND(((E424/D424)*100),1)</f>
        <v>21.2</v>
      </c>
      <c r="G424" t="s">
        <v>47</v>
      </c>
      <c r="H424">
        <f>(E424/I424)</f>
        <v>51.004950495049506</v>
      </c>
      <c r="I424">
        <v>808</v>
      </c>
      <c r="J424" t="s">
        <v>26</v>
      </c>
      <c r="K424" t="s">
        <v>27</v>
      </c>
      <c r="L424">
        <v>1462510800</v>
      </c>
      <c r="M424" s="9">
        <f>(((L424/60)/60)/24)+DATE(1970,1,1)</f>
        <v>42496.208333333328</v>
      </c>
      <c r="N424">
        <v>1463115600</v>
      </c>
      <c r="O424" s="9">
        <f>(((N424/60)/60)/24)+DATE(1970,1,1)</f>
        <v>42503.208333333328</v>
      </c>
      <c r="P424" s="10">
        <f>YEAR(M424)</f>
        <v>2016</v>
      </c>
      <c r="Q424" t="b">
        <v>0</v>
      </c>
      <c r="R424" t="b">
        <v>0</v>
      </c>
      <c r="S424" t="s">
        <v>42</v>
      </c>
      <c r="T424" t="str" cm="1">
        <f t="array" ref="T424:U424">_xlfn.TEXTSPLIT(S424, "/")</f>
        <v>film &amp; video</v>
      </c>
      <c r="U424" t="str">
        <v>documentary</v>
      </c>
    </row>
    <row r="425" spans="1:21" ht="31" x14ac:dyDescent="0.35">
      <c r="A425">
        <v>271</v>
      </c>
      <c r="B425" t="s">
        <v>594</v>
      </c>
      <c r="C425" s="3" t="s">
        <v>595</v>
      </c>
      <c r="D425">
        <v>153700</v>
      </c>
      <c r="E425">
        <v>1953</v>
      </c>
      <c r="F425">
        <f>ROUND(((E425/D425)*100),1)</f>
        <v>1.3</v>
      </c>
      <c r="G425" t="s">
        <v>47</v>
      </c>
      <c r="H425">
        <f>(E425/I425)</f>
        <v>32.016393442622949</v>
      </c>
      <c r="I425">
        <v>61</v>
      </c>
      <c r="J425" t="s">
        <v>21</v>
      </c>
      <c r="K425" t="s">
        <v>22</v>
      </c>
      <c r="L425">
        <v>1449468000</v>
      </c>
      <c r="M425" s="9">
        <f>(((L425/60)/60)/24)+DATE(1970,1,1)</f>
        <v>42345.25</v>
      </c>
      <c r="N425">
        <v>1452146400</v>
      </c>
      <c r="O425" s="9">
        <f>(((N425/60)/60)/24)+DATE(1970,1,1)</f>
        <v>42376.25</v>
      </c>
      <c r="P425" s="10">
        <f>YEAR(M425)</f>
        <v>2015</v>
      </c>
      <c r="Q425" t="b">
        <v>0</v>
      </c>
      <c r="R425" t="b">
        <v>0</v>
      </c>
      <c r="S425" t="s">
        <v>122</v>
      </c>
      <c r="T425" t="str" cm="1">
        <f t="array" ref="T425:U425">_xlfn.TEXTSPLIT(S425, "/")</f>
        <v>photography</v>
      </c>
      <c r="U425" t="str">
        <v>photography books</v>
      </c>
    </row>
    <row r="426" spans="1:21" x14ac:dyDescent="0.35">
      <c r="A426">
        <v>329</v>
      </c>
      <c r="B426" t="s">
        <v>710</v>
      </c>
      <c r="C426" s="3" t="s">
        <v>711</v>
      </c>
      <c r="D426">
        <v>93800</v>
      </c>
      <c r="E426">
        <v>21477</v>
      </c>
      <c r="F426">
        <f>ROUND(((E426/D426)*100),1)</f>
        <v>22.9</v>
      </c>
      <c r="G426" t="s">
        <v>47</v>
      </c>
      <c r="H426">
        <f>(E426/I426)</f>
        <v>101.78672985781991</v>
      </c>
      <c r="I426">
        <v>211</v>
      </c>
      <c r="J426" t="s">
        <v>21</v>
      </c>
      <c r="K426" t="s">
        <v>22</v>
      </c>
      <c r="L426">
        <v>1481522400</v>
      </c>
      <c r="M426" s="9">
        <f>(((L426/60)/60)/24)+DATE(1970,1,1)</f>
        <v>42716.25</v>
      </c>
      <c r="N426">
        <v>1482472800</v>
      </c>
      <c r="O426" s="9">
        <f>(((N426/60)/60)/24)+DATE(1970,1,1)</f>
        <v>42727.25</v>
      </c>
      <c r="P426" s="10">
        <f>YEAR(M426)</f>
        <v>2016</v>
      </c>
      <c r="Q426" t="b">
        <v>0</v>
      </c>
      <c r="R426" t="b">
        <v>0</v>
      </c>
      <c r="S426" t="s">
        <v>89</v>
      </c>
      <c r="T426" t="str" cm="1">
        <f t="array" ref="T426:U426">_xlfn.TEXTSPLIT(S426, "/")</f>
        <v>games</v>
      </c>
      <c r="U426" t="str">
        <v>video games</v>
      </c>
    </row>
    <row r="427" spans="1:21" x14ac:dyDescent="0.35">
      <c r="A427">
        <v>355</v>
      </c>
      <c r="B427" t="s">
        <v>762</v>
      </c>
      <c r="C427" s="3" t="s">
        <v>763</v>
      </c>
      <c r="D427">
        <v>3800</v>
      </c>
      <c r="E427">
        <v>2241</v>
      </c>
      <c r="F427">
        <f>ROUND(((E427/D427)*100),1)</f>
        <v>59</v>
      </c>
      <c r="G427" t="s">
        <v>47</v>
      </c>
      <c r="H427">
        <f>(E427/I427)</f>
        <v>26.058139534883722</v>
      </c>
      <c r="I427">
        <v>86</v>
      </c>
      <c r="J427" t="s">
        <v>21</v>
      </c>
      <c r="K427" t="s">
        <v>22</v>
      </c>
      <c r="L427">
        <v>1485064800</v>
      </c>
      <c r="M427" s="9">
        <f>(((L427/60)/60)/24)+DATE(1970,1,1)</f>
        <v>42757.25</v>
      </c>
      <c r="N427">
        <v>1488520800</v>
      </c>
      <c r="O427" s="9">
        <f>(((N427/60)/60)/24)+DATE(1970,1,1)</f>
        <v>42797.25</v>
      </c>
      <c r="P427" s="10">
        <f>YEAR(M427)</f>
        <v>2017</v>
      </c>
      <c r="Q427" t="b">
        <v>0</v>
      </c>
      <c r="R427" t="b">
        <v>0</v>
      </c>
      <c r="S427" t="s">
        <v>65</v>
      </c>
      <c r="T427" t="str" cm="1">
        <f t="array" ref="T427:U427">_xlfn.TEXTSPLIT(S427, "/")</f>
        <v>technology</v>
      </c>
      <c r="U427" t="str">
        <v>wearables</v>
      </c>
    </row>
    <row r="428" spans="1:21" ht="31" x14ac:dyDescent="0.35">
      <c r="A428">
        <v>410</v>
      </c>
      <c r="B428" t="s">
        <v>870</v>
      </c>
      <c r="C428" s="3" t="s">
        <v>871</v>
      </c>
      <c r="D428">
        <v>153700</v>
      </c>
      <c r="E428">
        <v>55536</v>
      </c>
      <c r="F428">
        <f>ROUND(((E428/D428)*100),1)</f>
        <v>36.1</v>
      </c>
      <c r="G428" t="s">
        <v>47</v>
      </c>
      <c r="H428">
        <f>(E428/I428)</f>
        <v>49.987398739873989</v>
      </c>
      <c r="I428">
        <v>1111</v>
      </c>
      <c r="J428" t="s">
        <v>21</v>
      </c>
      <c r="K428" t="s">
        <v>22</v>
      </c>
      <c r="L428">
        <v>1430197200</v>
      </c>
      <c r="M428" s="9">
        <f>(((L428/60)/60)/24)+DATE(1970,1,1)</f>
        <v>42122.208333333328</v>
      </c>
      <c r="N428">
        <v>1430197200</v>
      </c>
      <c r="O428" s="9">
        <f>(((N428/60)/60)/24)+DATE(1970,1,1)</f>
        <v>42122.208333333328</v>
      </c>
      <c r="P428" s="10">
        <f>YEAR(M428)</f>
        <v>2015</v>
      </c>
      <c r="Q428" t="b">
        <v>0</v>
      </c>
      <c r="R428" t="b">
        <v>0</v>
      </c>
      <c r="S428" t="s">
        <v>292</v>
      </c>
      <c r="T428" t="str" cm="1">
        <f t="array" ref="T428:U428">_xlfn.TEXTSPLIT(S428, "/")</f>
        <v>games</v>
      </c>
      <c r="U428" t="str">
        <v>mobile games</v>
      </c>
    </row>
    <row r="429" spans="1:21" x14ac:dyDescent="0.35">
      <c r="A429">
        <v>413</v>
      </c>
      <c r="B429" t="s">
        <v>876</v>
      </c>
      <c r="C429" s="3" t="s">
        <v>877</v>
      </c>
      <c r="D429">
        <v>189500</v>
      </c>
      <c r="E429">
        <v>117628</v>
      </c>
      <c r="F429">
        <f>ROUND(((E429/D429)*100),1)</f>
        <v>62.1</v>
      </c>
      <c r="G429" t="s">
        <v>47</v>
      </c>
      <c r="H429">
        <f>(E429/I429)</f>
        <v>108.01469237832875</v>
      </c>
      <c r="I429">
        <v>1089</v>
      </c>
      <c r="J429" t="s">
        <v>21</v>
      </c>
      <c r="K429" t="s">
        <v>22</v>
      </c>
      <c r="L429">
        <v>1543298400</v>
      </c>
      <c r="M429" s="9">
        <f>(((L429/60)/60)/24)+DATE(1970,1,1)</f>
        <v>43431.25</v>
      </c>
      <c r="N429">
        <v>1545631200</v>
      </c>
      <c r="O429" s="9">
        <f>(((N429/60)/60)/24)+DATE(1970,1,1)</f>
        <v>43458.25</v>
      </c>
      <c r="P429" s="10">
        <f>YEAR(M429)</f>
        <v>2018</v>
      </c>
      <c r="Q429" t="b">
        <v>0</v>
      </c>
      <c r="R429" t="b">
        <v>0</v>
      </c>
      <c r="S429" t="s">
        <v>71</v>
      </c>
      <c r="T429" t="str" cm="1">
        <f t="array" ref="T429:U429">_xlfn.TEXTSPLIT(S429, "/")</f>
        <v>film &amp; video</v>
      </c>
      <c r="U429" t="str">
        <v>animation</v>
      </c>
    </row>
    <row r="430" spans="1:21" ht="31" x14ac:dyDescent="0.35">
      <c r="A430">
        <v>531</v>
      </c>
      <c r="B430" t="s">
        <v>1107</v>
      </c>
      <c r="C430" s="3" t="s">
        <v>1108</v>
      </c>
      <c r="D430">
        <v>186700</v>
      </c>
      <c r="E430">
        <v>178338</v>
      </c>
      <c r="F430">
        <f>ROUND(((E430/D430)*100),1)</f>
        <v>95.5</v>
      </c>
      <c r="G430" t="s">
        <v>47</v>
      </c>
      <c r="H430">
        <f>(E430/I430)</f>
        <v>48.993956043956047</v>
      </c>
      <c r="I430">
        <v>3640</v>
      </c>
      <c r="J430" t="s">
        <v>98</v>
      </c>
      <c r="K430" t="s">
        <v>99</v>
      </c>
      <c r="L430">
        <v>1384149600</v>
      </c>
      <c r="M430" s="9">
        <f>(((L430/60)/60)/24)+DATE(1970,1,1)</f>
        <v>41589.25</v>
      </c>
      <c r="N430">
        <v>1388988000</v>
      </c>
      <c r="O430" s="9">
        <f>(((N430/60)/60)/24)+DATE(1970,1,1)</f>
        <v>41645.25</v>
      </c>
      <c r="P430" s="10">
        <f>YEAR(M430)</f>
        <v>2013</v>
      </c>
      <c r="Q430" t="b">
        <v>0</v>
      </c>
      <c r="R430" t="b">
        <v>0</v>
      </c>
      <c r="S430" t="s">
        <v>89</v>
      </c>
      <c r="T430" t="str" cm="1">
        <f t="array" ref="T430:U430">_xlfn.TEXTSPLIT(S430, "/")</f>
        <v>games</v>
      </c>
      <c r="U430" t="str">
        <v>video games</v>
      </c>
    </row>
    <row r="431" spans="1:21" x14ac:dyDescent="0.35">
      <c r="A431">
        <v>632</v>
      </c>
      <c r="B431" t="s">
        <v>1306</v>
      </c>
      <c r="C431" s="3" t="s">
        <v>1307</v>
      </c>
      <c r="D431">
        <v>72100</v>
      </c>
      <c r="E431">
        <v>30902</v>
      </c>
      <c r="F431">
        <f>ROUND(((E431/D431)*100),1)</f>
        <v>42.9</v>
      </c>
      <c r="G431" t="s">
        <v>47</v>
      </c>
      <c r="H431">
        <f>(E431/I431)</f>
        <v>111.15827338129496</v>
      </c>
      <c r="I431">
        <v>278</v>
      </c>
      <c r="J431" t="s">
        <v>21</v>
      </c>
      <c r="K431" t="s">
        <v>22</v>
      </c>
      <c r="L431">
        <v>1414904400</v>
      </c>
      <c r="M431" s="9">
        <f>(((L431/60)/60)/24)+DATE(1970,1,1)</f>
        <v>41945.208333333336</v>
      </c>
      <c r="N431">
        <v>1416463200</v>
      </c>
      <c r="O431" s="9">
        <f>(((N431/60)/60)/24)+DATE(1970,1,1)</f>
        <v>41963.25</v>
      </c>
      <c r="P431" s="10">
        <f>YEAR(M431)</f>
        <v>2014</v>
      </c>
      <c r="Q431" t="b">
        <v>0</v>
      </c>
      <c r="R431" t="b">
        <v>0</v>
      </c>
      <c r="S431" t="s">
        <v>33</v>
      </c>
      <c r="T431" t="str" cm="1">
        <f t="array" ref="T431:U431">_xlfn.TEXTSPLIT(S431, "/")</f>
        <v>theater</v>
      </c>
      <c r="U431" t="str">
        <v>plays</v>
      </c>
    </row>
    <row r="432" spans="1:21" x14ac:dyDescent="0.35">
      <c r="A432">
        <v>639</v>
      </c>
      <c r="B432" t="s">
        <v>1320</v>
      </c>
      <c r="C432" s="3" t="s">
        <v>1321</v>
      </c>
      <c r="D432">
        <v>8600</v>
      </c>
      <c r="E432">
        <v>4832</v>
      </c>
      <c r="F432">
        <f>ROUND(((E432/D432)*100),1)</f>
        <v>56.2</v>
      </c>
      <c r="G432" t="s">
        <v>47</v>
      </c>
      <c r="H432">
        <f>(E432/I432)</f>
        <v>107.37777777777778</v>
      </c>
      <c r="I432">
        <v>45</v>
      </c>
      <c r="J432" t="s">
        <v>21</v>
      </c>
      <c r="K432" t="s">
        <v>22</v>
      </c>
      <c r="L432">
        <v>1532754000</v>
      </c>
      <c r="M432" s="9">
        <f>(((L432/60)/60)/24)+DATE(1970,1,1)</f>
        <v>43309.208333333328</v>
      </c>
      <c r="N432">
        <v>1532754000</v>
      </c>
      <c r="O432" s="9">
        <f>(((N432/60)/60)/24)+DATE(1970,1,1)</f>
        <v>43309.208333333328</v>
      </c>
      <c r="P432" s="10">
        <f>YEAR(M432)</f>
        <v>2018</v>
      </c>
      <c r="Q432" t="b">
        <v>0</v>
      </c>
      <c r="R432" t="b">
        <v>1</v>
      </c>
      <c r="S432" t="s">
        <v>53</v>
      </c>
      <c r="T432" t="str" cm="1">
        <f t="array" ref="T432:U432">_xlfn.TEXTSPLIT(S432, "/")</f>
        <v>film &amp; video</v>
      </c>
      <c r="U432" t="str">
        <v>drama</v>
      </c>
    </row>
    <row r="433" spans="1:21" x14ac:dyDescent="0.35">
      <c r="A433">
        <v>788</v>
      </c>
      <c r="B433" t="s">
        <v>1611</v>
      </c>
      <c r="C433" s="3" t="s">
        <v>1612</v>
      </c>
      <c r="D433">
        <v>3600</v>
      </c>
      <c r="E433">
        <v>3174</v>
      </c>
      <c r="F433">
        <f>ROUND(((E433/D433)*100),1)</f>
        <v>88.2</v>
      </c>
      <c r="G433" t="s">
        <v>47</v>
      </c>
      <c r="H433">
        <f>(E433/I433)</f>
        <v>102.38709677419355</v>
      </c>
      <c r="I433">
        <v>31</v>
      </c>
      <c r="J433" t="s">
        <v>21</v>
      </c>
      <c r="K433" t="s">
        <v>22</v>
      </c>
      <c r="L433">
        <v>1350709200</v>
      </c>
      <c r="M433" s="9">
        <f>(((L433/60)/60)/24)+DATE(1970,1,1)</f>
        <v>41202.208333333336</v>
      </c>
      <c r="N433">
        <v>1352527200</v>
      </c>
      <c r="O433" s="9">
        <f>(((N433/60)/60)/24)+DATE(1970,1,1)</f>
        <v>41223.25</v>
      </c>
      <c r="P433" s="10">
        <f>YEAR(M433)</f>
        <v>2012</v>
      </c>
      <c r="Q433" t="b">
        <v>0</v>
      </c>
      <c r="R433" t="b">
        <v>0</v>
      </c>
      <c r="S433" t="s">
        <v>71</v>
      </c>
      <c r="T433" t="str" cm="1">
        <f t="array" ref="T433:U433">_xlfn.TEXTSPLIT(S433, "/")</f>
        <v>film &amp; video</v>
      </c>
      <c r="U433" t="str">
        <v>animation</v>
      </c>
    </row>
    <row r="434" spans="1:21" ht="31" x14ac:dyDescent="0.35">
      <c r="A434">
        <v>903</v>
      </c>
      <c r="B434" t="s">
        <v>1838</v>
      </c>
      <c r="C434" s="3" t="s">
        <v>1839</v>
      </c>
      <c r="D434">
        <v>41000</v>
      </c>
      <c r="E434">
        <v>709</v>
      </c>
      <c r="F434">
        <f>ROUND(((E434/D434)*100),1)</f>
        <v>1.7</v>
      </c>
      <c r="G434" t="s">
        <v>47</v>
      </c>
      <c r="H434">
        <f>(E434/I434)</f>
        <v>50.642857142857146</v>
      </c>
      <c r="I434">
        <v>14</v>
      </c>
      <c r="J434" t="s">
        <v>21</v>
      </c>
      <c r="K434" t="s">
        <v>22</v>
      </c>
      <c r="L434">
        <v>1336194000</v>
      </c>
      <c r="M434" s="9">
        <f>(((L434/60)/60)/24)+DATE(1970,1,1)</f>
        <v>41034.208333333336</v>
      </c>
      <c r="N434">
        <v>1337490000</v>
      </c>
      <c r="O434" s="9">
        <f>(((N434/60)/60)/24)+DATE(1970,1,1)</f>
        <v>41049.208333333336</v>
      </c>
      <c r="P434" s="10">
        <f>YEAR(M434)</f>
        <v>2012</v>
      </c>
      <c r="Q434" t="b">
        <v>0</v>
      </c>
      <c r="R434" t="b">
        <v>1</v>
      </c>
      <c r="S434" t="s">
        <v>68</v>
      </c>
      <c r="T434" t="str" cm="1">
        <f t="array" ref="T434:U434">_xlfn.TEXTSPLIT(S434, "/")</f>
        <v>publishing</v>
      </c>
      <c r="U434" t="str">
        <v>nonfiction</v>
      </c>
    </row>
    <row r="435" spans="1:21" x14ac:dyDescent="0.35">
      <c r="A435">
        <v>917</v>
      </c>
      <c r="B435" t="s">
        <v>1866</v>
      </c>
      <c r="C435" s="3" t="s">
        <v>1867</v>
      </c>
      <c r="D435">
        <v>3600</v>
      </c>
      <c r="E435">
        <v>2097</v>
      </c>
      <c r="F435">
        <f>ROUND(((E435/D435)*100),1)</f>
        <v>58.3</v>
      </c>
      <c r="G435" t="s">
        <v>47</v>
      </c>
      <c r="H435">
        <f>(E435/I435)</f>
        <v>77.666666666666671</v>
      </c>
      <c r="I435">
        <v>27</v>
      </c>
      <c r="J435" t="s">
        <v>40</v>
      </c>
      <c r="K435" t="s">
        <v>41</v>
      </c>
      <c r="L435">
        <v>1309237200</v>
      </c>
      <c r="M435" s="9">
        <f>(((L435/60)/60)/24)+DATE(1970,1,1)</f>
        <v>40722.208333333336</v>
      </c>
      <c r="N435">
        <v>1311310800</v>
      </c>
      <c r="O435" s="9">
        <f>(((N435/60)/60)/24)+DATE(1970,1,1)</f>
        <v>40746.208333333336</v>
      </c>
      <c r="P435" s="10">
        <f>YEAR(M435)</f>
        <v>2011</v>
      </c>
      <c r="Q435" t="b">
        <v>0</v>
      </c>
      <c r="R435" t="b">
        <v>1</v>
      </c>
      <c r="S435" t="s">
        <v>100</v>
      </c>
      <c r="T435" t="str" cm="1">
        <f t="array" ref="T435:U435">_xlfn.TEXTSPLIT(S435, "/")</f>
        <v>film &amp; video</v>
      </c>
      <c r="U435" t="str">
        <v>shorts</v>
      </c>
    </row>
    <row r="436" spans="1:21" x14ac:dyDescent="0.35">
      <c r="A436">
        <v>940</v>
      </c>
      <c r="B436" t="s">
        <v>1911</v>
      </c>
      <c r="C436" s="3" t="s">
        <v>1912</v>
      </c>
      <c r="D436">
        <v>9900</v>
      </c>
      <c r="E436">
        <v>6161</v>
      </c>
      <c r="F436">
        <f>ROUND(((E436/D436)*100),1)</f>
        <v>62.2</v>
      </c>
      <c r="G436" t="s">
        <v>47</v>
      </c>
      <c r="H436">
        <f>(E436/I436)</f>
        <v>93.348484848484844</v>
      </c>
      <c r="I436">
        <v>66</v>
      </c>
      <c r="J436" t="s">
        <v>15</v>
      </c>
      <c r="K436" t="s">
        <v>16</v>
      </c>
      <c r="L436">
        <v>1354341600</v>
      </c>
      <c r="M436" s="9">
        <f>(((L436/60)/60)/24)+DATE(1970,1,1)</f>
        <v>41244.25</v>
      </c>
      <c r="N436">
        <v>1356242400</v>
      </c>
      <c r="O436" s="9">
        <f>(((N436/60)/60)/24)+DATE(1970,1,1)</f>
        <v>41266.25</v>
      </c>
      <c r="P436" s="10">
        <f>YEAR(M436)</f>
        <v>2012</v>
      </c>
      <c r="Q436" t="b">
        <v>0</v>
      </c>
      <c r="R436" t="b">
        <v>0</v>
      </c>
      <c r="S436" t="s">
        <v>28</v>
      </c>
      <c r="T436" t="str" cm="1">
        <f t="array" ref="T436:U436">_xlfn.TEXTSPLIT(S436, "/")</f>
        <v>technology</v>
      </c>
      <c r="U436" t="str">
        <v>web</v>
      </c>
    </row>
    <row r="437" spans="1:21" x14ac:dyDescent="0.35">
      <c r="A437">
        <v>1</v>
      </c>
      <c r="B437" t="s">
        <v>18</v>
      </c>
      <c r="C437" s="3" t="s">
        <v>19</v>
      </c>
      <c r="D437">
        <v>1400</v>
      </c>
      <c r="E437">
        <v>14560</v>
      </c>
      <c r="F437">
        <f>(E437/D437)*100</f>
        <v>1040</v>
      </c>
      <c r="G437" t="s">
        <v>20</v>
      </c>
      <c r="H437">
        <f>(E437/I437)</f>
        <v>92.151898734177209</v>
      </c>
      <c r="I437">
        <v>158</v>
      </c>
      <c r="J437" t="s">
        <v>21</v>
      </c>
      <c r="K437" t="s">
        <v>22</v>
      </c>
      <c r="L437">
        <v>1408424400</v>
      </c>
      <c r="M437" s="9">
        <f>(((L437/60)/60)/24)+DATE(1970,1,1)</f>
        <v>41870.208333333336</v>
      </c>
      <c r="N437">
        <v>1408597200</v>
      </c>
      <c r="O437" s="9">
        <f>(((N437/60)/60)/24)+DATE(1970,1,1)</f>
        <v>41872.208333333336</v>
      </c>
      <c r="P437" s="10">
        <f>YEAR(M437)</f>
        <v>2014</v>
      </c>
      <c r="Q437" t="b">
        <v>0</v>
      </c>
      <c r="R437" t="b">
        <v>1</v>
      </c>
      <c r="S437" t="s">
        <v>23</v>
      </c>
      <c r="T437" t="str" cm="1">
        <f t="array" ref="T437:U437">_xlfn.TEXTSPLIT(S437, "/")</f>
        <v>music</v>
      </c>
      <c r="U437" t="str">
        <v>rock</v>
      </c>
    </row>
    <row r="438" spans="1:21" ht="31" x14ac:dyDescent="0.35">
      <c r="A438">
        <v>2</v>
      </c>
      <c r="B438" t="s">
        <v>24</v>
      </c>
      <c r="C438" s="3" t="s">
        <v>25</v>
      </c>
      <c r="D438">
        <v>108400</v>
      </c>
      <c r="E438">
        <v>142523</v>
      </c>
      <c r="F438">
        <f>ROUND(((E438/D438)*100),1)</f>
        <v>131.5</v>
      </c>
      <c r="G438" t="s">
        <v>20</v>
      </c>
      <c r="H438">
        <f>(E438/I438)</f>
        <v>100.01614035087719</v>
      </c>
      <c r="I438">
        <v>1425</v>
      </c>
      <c r="J438" t="s">
        <v>26</v>
      </c>
      <c r="K438" t="s">
        <v>27</v>
      </c>
      <c r="L438">
        <v>1384668000</v>
      </c>
      <c r="M438" s="9">
        <f>(((L438/60)/60)/24)+DATE(1970,1,1)</f>
        <v>41595.25</v>
      </c>
      <c r="N438">
        <v>1384840800</v>
      </c>
      <c r="O438" s="9">
        <f>(((N438/60)/60)/24)+DATE(1970,1,1)</f>
        <v>41597.25</v>
      </c>
      <c r="P438" s="10">
        <f>YEAR(M438)</f>
        <v>2013</v>
      </c>
      <c r="Q438" t="b">
        <v>0</v>
      </c>
      <c r="R438" t="b">
        <v>0</v>
      </c>
      <c r="S438" t="s">
        <v>28</v>
      </c>
      <c r="T438" t="str" cm="1">
        <f t="array" ref="T438:U438">_xlfn.TEXTSPLIT(S438, "/")</f>
        <v>technology</v>
      </c>
      <c r="U438" t="str">
        <v>web</v>
      </c>
    </row>
    <row r="439" spans="1:21" x14ac:dyDescent="0.35">
      <c r="A439">
        <v>5</v>
      </c>
      <c r="B439" t="s">
        <v>34</v>
      </c>
      <c r="C439" s="3" t="s">
        <v>35</v>
      </c>
      <c r="D439">
        <v>7600</v>
      </c>
      <c r="E439">
        <v>13195</v>
      </c>
      <c r="F439">
        <f>ROUND(((E439/D439)*100),1)</f>
        <v>173.6</v>
      </c>
      <c r="G439" t="s">
        <v>20</v>
      </c>
      <c r="H439">
        <f>(E439/I439)</f>
        <v>75.833333333333329</v>
      </c>
      <c r="I439">
        <v>174</v>
      </c>
      <c r="J439" t="s">
        <v>36</v>
      </c>
      <c r="K439" t="s">
        <v>37</v>
      </c>
      <c r="L439">
        <v>1346130000</v>
      </c>
      <c r="M439" s="9">
        <f>(((L439/60)/60)/24)+DATE(1970,1,1)</f>
        <v>41149.208333333336</v>
      </c>
      <c r="N439">
        <v>1347080400</v>
      </c>
      <c r="O439" s="9">
        <f>(((N439/60)/60)/24)+DATE(1970,1,1)</f>
        <v>41160.208333333336</v>
      </c>
      <c r="P439" s="10">
        <f>YEAR(M439)</f>
        <v>2012</v>
      </c>
      <c r="Q439" t="b">
        <v>0</v>
      </c>
      <c r="R439" t="b">
        <v>0</v>
      </c>
      <c r="S439" t="s">
        <v>33</v>
      </c>
      <c r="T439" t="str" cm="1">
        <f t="array" ref="T439:U439">_xlfn.TEXTSPLIT(S439, "/")</f>
        <v>theater</v>
      </c>
      <c r="U439" t="str">
        <v>plays</v>
      </c>
    </row>
    <row r="440" spans="1:21" x14ac:dyDescent="0.35">
      <c r="A440">
        <v>7</v>
      </c>
      <c r="B440" t="s">
        <v>43</v>
      </c>
      <c r="C440" s="3" t="s">
        <v>44</v>
      </c>
      <c r="D440">
        <v>4500</v>
      </c>
      <c r="E440">
        <v>14741</v>
      </c>
      <c r="F440">
        <f>ROUND(((E440/D440)*100),1)</f>
        <v>327.60000000000002</v>
      </c>
      <c r="G440" t="s">
        <v>20</v>
      </c>
      <c r="H440">
        <f>(E440/I440)</f>
        <v>64.93832599118943</v>
      </c>
      <c r="I440">
        <v>227</v>
      </c>
      <c r="J440" t="s">
        <v>36</v>
      </c>
      <c r="K440" t="s">
        <v>37</v>
      </c>
      <c r="L440">
        <v>1439442000</v>
      </c>
      <c r="M440" s="9">
        <f>(((L440/60)/60)/24)+DATE(1970,1,1)</f>
        <v>42229.208333333328</v>
      </c>
      <c r="N440">
        <v>1439614800</v>
      </c>
      <c r="O440" s="9">
        <f>(((N440/60)/60)/24)+DATE(1970,1,1)</f>
        <v>42231.208333333328</v>
      </c>
      <c r="P440" s="10">
        <f>YEAR(M440)</f>
        <v>2015</v>
      </c>
      <c r="Q440" t="b">
        <v>0</v>
      </c>
      <c r="R440" t="b">
        <v>0</v>
      </c>
      <c r="S440" t="s">
        <v>33</v>
      </c>
      <c r="T440" t="str" cm="1">
        <f t="array" ref="T440:U440">_xlfn.TEXTSPLIT(S440, "/")</f>
        <v>theater</v>
      </c>
      <c r="U440" t="str">
        <v>plays</v>
      </c>
    </row>
    <row r="441" spans="1:21" ht="31" x14ac:dyDescent="0.35">
      <c r="A441">
        <v>10</v>
      </c>
      <c r="B441" t="s">
        <v>51</v>
      </c>
      <c r="C441" s="3" t="s">
        <v>52</v>
      </c>
      <c r="D441">
        <v>5200</v>
      </c>
      <c r="E441">
        <v>13838</v>
      </c>
      <c r="F441">
        <f>ROUND(((E441/D441)*100),1)</f>
        <v>266.10000000000002</v>
      </c>
      <c r="G441" t="s">
        <v>20</v>
      </c>
      <c r="H441">
        <f>(E441/I441)</f>
        <v>62.9</v>
      </c>
      <c r="I441">
        <v>220</v>
      </c>
      <c r="J441" t="s">
        <v>21</v>
      </c>
      <c r="K441" t="s">
        <v>22</v>
      </c>
      <c r="L441">
        <v>1281762000</v>
      </c>
      <c r="M441" s="9">
        <f>(((L441/60)/60)/24)+DATE(1970,1,1)</f>
        <v>40404.208333333336</v>
      </c>
      <c r="N441">
        <v>1285909200</v>
      </c>
      <c r="O441" s="9">
        <f>(((N441/60)/60)/24)+DATE(1970,1,1)</f>
        <v>40452.208333333336</v>
      </c>
      <c r="P441" s="10">
        <f>YEAR(M441)</f>
        <v>2010</v>
      </c>
      <c r="Q441" t="b">
        <v>0</v>
      </c>
      <c r="R441" t="b">
        <v>0</v>
      </c>
      <c r="S441" t="s">
        <v>53</v>
      </c>
      <c r="T441" t="str" cm="1">
        <f t="array" ref="T441:U441">_xlfn.TEXTSPLIT(S441, "/")</f>
        <v>film &amp; video</v>
      </c>
      <c r="U441" t="str">
        <v>drama</v>
      </c>
    </row>
    <row r="442" spans="1:21" ht="31" x14ac:dyDescent="0.35">
      <c r="A442">
        <v>13</v>
      </c>
      <c r="B442" t="s">
        <v>58</v>
      </c>
      <c r="C442" s="3" t="s">
        <v>59</v>
      </c>
      <c r="D442">
        <v>4200</v>
      </c>
      <c r="E442">
        <v>10295</v>
      </c>
      <c r="F442">
        <f>ROUND(((E442/D442)*100),1)</f>
        <v>245.1</v>
      </c>
      <c r="G442" t="s">
        <v>20</v>
      </c>
      <c r="H442">
        <f>(E442/I442)</f>
        <v>105.05102040816327</v>
      </c>
      <c r="I442">
        <v>98</v>
      </c>
      <c r="J442" t="s">
        <v>21</v>
      </c>
      <c r="K442" t="s">
        <v>22</v>
      </c>
      <c r="L442">
        <v>1465621200</v>
      </c>
      <c r="M442" s="9">
        <f>(((L442/60)/60)/24)+DATE(1970,1,1)</f>
        <v>42532.208333333328</v>
      </c>
      <c r="N442">
        <v>1466658000</v>
      </c>
      <c r="O442" s="9">
        <f>(((N442/60)/60)/24)+DATE(1970,1,1)</f>
        <v>42544.208333333328</v>
      </c>
      <c r="P442" s="10">
        <f>YEAR(M442)</f>
        <v>2016</v>
      </c>
      <c r="Q442" t="b">
        <v>0</v>
      </c>
      <c r="R442" t="b">
        <v>0</v>
      </c>
      <c r="S442" t="s">
        <v>60</v>
      </c>
      <c r="T442" t="str" cm="1">
        <f t="array" ref="T442:U442">_xlfn.TEXTSPLIT(S442, "/")</f>
        <v>music</v>
      </c>
      <c r="U442" t="str">
        <v>indie rock</v>
      </c>
    </row>
    <row r="443" spans="1:21" x14ac:dyDescent="0.35">
      <c r="A443">
        <v>16</v>
      </c>
      <c r="B443" t="s">
        <v>66</v>
      </c>
      <c r="C443" s="3" t="s">
        <v>67</v>
      </c>
      <c r="D443">
        <v>1700</v>
      </c>
      <c r="E443">
        <v>11041</v>
      </c>
      <c r="F443">
        <f>ROUND(((E443/D443)*100),1)</f>
        <v>649.5</v>
      </c>
      <c r="G443" t="s">
        <v>20</v>
      </c>
      <c r="H443">
        <f>(E443/I443)</f>
        <v>110.41</v>
      </c>
      <c r="I443">
        <v>100</v>
      </c>
      <c r="J443" t="s">
        <v>21</v>
      </c>
      <c r="K443" t="s">
        <v>22</v>
      </c>
      <c r="L443">
        <v>1390370400</v>
      </c>
      <c r="M443" s="9">
        <f>(((L443/60)/60)/24)+DATE(1970,1,1)</f>
        <v>41661.25</v>
      </c>
      <c r="N443">
        <v>1392271200</v>
      </c>
      <c r="O443" s="9">
        <f>(((N443/60)/60)/24)+DATE(1970,1,1)</f>
        <v>41683.25</v>
      </c>
      <c r="P443" s="10">
        <f>YEAR(M443)</f>
        <v>2014</v>
      </c>
      <c r="Q443" t="b">
        <v>0</v>
      </c>
      <c r="R443" t="b">
        <v>0</v>
      </c>
      <c r="S443" t="s">
        <v>68</v>
      </c>
      <c r="T443" t="str" cm="1">
        <f t="array" ref="T443:U443">_xlfn.TEXTSPLIT(S443, "/")</f>
        <v>publishing</v>
      </c>
      <c r="U443" t="str">
        <v>nonfiction</v>
      </c>
    </row>
    <row r="444" spans="1:21" ht="31" x14ac:dyDescent="0.35">
      <c r="A444">
        <v>17</v>
      </c>
      <c r="B444" t="s">
        <v>69</v>
      </c>
      <c r="C444" s="3" t="s">
        <v>70</v>
      </c>
      <c r="D444">
        <v>84600</v>
      </c>
      <c r="E444">
        <v>134845</v>
      </c>
      <c r="F444">
        <f>ROUND(((E444/D444)*100),1)</f>
        <v>159.4</v>
      </c>
      <c r="G444" t="s">
        <v>20</v>
      </c>
      <c r="H444">
        <f>(E444/I444)</f>
        <v>107.96236989591674</v>
      </c>
      <c r="I444">
        <v>1249</v>
      </c>
      <c r="J444" t="s">
        <v>21</v>
      </c>
      <c r="K444" t="s">
        <v>22</v>
      </c>
      <c r="L444">
        <v>1294812000</v>
      </c>
      <c r="M444" s="9">
        <f>(((L444/60)/60)/24)+DATE(1970,1,1)</f>
        <v>40555.25</v>
      </c>
      <c r="N444">
        <v>1294898400</v>
      </c>
      <c r="O444" s="9">
        <f>(((N444/60)/60)/24)+DATE(1970,1,1)</f>
        <v>40556.25</v>
      </c>
      <c r="P444" s="10">
        <f>YEAR(M444)</f>
        <v>2011</v>
      </c>
      <c r="Q444" t="b">
        <v>0</v>
      </c>
      <c r="R444" t="b">
        <v>0</v>
      </c>
      <c r="S444" t="s">
        <v>71</v>
      </c>
      <c r="T444" t="str" cm="1">
        <f t="array" ref="T444:U444">_xlfn.TEXTSPLIT(S444, "/")</f>
        <v>film &amp; video</v>
      </c>
      <c r="U444" t="str">
        <v>animation</v>
      </c>
    </row>
    <row r="445" spans="1:21" x14ac:dyDescent="0.35">
      <c r="A445">
        <v>20</v>
      </c>
      <c r="B445" t="s">
        <v>77</v>
      </c>
      <c r="C445" s="3" t="s">
        <v>78</v>
      </c>
      <c r="D445">
        <v>131800</v>
      </c>
      <c r="E445">
        <v>147936</v>
      </c>
      <c r="F445">
        <f>ROUND(((E445/D445)*100),1)</f>
        <v>112.2</v>
      </c>
      <c r="G445" t="s">
        <v>20</v>
      </c>
      <c r="H445">
        <f>(E445/I445)</f>
        <v>105.97134670487107</v>
      </c>
      <c r="I445">
        <v>1396</v>
      </c>
      <c r="J445" t="s">
        <v>21</v>
      </c>
      <c r="K445" t="s">
        <v>22</v>
      </c>
      <c r="L445">
        <v>1406523600</v>
      </c>
      <c r="M445" s="9">
        <f>(((L445/60)/60)/24)+DATE(1970,1,1)</f>
        <v>41848.208333333336</v>
      </c>
      <c r="N445">
        <v>1406523600</v>
      </c>
      <c r="O445" s="9">
        <f>(((N445/60)/60)/24)+DATE(1970,1,1)</f>
        <v>41848.208333333336</v>
      </c>
      <c r="P445" s="10">
        <f>YEAR(M445)</f>
        <v>2014</v>
      </c>
      <c r="Q445" t="b">
        <v>0</v>
      </c>
      <c r="R445" t="b">
        <v>0</v>
      </c>
      <c r="S445" t="s">
        <v>53</v>
      </c>
      <c r="T445" t="str" cm="1">
        <f t="array" ref="T445:U445">_xlfn.TEXTSPLIT(S445, "/")</f>
        <v>film &amp; video</v>
      </c>
      <c r="U445" t="str">
        <v>drama</v>
      </c>
    </row>
    <row r="446" spans="1:21" x14ac:dyDescent="0.35">
      <c r="A446">
        <v>22</v>
      </c>
      <c r="B446" t="s">
        <v>81</v>
      </c>
      <c r="C446" s="3" t="s">
        <v>82</v>
      </c>
      <c r="D446">
        <v>59100</v>
      </c>
      <c r="E446">
        <v>75690</v>
      </c>
      <c r="F446">
        <f>ROUND(((E446/D446)*100),1)</f>
        <v>128.1</v>
      </c>
      <c r="G446" t="s">
        <v>20</v>
      </c>
      <c r="H446">
        <f>(E446/I446)</f>
        <v>85.044943820224717</v>
      </c>
      <c r="I446">
        <v>890</v>
      </c>
      <c r="J446" t="s">
        <v>21</v>
      </c>
      <c r="K446" t="s">
        <v>22</v>
      </c>
      <c r="L446">
        <v>1522731600</v>
      </c>
      <c r="M446" s="9">
        <f>(((L446/60)/60)/24)+DATE(1970,1,1)</f>
        <v>43193.208333333328</v>
      </c>
      <c r="N446">
        <v>1524027600</v>
      </c>
      <c r="O446" s="9">
        <f>(((N446/60)/60)/24)+DATE(1970,1,1)</f>
        <v>43208.208333333328</v>
      </c>
      <c r="P446" s="10">
        <f>YEAR(M446)</f>
        <v>2018</v>
      </c>
      <c r="Q446" t="b">
        <v>0</v>
      </c>
      <c r="R446" t="b">
        <v>0</v>
      </c>
      <c r="S446" t="s">
        <v>33</v>
      </c>
      <c r="T446" t="str" cm="1">
        <f t="array" ref="T446:U446">_xlfn.TEXTSPLIT(S446, "/")</f>
        <v>theater</v>
      </c>
      <c r="U446" t="str">
        <v>plays</v>
      </c>
    </row>
    <row r="447" spans="1:21" x14ac:dyDescent="0.35">
      <c r="A447">
        <v>23</v>
      </c>
      <c r="B447" t="s">
        <v>83</v>
      </c>
      <c r="C447" s="3" t="s">
        <v>84</v>
      </c>
      <c r="D447">
        <v>4500</v>
      </c>
      <c r="E447">
        <v>14942</v>
      </c>
      <c r="F447">
        <f>ROUND(((E447/D447)*100),1)</f>
        <v>332</v>
      </c>
      <c r="G447" t="s">
        <v>20</v>
      </c>
      <c r="H447">
        <f>(E447/I447)</f>
        <v>105.22535211267606</v>
      </c>
      <c r="I447">
        <v>142</v>
      </c>
      <c r="J447" t="s">
        <v>40</v>
      </c>
      <c r="K447" t="s">
        <v>41</v>
      </c>
      <c r="L447">
        <v>1550124000</v>
      </c>
      <c r="M447" s="9">
        <f>(((L447/60)/60)/24)+DATE(1970,1,1)</f>
        <v>43510.25</v>
      </c>
      <c r="N447">
        <v>1554699600</v>
      </c>
      <c r="O447" s="9">
        <f>(((N447/60)/60)/24)+DATE(1970,1,1)</f>
        <v>43563.208333333328</v>
      </c>
      <c r="P447" s="10">
        <f>YEAR(M447)</f>
        <v>2019</v>
      </c>
      <c r="Q447" t="b">
        <v>0</v>
      </c>
      <c r="R447" t="b">
        <v>0</v>
      </c>
      <c r="S447" t="s">
        <v>42</v>
      </c>
      <c r="T447" t="str" cm="1">
        <f t="array" ref="T447:U447">_xlfn.TEXTSPLIT(S447, "/")</f>
        <v>film &amp; video</v>
      </c>
      <c r="U447" t="str">
        <v>documentary</v>
      </c>
    </row>
    <row r="448" spans="1:21" x14ac:dyDescent="0.35">
      <c r="A448">
        <v>24</v>
      </c>
      <c r="B448" t="s">
        <v>85</v>
      </c>
      <c r="C448" s="3" t="s">
        <v>86</v>
      </c>
      <c r="D448">
        <v>92400</v>
      </c>
      <c r="E448">
        <v>104257</v>
      </c>
      <c r="F448">
        <f>ROUND(((E448/D448)*100),1)</f>
        <v>112.8</v>
      </c>
      <c r="G448" t="s">
        <v>20</v>
      </c>
      <c r="H448">
        <f>(E448/I448)</f>
        <v>39.003741114852225</v>
      </c>
      <c r="I448">
        <v>2673</v>
      </c>
      <c r="J448" t="s">
        <v>21</v>
      </c>
      <c r="K448" t="s">
        <v>22</v>
      </c>
      <c r="L448">
        <v>1403326800</v>
      </c>
      <c r="M448" s="9">
        <f>(((L448/60)/60)/24)+DATE(1970,1,1)</f>
        <v>41811.208333333336</v>
      </c>
      <c r="N448">
        <v>1403499600</v>
      </c>
      <c r="O448" s="9">
        <f>(((N448/60)/60)/24)+DATE(1970,1,1)</f>
        <v>41813.208333333336</v>
      </c>
      <c r="P448" s="10">
        <f>YEAR(M448)</f>
        <v>2014</v>
      </c>
      <c r="Q448" t="b">
        <v>0</v>
      </c>
      <c r="R448" t="b">
        <v>0</v>
      </c>
      <c r="S448" t="s">
        <v>65</v>
      </c>
      <c r="T448" t="str" cm="1">
        <f t="array" ref="T448:U448">_xlfn.TEXTSPLIT(S448, "/")</f>
        <v>technology</v>
      </c>
      <c r="U448" t="str">
        <v>wearables</v>
      </c>
    </row>
    <row r="449" spans="1:21" x14ac:dyDescent="0.35">
      <c r="A449">
        <v>25</v>
      </c>
      <c r="B449" t="s">
        <v>87</v>
      </c>
      <c r="C449" s="3" t="s">
        <v>88</v>
      </c>
      <c r="D449">
        <v>5500</v>
      </c>
      <c r="E449">
        <v>11904</v>
      </c>
      <c r="F449">
        <f>ROUND(((E449/D449)*100),1)</f>
        <v>216.4</v>
      </c>
      <c r="G449" t="s">
        <v>20</v>
      </c>
      <c r="H449">
        <f>(E449/I449)</f>
        <v>73.030674846625772</v>
      </c>
      <c r="I449">
        <v>163</v>
      </c>
      <c r="J449" t="s">
        <v>21</v>
      </c>
      <c r="K449" t="s">
        <v>22</v>
      </c>
      <c r="L449">
        <v>1305694800</v>
      </c>
      <c r="M449" s="9">
        <f>(((L449/60)/60)/24)+DATE(1970,1,1)</f>
        <v>40681.208333333336</v>
      </c>
      <c r="N449">
        <v>1307422800</v>
      </c>
      <c r="O449" s="9">
        <f>(((N449/60)/60)/24)+DATE(1970,1,1)</f>
        <v>40701.208333333336</v>
      </c>
      <c r="P449" s="10">
        <f>YEAR(M449)</f>
        <v>2011</v>
      </c>
      <c r="Q449" t="b">
        <v>0</v>
      </c>
      <c r="R449" t="b">
        <v>1</v>
      </c>
      <c r="S449" t="s">
        <v>89</v>
      </c>
      <c r="T449" t="str" cm="1">
        <f t="array" ref="T449:U449">_xlfn.TEXTSPLIT(S449, "/")</f>
        <v>games</v>
      </c>
      <c r="U449" t="str">
        <v>video games</v>
      </c>
    </row>
    <row r="450" spans="1:21" x14ac:dyDescent="0.35">
      <c r="A450">
        <v>28</v>
      </c>
      <c r="B450" t="s">
        <v>94</v>
      </c>
      <c r="C450" s="3" t="s">
        <v>95</v>
      </c>
      <c r="D450">
        <v>130800</v>
      </c>
      <c r="E450">
        <v>137635</v>
      </c>
      <c r="F450">
        <f>ROUND(((E450/D450)*100),1)</f>
        <v>105.2</v>
      </c>
      <c r="G450" t="s">
        <v>20</v>
      </c>
      <c r="H450">
        <f>(E450/I450)</f>
        <v>61.997747747747745</v>
      </c>
      <c r="I450">
        <v>2220</v>
      </c>
      <c r="J450" t="s">
        <v>21</v>
      </c>
      <c r="K450" t="s">
        <v>22</v>
      </c>
      <c r="L450">
        <v>1265695200</v>
      </c>
      <c r="M450" s="9">
        <f>(((L450/60)/60)/24)+DATE(1970,1,1)</f>
        <v>40218.25</v>
      </c>
      <c r="N450">
        <v>1267682400</v>
      </c>
      <c r="O450" s="9">
        <f>(((N450/60)/60)/24)+DATE(1970,1,1)</f>
        <v>40241.25</v>
      </c>
      <c r="P450" s="10">
        <f>YEAR(M450)</f>
        <v>2010</v>
      </c>
      <c r="Q450" t="b">
        <v>0</v>
      </c>
      <c r="R450" t="b">
        <v>1</v>
      </c>
      <c r="S450" t="s">
        <v>33</v>
      </c>
      <c r="T450" t="str" cm="1">
        <f t="array" ref="T450:U450">_xlfn.TEXTSPLIT(S450, "/")</f>
        <v>theater</v>
      </c>
      <c r="U450" t="str">
        <v>plays</v>
      </c>
    </row>
    <row r="451" spans="1:21" x14ac:dyDescent="0.35">
      <c r="A451">
        <v>29</v>
      </c>
      <c r="B451" t="s">
        <v>96</v>
      </c>
      <c r="C451" s="3" t="s">
        <v>97</v>
      </c>
      <c r="D451">
        <v>45900</v>
      </c>
      <c r="E451">
        <v>150965</v>
      </c>
      <c r="F451">
        <f>ROUND(((E451/D451)*100),1)</f>
        <v>328.9</v>
      </c>
      <c r="G451" t="s">
        <v>20</v>
      </c>
      <c r="H451">
        <f>(E451/I451)</f>
        <v>94.000622665006233</v>
      </c>
      <c r="I451">
        <v>1606</v>
      </c>
      <c r="J451" t="s">
        <v>98</v>
      </c>
      <c r="K451" t="s">
        <v>99</v>
      </c>
      <c r="L451">
        <v>1532062800</v>
      </c>
      <c r="M451" s="9">
        <f>(((L451/60)/60)/24)+DATE(1970,1,1)</f>
        <v>43301.208333333328</v>
      </c>
      <c r="N451">
        <v>1535518800</v>
      </c>
      <c r="O451" s="9">
        <f>(((N451/60)/60)/24)+DATE(1970,1,1)</f>
        <v>43341.208333333328</v>
      </c>
      <c r="P451" s="10">
        <f>YEAR(M451)</f>
        <v>2018</v>
      </c>
      <c r="Q451" t="b">
        <v>0</v>
      </c>
      <c r="R451" t="b">
        <v>0</v>
      </c>
      <c r="S451" t="s">
        <v>100</v>
      </c>
      <c r="T451" t="str" cm="1">
        <f t="array" ref="T451:U451">_xlfn.TEXTSPLIT(S451, "/")</f>
        <v>film &amp; video</v>
      </c>
      <c r="U451" t="str">
        <v>shorts</v>
      </c>
    </row>
    <row r="452" spans="1:21" x14ac:dyDescent="0.35">
      <c r="A452">
        <v>30</v>
      </c>
      <c r="B452" t="s">
        <v>101</v>
      </c>
      <c r="C452" s="3" t="s">
        <v>102</v>
      </c>
      <c r="D452">
        <v>9000</v>
      </c>
      <c r="E452">
        <v>14455</v>
      </c>
      <c r="F452">
        <f>ROUND(((E452/D452)*100),1)</f>
        <v>160.6</v>
      </c>
      <c r="G452" t="s">
        <v>20</v>
      </c>
      <c r="H452">
        <f>(E452/I452)</f>
        <v>112.05426356589147</v>
      </c>
      <c r="I452">
        <v>129</v>
      </c>
      <c r="J452" t="s">
        <v>21</v>
      </c>
      <c r="K452" t="s">
        <v>22</v>
      </c>
      <c r="L452">
        <v>1558674000</v>
      </c>
      <c r="M452" s="9">
        <f>(((L452/60)/60)/24)+DATE(1970,1,1)</f>
        <v>43609.208333333328</v>
      </c>
      <c r="N452">
        <v>1559106000</v>
      </c>
      <c r="O452" s="9">
        <f>(((N452/60)/60)/24)+DATE(1970,1,1)</f>
        <v>43614.208333333328</v>
      </c>
      <c r="P452" s="10">
        <f>YEAR(M452)</f>
        <v>2019</v>
      </c>
      <c r="Q452" t="b">
        <v>0</v>
      </c>
      <c r="R452" t="b">
        <v>0</v>
      </c>
      <c r="S452" t="s">
        <v>71</v>
      </c>
      <c r="T452" t="str" cm="1">
        <f t="array" ref="T452:U452">_xlfn.TEXTSPLIT(S452, "/")</f>
        <v>film &amp; video</v>
      </c>
      <c r="U452" t="str">
        <v>animation</v>
      </c>
    </row>
    <row r="453" spans="1:21" ht="31" x14ac:dyDescent="0.35">
      <c r="A453">
        <v>31</v>
      </c>
      <c r="B453" t="s">
        <v>103</v>
      </c>
      <c r="C453" s="3" t="s">
        <v>104</v>
      </c>
      <c r="D453">
        <v>3500</v>
      </c>
      <c r="E453">
        <v>10850</v>
      </c>
      <c r="F453">
        <f>ROUND(((E453/D453)*100),1)</f>
        <v>310</v>
      </c>
      <c r="G453" t="s">
        <v>20</v>
      </c>
      <c r="H453">
        <f>(E453/I453)</f>
        <v>48.008849557522126</v>
      </c>
      <c r="I453">
        <v>226</v>
      </c>
      <c r="J453" t="s">
        <v>40</v>
      </c>
      <c r="K453" t="s">
        <v>41</v>
      </c>
      <c r="L453">
        <v>1451973600</v>
      </c>
      <c r="M453" s="9">
        <f>(((L453/60)/60)/24)+DATE(1970,1,1)</f>
        <v>42374.25</v>
      </c>
      <c r="N453">
        <v>1454392800</v>
      </c>
      <c r="O453" s="9">
        <f>(((N453/60)/60)/24)+DATE(1970,1,1)</f>
        <v>42402.25</v>
      </c>
      <c r="P453" s="10">
        <f>YEAR(M453)</f>
        <v>2016</v>
      </c>
      <c r="Q453" t="b">
        <v>0</v>
      </c>
      <c r="R453" t="b">
        <v>0</v>
      </c>
      <c r="S453" t="s">
        <v>89</v>
      </c>
      <c r="T453" t="str" cm="1">
        <f t="array" ref="T453:U453">_xlfn.TEXTSPLIT(S453, "/")</f>
        <v>games</v>
      </c>
      <c r="U453" t="str">
        <v>video games</v>
      </c>
    </row>
    <row r="454" spans="1:21" x14ac:dyDescent="0.35">
      <c r="A454">
        <v>33</v>
      </c>
      <c r="B454" t="s">
        <v>109</v>
      </c>
      <c r="C454" s="3" t="s">
        <v>110</v>
      </c>
      <c r="D454">
        <v>50200</v>
      </c>
      <c r="E454">
        <v>189666</v>
      </c>
      <c r="F454">
        <f>ROUND(((E454/D454)*100),1)</f>
        <v>377.8</v>
      </c>
      <c r="G454" t="s">
        <v>20</v>
      </c>
      <c r="H454">
        <f>(E454/I454)</f>
        <v>35.000184535892231</v>
      </c>
      <c r="I454">
        <v>5419</v>
      </c>
      <c r="J454" t="s">
        <v>21</v>
      </c>
      <c r="K454" t="s">
        <v>22</v>
      </c>
      <c r="L454">
        <v>1412485200</v>
      </c>
      <c r="M454" s="9">
        <f>(((L454/60)/60)/24)+DATE(1970,1,1)</f>
        <v>41917.208333333336</v>
      </c>
      <c r="N454">
        <v>1415685600</v>
      </c>
      <c r="O454" s="9">
        <f>(((N454/60)/60)/24)+DATE(1970,1,1)</f>
        <v>41954.25</v>
      </c>
      <c r="P454" s="10">
        <f>YEAR(M454)</f>
        <v>2014</v>
      </c>
      <c r="Q454" t="b">
        <v>0</v>
      </c>
      <c r="R454" t="b">
        <v>0</v>
      </c>
      <c r="S454" t="s">
        <v>33</v>
      </c>
      <c r="T454" t="str" cm="1">
        <f t="array" ref="T454:U454">_xlfn.TEXTSPLIT(S454, "/")</f>
        <v>theater</v>
      </c>
      <c r="U454" t="str">
        <v>plays</v>
      </c>
    </row>
    <row r="455" spans="1:21" ht="31" x14ac:dyDescent="0.35">
      <c r="A455">
        <v>34</v>
      </c>
      <c r="B455" t="s">
        <v>111</v>
      </c>
      <c r="C455" s="3" t="s">
        <v>112</v>
      </c>
      <c r="D455">
        <v>9300</v>
      </c>
      <c r="E455">
        <v>14025</v>
      </c>
      <c r="F455">
        <f>ROUND(((E455/D455)*100),1)</f>
        <v>150.80000000000001</v>
      </c>
      <c r="G455" t="s">
        <v>20</v>
      </c>
      <c r="H455">
        <f>(E455/I455)</f>
        <v>85</v>
      </c>
      <c r="I455">
        <v>165</v>
      </c>
      <c r="J455" t="s">
        <v>21</v>
      </c>
      <c r="K455" t="s">
        <v>22</v>
      </c>
      <c r="L455">
        <v>1490245200</v>
      </c>
      <c r="M455" s="9">
        <f>(((L455/60)/60)/24)+DATE(1970,1,1)</f>
        <v>42817.208333333328</v>
      </c>
      <c r="N455">
        <v>1490677200</v>
      </c>
      <c r="O455" s="9">
        <f>(((N455/60)/60)/24)+DATE(1970,1,1)</f>
        <v>42822.208333333328</v>
      </c>
      <c r="P455" s="10">
        <f>YEAR(M455)</f>
        <v>2017</v>
      </c>
      <c r="Q455" t="b">
        <v>0</v>
      </c>
      <c r="R455" t="b">
        <v>0</v>
      </c>
      <c r="S455" t="s">
        <v>42</v>
      </c>
      <c r="T455" t="str" cm="1">
        <f t="array" ref="T455:U455">_xlfn.TEXTSPLIT(S455, "/")</f>
        <v>film &amp; video</v>
      </c>
      <c r="U455" t="str">
        <v>documentary</v>
      </c>
    </row>
    <row r="456" spans="1:21" x14ac:dyDescent="0.35">
      <c r="A456">
        <v>35</v>
      </c>
      <c r="B456" t="s">
        <v>113</v>
      </c>
      <c r="C456" s="3" t="s">
        <v>114</v>
      </c>
      <c r="D456">
        <v>125500</v>
      </c>
      <c r="E456">
        <v>188628</v>
      </c>
      <c r="F456">
        <f>ROUND(((E456/D456)*100),1)</f>
        <v>150.30000000000001</v>
      </c>
      <c r="G456" t="s">
        <v>20</v>
      </c>
      <c r="H456">
        <f>(E456/I456)</f>
        <v>95.993893129770996</v>
      </c>
      <c r="I456">
        <v>1965</v>
      </c>
      <c r="J456" t="s">
        <v>36</v>
      </c>
      <c r="K456" t="s">
        <v>37</v>
      </c>
      <c r="L456">
        <v>1547877600</v>
      </c>
      <c r="M456" s="9">
        <f>(((L456/60)/60)/24)+DATE(1970,1,1)</f>
        <v>43484.25</v>
      </c>
      <c r="N456">
        <v>1551506400</v>
      </c>
      <c r="O456" s="9">
        <f>(((N456/60)/60)/24)+DATE(1970,1,1)</f>
        <v>43526.25</v>
      </c>
      <c r="P456" s="10">
        <f>YEAR(M456)</f>
        <v>2019</v>
      </c>
      <c r="Q456" t="b">
        <v>0</v>
      </c>
      <c r="R456" t="b">
        <v>1</v>
      </c>
      <c r="S456" t="s">
        <v>53</v>
      </c>
      <c r="T456" t="str" cm="1">
        <f t="array" ref="T456:U456">_xlfn.TEXTSPLIT(S456, "/")</f>
        <v>film &amp; video</v>
      </c>
      <c r="U456" t="str">
        <v>drama</v>
      </c>
    </row>
    <row r="457" spans="1:21" x14ac:dyDescent="0.35">
      <c r="A457">
        <v>36</v>
      </c>
      <c r="B457" t="s">
        <v>115</v>
      </c>
      <c r="C457" s="3" t="s">
        <v>116</v>
      </c>
      <c r="D457">
        <v>700</v>
      </c>
      <c r="E457">
        <v>1101</v>
      </c>
      <c r="F457">
        <f>ROUND(((E457/D457)*100),1)</f>
        <v>157.30000000000001</v>
      </c>
      <c r="G457" t="s">
        <v>20</v>
      </c>
      <c r="H457">
        <f>(E457/I457)</f>
        <v>68.8125</v>
      </c>
      <c r="I457">
        <v>16</v>
      </c>
      <c r="J457" t="s">
        <v>21</v>
      </c>
      <c r="K457" t="s">
        <v>22</v>
      </c>
      <c r="L457">
        <v>1298700000</v>
      </c>
      <c r="M457" s="9">
        <f>(((L457/60)/60)/24)+DATE(1970,1,1)</f>
        <v>40600.25</v>
      </c>
      <c r="N457">
        <v>1300856400</v>
      </c>
      <c r="O457" s="9">
        <f>(((N457/60)/60)/24)+DATE(1970,1,1)</f>
        <v>40625.208333333336</v>
      </c>
      <c r="P457" s="10">
        <f>YEAR(M457)</f>
        <v>2011</v>
      </c>
      <c r="Q457" t="b">
        <v>0</v>
      </c>
      <c r="R457" t="b">
        <v>0</v>
      </c>
      <c r="S457" t="s">
        <v>33</v>
      </c>
      <c r="T457" t="str" cm="1">
        <f t="array" ref="T457:U457">_xlfn.TEXTSPLIT(S457, "/")</f>
        <v>theater</v>
      </c>
      <c r="U457" t="str">
        <v>plays</v>
      </c>
    </row>
    <row r="458" spans="1:21" ht="31" x14ac:dyDescent="0.35">
      <c r="A458">
        <v>37</v>
      </c>
      <c r="B458" t="s">
        <v>117</v>
      </c>
      <c r="C458" s="3" t="s">
        <v>118</v>
      </c>
      <c r="D458">
        <v>8100</v>
      </c>
      <c r="E458">
        <v>11339</v>
      </c>
      <c r="F458">
        <f>ROUND(((E458/D458)*100),1)</f>
        <v>140</v>
      </c>
      <c r="G458" t="s">
        <v>20</v>
      </c>
      <c r="H458">
        <f>(E458/I458)</f>
        <v>105.97196261682242</v>
      </c>
      <c r="I458">
        <v>107</v>
      </c>
      <c r="J458" t="s">
        <v>21</v>
      </c>
      <c r="K458" t="s">
        <v>22</v>
      </c>
      <c r="L458">
        <v>1570338000</v>
      </c>
      <c r="M458" s="9">
        <f>(((L458/60)/60)/24)+DATE(1970,1,1)</f>
        <v>43744.208333333328</v>
      </c>
      <c r="N458">
        <v>1573192800</v>
      </c>
      <c r="O458" s="9">
        <f>(((N458/60)/60)/24)+DATE(1970,1,1)</f>
        <v>43777.25</v>
      </c>
      <c r="P458" s="10">
        <f>YEAR(M458)</f>
        <v>2019</v>
      </c>
      <c r="Q458" t="b">
        <v>0</v>
      </c>
      <c r="R458" t="b">
        <v>1</v>
      </c>
      <c r="S458" t="s">
        <v>119</v>
      </c>
      <c r="T458" t="str" cm="1">
        <f t="array" ref="T458:U458">_xlfn.TEXTSPLIT(S458, "/")</f>
        <v>publishing</v>
      </c>
      <c r="U458" t="str">
        <v>fiction</v>
      </c>
    </row>
    <row r="459" spans="1:21" x14ac:dyDescent="0.35">
      <c r="A459">
        <v>38</v>
      </c>
      <c r="B459" t="s">
        <v>120</v>
      </c>
      <c r="C459" s="3" t="s">
        <v>121</v>
      </c>
      <c r="D459">
        <v>3100</v>
      </c>
      <c r="E459">
        <v>10085</v>
      </c>
      <c r="F459">
        <f>ROUND(((E459/D459)*100),1)</f>
        <v>325.3</v>
      </c>
      <c r="G459" t="s">
        <v>20</v>
      </c>
      <c r="H459">
        <f>(E459/I459)</f>
        <v>75.261194029850742</v>
      </c>
      <c r="I459">
        <v>134</v>
      </c>
      <c r="J459" t="s">
        <v>21</v>
      </c>
      <c r="K459" t="s">
        <v>22</v>
      </c>
      <c r="L459">
        <v>1287378000</v>
      </c>
      <c r="M459" s="9">
        <f>(((L459/60)/60)/24)+DATE(1970,1,1)</f>
        <v>40469.208333333336</v>
      </c>
      <c r="N459">
        <v>1287810000</v>
      </c>
      <c r="O459" s="9">
        <f>(((N459/60)/60)/24)+DATE(1970,1,1)</f>
        <v>40474.208333333336</v>
      </c>
      <c r="P459" s="10">
        <f>YEAR(M459)</f>
        <v>2010</v>
      </c>
      <c r="Q459" t="b">
        <v>0</v>
      </c>
      <c r="R459" t="b">
        <v>0</v>
      </c>
      <c r="S459" t="s">
        <v>122</v>
      </c>
      <c r="T459" t="str" cm="1">
        <f t="array" ref="T459:U459">_xlfn.TEXTSPLIT(S459, "/")</f>
        <v>photography</v>
      </c>
      <c r="U459" t="str">
        <v>photography books</v>
      </c>
    </row>
    <row r="460" spans="1:21" x14ac:dyDescent="0.35">
      <c r="A460">
        <v>40</v>
      </c>
      <c r="B460" t="s">
        <v>125</v>
      </c>
      <c r="C460" s="3" t="s">
        <v>126</v>
      </c>
      <c r="D460">
        <v>8800</v>
      </c>
      <c r="E460">
        <v>14878</v>
      </c>
      <c r="F460">
        <f>ROUND(((E460/D460)*100),1)</f>
        <v>169.1</v>
      </c>
      <c r="G460" t="s">
        <v>20</v>
      </c>
      <c r="H460">
        <f>(E460/I460)</f>
        <v>75.141414141414145</v>
      </c>
      <c r="I460">
        <v>198</v>
      </c>
      <c r="J460" t="s">
        <v>21</v>
      </c>
      <c r="K460" t="s">
        <v>22</v>
      </c>
      <c r="L460">
        <v>1275714000</v>
      </c>
      <c r="M460" s="9">
        <f>(((L460/60)/60)/24)+DATE(1970,1,1)</f>
        <v>40334.208333333336</v>
      </c>
      <c r="N460">
        <v>1277355600</v>
      </c>
      <c r="O460" s="9">
        <f>(((N460/60)/60)/24)+DATE(1970,1,1)</f>
        <v>40353.208333333336</v>
      </c>
      <c r="P460" s="10">
        <f>YEAR(M460)</f>
        <v>2010</v>
      </c>
      <c r="Q460" t="b">
        <v>0</v>
      </c>
      <c r="R460" t="b">
        <v>1</v>
      </c>
      <c r="S460" t="s">
        <v>65</v>
      </c>
      <c r="T460" t="str" cm="1">
        <f t="array" ref="T460:U460">_xlfn.TEXTSPLIT(S460, "/")</f>
        <v>technology</v>
      </c>
      <c r="U460" t="str">
        <v>wearables</v>
      </c>
    </row>
    <row r="461" spans="1:21" x14ac:dyDescent="0.35">
      <c r="A461">
        <v>41</v>
      </c>
      <c r="B461" t="s">
        <v>127</v>
      </c>
      <c r="C461" s="3" t="s">
        <v>128</v>
      </c>
      <c r="D461">
        <v>5600</v>
      </c>
      <c r="E461">
        <v>11924</v>
      </c>
      <c r="F461">
        <f>ROUND(((E461/D461)*100),1)</f>
        <v>212.9</v>
      </c>
      <c r="G461" t="s">
        <v>20</v>
      </c>
      <c r="H461">
        <f>(E461/I461)</f>
        <v>107.42342342342343</v>
      </c>
      <c r="I461">
        <v>111</v>
      </c>
      <c r="J461" t="s">
        <v>107</v>
      </c>
      <c r="K461" t="s">
        <v>108</v>
      </c>
      <c r="L461">
        <v>1346734800</v>
      </c>
      <c r="M461" s="9">
        <f>(((L461/60)/60)/24)+DATE(1970,1,1)</f>
        <v>41156.208333333336</v>
      </c>
      <c r="N461">
        <v>1348981200</v>
      </c>
      <c r="O461" s="9">
        <f>(((N461/60)/60)/24)+DATE(1970,1,1)</f>
        <v>41182.208333333336</v>
      </c>
      <c r="P461" s="10">
        <f>YEAR(M461)</f>
        <v>2012</v>
      </c>
      <c r="Q461" t="b">
        <v>0</v>
      </c>
      <c r="R461" t="b">
        <v>1</v>
      </c>
      <c r="S461" t="s">
        <v>23</v>
      </c>
      <c r="T461" t="str" cm="1">
        <f t="array" ref="T461:U461">_xlfn.TEXTSPLIT(S461, "/")</f>
        <v>music</v>
      </c>
      <c r="U461" t="str">
        <v>rock</v>
      </c>
    </row>
    <row r="462" spans="1:21" x14ac:dyDescent="0.35">
      <c r="A462">
        <v>42</v>
      </c>
      <c r="B462" t="s">
        <v>129</v>
      </c>
      <c r="C462" s="3" t="s">
        <v>130</v>
      </c>
      <c r="D462">
        <v>1800</v>
      </c>
      <c r="E462">
        <v>7991</v>
      </c>
      <c r="F462">
        <f>ROUND(((E462/D462)*100),1)</f>
        <v>443.9</v>
      </c>
      <c r="G462" t="s">
        <v>20</v>
      </c>
      <c r="H462">
        <f>(E462/I462)</f>
        <v>35.995495495495497</v>
      </c>
      <c r="I462">
        <v>222</v>
      </c>
      <c r="J462" t="s">
        <v>21</v>
      </c>
      <c r="K462" t="s">
        <v>22</v>
      </c>
      <c r="L462">
        <v>1309755600</v>
      </c>
      <c r="M462" s="9">
        <f>(((L462/60)/60)/24)+DATE(1970,1,1)</f>
        <v>40728.208333333336</v>
      </c>
      <c r="N462">
        <v>1310533200</v>
      </c>
      <c r="O462" s="9">
        <f>(((N462/60)/60)/24)+DATE(1970,1,1)</f>
        <v>40737.208333333336</v>
      </c>
      <c r="P462" s="10">
        <f>YEAR(M462)</f>
        <v>2011</v>
      </c>
      <c r="Q462" t="b">
        <v>0</v>
      </c>
      <c r="R462" t="b">
        <v>0</v>
      </c>
      <c r="S462" t="s">
        <v>17</v>
      </c>
      <c r="T462" t="str" cm="1">
        <f t="array" ref="T462:U462">_xlfn.TEXTSPLIT(S462, "/")</f>
        <v>food</v>
      </c>
      <c r="U462" t="str">
        <v>food trucks</v>
      </c>
    </row>
    <row r="463" spans="1:21" x14ac:dyDescent="0.35">
      <c r="A463">
        <v>43</v>
      </c>
      <c r="B463" t="s">
        <v>131</v>
      </c>
      <c r="C463" s="3" t="s">
        <v>132</v>
      </c>
      <c r="D463">
        <v>90200</v>
      </c>
      <c r="E463">
        <v>167717</v>
      </c>
      <c r="F463">
        <f>ROUND(((E463/D463)*100),1)</f>
        <v>185.9</v>
      </c>
      <c r="G463" t="s">
        <v>20</v>
      </c>
      <c r="H463">
        <f>(E463/I463)</f>
        <v>26.998873148744366</v>
      </c>
      <c r="I463">
        <v>6212</v>
      </c>
      <c r="J463" t="s">
        <v>21</v>
      </c>
      <c r="K463" t="s">
        <v>22</v>
      </c>
      <c r="L463">
        <v>1406178000</v>
      </c>
      <c r="M463" s="9">
        <f>(((L463/60)/60)/24)+DATE(1970,1,1)</f>
        <v>41844.208333333336</v>
      </c>
      <c r="N463">
        <v>1407560400</v>
      </c>
      <c r="O463" s="9">
        <f>(((N463/60)/60)/24)+DATE(1970,1,1)</f>
        <v>41860.208333333336</v>
      </c>
      <c r="P463" s="10">
        <f>YEAR(M463)</f>
        <v>2014</v>
      </c>
      <c r="Q463" t="b">
        <v>0</v>
      </c>
      <c r="R463" t="b">
        <v>0</v>
      </c>
      <c r="S463" t="s">
        <v>133</v>
      </c>
      <c r="T463" t="str" cm="1">
        <f t="array" ref="T463:U463">_xlfn.TEXTSPLIT(S463, "/")</f>
        <v>publishing</v>
      </c>
      <c r="U463" t="str">
        <v>radio &amp; podcasts</v>
      </c>
    </row>
    <row r="464" spans="1:21" x14ac:dyDescent="0.35">
      <c r="A464">
        <v>44</v>
      </c>
      <c r="B464" t="s">
        <v>134</v>
      </c>
      <c r="C464" s="3" t="s">
        <v>135</v>
      </c>
      <c r="D464">
        <v>1600</v>
      </c>
      <c r="E464">
        <v>10541</v>
      </c>
      <c r="F464">
        <f>ROUND(((E464/D464)*100),1)</f>
        <v>658.8</v>
      </c>
      <c r="G464" t="s">
        <v>20</v>
      </c>
      <c r="H464">
        <f>(E464/I464)</f>
        <v>107.56122448979592</v>
      </c>
      <c r="I464">
        <v>98</v>
      </c>
      <c r="J464" t="s">
        <v>36</v>
      </c>
      <c r="K464" t="s">
        <v>37</v>
      </c>
      <c r="L464">
        <v>1552798800</v>
      </c>
      <c r="M464" s="9">
        <f>(((L464/60)/60)/24)+DATE(1970,1,1)</f>
        <v>43541.208333333328</v>
      </c>
      <c r="N464">
        <v>1552885200</v>
      </c>
      <c r="O464" s="9">
        <f>(((N464/60)/60)/24)+DATE(1970,1,1)</f>
        <v>43542.208333333328</v>
      </c>
      <c r="P464" s="10">
        <f>YEAR(M464)</f>
        <v>2019</v>
      </c>
      <c r="Q464" t="b">
        <v>0</v>
      </c>
      <c r="R464" t="b">
        <v>0</v>
      </c>
      <c r="S464" t="s">
        <v>119</v>
      </c>
      <c r="T464" t="str" cm="1">
        <f t="array" ref="T464:U464">_xlfn.TEXTSPLIT(S464, "/")</f>
        <v>publishing</v>
      </c>
      <c r="U464" t="str">
        <v>fiction</v>
      </c>
    </row>
    <row r="465" spans="1:21" x14ac:dyDescent="0.35">
      <c r="A465">
        <v>46</v>
      </c>
      <c r="B465" t="s">
        <v>138</v>
      </c>
      <c r="C465" s="3" t="s">
        <v>139</v>
      </c>
      <c r="D465">
        <v>3700</v>
      </c>
      <c r="E465">
        <v>4247</v>
      </c>
      <c r="F465">
        <f>ROUND(((E465/D465)*100),1)</f>
        <v>114.8</v>
      </c>
      <c r="G465" t="s">
        <v>20</v>
      </c>
      <c r="H465">
        <f>(E465/I465)</f>
        <v>46.163043478260867</v>
      </c>
      <c r="I465">
        <v>92</v>
      </c>
      <c r="J465" t="s">
        <v>21</v>
      </c>
      <c r="K465" t="s">
        <v>22</v>
      </c>
      <c r="L465">
        <v>1278565200</v>
      </c>
      <c r="M465" s="9">
        <f>(((L465/60)/60)/24)+DATE(1970,1,1)</f>
        <v>40367.208333333336</v>
      </c>
      <c r="N465">
        <v>1280552400</v>
      </c>
      <c r="O465" s="9">
        <f>(((N465/60)/60)/24)+DATE(1970,1,1)</f>
        <v>40390.208333333336</v>
      </c>
      <c r="P465" s="10">
        <f>YEAR(M465)</f>
        <v>2010</v>
      </c>
      <c r="Q465" t="b">
        <v>0</v>
      </c>
      <c r="R465" t="b">
        <v>0</v>
      </c>
      <c r="S465" t="s">
        <v>23</v>
      </c>
      <c r="T465" t="str" cm="1">
        <f t="array" ref="T465:U465">_xlfn.TEXTSPLIT(S465, "/")</f>
        <v>music</v>
      </c>
      <c r="U465" t="str">
        <v>rock</v>
      </c>
    </row>
    <row r="466" spans="1:21" ht="31" x14ac:dyDescent="0.35">
      <c r="A466">
        <v>47</v>
      </c>
      <c r="B466" t="s">
        <v>140</v>
      </c>
      <c r="C466" s="3" t="s">
        <v>141</v>
      </c>
      <c r="D466">
        <v>1500</v>
      </c>
      <c r="E466">
        <v>7129</v>
      </c>
      <c r="F466">
        <f>ROUND(((E466/D466)*100),1)</f>
        <v>475.3</v>
      </c>
      <c r="G466" t="s">
        <v>20</v>
      </c>
      <c r="H466">
        <f>(E466/I466)</f>
        <v>47.845637583892618</v>
      </c>
      <c r="I466">
        <v>149</v>
      </c>
      <c r="J466" t="s">
        <v>21</v>
      </c>
      <c r="K466" t="s">
        <v>22</v>
      </c>
      <c r="L466">
        <v>1396069200</v>
      </c>
      <c r="M466" s="9">
        <f>(((L466/60)/60)/24)+DATE(1970,1,1)</f>
        <v>41727.208333333336</v>
      </c>
      <c r="N466">
        <v>1398661200</v>
      </c>
      <c r="O466" s="9">
        <f>(((N466/60)/60)/24)+DATE(1970,1,1)</f>
        <v>41757.208333333336</v>
      </c>
      <c r="P466" s="10">
        <f>YEAR(M466)</f>
        <v>2014</v>
      </c>
      <c r="Q466" t="b">
        <v>0</v>
      </c>
      <c r="R466" t="b">
        <v>0</v>
      </c>
      <c r="S466" t="s">
        <v>33</v>
      </c>
      <c r="T466" t="str" cm="1">
        <f t="array" ref="T466:U466">_xlfn.TEXTSPLIT(S466, "/")</f>
        <v>theater</v>
      </c>
      <c r="U466" t="str">
        <v>plays</v>
      </c>
    </row>
    <row r="467" spans="1:21" x14ac:dyDescent="0.35">
      <c r="A467">
        <v>48</v>
      </c>
      <c r="B467" t="s">
        <v>142</v>
      </c>
      <c r="C467" s="3" t="s">
        <v>143</v>
      </c>
      <c r="D467">
        <v>33300</v>
      </c>
      <c r="E467">
        <v>128862</v>
      </c>
      <c r="F467">
        <f>ROUND(((E467/D467)*100),1)</f>
        <v>387</v>
      </c>
      <c r="G467" t="s">
        <v>20</v>
      </c>
      <c r="H467">
        <f>(E467/I467)</f>
        <v>53.007815713698065</v>
      </c>
      <c r="I467">
        <v>2431</v>
      </c>
      <c r="J467" t="s">
        <v>21</v>
      </c>
      <c r="K467" t="s">
        <v>22</v>
      </c>
      <c r="L467">
        <v>1435208400</v>
      </c>
      <c r="M467" s="9">
        <f>(((L467/60)/60)/24)+DATE(1970,1,1)</f>
        <v>42180.208333333328</v>
      </c>
      <c r="N467">
        <v>1436245200</v>
      </c>
      <c r="O467" s="9">
        <f>(((N467/60)/60)/24)+DATE(1970,1,1)</f>
        <v>42192.208333333328</v>
      </c>
      <c r="P467" s="10">
        <f>YEAR(M467)</f>
        <v>2015</v>
      </c>
      <c r="Q467" t="b">
        <v>0</v>
      </c>
      <c r="R467" t="b">
        <v>0</v>
      </c>
      <c r="S467" t="s">
        <v>33</v>
      </c>
      <c r="T467" t="str" cm="1">
        <f t="array" ref="T467:U467">_xlfn.TEXTSPLIT(S467, "/")</f>
        <v>theater</v>
      </c>
      <c r="U467" t="str">
        <v>plays</v>
      </c>
    </row>
    <row r="468" spans="1:21" x14ac:dyDescent="0.35">
      <c r="A468">
        <v>49</v>
      </c>
      <c r="B468" t="s">
        <v>144</v>
      </c>
      <c r="C468" s="3" t="s">
        <v>145</v>
      </c>
      <c r="D468">
        <v>7200</v>
      </c>
      <c r="E468">
        <v>13653</v>
      </c>
      <c r="F468">
        <f>ROUND(((E468/D468)*100),1)</f>
        <v>189.6</v>
      </c>
      <c r="G468" t="s">
        <v>20</v>
      </c>
      <c r="H468">
        <f>(E468/I468)</f>
        <v>45.059405940594061</v>
      </c>
      <c r="I468">
        <v>303</v>
      </c>
      <c r="J468" t="s">
        <v>21</v>
      </c>
      <c r="K468" t="s">
        <v>22</v>
      </c>
      <c r="L468">
        <v>1571547600</v>
      </c>
      <c r="M468" s="9">
        <f>(((L468/60)/60)/24)+DATE(1970,1,1)</f>
        <v>43758.208333333328</v>
      </c>
      <c r="N468">
        <v>1575439200</v>
      </c>
      <c r="O468" s="9">
        <f>(((N468/60)/60)/24)+DATE(1970,1,1)</f>
        <v>43803.25</v>
      </c>
      <c r="P468" s="10">
        <f>YEAR(M468)</f>
        <v>2019</v>
      </c>
      <c r="Q468" t="b">
        <v>0</v>
      </c>
      <c r="R468" t="b">
        <v>0</v>
      </c>
      <c r="S468" t="s">
        <v>23</v>
      </c>
      <c r="T468" t="str" cm="1">
        <f t="array" ref="T468:U468">_xlfn.TEXTSPLIT(S468, "/")</f>
        <v>music</v>
      </c>
      <c r="U468" t="str">
        <v>rock</v>
      </c>
    </row>
    <row r="469" spans="1:21" x14ac:dyDescent="0.35">
      <c r="A469">
        <v>53</v>
      </c>
      <c r="B469" t="s">
        <v>153</v>
      </c>
      <c r="C469" s="3" t="s">
        <v>154</v>
      </c>
      <c r="D469">
        <v>8800</v>
      </c>
      <c r="E469">
        <v>12356</v>
      </c>
      <c r="F469">
        <f>ROUND(((E469/D469)*100),1)</f>
        <v>140.4</v>
      </c>
      <c r="G469" t="s">
        <v>20</v>
      </c>
      <c r="H469">
        <f>(E469/I469)</f>
        <v>59.119617224880386</v>
      </c>
      <c r="I469">
        <v>209</v>
      </c>
      <c r="J469" t="s">
        <v>21</v>
      </c>
      <c r="K469" t="s">
        <v>22</v>
      </c>
      <c r="L469">
        <v>1400562000</v>
      </c>
      <c r="M469" s="9">
        <f>(((L469/60)/60)/24)+DATE(1970,1,1)</f>
        <v>41779.208333333336</v>
      </c>
      <c r="N469">
        <v>1403931600</v>
      </c>
      <c r="O469" s="9">
        <f>(((N469/60)/60)/24)+DATE(1970,1,1)</f>
        <v>41818.208333333336</v>
      </c>
      <c r="P469" s="10">
        <f>YEAR(M469)</f>
        <v>2014</v>
      </c>
      <c r="Q469" t="b">
        <v>0</v>
      </c>
      <c r="R469" t="b">
        <v>0</v>
      </c>
      <c r="S469" t="s">
        <v>53</v>
      </c>
      <c r="T469" t="str" cm="1">
        <f t="array" ref="T469:U469">_xlfn.TEXTSPLIT(S469, "/")</f>
        <v>film &amp; video</v>
      </c>
      <c r="U469" t="str">
        <v>drama</v>
      </c>
    </row>
    <row r="470" spans="1:21" ht="31" x14ac:dyDescent="0.35">
      <c r="A470">
        <v>55</v>
      </c>
      <c r="B470" t="s">
        <v>157</v>
      </c>
      <c r="C470" s="3" t="s">
        <v>158</v>
      </c>
      <c r="D470">
        <v>6600</v>
      </c>
      <c r="E470">
        <v>11746</v>
      </c>
      <c r="F470">
        <f>ROUND(((E470/D470)*100),1)</f>
        <v>178</v>
      </c>
      <c r="G470" t="s">
        <v>20</v>
      </c>
      <c r="H470">
        <f>(E470/I470)</f>
        <v>89.664122137404576</v>
      </c>
      <c r="I470">
        <v>131</v>
      </c>
      <c r="J470" t="s">
        <v>21</v>
      </c>
      <c r="K470" t="s">
        <v>22</v>
      </c>
      <c r="L470">
        <v>1532926800</v>
      </c>
      <c r="M470" s="9">
        <f>(((L470/60)/60)/24)+DATE(1970,1,1)</f>
        <v>43311.208333333328</v>
      </c>
      <c r="N470">
        <v>1533358800</v>
      </c>
      <c r="O470" s="9">
        <f>(((N470/60)/60)/24)+DATE(1970,1,1)</f>
        <v>43316.208333333328</v>
      </c>
      <c r="P470" s="10">
        <f>YEAR(M470)</f>
        <v>2018</v>
      </c>
      <c r="Q470" t="b">
        <v>0</v>
      </c>
      <c r="R470" t="b">
        <v>0</v>
      </c>
      <c r="S470" t="s">
        <v>159</v>
      </c>
      <c r="T470" t="str" cm="1">
        <f t="array" ref="T470:U470">_xlfn.TEXTSPLIT(S470, "/")</f>
        <v>music</v>
      </c>
      <c r="U470" t="str">
        <v>jazz</v>
      </c>
    </row>
    <row r="471" spans="1:21" ht="31" x14ac:dyDescent="0.35">
      <c r="A471">
        <v>56</v>
      </c>
      <c r="B471" t="s">
        <v>160</v>
      </c>
      <c r="C471" s="3" t="s">
        <v>161</v>
      </c>
      <c r="D471">
        <v>8000</v>
      </c>
      <c r="E471">
        <v>11493</v>
      </c>
      <c r="F471">
        <f>ROUND(((E471/D471)*100),1)</f>
        <v>143.69999999999999</v>
      </c>
      <c r="G471" t="s">
        <v>20</v>
      </c>
      <c r="H471">
        <f>(E471/I471)</f>
        <v>70.079268292682926</v>
      </c>
      <c r="I471">
        <v>164</v>
      </c>
      <c r="J471" t="s">
        <v>21</v>
      </c>
      <c r="K471" t="s">
        <v>22</v>
      </c>
      <c r="L471">
        <v>1420869600</v>
      </c>
      <c r="M471" s="9">
        <f>(((L471/60)/60)/24)+DATE(1970,1,1)</f>
        <v>42014.25</v>
      </c>
      <c r="N471">
        <v>1421474400</v>
      </c>
      <c r="O471" s="9">
        <f>(((N471/60)/60)/24)+DATE(1970,1,1)</f>
        <v>42021.25</v>
      </c>
      <c r="P471" s="10">
        <f>YEAR(M471)</f>
        <v>2015</v>
      </c>
      <c r="Q471" t="b">
        <v>0</v>
      </c>
      <c r="R471" t="b">
        <v>0</v>
      </c>
      <c r="S471" t="s">
        <v>65</v>
      </c>
      <c r="T471" t="str" cm="1">
        <f t="array" ref="T471:U471">_xlfn.TEXTSPLIT(S471, "/")</f>
        <v>technology</v>
      </c>
      <c r="U471" t="str">
        <v>wearables</v>
      </c>
    </row>
    <row r="472" spans="1:21" x14ac:dyDescent="0.35">
      <c r="A472">
        <v>57</v>
      </c>
      <c r="B472" t="s">
        <v>162</v>
      </c>
      <c r="C472" s="3" t="s">
        <v>163</v>
      </c>
      <c r="D472">
        <v>2900</v>
      </c>
      <c r="E472">
        <v>6243</v>
      </c>
      <c r="F472">
        <f>ROUND(((E472/D472)*100),1)</f>
        <v>215.3</v>
      </c>
      <c r="G472" t="s">
        <v>20</v>
      </c>
      <c r="H472">
        <f>(E472/I472)</f>
        <v>31.059701492537314</v>
      </c>
      <c r="I472">
        <v>201</v>
      </c>
      <c r="J472" t="s">
        <v>21</v>
      </c>
      <c r="K472" t="s">
        <v>22</v>
      </c>
      <c r="L472">
        <v>1504242000</v>
      </c>
      <c r="M472" s="9">
        <f>(((L472/60)/60)/24)+DATE(1970,1,1)</f>
        <v>42979.208333333328</v>
      </c>
      <c r="N472">
        <v>1505278800</v>
      </c>
      <c r="O472" s="9">
        <f>(((N472/60)/60)/24)+DATE(1970,1,1)</f>
        <v>42991.208333333328</v>
      </c>
      <c r="P472" s="10">
        <f>YEAR(M472)</f>
        <v>2017</v>
      </c>
      <c r="Q472" t="b">
        <v>0</v>
      </c>
      <c r="R472" t="b">
        <v>0</v>
      </c>
      <c r="S472" t="s">
        <v>89</v>
      </c>
      <c r="T472" t="str" cm="1">
        <f t="array" ref="T472:U472">_xlfn.TEXTSPLIT(S472, "/")</f>
        <v>games</v>
      </c>
      <c r="U472" t="str">
        <v>video games</v>
      </c>
    </row>
    <row r="473" spans="1:21" x14ac:dyDescent="0.35">
      <c r="A473">
        <v>58</v>
      </c>
      <c r="B473" t="s">
        <v>164</v>
      </c>
      <c r="C473" s="3" t="s">
        <v>165</v>
      </c>
      <c r="D473">
        <v>2700</v>
      </c>
      <c r="E473">
        <v>6132</v>
      </c>
      <c r="F473">
        <f>ROUND(((E473/D473)*100),1)</f>
        <v>227.1</v>
      </c>
      <c r="G473" t="s">
        <v>20</v>
      </c>
      <c r="H473">
        <f>(E473/I473)</f>
        <v>29.061611374407583</v>
      </c>
      <c r="I473">
        <v>211</v>
      </c>
      <c r="J473" t="s">
        <v>21</v>
      </c>
      <c r="K473" t="s">
        <v>22</v>
      </c>
      <c r="L473">
        <v>1442811600</v>
      </c>
      <c r="M473" s="9">
        <f>(((L473/60)/60)/24)+DATE(1970,1,1)</f>
        <v>42268.208333333328</v>
      </c>
      <c r="N473">
        <v>1443934800</v>
      </c>
      <c r="O473" s="9">
        <f>(((N473/60)/60)/24)+DATE(1970,1,1)</f>
        <v>42281.208333333328</v>
      </c>
      <c r="P473" s="10">
        <f>YEAR(M473)</f>
        <v>2015</v>
      </c>
      <c r="Q473" t="b">
        <v>0</v>
      </c>
      <c r="R473" t="b">
        <v>0</v>
      </c>
      <c r="S473" t="s">
        <v>33</v>
      </c>
      <c r="T473" t="str" cm="1">
        <f t="array" ref="T473:U473">_xlfn.TEXTSPLIT(S473, "/")</f>
        <v>theater</v>
      </c>
      <c r="U473" t="str">
        <v>plays</v>
      </c>
    </row>
    <row r="474" spans="1:21" x14ac:dyDescent="0.35">
      <c r="A474">
        <v>59</v>
      </c>
      <c r="B474" t="s">
        <v>166</v>
      </c>
      <c r="C474" s="3" t="s">
        <v>167</v>
      </c>
      <c r="D474">
        <v>1400</v>
      </c>
      <c r="E474">
        <v>3851</v>
      </c>
      <c r="F474">
        <f>ROUND(((E474/D474)*100),1)</f>
        <v>275.10000000000002</v>
      </c>
      <c r="G474" t="s">
        <v>20</v>
      </c>
      <c r="H474">
        <f>(E474/I474)</f>
        <v>30.0859375</v>
      </c>
      <c r="I474">
        <v>128</v>
      </c>
      <c r="J474" t="s">
        <v>21</v>
      </c>
      <c r="K474" t="s">
        <v>22</v>
      </c>
      <c r="L474">
        <v>1497243600</v>
      </c>
      <c r="M474" s="9">
        <f>(((L474/60)/60)/24)+DATE(1970,1,1)</f>
        <v>42898.208333333328</v>
      </c>
      <c r="N474">
        <v>1498539600</v>
      </c>
      <c r="O474" s="9">
        <f>(((N474/60)/60)/24)+DATE(1970,1,1)</f>
        <v>42913.208333333328</v>
      </c>
      <c r="P474" s="10">
        <f>YEAR(M474)</f>
        <v>2017</v>
      </c>
      <c r="Q474" t="b">
        <v>0</v>
      </c>
      <c r="R474" t="b">
        <v>1</v>
      </c>
      <c r="S474" t="s">
        <v>33</v>
      </c>
      <c r="T474" t="str" cm="1">
        <f t="array" ref="T474:U474">_xlfn.TEXTSPLIT(S474, "/")</f>
        <v>theater</v>
      </c>
      <c r="U474" t="str">
        <v>plays</v>
      </c>
    </row>
    <row r="475" spans="1:21" x14ac:dyDescent="0.35">
      <c r="A475">
        <v>60</v>
      </c>
      <c r="B475" t="s">
        <v>168</v>
      </c>
      <c r="C475" s="3" t="s">
        <v>169</v>
      </c>
      <c r="D475">
        <v>94200</v>
      </c>
      <c r="E475">
        <v>135997</v>
      </c>
      <c r="F475">
        <f>ROUND(((E475/D475)*100),1)</f>
        <v>144.4</v>
      </c>
      <c r="G475" t="s">
        <v>20</v>
      </c>
      <c r="H475">
        <f>(E475/I475)</f>
        <v>84.998125000000002</v>
      </c>
      <c r="I475">
        <v>1600</v>
      </c>
      <c r="J475" t="s">
        <v>15</v>
      </c>
      <c r="K475" t="s">
        <v>16</v>
      </c>
      <c r="L475">
        <v>1342501200</v>
      </c>
      <c r="M475" s="9">
        <f>(((L475/60)/60)/24)+DATE(1970,1,1)</f>
        <v>41107.208333333336</v>
      </c>
      <c r="N475">
        <v>1342760400</v>
      </c>
      <c r="O475" s="9">
        <f>(((N475/60)/60)/24)+DATE(1970,1,1)</f>
        <v>41110.208333333336</v>
      </c>
      <c r="P475" s="10">
        <f>YEAR(M475)</f>
        <v>2012</v>
      </c>
      <c r="Q475" t="b">
        <v>0</v>
      </c>
      <c r="R475" t="b">
        <v>0</v>
      </c>
      <c r="S475" t="s">
        <v>33</v>
      </c>
      <c r="T475" t="str" cm="1">
        <f t="array" ref="T475:U475">_xlfn.TEXTSPLIT(S475, "/")</f>
        <v>theater</v>
      </c>
      <c r="U475" t="str">
        <v>plays</v>
      </c>
    </row>
    <row r="476" spans="1:21" ht="31" x14ac:dyDescent="0.35">
      <c r="A476">
        <v>62</v>
      </c>
      <c r="B476" t="s">
        <v>172</v>
      </c>
      <c r="C476" s="3" t="s">
        <v>173</v>
      </c>
      <c r="D476">
        <v>2000</v>
      </c>
      <c r="E476">
        <v>14452</v>
      </c>
      <c r="F476">
        <f>ROUND(((E476/D476)*100),1)</f>
        <v>722.6</v>
      </c>
      <c r="G476" t="s">
        <v>20</v>
      </c>
      <c r="H476">
        <f>(E476/I476)</f>
        <v>58.040160642570278</v>
      </c>
      <c r="I476">
        <v>249</v>
      </c>
      <c r="J476" t="s">
        <v>21</v>
      </c>
      <c r="K476" t="s">
        <v>22</v>
      </c>
      <c r="L476">
        <v>1433480400</v>
      </c>
      <c r="M476" s="9">
        <f>(((L476/60)/60)/24)+DATE(1970,1,1)</f>
        <v>42160.208333333328</v>
      </c>
      <c r="N476">
        <v>1433566800</v>
      </c>
      <c r="O476" s="9">
        <f>(((N476/60)/60)/24)+DATE(1970,1,1)</f>
        <v>42161.208333333328</v>
      </c>
      <c r="P476" s="10">
        <f>YEAR(M476)</f>
        <v>2015</v>
      </c>
      <c r="Q476" t="b">
        <v>0</v>
      </c>
      <c r="R476" t="b">
        <v>0</v>
      </c>
      <c r="S476" t="s">
        <v>28</v>
      </c>
      <c r="T476" t="str" cm="1">
        <f t="array" ref="T476:U476">_xlfn.TEXTSPLIT(S476, "/")</f>
        <v>technology</v>
      </c>
      <c r="U476" t="str">
        <v>web</v>
      </c>
    </row>
    <row r="477" spans="1:21" x14ac:dyDescent="0.35">
      <c r="A477">
        <v>65</v>
      </c>
      <c r="B477" t="s">
        <v>178</v>
      </c>
      <c r="C477" s="3" t="s">
        <v>179</v>
      </c>
      <c r="D477">
        <v>6100</v>
      </c>
      <c r="E477">
        <v>14405</v>
      </c>
      <c r="F477">
        <f>ROUND(((E477/D477)*100),1)</f>
        <v>236.1</v>
      </c>
      <c r="G477" t="s">
        <v>20</v>
      </c>
      <c r="H477">
        <f>(E477/I477)</f>
        <v>61.038135593220339</v>
      </c>
      <c r="I477">
        <v>236</v>
      </c>
      <c r="J477" t="s">
        <v>21</v>
      </c>
      <c r="K477" t="s">
        <v>22</v>
      </c>
      <c r="L477">
        <v>1296108000</v>
      </c>
      <c r="M477" s="9">
        <f>(((L477/60)/60)/24)+DATE(1970,1,1)</f>
        <v>40570.25</v>
      </c>
      <c r="N477">
        <v>1296712800</v>
      </c>
      <c r="O477" s="9">
        <f>(((N477/60)/60)/24)+DATE(1970,1,1)</f>
        <v>40577.25</v>
      </c>
      <c r="P477" s="10">
        <f>YEAR(M477)</f>
        <v>2011</v>
      </c>
      <c r="Q477" t="b">
        <v>0</v>
      </c>
      <c r="R477" t="b">
        <v>0</v>
      </c>
      <c r="S477" t="s">
        <v>33</v>
      </c>
      <c r="T477" t="str" cm="1">
        <f t="array" ref="T477:U477">_xlfn.TEXTSPLIT(S477, "/")</f>
        <v>theater</v>
      </c>
      <c r="U477" t="str">
        <v>plays</v>
      </c>
    </row>
    <row r="478" spans="1:21" ht="31" x14ac:dyDescent="0.35">
      <c r="A478">
        <v>67</v>
      </c>
      <c r="B478" t="s">
        <v>182</v>
      </c>
      <c r="C478" s="3" t="s">
        <v>183</v>
      </c>
      <c r="D478">
        <v>72600</v>
      </c>
      <c r="E478">
        <v>117892</v>
      </c>
      <c r="F478">
        <f>ROUND(((E478/D478)*100),1)</f>
        <v>162.4</v>
      </c>
      <c r="G478" t="s">
        <v>20</v>
      </c>
      <c r="H478">
        <f>(E478/I478)</f>
        <v>29.001722017220171</v>
      </c>
      <c r="I478">
        <v>4065</v>
      </c>
      <c r="J478" t="s">
        <v>40</v>
      </c>
      <c r="K478" t="s">
        <v>41</v>
      </c>
      <c r="L478">
        <v>1264399200</v>
      </c>
      <c r="M478" s="9">
        <f>(((L478/60)/60)/24)+DATE(1970,1,1)</f>
        <v>40203.25</v>
      </c>
      <c r="N478">
        <v>1264831200</v>
      </c>
      <c r="O478" s="9">
        <f>(((N478/60)/60)/24)+DATE(1970,1,1)</f>
        <v>40208.25</v>
      </c>
      <c r="P478" s="10">
        <f>YEAR(M478)</f>
        <v>2010</v>
      </c>
      <c r="Q478" t="b">
        <v>0</v>
      </c>
      <c r="R478" t="b">
        <v>1</v>
      </c>
      <c r="S478" t="s">
        <v>65</v>
      </c>
      <c r="T478" t="str" cm="1">
        <f t="array" ref="T478:U478">_xlfn.TEXTSPLIT(S478, "/")</f>
        <v>technology</v>
      </c>
      <c r="U478" t="str">
        <v>wearables</v>
      </c>
    </row>
    <row r="479" spans="1:21" x14ac:dyDescent="0.35">
      <c r="A479">
        <v>68</v>
      </c>
      <c r="B479" t="s">
        <v>184</v>
      </c>
      <c r="C479" s="3" t="s">
        <v>185</v>
      </c>
      <c r="D479">
        <v>5700</v>
      </c>
      <c r="E479">
        <v>14508</v>
      </c>
      <c r="F479">
        <f>ROUND(((E479/D479)*100),1)</f>
        <v>254.5</v>
      </c>
      <c r="G479" t="s">
        <v>20</v>
      </c>
      <c r="H479">
        <f>(E479/I479)</f>
        <v>58.975609756097562</v>
      </c>
      <c r="I479">
        <v>246</v>
      </c>
      <c r="J479" t="s">
        <v>107</v>
      </c>
      <c r="K479" t="s">
        <v>108</v>
      </c>
      <c r="L479">
        <v>1501131600</v>
      </c>
      <c r="M479" s="9">
        <f>(((L479/60)/60)/24)+DATE(1970,1,1)</f>
        <v>42943.208333333328</v>
      </c>
      <c r="N479">
        <v>1505192400</v>
      </c>
      <c r="O479" s="9">
        <f>(((N479/60)/60)/24)+DATE(1970,1,1)</f>
        <v>42990.208333333328</v>
      </c>
      <c r="P479" s="10">
        <f>YEAR(M479)</f>
        <v>2017</v>
      </c>
      <c r="Q479" t="b">
        <v>0</v>
      </c>
      <c r="R479" t="b">
        <v>1</v>
      </c>
      <c r="S479" t="s">
        <v>33</v>
      </c>
      <c r="T479" t="str" cm="1">
        <f t="array" ref="T479:U479">_xlfn.TEXTSPLIT(S479, "/")</f>
        <v>theater</v>
      </c>
      <c r="U479" t="str">
        <v>plays</v>
      </c>
    </row>
    <row r="480" spans="1:21" x14ac:dyDescent="0.35">
      <c r="A480">
        <v>70</v>
      </c>
      <c r="B480" t="s">
        <v>188</v>
      </c>
      <c r="C480" s="3" t="s">
        <v>189</v>
      </c>
      <c r="D480">
        <v>128000</v>
      </c>
      <c r="E480">
        <v>158389</v>
      </c>
      <c r="F480">
        <f>ROUND(((E480/D480)*100),1)</f>
        <v>123.7</v>
      </c>
      <c r="G480" t="s">
        <v>20</v>
      </c>
      <c r="H480">
        <f>(E480/I480)</f>
        <v>63.995555555555555</v>
      </c>
      <c r="I480">
        <v>2475</v>
      </c>
      <c r="J480" t="s">
        <v>107</v>
      </c>
      <c r="K480" t="s">
        <v>108</v>
      </c>
      <c r="L480">
        <v>1288674000</v>
      </c>
      <c r="M480" s="9">
        <f>(((L480/60)/60)/24)+DATE(1970,1,1)</f>
        <v>40484.208333333336</v>
      </c>
      <c r="N480">
        <v>1292911200</v>
      </c>
      <c r="O480" s="9">
        <f>(((N480/60)/60)/24)+DATE(1970,1,1)</f>
        <v>40533.25</v>
      </c>
      <c r="P480" s="10">
        <f>YEAR(M480)</f>
        <v>2010</v>
      </c>
      <c r="Q480" t="b">
        <v>0</v>
      </c>
      <c r="R480" t="b">
        <v>1</v>
      </c>
      <c r="S480" t="s">
        <v>33</v>
      </c>
      <c r="T480" t="str" cm="1">
        <f t="array" ref="T480:U480">_xlfn.TEXTSPLIT(S480, "/")</f>
        <v>theater</v>
      </c>
      <c r="U480" t="str">
        <v>plays</v>
      </c>
    </row>
    <row r="481" spans="1:21" ht="31" x14ac:dyDescent="0.35">
      <c r="A481">
        <v>71</v>
      </c>
      <c r="B481" t="s">
        <v>190</v>
      </c>
      <c r="C481" s="3" t="s">
        <v>191</v>
      </c>
      <c r="D481">
        <v>6000</v>
      </c>
      <c r="E481">
        <v>6484</v>
      </c>
      <c r="F481">
        <f>ROUND(((E481/D481)*100),1)</f>
        <v>108.1</v>
      </c>
      <c r="G481" t="s">
        <v>20</v>
      </c>
      <c r="H481">
        <f>(E481/I481)</f>
        <v>85.315789473684205</v>
      </c>
      <c r="I481">
        <v>76</v>
      </c>
      <c r="J481" t="s">
        <v>21</v>
      </c>
      <c r="K481" t="s">
        <v>22</v>
      </c>
      <c r="L481">
        <v>1575093600</v>
      </c>
      <c r="M481" s="9">
        <f>(((L481/60)/60)/24)+DATE(1970,1,1)</f>
        <v>43799.25</v>
      </c>
      <c r="N481">
        <v>1575439200</v>
      </c>
      <c r="O481" s="9">
        <f>(((N481/60)/60)/24)+DATE(1970,1,1)</f>
        <v>43803.25</v>
      </c>
      <c r="P481" s="10">
        <f>YEAR(M481)</f>
        <v>2019</v>
      </c>
      <c r="Q481" t="b">
        <v>0</v>
      </c>
      <c r="R481" t="b">
        <v>0</v>
      </c>
      <c r="S481" t="s">
        <v>33</v>
      </c>
      <c r="T481" t="str" cm="1">
        <f t="array" ref="T481:U481">_xlfn.TEXTSPLIT(S481, "/")</f>
        <v>theater</v>
      </c>
      <c r="U481" t="str">
        <v>plays</v>
      </c>
    </row>
    <row r="482" spans="1:21" x14ac:dyDescent="0.35">
      <c r="A482">
        <v>72</v>
      </c>
      <c r="B482" t="s">
        <v>192</v>
      </c>
      <c r="C482" s="3" t="s">
        <v>193</v>
      </c>
      <c r="D482">
        <v>600</v>
      </c>
      <c r="E482">
        <v>4022</v>
      </c>
      <c r="F482">
        <f>ROUND(((E482/D482)*100),1)</f>
        <v>670.3</v>
      </c>
      <c r="G482" t="s">
        <v>20</v>
      </c>
      <c r="H482">
        <f>(E482/I482)</f>
        <v>74.481481481481481</v>
      </c>
      <c r="I482">
        <v>54</v>
      </c>
      <c r="J482" t="s">
        <v>21</v>
      </c>
      <c r="K482" t="s">
        <v>22</v>
      </c>
      <c r="L482">
        <v>1435726800</v>
      </c>
      <c r="M482" s="9">
        <f>(((L482/60)/60)/24)+DATE(1970,1,1)</f>
        <v>42186.208333333328</v>
      </c>
      <c r="N482">
        <v>1438837200</v>
      </c>
      <c r="O482" s="9">
        <f>(((N482/60)/60)/24)+DATE(1970,1,1)</f>
        <v>42222.208333333328</v>
      </c>
      <c r="P482" s="10">
        <f>YEAR(M482)</f>
        <v>2015</v>
      </c>
      <c r="Q482" t="b">
        <v>0</v>
      </c>
      <c r="R482" t="b">
        <v>0</v>
      </c>
      <c r="S482" t="s">
        <v>71</v>
      </c>
      <c r="T482" t="str" cm="1">
        <f t="array" ref="T482:U482">_xlfn.TEXTSPLIT(S482, "/")</f>
        <v>film &amp; video</v>
      </c>
      <c r="U482" t="str">
        <v>animation</v>
      </c>
    </row>
    <row r="483" spans="1:21" ht="31" x14ac:dyDescent="0.35">
      <c r="A483">
        <v>73</v>
      </c>
      <c r="B483" t="s">
        <v>194</v>
      </c>
      <c r="C483" s="3" t="s">
        <v>195</v>
      </c>
      <c r="D483">
        <v>1400</v>
      </c>
      <c r="E483">
        <v>9253</v>
      </c>
      <c r="F483">
        <f>ROUND(((E483/D483)*100),1)</f>
        <v>660.9</v>
      </c>
      <c r="G483" t="s">
        <v>20</v>
      </c>
      <c r="H483">
        <f>(E483/I483)</f>
        <v>105.14772727272727</v>
      </c>
      <c r="I483">
        <v>88</v>
      </c>
      <c r="J483" t="s">
        <v>21</v>
      </c>
      <c r="K483" t="s">
        <v>22</v>
      </c>
      <c r="L483">
        <v>1480226400</v>
      </c>
      <c r="M483" s="9">
        <f>(((L483/60)/60)/24)+DATE(1970,1,1)</f>
        <v>42701.25</v>
      </c>
      <c r="N483">
        <v>1480485600</v>
      </c>
      <c r="O483" s="9">
        <f>(((N483/60)/60)/24)+DATE(1970,1,1)</f>
        <v>42704.25</v>
      </c>
      <c r="P483" s="10">
        <f>YEAR(M483)</f>
        <v>2016</v>
      </c>
      <c r="Q483" t="b">
        <v>0</v>
      </c>
      <c r="R483" t="b">
        <v>0</v>
      </c>
      <c r="S483" t="s">
        <v>159</v>
      </c>
      <c r="T483" t="str" cm="1">
        <f t="array" ref="T483:U483">_xlfn.TEXTSPLIT(S483, "/")</f>
        <v>music</v>
      </c>
      <c r="U483" t="str">
        <v>jazz</v>
      </c>
    </row>
    <row r="484" spans="1:21" x14ac:dyDescent="0.35">
      <c r="A484">
        <v>74</v>
      </c>
      <c r="B484" t="s">
        <v>196</v>
      </c>
      <c r="C484" s="3" t="s">
        <v>197</v>
      </c>
      <c r="D484">
        <v>3900</v>
      </c>
      <c r="E484">
        <v>4776</v>
      </c>
      <c r="F484">
        <f>ROUND(((E484/D484)*100),1)</f>
        <v>122.5</v>
      </c>
      <c r="G484" t="s">
        <v>20</v>
      </c>
      <c r="H484">
        <f>(E484/I484)</f>
        <v>56.188235294117646</v>
      </c>
      <c r="I484">
        <v>85</v>
      </c>
      <c r="J484" t="s">
        <v>40</v>
      </c>
      <c r="K484" t="s">
        <v>41</v>
      </c>
      <c r="L484">
        <v>1459054800</v>
      </c>
      <c r="M484" s="9">
        <f>(((L484/60)/60)/24)+DATE(1970,1,1)</f>
        <v>42456.208333333328</v>
      </c>
      <c r="N484">
        <v>1459141200</v>
      </c>
      <c r="O484" s="9">
        <f>(((N484/60)/60)/24)+DATE(1970,1,1)</f>
        <v>42457.208333333328</v>
      </c>
      <c r="P484" s="10">
        <f>YEAR(M484)</f>
        <v>2016</v>
      </c>
      <c r="Q484" t="b">
        <v>0</v>
      </c>
      <c r="R484" t="b">
        <v>0</v>
      </c>
      <c r="S484" t="s">
        <v>148</v>
      </c>
      <c r="T484" t="str" cm="1">
        <f t="array" ref="T484:U484">_xlfn.TEXTSPLIT(S484, "/")</f>
        <v>music</v>
      </c>
      <c r="U484" t="str">
        <v>metal</v>
      </c>
    </row>
    <row r="485" spans="1:21" x14ac:dyDescent="0.35">
      <c r="A485">
        <v>75</v>
      </c>
      <c r="B485" t="s">
        <v>198</v>
      </c>
      <c r="C485" s="3" t="s">
        <v>199</v>
      </c>
      <c r="D485">
        <v>9700</v>
      </c>
      <c r="E485">
        <v>14606</v>
      </c>
      <c r="F485">
        <f>ROUND(((E485/D485)*100),1)</f>
        <v>150.6</v>
      </c>
      <c r="G485" t="s">
        <v>20</v>
      </c>
      <c r="H485">
        <f>(E485/I485)</f>
        <v>85.917647058823533</v>
      </c>
      <c r="I485">
        <v>170</v>
      </c>
      <c r="J485" t="s">
        <v>21</v>
      </c>
      <c r="K485" t="s">
        <v>22</v>
      </c>
      <c r="L485">
        <v>1531630800</v>
      </c>
      <c r="M485" s="9">
        <f>(((L485/60)/60)/24)+DATE(1970,1,1)</f>
        <v>43296.208333333328</v>
      </c>
      <c r="N485">
        <v>1532322000</v>
      </c>
      <c r="O485" s="9">
        <f>(((N485/60)/60)/24)+DATE(1970,1,1)</f>
        <v>43304.208333333328</v>
      </c>
      <c r="P485" s="10">
        <f>YEAR(M485)</f>
        <v>2018</v>
      </c>
      <c r="Q485" t="b">
        <v>0</v>
      </c>
      <c r="R485" t="b">
        <v>0</v>
      </c>
      <c r="S485" t="s">
        <v>122</v>
      </c>
      <c r="T485" t="str" cm="1">
        <f t="array" ref="T485:U485">_xlfn.TEXTSPLIT(S485, "/")</f>
        <v>photography</v>
      </c>
      <c r="U485" t="str">
        <v>photography books</v>
      </c>
    </row>
    <row r="486" spans="1:21" ht="31" x14ac:dyDescent="0.35">
      <c r="A486">
        <v>78</v>
      </c>
      <c r="B486" t="s">
        <v>204</v>
      </c>
      <c r="C486" s="3" t="s">
        <v>205</v>
      </c>
      <c r="D486">
        <v>4500</v>
      </c>
      <c r="E486">
        <v>13536</v>
      </c>
      <c r="F486">
        <f>ROUND(((E486/D486)*100),1)</f>
        <v>300.8</v>
      </c>
      <c r="G486" t="s">
        <v>20</v>
      </c>
      <c r="H486">
        <f>(E486/I486)</f>
        <v>41.018181818181816</v>
      </c>
      <c r="I486">
        <v>330</v>
      </c>
      <c r="J486" t="s">
        <v>21</v>
      </c>
      <c r="K486" t="s">
        <v>22</v>
      </c>
      <c r="L486">
        <v>1523854800</v>
      </c>
      <c r="M486" s="9">
        <f>(((L486/60)/60)/24)+DATE(1970,1,1)</f>
        <v>43206.208333333328</v>
      </c>
      <c r="N486">
        <v>1523941200</v>
      </c>
      <c r="O486" s="9">
        <f>(((N486/60)/60)/24)+DATE(1970,1,1)</f>
        <v>43207.208333333328</v>
      </c>
      <c r="P486" s="10">
        <f>YEAR(M486)</f>
        <v>2018</v>
      </c>
      <c r="Q486" t="b">
        <v>0</v>
      </c>
      <c r="R486" t="b">
        <v>0</v>
      </c>
      <c r="S486" t="s">
        <v>206</v>
      </c>
      <c r="T486" t="str" cm="1">
        <f t="array" ref="T486:U486">_xlfn.TEXTSPLIT(S486, "/")</f>
        <v>publishing</v>
      </c>
      <c r="U486" t="str">
        <v>translations</v>
      </c>
    </row>
    <row r="487" spans="1:21" ht="31" x14ac:dyDescent="0.35">
      <c r="A487">
        <v>80</v>
      </c>
      <c r="B487" t="s">
        <v>209</v>
      </c>
      <c r="C487" s="3" t="s">
        <v>210</v>
      </c>
      <c r="D487">
        <v>1100</v>
      </c>
      <c r="E487">
        <v>7012</v>
      </c>
      <c r="F487">
        <f>ROUND(((E487/D487)*100),1)</f>
        <v>637.5</v>
      </c>
      <c r="G487" t="s">
        <v>20</v>
      </c>
      <c r="H487">
        <f>(E487/I487)</f>
        <v>55.212598425196852</v>
      </c>
      <c r="I487">
        <v>127</v>
      </c>
      <c r="J487" t="s">
        <v>21</v>
      </c>
      <c r="K487" t="s">
        <v>22</v>
      </c>
      <c r="L487">
        <v>1503982800</v>
      </c>
      <c r="M487" s="9">
        <f>(((L487/60)/60)/24)+DATE(1970,1,1)</f>
        <v>42976.208333333328</v>
      </c>
      <c r="N487">
        <v>1506574800</v>
      </c>
      <c r="O487" s="9">
        <f>(((N487/60)/60)/24)+DATE(1970,1,1)</f>
        <v>43006.208333333328</v>
      </c>
      <c r="P487" s="10">
        <f>YEAR(M487)</f>
        <v>2017</v>
      </c>
      <c r="Q487" t="b">
        <v>0</v>
      </c>
      <c r="R487" t="b">
        <v>0</v>
      </c>
      <c r="S487" t="s">
        <v>89</v>
      </c>
      <c r="T487" t="str" cm="1">
        <f t="array" ref="T487:U487">_xlfn.TEXTSPLIT(S487, "/")</f>
        <v>games</v>
      </c>
      <c r="U487" t="str">
        <v>video games</v>
      </c>
    </row>
    <row r="488" spans="1:21" x14ac:dyDescent="0.35">
      <c r="A488">
        <v>81</v>
      </c>
      <c r="B488" t="s">
        <v>211</v>
      </c>
      <c r="C488" s="3" t="s">
        <v>212</v>
      </c>
      <c r="D488">
        <v>16800</v>
      </c>
      <c r="E488">
        <v>37857</v>
      </c>
      <c r="F488">
        <f>ROUND(((E488/D488)*100),1)</f>
        <v>225.3</v>
      </c>
      <c r="G488" t="s">
        <v>20</v>
      </c>
      <c r="H488">
        <f>(E488/I488)</f>
        <v>92.109489051094897</v>
      </c>
      <c r="I488">
        <v>411</v>
      </c>
      <c r="J488" t="s">
        <v>21</v>
      </c>
      <c r="K488" t="s">
        <v>22</v>
      </c>
      <c r="L488">
        <v>1511416800</v>
      </c>
      <c r="M488" s="9">
        <f>(((L488/60)/60)/24)+DATE(1970,1,1)</f>
        <v>43062.25</v>
      </c>
      <c r="N488">
        <v>1513576800</v>
      </c>
      <c r="O488" s="9">
        <f>(((N488/60)/60)/24)+DATE(1970,1,1)</f>
        <v>43087.25</v>
      </c>
      <c r="P488" s="10">
        <f>YEAR(M488)</f>
        <v>2017</v>
      </c>
      <c r="Q488" t="b">
        <v>0</v>
      </c>
      <c r="R488" t="b">
        <v>0</v>
      </c>
      <c r="S488" t="s">
        <v>23</v>
      </c>
      <c r="T488" t="str" cm="1">
        <f t="array" ref="T488:U488">_xlfn.TEXTSPLIT(S488, "/")</f>
        <v>music</v>
      </c>
      <c r="U488" t="str">
        <v>rock</v>
      </c>
    </row>
    <row r="489" spans="1:21" x14ac:dyDescent="0.35">
      <c r="A489">
        <v>82</v>
      </c>
      <c r="B489" t="s">
        <v>213</v>
      </c>
      <c r="C489" s="3" t="s">
        <v>214</v>
      </c>
      <c r="D489">
        <v>1000</v>
      </c>
      <c r="E489">
        <v>14973</v>
      </c>
      <c r="F489">
        <f>ROUND(((E489/D489)*100),1)</f>
        <v>1497.3</v>
      </c>
      <c r="G489" t="s">
        <v>20</v>
      </c>
      <c r="H489">
        <f>(E489/I489)</f>
        <v>83.183333333333337</v>
      </c>
      <c r="I489">
        <v>180</v>
      </c>
      <c r="J489" t="s">
        <v>40</v>
      </c>
      <c r="K489" t="s">
        <v>41</v>
      </c>
      <c r="L489">
        <v>1547704800</v>
      </c>
      <c r="M489" s="9">
        <f>(((L489/60)/60)/24)+DATE(1970,1,1)</f>
        <v>43482.25</v>
      </c>
      <c r="N489">
        <v>1548309600</v>
      </c>
      <c r="O489" s="9">
        <f>(((N489/60)/60)/24)+DATE(1970,1,1)</f>
        <v>43489.25</v>
      </c>
      <c r="P489" s="10">
        <f>YEAR(M489)</f>
        <v>2019</v>
      </c>
      <c r="Q489" t="b">
        <v>0</v>
      </c>
      <c r="R489" t="b">
        <v>1</v>
      </c>
      <c r="S489" t="s">
        <v>89</v>
      </c>
      <c r="T489" t="str" cm="1">
        <f t="array" ref="T489:U489">_xlfn.TEXTSPLIT(S489, "/")</f>
        <v>games</v>
      </c>
      <c r="U489" t="str">
        <v>video games</v>
      </c>
    </row>
    <row r="490" spans="1:21" ht="31" x14ac:dyDescent="0.35">
      <c r="A490">
        <v>84</v>
      </c>
      <c r="B490" t="s">
        <v>217</v>
      </c>
      <c r="C490" s="3" t="s">
        <v>218</v>
      </c>
      <c r="D490">
        <v>31400</v>
      </c>
      <c r="E490">
        <v>41564</v>
      </c>
      <c r="F490">
        <f>ROUND(((E490/D490)*100),1)</f>
        <v>132.4</v>
      </c>
      <c r="G490" t="s">
        <v>20</v>
      </c>
      <c r="H490">
        <f>(E490/I490)</f>
        <v>111.1336898395722</v>
      </c>
      <c r="I490">
        <v>374</v>
      </c>
      <c r="J490" t="s">
        <v>21</v>
      </c>
      <c r="K490" t="s">
        <v>22</v>
      </c>
      <c r="L490">
        <v>1343451600</v>
      </c>
      <c r="M490" s="9">
        <f>(((L490/60)/60)/24)+DATE(1970,1,1)</f>
        <v>41118.208333333336</v>
      </c>
      <c r="N490">
        <v>1344315600</v>
      </c>
      <c r="O490" s="9">
        <f>(((N490/60)/60)/24)+DATE(1970,1,1)</f>
        <v>41128.208333333336</v>
      </c>
      <c r="P490" s="10">
        <f>YEAR(M490)</f>
        <v>2012</v>
      </c>
      <c r="Q490" t="b">
        <v>0</v>
      </c>
      <c r="R490" t="b">
        <v>0</v>
      </c>
      <c r="S490" t="s">
        <v>65</v>
      </c>
      <c r="T490" t="str" cm="1">
        <f t="array" ref="T490:U490">_xlfn.TEXTSPLIT(S490, "/")</f>
        <v>technology</v>
      </c>
      <c r="U490" t="str">
        <v>wearables</v>
      </c>
    </row>
    <row r="491" spans="1:21" ht="31" x14ac:dyDescent="0.35">
      <c r="A491">
        <v>85</v>
      </c>
      <c r="B491" t="s">
        <v>219</v>
      </c>
      <c r="C491" s="3" t="s">
        <v>220</v>
      </c>
      <c r="D491">
        <v>4900</v>
      </c>
      <c r="E491">
        <v>6430</v>
      </c>
      <c r="F491">
        <f>ROUND(((E491/D491)*100),1)</f>
        <v>131.19999999999999</v>
      </c>
      <c r="G491" t="s">
        <v>20</v>
      </c>
      <c r="H491">
        <f>(E491/I491)</f>
        <v>90.563380281690144</v>
      </c>
      <c r="I491">
        <v>71</v>
      </c>
      <c r="J491" t="s">
        <v>26</v>
      </c>
      <c r="K491" t="s">
        <v>27</v>
      </c>
      <c r="L491">
        <v>1315717200</v>
      </c>
      <c r="M491" s="9">
        <f>(((L491/60)/60)/24)+DATE(1970,1,1)</f>
        <v>40797.208333333336</v>
      </c>
      <c r="N491">
        <v>1316408400</v>
      </c>
      <c r="O491" s="9">
        <f>(((N491/60)/60)/24)+DATE(1970,1,1)</f>
        <v>40805.208333333336</v>
      </c>
      <c r="P491" s="10">
        <f>YEAR(M491)</f>
        <v>2011</v>
      </c>
      <c r="Q491" t="b">
        <v>0</v>
      </c>
      <c r="R491" t="b">
        <v>0</v>
      </c>
      <c r="S491" t="s">
        <v>60</v>
      </c>
      <c r="T491" t="str" cm="1">
        <f t="array" ref="T491:U491">_xlfn.TEXTSPLIT(S491, "/")</f>
        <v>music</v>
      </c>
      <c r="U491" t="str">
        <v>indie rock</v>
      </c>
    </row>
    <row r="492" spans="1:21" x14ac:dyDescent="0.35">
      <c r="A492">
        <v>86</v>
      </c>
      <c r="B492" t="s">
        <v>221</v>
      </c>
      <c r="C492" s="3" t="s">
        <v>222</v>
      </c>
      <c r="D492">
        <v>7400</v>
      </c>
      <c r="E492">
        <v>12405</v>
      </c>
      <c r="F492">
        <f>ROUND(((E492/D492)*100),1)</f>
        <v>167.6</v>
      </c>
      <c r="G492" t="s">
        <v>20</v>
      </c>
      <c r="H492">
        <f>(E492/I492)</f>
        <v>61.108374384236456</v>
      </c>
      <c r="I492">
        <v>203</v>
      </c>
      <c r="J492" t="s">
        <v>21</v>
      </c>
      <c r="K492" t="s">
        <v>22</v>
      </c>
      <c r="L492">
        <v>1430715600</v>
      </c>
      <c r="M492" s="9">
        <f>(((L492/60)/60)/24)+DATE(1970,1,1)</f>
        <v>42128.208333333328</v>
      </c>
      <c r="N492">
        <v>1431838800</v>
      </c>
      <c r="O492" s="9">
        <f>(((N492/60)/60)/24)+DATE(1970,1,1)</f>
        <v>42141.208333333328</v>
      </c>
      <c r="P492" s="10">
        <f>YEAR(M492)</f>
        <v>2015</v>
      </c>
      <c r="Q492" t="b">
        <v>1</v>
      </c>
      <c r="R492" t="b">
        <v>0</v>
      </c>
      <c r="S492" t="s">
        <v>33</v>
      </c>
      <c r="T492" t="str" cm="1">
        <f t="array" ref="T492:U492">_xlfn.TEXTSPLIT(S492, "/")</f>
        <v>theater</v>
      </c>
      <c r="U492" t="str">
        <v>plays</v>
      </c>
    </row>
    <row r="493" spans="1:21" x14ac:dyDescent="0.35">
      <c r="A493">
        <v>88</v>
      </c>
      <c r="B493" t="s">
        <v>225</v>
      </c>
      <c r="C493" s="3" t="s">
        <v>226</v>
      </c>
      <c r="D493">
        <v>4800</v>
      </c>
      <c r="E493">
        <v>12516</v>
      </c>
      <c r="F493">
        <f>ROUND(((E493/D493)*100),1)</f>
        <v>260.8</v>
      </c>
      <c r="G493" t="s">
        <v>20</v>
      </c>
      <c r="H493">
        <f>(E493/I493)</f>
        <v>110.76106194690266</v>
      </c>
      <c r="I493">
        <v>113</v>
      </c>
      <c r="J493" t="s">
        <v>21</v>
      </c>
      <c r="K493" t="s">
        <v>22</v>
      </c>
      <c r="L493">
        <v>1429160400</v>
      </c>
      <c r="M493" s="9">
        <f>(((L493/60)/60)/24)+DATE(1970,1,1)</f>
        <v>42110.208333333328</v>
      </c>
      <c r="N493">
        <v>1431061200</v>
      </c>
      <c r="O493" s="9">
        <f>(((N493/60)/60)/24)+DATE(1970,1,1)</f>
        <v>42132.208333333328</v>
      </c>
      <c r="P493" s="10">
        <f>YEAR(M493)</f>
        <v>2015</v>
      </c>
      <c r="Q493" t="b">
        <v>0</v>
      </c>
      <c r="R493" t="b">
        <v>0</v>
      </c>
      <c r="S493" t="s">
        <v>206</v>
      </c>
      <c r="T493" t="str" cm="1">
        <f t="array" ref="T493:U493">_xlfn.TEXTSPLIT(S493, "/")</f>
        <v>publishing</v>
      </c>
      <c r="U493" t="str">
        <v>translations</v>
      </c>
    </row>
    <row r="494" spans="1:21" x14ac:dyDescent="0.35">
      <c r="A494">
        <v>89</v>
      </c>
      <c r="B494" t="s">
        <v>227</v>
      </c>
      <c r="C494" s="3" t="s">
        <v>228</v>
      </c>
      <c r="D494">
        <v>3400</v>
      </c>
      <c r="E494">
        <v>8588</v>
      </c>
      <c r="F494">
        <f>ROUND(((E494/D494)*100),1)</f>
        <v>252.6</v>
      </c>
      <c r="G494" t="s">
        <v>20</v>
      </c>
      <c r="H494">
        <f>(E494/I494)</f>
        <v>89.458333333333329</v>
      </c>
      <c r="I494">
        <v>96</v>
      </c>
      <c r="J494" t="s">
        <v>21</v>
      </c>
      <c r="K494" t="s">
        <v>22</v>
      </c>
      <c r="L494">
        <v>1271307600</v>
      </c>
      <c r="M494" s="9">
        <f>(((L494/60)/60)/24)+DATE(1970,1,1)</f>
        <v>40283.208333333336</v>
      </c>
      <c r="N494">
        <v>1271480400</v>
      </c>
      <c r="O494" s="9">
        <f>(((N494/60)/60)/24)+DATE(1970,1,1)</f>
        <v>40285.208333333336</v>
      </c>
      <c r="P494" s="10">
        <f>YEAR(M494)</f>
        <v>2010</v>
      </c>
      <c r="Q494" t="b">
        <v>0</v>
      </c>
      <c r="R494" t="b">
        <v>0</v>
      </c>
      <c r="S494" t="s">
        <v>33</v>
      </c>
      <c r="T494" t="str" cm="1">
        <f t="array" ref="T494:U494">_xlfn.TEXTSPLIT(S494, "/")</f>
        <v>theater</v>
      </c>
      <c r="U494" t="str">
        <v>plays</v>
      </c>
    </row>
    <row r="495" spans="1:21" ht="31" x14ac:dyDescent="0.35">
      <c r="A495">
        <v>92</v>
      </c>
      <c r="B495" t="s">
        <v>233</v>
      </c>
      <c r="C495" s="3" t="s">
        <v>234</v>
      </c>
      <c r="D495">
        <v>20000</v>
      </c>
      <c r="E495">
        <v>51775</v>
      </c>
      <c r="F495">
        <f>ROUND(((E495/D495)*100),1)</f>
        <v>258.89999999999998</v>
      </c>
      <c r="G495" t="s">
        <v>20</v>
      </c>
      <c r="H495">
        <f>(E495/I495)</f>
        <v>103.96586345381526</v>
      </c>
      <c r="I495">
        <v>498</v>
      </c>
      <c r="J495" t="s">
        <v>98</v>
      </c>
      <c r="K495" t="s">
        <v>99</v>
      </c>
      <c r="L495">
        <v>1277269200</v>
      </c>
      <c r="M495" s="9">
        <f>(((L495/60)/60)/24)+DATE(1970,1,1)</f>
        <v>40352.208333333336</v>
      </c>
      <c r="N495">
        <v>1277355600</v>
      </c>
      <c r="O495" s="9">
        <f>(((N495/60)/60)/24)+DATE(1970,1,1)</f>
        <v>40353.208333333336</v>
      </c>
      <c r="P495" s="10">
        <f>YEAR(M495)</f>
        <v>2010</v>
      </c>
      <c r="Q495" t="b">
        <v>0</v>
      </c>
      <c r="R495" t="b">
        <v>1</v>
      </c>
      <c r="S495" t="s">
        <v>89</v>
      </c>
      <c r="T495" t="str" cm="1">
        <f t="array" ref="T495:U495">_xlfn.TEXTSPLIT(S495, "/")</f>
        <v>games</v>
      </c>
      <c r="U495" t="str">
        <v>video games</v>
      </c>
    </row>
    <row r="496" spans="1:21" ht="31" x14ac:dyDescent="0.35">
      <c r="A496">
        <v>94</v>
      </c>
      <c r="B496" t="s">
        <v>237</v>
      </c>
      <c r="C496" s="3" t="s">
        <v>238</v>
      </c>
      <c r="D496">
        <v>2900</v>
      </c>
      <c r="E496">
        <v>8807</v>
      </c>
      <c r="F496">
        <f>ROUND(((E496/D496)*100),1)</f>
        <v>303.7</v>
      </c>
      <c r="G496" t="s">
        <v>20</v>
      </c>
      <c r="H496">
        <f>(E496/I496)</f>
        <v>48.927777777777777</v>
      </c>
      <c r="I496">
        <v>180</v>
      </c>
      <c r="J496" t="s">
        <v>40</v>
      </c>
      <c r="K496" t="s">
        <v>41</v>
      </c>
      <c r="L496">
        <v>1554613200</v>
      </c>
      <c r="M496" s="9">
        <f>(((L496/60)/60)/24)+DATE(1970,1,1)</f>
        <v>43562.208333333328</v>
      </c>
      <c r="N496">
        <v>1555563600</v>
      </c>
      <c r="O496" s="9">
        <f>(((N496/60)/60)/24)+DATE(1970,1,1)</f>
        <v>43573.208333333328</v>
      </c>
      <c r="P496" s="10">
        <f>YEAR(M496)</f>
        <v>2019</v>
      </c>
      <c r="Q496" t="b">
        <v>0</v>
      </c>
      <c r="R496" t="b">
        <v>0</v>
      </c>
      <c r="S496" t="s">
        <v>28</v>
      </c>
      <c r="T496" t="str" cm="1">
        <f t="array" ref="T496:U496">_xlfn.TEXTSPLIT(S496, "/")</f>
        <v>technology</v>
      </c>
      <c r="U496" t="str">
        <v>web</v>
      </c>
    </row>
    <row r="497" spans="1:21" ht="31" x14ac:dyDescent="0.35">
      <c r="A497">
        <v>95</v>
      </c>
      <c r="B497" t="s">
        <v>239</v>
      </c>
      <c r="C497" s="3" t="s">
        <v>240</v>
      </c>
      <c r="D497">
        <v>900</v>
      </c>
      <c r="E497">
        <v>1017</v>
      </c>
      <c r="F497">
        <f>ROUND(((E497/D497)*100),1)</f>
        <v>113</v>
      </c>
      <c r="G497" t="s">
        <v>20</v>
      </c>
      <c r="H497">
        <f>(E497/I497)</f>
        <v>37.666666666666664</v>
      </c>
      <c r="I497">
        <v>27</v>
      </c>
      <c r="J497" t="s">
        <v>21</v>
      </c>
      <c r="K497" t="s">
        <v>22</v>
      </c>
      <c r="L497">
        <v>1571029200</v>
      </c>
      <c r="M497" s="9">
        <f>(((L497/60)/60)/24)+DATE(1970,1,1)</f>
        <v>43752.208333333328</v>
      </c>
      <c r="N497">
        <v>1571634000</v>
      </c>
      <c r="O497" s="9">
        <f>(((N497/60)/60)/24)+DATE(1970,1,1)</f>
        <v>43759.208333333328</v>
      </c>
      <c r="P497" s="10">
        <f>YEAR(M497)</f>
        <v>2019</v>
      </c>
      <c r="Q497" t="b">
        <v>0</v>
      </c>
      <c r="R497" t="b">
        <v>0</v>
      </c>
      <c r="S497" t="s">
        <v>42</v>
      </c>
      <c r="T497" t="str" cm="1">
        <f t="array" ref="T497:U497">_xlfn.TEXTSPLIT(S497, "/")</f>
        <v>film &amp; video</v>
      </c>
      <c r="U497" t="str">
        <v>documentary</v>
      </c>
    </row>
    <row r="498" spans="1:21" x14ac:dyDescent="0.35">
      <c r="A498">
        <v>96</v>
      </c>
      <c r="B498" t="s">
        <v>241</v>
      </c>
      <c r="C498" s="3" t="s">
        <v>242</v>
      </c>
      <c r="D498">
        <v>69700</v>
      </c>
      <c r="E498">
        <v>151513</v>
      </c>
      <c r="F498">
        <f>ROUND(((E498/D498)*100),1)</f>
        <v>217.4</v>
      </c>
      <c r="G498" t="s">
        <v>20</v>
      </c>
      <c r="H498">
        <f>(E498/I498)</f>
        <v>64.999141999141997</v>
      </c>
      <c r="I498">
        <v>2331</v>
      </c>
      <c r="J498" t="s">
        <v>21</v>
      </c>
      <c r="K498" t="s">
        <v>22</v>
      </c>
      <c r="L498">
        <v>1299736800</v>
      </c>
      <c r="M498" s="9">
        <f>(((L498/60)/60)/24)+DATE(1970,1,1)</f>
        <v>40612.25</v>
      </c>
      <c r="N498">
        <v>1300856400</v>
      </c>
      <c r="O498" s="9">
        <f>(((N498/60)/60)/24)+DATE(1970,1,1)</f>
        <v>40625.208333333336</v>
      </c>
      <c r="P498" s="10">
        <f>YEAR(M498)</f>
        <v>2011</v>
      </c>
      <c r="Q498" t="b">
        <v>0</v>
      </c>
      <c r="R498" t="b">
        <v>0</v>
      </c>
      <c r="S498" t="s">
        <v>33</v>
      </c>
      <c r="T498" t="str" cm="1">
        <f t="array" ref="T498:U498">_xlfn.TEXTSPLIT(S498, "/")</f>
        <v>theater</v>
      </c>
      <c r="U498" t="str">
        <v>plays</v>
      </c>
    </row>
    <row r="499" spans="1:21" x14ac:dyDescent="0.35">
      <c r="A499">
        <v>97</v>
      </c>
      <c r="B499" t="s">
        <v>243</v>
      </c>
      <c r="C499" s="3" t="s">
        <v>244</v>
      </c>
      <c r="D499">
        <v>1300</v>
      </c>
      <c r="E499">
        <v>12047</v>
      </c>
      <c r="F499">
        <f>ROUND(((E499/D499)*100),1)</f>
        <v>926.7</v>
      </c>
      <c r="G499" t="s">
        <v>20</v>
      </c>
      <c r="H499">
        <f>(E499/I499)</f>
        <v>106.61061946902655</v>
      </c>
      <c r="I499">
        <v>113</v>
      </c>
      <c r="J499" t="s">
        <v>21</v>
      </c>
      <c r="K499" t="s">
        <v>22</v>
      </c>
      <c r="L499">
        <v>1435208400</v>
      </c>
      <c r="M499" s="9">
        <f>(((L499/60)/60)/24)+DATE(1970,1,1)</f>
        <v>42180.208333333328</v>
      </c>
      <c r="N499">
        <v>1439874000</v>
      </c>
      <c r="O499" s="9">
        <f>(((N499/60)/60)/24)+DATE(1970,1,1)</f>
        <v>42234.208333333328</v>
      </c>
      <c r="P499" s="10">
        <f>YEAR(M499)</f>
        <v>2015</v>
      </c>
      <c r="Q499" t="b">
        <v>0</v>
      </c>
      <c r="R499" t="b">
        <v>0</v>
      </c>
      <c r="S499" t="s">
        <v>17</v>
      </c>
      <c r="T499" t="str" cm="1">
        <f t="array" ref="T499:U499">_xlfn.TEXTSPLIT(S499, "/")</f>
        <v>food</v>
      </c>
      <c r="U499" t="str">
        <v>food trucks</v>
      </c>
    </row>
    <row r="500" spans="1:21" ht="31" x14ac:dyDescent="0.35">
      <c r="A500">
        <v>99</v>
      </c>
      <c r="B500" t="s">
        <v>247</v>
      </c>
      <c r="C500" s="3" t="s">
        <v>248</v>
      </c>
      <c r="D500">
        <v>7600</v>
      </c>
      <c r="E500">
        <v>14951</v>
      </c>
      <c r="F500">
        <f>ROUND(((E500/D500)*100),1)</f>
        <v>196.7</v>
      </c>
      <c r="G500" t="s">
        <v>20</v>
      </c>
      <c r="H500">
        <f>(E500/I500)</f>
        <v>91.16463414634147</v>
      </c>
      <c r="I500">
        <v>164</v>
      </c>
      <c r="J500" t="s">
        <v>21</v>
      </c>
      <c r="K500" t="s">
        <v>22</v>
      </c>
      <c r="L500">
        <v>1416895200</v>
      </c>
      <c r="M500" s="9">
        <f>(((L500/60)/60)/24)+DATE(1970,1,1)</f>
        <v>41968.25</v>
      </c>
      <c r="N500">
        <v>1419400800</v>
      </c>
      <c r="O500" s="9">
        <f>(((N500/60)/60)/24)+DATE(1970,1,1)</f>
        <v>41997.25</v>
      </c>
      <c r="P500" s="10">
        <f>YEAR(M500)</f>
        <v>2014</v>
      </c>
      <c r="Q500" t="b">
        <v>0</v>
      </c>
      <c r="R500" t="b">
        <v>0</v>
      </c>
      <c r="S500" t="s">
        <v>33</v>
      </c>
      <c r="T500" t="str" cm="1">
        <f t="array" ref="T500:U500">_xlfn.TEXTSPLIT(S500, "/")</f>
        <v>theater</v>
      </c>
      <c r="U500" t="str">
        <v>plays</v>
      </c>
    </row>
    <row r="501" spans="1:21" x14ac:dyDescent="0.35">
      <c r="A501">
        <v>101</v>
      </c>
      <c r="B501" t="s">
        <v>251</v>
      </c>
      <c r="C501" s="3" t="s">
        <v>252</v>
      </c>
      <c r="D501">
        <v>900</v>
      </c>
      <c r="E501">
        <v>9193</v>
      </c>
      <c r="F501">
        <f>ROUND(((E501/D501)*100),1)</f>
        <v>1021.4</v>
      </c>
      <c r="G501" t="s">
        <v>20</v>
      </c>
      <c r="H501">
        <f>(E501/I501)</f>
        <v>56.054878048780488</v>
      </c>
      <c r="I501">
        <v>164</v>
      </c>
      <c r="J501" t="s">
        <v>21</v>
      </c>
      <c r="K501" t="s">
        <v>22</v>
      </c>
      <c r="L501">
        <v>1424498400</v>
      </c>
      <c r="M501" s="9">
        <f>(((L501/60)/60)/24)+DATE(1970,1,1)</f>
        <v>42056.25</v>
      </c>
      <c r="N501">
        <v>1425103200</v>
      </c>
      <c r="O501" s="9">
        <f>(((N501/60)/60)/24)+DATE(1970,1,1)</f>
        <v>42063.25</v>
      </c>
      <c r="P501" s="10">
        <f>YEAR(M501)</f>
        <v>2015</v>
      </c>
      <c r="Q501" t="b">
        <v>0</v>
      </c>
      <c r="R501" t="b">
        <v>1</v>
      </c>
      <c r="S501" t="s">
        <v>50</v>
      </c>
      <c r="T501" t="str" cm="1">
        <f t="array" ref="T501:U501">_xlfn.TEXTSPLIT(S501, "/")</f>
        <v>music</v>
      </c>
      <c r="U501" t="str">
        <v>electric music</v>
      </c>
    </row>
    <row r="502" spans="1:21" x14ac:dyDescent="0.35">
      <c r="A502">
        <v>102</v>
      </c>
      <c r="B502" t="s">
        <v>253</v>
      </c>
      <c r="C502" s="3" t="s">
        <v>254</v>
      </c>
      <c r="D502">
        <v>3700</v>
      </c>
      <c r="E502">
        <v>10422</v>
      </c>
      <c r="F502">
        <f>ROUND(((E502/D502)*100),1)</f>
        <v>281.7</v>
      </c>
      <c r="G502" t="s">
        <v>20</v>
      </c>
      <c r="H502">
        <f>(E502/I502)</f>
        <v>31.017857142857142</v>
      </c>
      <c r="I502">
        <v>336</v>
      </c>
      <c r="J502" t="s">
        <v>21</v>
      </c>
      <c r="K502" t="s">
        <v>22</v>
      </c>
      <c r="L502">
        <v>1526274000</v>
      </c>
      <c r="M502" s="9">
        <f>(((L502/60)/60)/24)+DATE(1970,1,1)</f>
        <v>43234.208333333328</v>
      </c>
      <c r="N502">
        <v>1526878800</v>
      </c>
      <c r="O502" s="9">
        <f>(((N502/60)/60)/24)+DATE(1970,1,1)</f>
        <v>43241.208333333328</v>
      </c>
      <c r="P502" s="10">
        <f>YEAR(M502)</f>
        <v>2018</v>
      </c>
      <c r="Q502" t="b">
        <v>0</v>
      </c>
      <c r="R502" t="b">
        <v>1</v>
      </c>
      <c r="S502" t="s">
        <v>65</v>
      </c>
      <c r="T502" t="str" cm="1">
        <f t="array" ref="T502:U502">_xlfn.TEXTSPLIT(S502, "/")</f>
        <v>technology</v>
      </c>
      <c r="U502" t="str">
        <v>wearables</v>
      </c>
    </row>
    <row r="503" spans="1:21" ht="31" x14ac:dyDescent="0.35">
      <c r="A503">
        <v>104</v>
      </c>
      <c r="B503" t="s">
        <v>257</v>
      </c>
      <c r="C503" s="3" t="s">
        <v>258</v>
      </c>
      <c r="D503">
        <v>119200</v>
      </c>
      <c r="E503">
        <v>170623</v>
      </c>
      <c r="F503">
        <f>ROUND(((E503/D503)*100),1)</f>
        <v>143.1</v>
      </c>
      <c r="G503" t="s">
        <v>20</v>
      </c>
      <c r="H503">
        <f>(E503/I503)</f>
        <v>89.005216484089729</v>
      </c>
      <c r="I503">
        <v>1917</v>
      </c>
      <c r="J503" t="s">
        <v>21</v>
      </c>
      <c r="K503" t="s">
        <v>22</v>
      </c>
      <c r="L503">
        <v>1495515600</v>
      </c>
      <c r="M503" s="9">
        <f>(((L503/60)/60)/24)+DATE(1970,1,1)</f>
        <v>42878.208333333328</v>
      </c>
      <c r="N503">
        <v>1495602000</v>
      </c>
      <c r="O503" s="9">
        <f>(((N503/60)/60)/24)+DATE(1970,1,1)</f>
        <v>42879.208333333328</v>
      </c>
      <c r="P503" s="10">
        <f>YEAR(M503)</f>
        <v>2017</v>
      </c>
      <c r="Q503" t="b">
        <v>0</v>
      </c>
      <c r="R503" t="b">
        <v>0</v>
      </c>
      <c r="S503" t="s">
        <v>60</v>
      </c>
      <c r="T503" t="str" cm="1">
        <f t="array" ref="T503:U503">_xlfn.TEXTSPLIT(S503, "/")</f>
        <v>music</v>
      </c>
      <c r="U503" t="str">
        <v>indie rock</v>
      </c>
    </row>
    <row r="504" spans="1:21" x14ac:dyDescent="0.35">
      <c r="A504">
        <v>105</v>
      </c>
      <c r="B504" t="s">
        <v>259</v>
      </c>
      <c r="C504" s="3" t="s">
        <v>260</v>
      </c>
      <c r="D504">
        <v>6800</v>
      </c>
      <c r="E504">
        <v>9829</v>
      </c>
      <c r="F504">
        <f>ROUND(((E504/D504)*100),1)</f>
        <v>144.5</v>
      </c>
      <c r="G504" t="s">
        <v>20</v>
      </c>
      <c r="H504">
        <f>(E504/I504)</f>
        <v>103.46315789473684</v>
      </c>
      <c r="I504">
        <v>95</v>
      </c>
      <c r="J504" t="s">
        <v>21</v>
      </c>
      <c r="K504" t="s">
        <v>22</v>
      </c>
      <c r="L504">
        <v>1364878800</v>
      </c>
      <c r="M504" s="9">
        <f>(((L504/60)/60)/24)+DATE(1970,1,1)</f>
        <v>41366.208333333336</v>
      </c>
      <c r="N504">
        <v>1366434000</v>
      </c>
      <c r="O504" s="9">
        <f>(((N504/60)/60)/24)+DATE(1970,1,1)</f>
        <v>41384.208333333336</v>
      </c>
      <c r="P504" s="10">
        <f>YEAR(M504)</f>
        <v>2013</v>
      </c>
      <c r="Q504" t="b">
        <v>0</v>
      </c>
      <c r="R504" t="b">
        <v>0</v>
      </c>
      <c r="S504" t="s">
        <v>28</v>
      </c>
      <c r="T504" t="str" cm="1">
        <f t="array" ref="T504:U504">_xlfn.TEXTSPLIT(S504, "/")</f>
        <v>technology</v>
      </c>
      <c r="U504" t="str">
        <v>web</v>
      </c>
    </row>
    <row r="505" spans="1:21" x14ac:dyDescent="0.35">
      <c r="A505">
        <v>106</v>
      </c>
      <c r="B505" t="s">
        <v>261</v>
      </c>
      <c r="C505" s="3" t="s">
        <v>262</v>
      </c>
      <c r="D505">
        <v>3900</v>
      </c>
      <c r="E505">
        <v>14006</v>
      </c>
      <c r="F505">
        <f>ROUND(((E505/D505)*100),1)</f>
        <v>359.1</v>
      </c>
      <c r="G505" t="s">
        <v>20</v>
      </c>
      <c r="H505">
        <f>(E505/I505)</f>
        <v>95.278911564625844</v>
      </c>
      <c r="I505">
        <v>147</v>
      </c>
      <c r="J505" t="s">
        <v>21</v>
      </c>
      <c r="K505" t="s">
        <v>22</v>
      </c>
      <c r="L505">
        <v>1567918800</v>
      </c>
      <c r="M505" s="9">
        <f>(((L505/60)/60)/24)+DATE(1970,1,1)</f>
        <v>43716.208333333328</v>
      </c>
      <c r="N505">
        <v>1568350800</v>
      </c>
      <c r="O505" s="9">
        <f>(((N505/60)/60)/24)+DATE(1970,1,1)</f>
        <v>43721.208333333328</v>
      </c>
      <c r="P505" s="10">
        <f>YEAR(M505)</f>
        <v>2019</v>
      </c>
      <c r="Q505" t="b">
        <v>0</v>
      </c>
      <c r="R505" t="b">
        <v>0</v>
      </c>
      <c r="S505" t="s">
        <v>33</v>
      </c>
      <c r="T505" t="str" cm="1">
        <f t="array" ref="T505:U505">_xlfn.TEXTSPLIT(S505, "/")</f>
        <v>theater</v>
      </c>
      <c r="U505" t="str">
        <v>plays</v>
      </c>
    </row>
    <row r="506" spans="1:21" ht="31" x14ac:dyDescent="0.35">
      <c r="A506">
        <v>107</v>
      </c>
      <c r="B506" t="s">
        <v>263</v>
      </c>
      <c r="C506" s="3" t="s">
        <v>264</v>
      </c>
      <c r="D506">
        <v>3500</v>
      </c>
      <c r="E506">
        <v>6527</v>
      </c>
      <c r="F506">
        <f>ROUND(((E506/D506)*100),1)</f>
        <v>186.5</v>
      </c>
      <c r="G506" t="s">
        <v>20</v>
      </c>
      <c r="H506">
        <f>(E506/I506)</f>
        <v>75.895348837209298</v>
      </c>
      <c r="I506">
        <v>86</v>
      </c>
      <c r="J506" t="s">
        <v>21</v>
      </c>
      <c r="K506" t="s">
        <v>22</v>
      </c>
      <c r="L506">
        <v>1524459600</v>
      </c>
      <c r="M506" s="9">
        <f>(((L506/60)/60)/24)+DATE(1970,1,1)</f>
        <v>43213.208333333328</v>
      </c>
      <c r="N506">
        <v>1525928400</v>
      </c>
      <c r="O506" s="9">
        <f>(((N506/60)/60)/24)+DATE(1970,1,1)</f>
        <v>43230.208333333328</v>
      </c>
      <c r="P506" s="10">
        <f>YEAR(M506)</f>
        <v>2018</v>
      </c>
      <c r="Q506" t="b">
        <v>0</v>
      </c>
      <c r="R506" t="b">
        <v>1</v>
      </c>
      <c r="S506" t="s">
        <v>33</v>
      </c>
      <c r="T506" t="str" cm="1">
        <f t="array" ref="T506:U506">_xlfn.TEXTSPLIT(S506, "/")</f>
        <v>theater</v>
      </c>
      <c r="U506" t="str">
        <v>plays</v>
      </c>
    </row>
    <row r="507" spans="1:21" ht="31" x14ac:dyDescent="0.35">
      <c r="A507">
        <v>108</v>
      </c>
      <c r="B507" t="s">
        <v>265</v>
      </c>
      <c r="C507" s="3" t="s">
        <v>266</v>
      </c>
      <c r="D507">
        <v>1500</v>
      </c>
      <c r="E507">
        <v>8929</v>
      </c>
      <c r="F507">
        <f>ROUND(((E507/D507)*100),1)</f>
        <v>595.29999999999995</v>
      </c>
      <c r="G507" t="s">
        <v>20</v>
      </c>
      <c r="H507">
        <f>(E507/I507)</f>
        <v>107.57831325301204</v>
      </c>
      <c r="I507">
        <v>83</v>
      </c>
      <c r="J507" t="s">
        <v>21</v>
      </c>
      <c r="K507" t="s">
        <v>22</v>
      </c>
      <c r="L507">
        <v>1333688400</v>
      </c>
      <c r="M507" s="9">
        <f>(((L507/60)/60)/24)+DATE(1970,1,1)</f>
        <v>41005.208333333336</v>
      </c>
      <c r="N507">
        <v>1336885200</v>
      </c>
      <c r="O507" s="9">
        <f>(((N507/60)/60)/24)+DATE(1970,1,1)</f>
        <v>41042.208333333336</v>
      </c>
      <c r="P507" s="10">
        <f>YEAR(M507)</f>
        <v>2012</v>
      </c>
      <c r="Q507" t="b">
        <v>0</v>
      </c>
      <c r="R507" t="b">
        <v>0</v>
      </c>
      <c r="S507" t="s">
        <v>42</v>
      </c>
      <c r="T507" t="str" cm="1">
        <f t="array" ref="T507:U507">_xlfn.TEXTSPLIT(S507, "/")</f>
        <v>film &amp; video</v>
      </c>
      <c r="U507" t="str">
        <v>documentary</v>
      </c>
    </row>
    <row r="508" spans="1:21" ht="31" x14ac:dyDescent="0.35">
      <c r="A508">
        <v>111</v>
      </c>
      <c r="B508" t="s">
        <v>272</v>
      </c>
      <c r="C508" s="3" t="s">
        <v>273</v>
      </c>
      <c r="D508">
        <v>61400</v>
      </c>
      <c r="E508">
        <v>73653</v>
      </c>
      <c r="F508">
        <f>ROUND(((E508/D508)*100),1)</f>
        <v>120</v>
      </c>
      <c r="G508" t="s">
        <v>20</v>
      </c>
      <c r="H508">
        <f>(E508/I508)</f>
        <v>108.95414201183432</v>
      </c>
      <c r="I508">
        <v>676</v>
      </c>
      <c r="J508" t="s">
        <v>21</v>
      </c>
      <c r="K508" t="s">
        <v>22</v>
      </c>
      <c r="L508">
        <v>1348290000</v>
      </c>
      <c r="M508" s="9">
        <f>(((L508/60)/60)/24)+DATE(1970,1,1)</f>
        <v>41174.208333333336</v>
      </c>
      <c r="N508">
        <v>1348808400</v>
      </c>
      <c r="O508" s="9">
        <f>(((N508/60)/60)/24)+DATE(1970,1,1)</f>
        <v>41180.208333333336</v>
      </c>
      <c r="P508" s="10">
        <f>YEAR(M508)</f>
        <v>2012</v>
      </c>
      <c r="Q508" t="b">
        <v>0</v>
      </c>
      <c r="R508" t="b">
        <v>0</v>
      </c>
      <c r="S508" t="s">
        <v>133</v>
      </c>
      <c r="T508" t="str" cm="1">
        <f t="array" ref="T508:U508">_xlfn.TEXTSPLIT(S508, "/")</f>
        <v>publishing</v>
      </c>
      <c r="U508" t="str">
        <v>radio &amp; podcasts</v>
      </c>
    </row>
    <row r="509" spans="1:21" x14ac:dyDescent="0.35">
      <c r="A509">
        <v>112</v>
      </c>
      <c r="B509" t="s">
        <v>274</v>
      </c>
      <c r="C509" s="3" t="s">
        <v>275</v>
      </c>
      <c r="D509">
        <v>4700</v>
      </c>
      <c r="E509">
        <v>12635</v>
      </c>
      <c r="F509">
        <f>ROUND(((E509/D509)*100),1)</f>
        <v>268.8</v>
      </c>
      <c r="G509" t="s">
        <v>20</v>
      </c>
      <c r="H509">
        <f>(E509/I509)</f>
        <v>35</v>
      </c>
      <c r="I509">
        <v>361</v>
      </c>
      <c r="J509" t="s">
        <v>26</v>
      </c>
      <c r="K509" t="s">
        <v>27</v>
      </c>
      <c r="L509">
        <v>1408856400</v>
      </c>
      <c r="M509" s="9">
        <f>(((L509/60)/60)/24)+DATE(1970,1,1)</f>
        <v>41875.208333333336</v>
      </c>
      <c r="N509">
        <v>1410152400</v>
      </c>
      <c r="O509" s="9">
        <f>(((N509/60)/60)/24)+DATE(1970,1,1)</f>
        <v>41890.208333333336</v>
      </c>
      <c r="P509" s="10">
        <f>YEAR(M509)</f>
        <v>2014</v>
      </c>
      <c r="Q509" t="b">
        <v>0</v>
      </c>
      <c r="R509" t="b">
        <v>0</v>
      </c>
      <c r="S509" t="s">
        <v>28</v>
      </c>
      <c r="T509" t="str" cm="1">
        <f t="array" ref="T509:U509">_xlfn.TEXTSPLIT(S509, "/")</f>
        <v>technology</v>
      </c>
      <c r="U509" t="str">
        <v>web</v>
      </c>
    </row>
    <row r="510" spans="1:21" x14ac:dyDescent="0.35">
      <c r="A510">
        <v>113</v>
      </c>
      <c r="B510" t="s">
        <v>276</v>
      </c>
      <c r="C510" s="3" t="s">
        <v>277</v>
      </c>
      <c r="D510">
        <v>3300</v>
      </c>
      <c r="E510">
        <v>12437</v>
      </c>
      <c r="F510">
        <f>ROUND(((E510/D510)*100),1)</f>
        <v>376.9</v>
      </c>
      <c r="G510" t="s">
        <v>20</v>
      </c>
      <c r="H510">
        <f>(E510/I510)</f>
        <v>94.938931297709928</v>
      </c>
      <c r="I510">
        <v>131</v>
      </c>
      <c r="J510" t="s">
        <v>21</v>
      </c>
      <c r="K510" t="s">
        <v>22</v>
      </c>
      <c r="L510">
        <v>1505192400</v>
      </c>
      <c r="M510" s="9">
        <f>(((L510/60)/60)/24)+DATE(1970,1,1)</f>
        <v>42990.208333333328</v>
      </c>
      <c r="N510">
        <v>1505797200</v>
      </c>
      <c r="O510" s="9">
        <f>(((N510/60)/60)/24)+DATE(1970,1,1)</f>
        <v>42997.208333333328</v>
      </c>
      <c r="P510" s="10">
        <f>YEAR(M510)</f>
        <v>2017</v>
      </c>
      <c r="Q510" t="b">
        <v>0</v>
      </c>
      <c r="R510" t="b">
        <v>0</v>
      </c>
      <c r="S510" t="s">
        <v>17</v>
      </c>
      <c r="T510" t="str" cm="1">
        <f t="array" ref="T510:U510">_xlfn.TEXTSPLIT(S510, "/")</f>
        <v>food</v>
      </c>
      <c r="U510" t="str">
        <v>food trucks</v>
      </c>
    </row>
    <row r="511" spans="1:21" x14ac:dyDescent="0.35">
      <c r="A511">
        <v>114</v>
      </c>
      <c r="B511" t="s">
        <v>278</v>
      </c>
      <c r="C511" s="3" t="s">
        <v>279</v>
      </c>
      <c r="D511">
        <v>1900</v>
      </c>
      <c r="E511">
        <v>13816</v>
      </c>
      <c r="F511">
        <f>ROUND(((E511/D511)*100),1)</f>
        <v>727.2</v>
      </c>
      <c r="G511" t="s">
        <v>20</v>
      </c>
      <c r="H511">
        <f>(E511/I511)</f>
        <v>109.65079365079364</v>
      </c>
      <c r="I511">
        <v>126</v>
      </c>
      <c r="J511" t="s">
        <v>21</v>
      </c>
      <c r="K511" t="s">
        <v>22</v>
      </c>
      <c r="L511">
        <v>1554786000</v>
      </c>
      <c r="M511" s="9">
        <f>(((L511/60)/60)/24)+DATE(1970,1,1)</f>
        <v>43564.208333333328</v>
      </c>
      <c r="N511">
        <v>1554872400</v>
      </c>
      <c r="O511" s="9">
        <f>(((N511/60)/60)/24)+DATE(1970,1,1)</f>
        <v>43565.208333333328</v>
      </c>
      <c r="P511" s="10">
        <f>YEAR(M511)</f>
        <v>2019</v>
      </c>
      <c r="Q511" t="b">
        <v>0</v>
      </c>
      <c r="R511" t="b">
        <v>1</v>
      </c>
      <c r="S511" t="s">
        <v>65</v>
      </c>
      <c r="T511" t="str" cm="1">
        <f t="array" ref="T511:U511">_xlfn.TEXTSPLIT(S511, "/")</f>
        <v>technology</v>
      </c>
      <c r="U511" t="str">
        <v>wearables</v>
      </c>
    </row>
    <row r="512" spans="1:21" ht="31" x14ac:dyDescent="0.35">
      <c r="A512">
        <v>117</v>
      </c>
      <c r="B512" t="s">
        <v>284</v>
      </c>
      <c r="C512" s="3" t="s">
        <v>285</v>
      </c>
      <c r="D512">
        <v>4900</v>
      </c>
      <c r="E512">
        <v>8523</v>
      </c>
      <c r="F512">
        <f>ROUND(((E512/D512)*100),1)</f>
        <v>173.9</v>
      </c>
      <c r="G512" t="s">
        <v>20</v>
      </c>
      <c r="H512">
        <f>(E512/I512)</f>
        <v>30.992727272727272</v>
      </c>
      <c r="I512">
        <v>275</v>
      </c>
      <c r="J512" t="s">
        <v>21</v>
      </c>
      <c r="K512" t="s">
        <v>22</v>
      </c>
      <c r="L512">
        <v>1316667600</v>
      </c>
      <c r="M512" s="9">
        <f>(((L512/60)/60)/24)+DATE(1970,1,1)</f>
        <v>40808.208333333336</v>
      </c>
      <c r="N512">
        <v>1317186000</v>
      </c>
      <c r="O512" s="9">
        <f>(((N512/60)/60)/24)+DATE(1970,1,1)</f>
        <v>40814.208333333336</v>
      </c>
      <c r="P512" s="10">
        <f>YEAR(M512)</f>
        <v>2011</v>
      </c>
      <c r="Q512" t="b">
        <v>0</v>
      </c>
      <c r="R512" t="b">
        <v>0</v>
      </c>
      <c r="S512" t="s">
        <v>269</v>
      </c>
      <c r="T512" t="str" cm="1">
        <f t="array" ref="T512:U512">_xlfn.TEXTSPLIT(S512, "/")</f>
        <v>film &amp; video</v>
      </c>
      <c r="U512" t="str">
        <v>television</v>
      </c>
    </row>
    <row r="513" spans="1:21" x14ac:dyDescent="0.35">
      <c r="A513">
        <v>118</v>
      </c>
      <c r="B513" t="s">
        <v>286</v>
      </c>
      <c r="C513" s="3" t="s">
        <v>287</v>
      </c>
      <c r="D513">
        <v>5400</v>
      </c>
      <c r="E513">
        <v>6351</v>
      </c>
      <c r="F513">
        <f>ROUND(((E513/D513)*100),1)</f>
        <v>117.6</v>
      </c>
      <c r="G513" t="s">
        <v>20</v>
      </c>
      <c r="H513">
        <f>(E513/I513)</f>
        <v>94.791044776119406</v>
      </c>
      <c r="I513">
        <v>67</v>
      </c>
      <c r="J513" t="s">
        <v>21</v>
      </c>
      <c r="K513" t="s">
        <v>22</v>
      </c>
      <c r="L513">
        <v>1390716000</v>
      </c>
      <c r="M513" s="9">
        <f>(((L513/60)/60)/24)+DATE(1970,1,1)</f>
        <v>41665.25</v>
      </c>
      <c r="N513">
        <v>1391234400</v>
      </c>
      <c r="O513" s="9">
        <f>(((N513/60)/60)/24)+DATE(1970,1,1)</f>
        <v>41671.25</v>
      </c>
      <c r="P513" s="10">
        <f>YEAR(M513)</f>
        <v>2014</v>
      </c>
      <c r="Q513" t="b">
        <v>0</v>
      </c>
      <c r="R513" t="b">
        <v>0</v>
      </c>
      <c r="S513" t="s">
        <v>122</v>
      </c>
      <c r="T513" t="str" cm="1">
        <f t="array" ref="T513:U513">_xlfn.TEXTSPLIT(S513, "/")</f>
        <v>photography</v>
      </c>
      <c r="U513" t="str">
        <v>photography books</v>
      </c>
    </row>
    <row r="514" spans="1:21" ht="31" x14ac:dyDescent="0.35">
      <c r="A514">
        <v>119</v>
      </c>
      <c r="B514" t="s">
        <v>288</v>
      </c>
      <c r="C514" s="3" t="s">
        <v>289</v>
      </c>
      <c r="D514">
        <v>5000</v>
      </c>
      <c r="E514">
        <v>10748</v>
      </c>
      <c r="F514">
        <f>ROUND(((E514/D514)*100),1)</f>
        <v>215</v>
      </c>
      <c r="G514" t="s">
        <v>20</v>
      </c>
      <c r="H514">
        <f>(E514/I514)</f>
        <v>69.79220779220779</v>
      </c>
      <c r="I514">
        <v>154</v>
      </c>
      <c r="J514" t="s">
        <v>21</v>
      </c>
      <c r="K514" t="s">
        <v>22</v>
      </c>
      <c r="L514">
        <v>1402894800</v>
      </c>
      <c r="M514" s="9">
        <f>(((L514/60)/60)/24)+DATE(1970,1,1)</f>
        <v>41806.208333333336</v>
      </c>
      <c r="N514">
        <v>1404363600</v>
      </c>
      <c r="O514" s="9">
        <f>(((N514/60)/60)/24)+DATE(1970,1,1)</f>
        <v>41823.208333333336</v>
      </c>
      <c r="P514" s="10">
        <f>YEAR(M514)</f>
        <v>2014</v>
      </c>
      <c r="Q514" t="b">
        <v>0</v>
      </c>
      <c r="R514" t="b">
        <v>1</v>
      </c>
      <c r="S514" t="s">
        <v>42</v>
      </c>
      <c r="T514" t="str" cm="1">
        <f t="array" ref="T514:U514">_xlfn.TEXTSPLIT(S514, "/")</f>
        <v>film &amp; video</v>
      </c>
      <c r="U514" t="str">
        <v>documentary</v>
      </c>
    </row>
    <row r="515" spans="1:21" x14ac:dyDescent="0.35">
      <c r="A515">
        <v>120</v>
      </c>
      <c r="B515" t="s">
        <v>290</v>
      </c>
      <c r="C515" s="3" t="s">
        <v>291</v>
      </c>
      <c r="D515">
        <v>75100</v>
      </c>
      <c r="E515">
        <v>112272</v>
      </c>
      <c r="F515">
        <f>ROUND(((E515/D515)*100),1)</f>
        <v>149.5</v>
      </c>
      <c r="G515" t="s">
        <v>20</v>
      </c>
      <c r="H515">
        <f>(E515/I515)</f>
        <v>63.003367003367003</v>
      </c>
      <c r="I515">
        <v>1782</v>
      </c>
      <c r="J515" t="s">
        <v>21</v>
      </c>
      <c r="K515" t="s">
        <v>22</v>
      </c>
      <c r="L515">
        <v>1429246800</v>
      </c>
      <c r="M515" s="9">
        <f>(((L515/60)/60)/24)+DATE(1970,1,1)</f>
        <v>42111.208333333328</v>
      </c>
      <c r="N515">
        <v>1429592400</v>
      </c>
      <c r="O515" s="9">
        <f>(((N515/60)/60)/24)+DATE(1970,1,1)</f>
        <v>42115.208333333328</v>
      </c>
      <c r="P515" s="10">
        <f>YEAR(M515)</f>
        <v>2015</v>
      </c>
      <c r="Q515" t="b">
        <v>0</v>
      </c>
      <c r="R515" t="b">
        <v>1</v>
      </c>
      <c r="S515" t="s">
        <v>292</v>
      </c>
      <c r="T515" t="str" cm="1">
        <f t="array" ref="T515:U515">_xlfn.TEXTSPLIT(S515, "/")</f>
        <v>games</v>
      </c>
      <c r="U515" t="str">
        <v>mobile games</v>
      </c>
    </row>
    <row r="516" spans="1:21" x14ac:dyDescent="0.35">
      <c r="A516">
        <v>121</v>
      </c>
      <c r="B516" t="s">
        <v>293</v>
      </c>
      <c r="C516" s="3" t="s">
        <v>294</v>
      </c>
      <c r="D516">
        <v>45300</v>
      </c>
      <c r="E516">
        <v>99361</v>
      </c>
      <c r="F516">
        <f>ROUND(((E516/D516)*100),1)</f>
        <v>219.3</v>
      </c>
      <c r="G516" t="s">
        <v>20</v>
      </c>
      <c r="H516">
        <f>(E516/I516)</f>
        <v>110.0343300110742</v>
      </c>
      <c r="I516">
        <v>903</v>
      </c>
      <c r="J516" t="s">
        <v>21</v>
      </c>
      <c r="K516" t="s">
        <v>22</v>
      </c>
      <c r="L516">
        <v>1412485200</v>
      </c>
      <c r="M516" s="9">
        <f>(((L516/60)/60)/24)+DATE(1970,1,1)</f>
        <v>41917.208333333336</v>
      </c>
      <c r="N516">
        <v>1413608400</v>
      </c>
      <c r="O516" s="9">
        <f>(((N516/60)/60)/24)+DATE(1970,1,1)</f>
        <v>41930.208333333336</v>
      </c>
      <c r="P516" s="10">
        <f>YEAR(M516)</f>
        <v>2014</v>
      </c>
      <c r="Q516" t="b">
        <v>0</v>
      </c>
      <c r="R516" t="b">
        <v>0</v>
      </c>
      <c r="S516" t="s">
        <v>89</v>
      </c>
      <c r="T516" t="str" cm="1">
        <f t="array" ref="T516:U516">_xlfn.TEXTSPLIT(S516, "/")</f>
        <v>games</v>
      </c>
      <c r="U516" t="str">
        <v>video games</v>
      </c>
    </row>
    <row r="517" spans="1:21" x14ac:dyDescent="0.35">
      <c r="A517">
        <v>124</v>
      </c>
      <c r="B517" t="s">
        <v>299</v>
      </c>
      <c r="C517" s="3" t="s">
        <v>300</v>
      </c>
      <c r="D517">
        <v>2600</v>
      </c>
      <c r="E517">
        <v>9562</v>
      </c>
      <c r="F517">
        <f>ROUND(((E517/D517)*100),1)</f>
        <v>367.8</v>
      </c>
      <c r="G517" t="s">
        <v>20</v>
      </c>
      <c r="H517">
        <f>(E517/I517)</f>
        <v>101.72340425531915</v>
      </c>
      <c r="I517">
        <v>94</v>
      </c>
      <c r="J517" t="s">
        <v>107</v>
      </c>
      <c r="K517" t="s">
        <v>108</v>
      </c>
      <c r="L517">
        <v>1557723600</v>
      </c>
      <c r="M517" s="9">
        <f>(((L517/60)/60)/24)+DATE(1970,1,1)</f>
        <v>43598.208333333328</v>
      </c>
      <c r="N517">
        <v>1562302800</v>
      </c>
      <c r="O517" s="9">
        <f>(((N517/60)/60)/24)+DATE(1970,1,1)</f>
        <v>43651.208333333328</v>
      </c>
      <c r="P517" s="10">
        <f>YEAR(M517)</f>
        <v>2019</v>
      </c>
      <c r="Q517" t="b">
        <v>0</v>
      </c>
      <c r="R517" t="b">
        <v>0</v>
      </c>
      <c r="S517" t="s">
        <v>122</v>
      </c>
      <c r="T517" t="str" cm="1">
        <f t="array" ref="T517:U517">_xlfn.TEXTSPLIT(S517, "/")</f>
        <v>photography</v>
      </c>
      <c r="U517" t="str">
        <v>photography books</v>
      </c>
    </row>
    <row r="518" spans="1:21" ht="31" x14ac:dyDescent="0.35">
      <c r="A518">
        <v>125</v>
      </c>
      <c r="B518" t="s">
        <v>301</v>
      </c>
      <c r="C518" s="3" t="s">
        <v>302</v>
      </c>
      <c r="D518">
        <v>5300</v>
      </c>
      <c r="E518">
        <v>8475</v>
      </c>
      <c r="F518">
        <f>ROUND(((E518/D518)*100),1)</f>
        <v>159.9</v>
      </c>
      <c r="G518" t="s">
        <v>20</v>
      </c>
      <c r="H518">
        <f>(E518/I518)</f>
        <v>47.083333333333336</v>
      </c>
      <c r="I518">
        <v>180</v>
      </c>
      <c r="J518" t="s">
        <v>21</v>
      </c>
      <c r="K518" t="s">
        <v>22</v>
      </c>
      <c r="L518">
        <v>1537333200</v>
      </c>
      <c r="M518" s="9">
        <f>(((L518/60)/60)/24)+DATE(1970,1,1)</f>
        <v>43362.208333333328</v>
      </c>
      <c r="N518">
        <v>1537678800</v>
      </c>
      <c r="O518" s="9">
        <f>(((N518/60)/60)/24)+DATE(1970,1,1)</f>
        <v>43366.208333333328</v>
      </c>
      <c r="P518" s="10">
        <f>YEAR(M518)</f>
        <v>2018</v>
      </c>
      <c r="Q518" t="b">
        <v>0</v>
      </c>
      <c r="R518" t="b">
        <v>0</v>
      </c>
      <c r="S518" t="s">
        <v>33</v>
      </c>
      <c r="T518" t="str" cm="1">
        <f t="array" ref="T518:U518">_xlfn.TEXTSPLIT(S518, "/")</f>
        <v>theater</v>
      </c>
      <c r="U518" t="str">
        <v>plays</v>
      </c>
    </row>
    <row r="519" spans="1:21" x14ac:dyDescent="0.35">
      <c r="A519">
        <v>130</v>
      </c>
      <c r="B519" t="s">
        <v>311</v>
      </c>
      <c r="C519" s="3" t="s">
        <v>312</v>
      </c>
      <c r="D519">
        <v>9600</v>
      </c>
      <c r="E519">
        <v>14925</v>
      </c>
      <c r="F519">
        <f>ROUND(((E519/D519)*100),1)</f>
        <v>155.5</v>
      </c>
      <c r="G519" t="s">
        <v>20</v>
      </c>
      <c r="H519">
        <f>(E519/I519)</f>
        <v>28.001876172607879</v>
      </c>
      <c r="I519">
        <v>533</v>
      </c>
      <c r="J519" t="s">
        <v>36</v>
      </c>
      <c r="K519" t="s">
        <v>37</v>
      </c>
      <c r="L519">
        <v>1319605200</v>
      </c>
      <c r="M519" s="9">
        <f>(((L519/60)/60)/24)+DATE(1970,1,1)</f>
        <v>40842.208333333336</v>
      </c>
      <c r="N519">
        <v>1320991200</v>
      </c>
      <c r="O519" s="9">
        <f>(((N519/60)/60)/24)+DATE(1970,1,1)</f>
        <v>40858.25</v>
      </c>
      <c r="P519" s="10">
        <f>YEAR(M519)</f>
        <v>2011</v>
      </c>
      <c r="Q519" t="b">
        <v>0</v>
      </c>
      <c r="R519" t="b">
        <v>0</v>
      </c>
      <c r="S519" t="s">
        <v>53</v>
      </c>
      <c r="T519" t="str" cm="1">
        <f t="array" ref="T519:U519">_xlfn.TEXTSPLIT(S519, "/")</f>
        <v>film &amp; video</v>
      </c>
      <c r="U519" t="str">
        <v>drama</v>
      </c>
    </row>
    <row r="520" spans="1:21" ht="31" x14ac:dyDescent="0.35">
      <c r="A520">
        <v>131</v>
      </c>
      <c r="B520" t="s">
        <v>313</v>
      </c>
      <c r="C520" s="3" t="s">
        <v>314</v>
      </c>
      <c r="D520">
        <v>164700</v>
      </c>
      <c r="E520">
        <v>166116</v>
      </c>
      <c r="F520">
        <f>ROUND(((E520/D520)*100),1)</f>
        <v>100.9</v>
      </c>
      <c r="G520" t="s">
        <v>20</v>
      </c>
      <c r="H520">
        <f>(E520/I520)</f>
        <v>67.996725337699544</v>
      </c>
      <c r="I520">
        <v>2443</v>
      </c>
      <c r="J520" t="s">
        <v>40</v>
      </c>
      <c r="K520" t="s">
        <v>41</v>
      </c>
      <c r="L520">
        <v>1385704800</v>
      </c>
      <c r="M520" s="9">
        <f>(((L520/60)/60)/24)+DATE(1970,1,1)</f>
        <v>41607.25</v>
      </c>
      <c r="N520">
        <v>1386828000</v>
      </c>
      <c r="O520" s="9">
        <f>(((N520/60)/60)/24)+DATE(1970,1,1)</f>
        <v>41620.25</v>
      </c>
      <c r="P520" s="10">
        <f>YEAR(M520)</f>
        <v>2013</v>
      </c>
      <c r="Q520" t="b">
        <v>0</v>
      </c>
      <c r="R520" t="b">
        <v>0</v>
      </c>
      <c r="S520" t="s">
        <v>28</v>
      </c>
      <c r="T520" t="str" cm="1">
        <f t="array" ref="T520:U520">_xlfn.TEXTSPLIT(S520, "/")</f>
        <v>technology</v>
      </c>
      <c r="U520" t="str">
        <v>web</v>
      </c>
    </row>
    <row r="521" spans="1:21" x14ac:dyDescent="0.35">
      <c r="A521">
        <v>132</v>
      </c>
      <c r="B521" t="s">
        <v>315</v>
      </c>
      <c r="C521" s="3" t="s">
        <v>316</v>
      </c>
      <c r="D521">
        <v>3300</v>
      </c>
      <c r="E521">
        <v>3834</v>
      </c>
      <c r="F521">
        <f>ROUND(((E521/D521)*100),1)</f>
        <v>116.2</v>
      </c>
      <c r="G521" t="s">
        <v>20</v>
      </c>
      <c r="H521">
        <f>(E521/I521)</f>
        <v>43.078651685393261</v>
      </c>
      <c r="I521">
        <v>89</v>
      </c>
      <c r="J521" t="s">
        <v>21</v>
      </c>
      <c r="K521" t="s">
        <v>22</v>
      </c>
      <c r="L521">
        <v>1515736800</v>
      </c>
      <c r="M521" s="9">
        <f>(((L521/60)/60)/24)+DATE(1970,1,1)</f>
        <v>43112.25</v>
      </c>
      <c r="N521">
        <v>1517119200</v>
      </c>
      <c r="O521" s="9">
        <f>(((N521/60)/60)/24)+DATE(1970,1,1)</f>
        <v>43128.25</v>
      </c>
      <c r="P521" s="10">
        <f>YEAR(M521)</f>
        <v>2018</v>
      </c>
      <c r="Q521" t="b">
        <v>0</v>
      </c>
      <c r="R521" t="b">
        <v>1</v>
      </c>
      <c r="S521" t="s">
        <v>33</v>
      </c>
      <c r="T521" t="str" cm="1">
        <f t="array" ref="T521:U521">_xlfn.TEXTSPLIT(S521, "/")</f>
        <v>theater</v>
      </c>
      <c r="U521" t="str">
        <v>plays</v>
      </c>
    </row>
    <row r="522" spans="1:21" x14ac:dyDescent="0.35">
      <c r="A522">
        <v>133</v>
      </c>
      <c r="B522" t="s">
        <v>317</v>
      </c>
      <c r="C522" s="3" t="s">
        <v>318</v>
      </c>
      <c r="D522">
        <v>4500</v>
      </c>
      <c r="E522">
        <v>13985</v>
      </c>
      <c r="F522">
        <f>ROUND(((E522/D522)*100),1)</f>
        <v>310.8</v>
      </c>
      <c r="G522" t="s">
        <v>20</v>
      </c>
      <c r="H522">
        <f>(E522/I522)</f>
        <v>87.95597484276729</v>
      </c>
      <c r="I522">
        <v>159</v>
      </c>
      <c r="J522" t="s">
        <v>21</v>
      </c>
      <c r="K522" t="s">
        <v>22</v>
      </c>
      <c r="L522">
        <v>1313125200</v>
      </c>
      <c r="M522" s="9">
        <f>(((L522/60)/60)/24)+DATE(1970,1,1)</f>
        <v>40767.208333333336</v>
      </c>
      <c r="N522">
        <v>1315026000</v>
      </c>
      <c r="O522" s="9">
        <f>(((N522/60)/60)/24)+DATE(1970,1,1)</f>
        <v>40789.208333333336</v>
      </c>
      <c r="P522" s="10">
        <f>YEAR(M522)</f>
        <v>2011</v>
      </c>
      <c r="Q522" t="b">
        <v>0</v>
      </c>
      <c r="R522" t="b">
        <v>0</v>
      </c>
      <c r="S522" t="s">
        <v>319</v>
      </c>
      <c r="T522" t="str" cm="1">
        <f t="array" ref="T522:U522">_xlfn.TEXTSPLIT(S522, "/")</f>
        <v>music</v>
      </c>
      <c r="U522" t="str">
        <v>world music</v>
      </c>
    </row>
    <row r="523" spans="1:21" ht="31" x14ac:dyDescent="0.35">
      <c r="A523">
        <v>137</v>
      </c>
      <c r="B523" t="s">
        <v>326</v>
      </c>
      <c r="C523" s="3" t="s">
        <v>327</v>
      </c>
      <c r="D523">
        <v>1800</v>
      </c>
      <c r="E523">
        <v>4712</v>
      </c>
      <c r="F523">
        <f>ROUND(((E523/D523)*100),1)</f>
        <v>261.8</v>
      </c>
      <c r="G523" t="s">
        <v>20</v>
      </c>
      <c r="H523">
        <f>(E523/I523)</f>
        <v>94.24</v>
      </c>
      <c r="I523">
        <v>50</v>
      </c>
      <c r="J523" t="s">
        <v>21</v>
      </c>
      <c r="K523" t="s">
        <v>22</v>
      </c>
      <c r="L523">
        <v>1286341200</v>
      </c>
      <c r="M523" s="9">
        <f>(((L523/60)/60)/24)+DATE(1970,1,1)</f>
        <v>40457.208333333336</v>
      </c>
      <c r="N523">
        <v>1286859600</v>
      </c>
      <c r="O523" s="9">
        <f>(((N523/60)/60)/24)+DATE(1970,1,1)</f>
        <v>40463.208333333336</v>
      </c>
      <c r="P523" s="10">
        <f>YEAR(M523)</f>
        <v>2010</v>
      </c>
      <c r="Q523" t="b">
        <v>0</v>
      </c>
      <c r="R523" t="b">
        <v>0</v>
      </c>
      <c r="S523" t="s">
        <v>68</v>
      </c>
      <c r="T523" t="str" cm="1">
        <f t="array" ref="T523:U523">_xlfn.TEXTSPLIT(S523, "/")</f>
        <v>publishing</v>
      </c>
      <c r="U523" t="str">
        <v>nonfiction</v>
      </c>
    </row>
    <row r="524" spans="1:21" ht="31" x14ac:dyDescent="0.35">
      <c r="A524">
        <v>140</v>
      </c>
      <c r="B524" t="s">
        <v>332</v>
      </c>
      <c r="C524" s="3" t="s">
        <v>333</v>
      </c>
      <c r="D524">
        <v>5500</v>
      </c>
      <c r="E524">
        <v>12274</v>
      </c>
      <c r="F524">
        <f>ROUND(((E524/D524)*100),1)</f>
        <v>223.2</v>
      </c>
      <c r="G524" t="s">
        <v>20</v>
      </c>
      <c r="H524">
        <f>(E524/I524)</f>
        <v>65.989247311827953</v>
      </c>
      <c r="I524">
        <v>186</v>
      </c>
      <c r="J524" t="s">
        <v>21</v>
      </c>
      <c r="K524" t="s">
        <v>22</v>
      </c>
      <c r="L524">
        <v>1519538400</v>
      </c>
      <c r="M524" s="9">
        <f>(((L524/60)/60)/24)+DATE(1970,1,1)</f>
        <v>43156.25</v>
      </c>
      <c r="N524">
        <v>1519970400</v>
      </c>
      <c r="O524" s="9">
        <f>(((N524/60)/60)/24)+DATE(1970,1,1)</f>
        <v>43161.25</v>
      </c>
      <c r="P524" s="10">
        <f>YEAR(M524)</f>
        <v>2018</v>
      </c>
      <c r="Q524" t="b">
        <v>0</v>
      </c>
      <c r="R524" t="b">
        <v>0</v>
      </c>
      <c r="S524" t="s">
        <v>42</v>
      </c>
      <c r="T524" t="str" cm="1">
        <f t="array" ref="T524:U524">_xlfn.TEXTSPLIT(S524, "/")</f>
        <v>film &amp; video</v>
      </c>
      <c r="U524" t="str">
        <v>documentary</v>
      </c>
    </row>
    <row r="525" spans="1:21" x14ac:dyDescent="0.35">
      <c r="A525">
        <v>141</v>
      </c>
      <c r="B525" t="s">
        <v>334</v>
      </c>
      <c r="C525" s="3" t="s">
        <v>335</v>
      </c>
      <c r="D525">
        <v>64300</v>
      </c>
      <c r="E525">
        <v>65323</v>
      </c>
      <c r="F525">
        <f>ROUND(((E525/D525)*100),1)</f>
        <v>101.6</v>
      </c>
      <c r="G525" t="s">
        <v>20</v>
      </c>
      <c r="H525">
        <f>(E525/I525)</f>
        <v>60.992530345471522</v>
      </c>
      <c r="I525">
        <v>1071</v>
      </c>
      <c r="J525" t="s">
        <v>21</v>
      </c>
      <c r="K525" t="s">
        <v>22</v>
      </c>
      <c r="L525">
        <v>1434085200</v>
      </c>
      <c r="M525" s="9">
        <f>(((L525/60)/60)/24)+DATE(1970,1,1)</f>
        <v>42167.208333333328</v>
      </c>
      <c r="N525">
        <v>1434603600</v>
      </c>
      <c r="O525" s="9">
        <f>(((N525/60)/60)/24)+DATE(1970,1,1)</f>
        <v>42173.208333333328</v>
      </c>
      <c r="P525" s="10">
        <f>YEAR(M525)</f>
        <v>2015</v>
      </c>
      <c r="Q525" t="b">
        <v>0</v>
      </c>
      <c r="R525" t="b">
        <v>0</v>
      </c>
      <c r="S525" t="s">
        <v>28</v>
      </c>
      <c r="T525" t="str" cm="1">
        <f t="array" ref="T525:U525">_xlfn.TEXTSPLIT(S525, "/")</f>
        <v>technology</v>
      </c>
      <c r="U525" t="str">
        <v>web</v>
      </c>
    </row>
    <row r="526" spans="1:21" ht="31" x14ac:dyDescent="0.35">
      <c r="A526">
        <v>142</v>
      </c>
      <c r="B526" t="s">
        <v>336</v>
      </c>
      <c r="C526" s="3" t="s">
        <v>337</v>
      </c>
      <c r="D526">
        <v>5000</v>
      </c>
      <c r="E526">
        <v>11502</v>
      </c>
      <c r="F526">
        <f>ROUND(((E526/D526)*100),1)</f>
        <v>230</v>
      </c>
      <c r="G526" t="s">
        <v>20</v>
      </c>
      <c r="H526">
        <f>(E526/I526)</f>
        <v>98.307692307692307</v>
      </c>
      <c r="I526">
        <v>117</v>
      </c>
      <c r="J526" t="s">
        <v>21</v>
      </c>
      <c r="K526" t="s">
        <v>22</v>
      </c>
      <c r="L526">
        <v>1333688400</v>
      </c>
      <c r="M526" s="9">
        <f>(((L526/60)/60)/24)+DATE(1970,1,1)</f>
        <v>41005.208333333336</v>
      </c>
      <c r="N526">
        <v>1337230800</v>
      </c>
      <c r="O526" s="9">
        <f>(((N526/60)/60)/24)+DATE(1970,1,1)</f>
        <v>41046.208333333336</v>
      </c>
      <c r="P526" s="10">
        <f>YEAR(M526)</f>
        <v>2012</v>
      </c>
      <c r="Q526" t="b">
        <v>0</v>
      </c>
      <c r="R526" t="b">
        <v>0</v>
      </c>
      <c r="S526" t="s">
        <v>28</v>
      </c>
      <c r="T526" t="str" cm="1">
        <f t="array" ref="T526:U526">_xlfn.TEXTSPLIT(S526, "/")</f>
        <v>technology</v>
      </c>
      <c r="U526" t="str">
        <v>web</v>
      </c>
    </row>
    <row r="527" spans="1:21" x14ac:dyDescent="0.35">
      <c r="A527">
        <v>143</v>
      </c>
      <c r="B527" t="s">
        <v>338</v>
      </c>
      <c r="C527" s="3" t="s">
        <v>339</v>
      </c>
      <c r="D527">
        <v>5400</v>
      </c>
      <c r="E527">
        <v>7322</v>
      </c>
      <c r="F527">
        <f>ROUND(((E527/D527)*100),1)</f>
        <v>135.6</v>
      </c>
      <c r="G527" t="s">
        <v>20</v>
      </c>
      <c r="H527">
        <f>(E527/I527)</f>
        <v>104.6</v>
      </c>
      <c r="I527">
        <v>70</v>
      </c>
      <c r="J527" t="s">
        <v>21</v>
      </c>
      <c r="K527" t="s">
        <v>22</v>
      </c>
      <c r="L527">
        <v>1277701200</v>
      </c>
      <c r="M527" s="9">
        <f>(((L527/60)/60)/24)+DATE(1970,1,1)</f>
        <v>40357.208333333336</v>
      </c>
      <c r="N527">
        <v>1279429200</v>
      </c>
      <c r="O527" s="9">
        <f>(((N527/60)/60)/24)+DATE(1970,1,1)</f>
        <v>40377.208333333336</v>
      </c>
      <c r="P527" s="10">
        <f>YEAR(M527)</f>
        <v>2010</v>
      </c>
      <c r="Q527" t="b">
        <v>0</v>
      </c>
      <c r="R527" t="b">
        <v>0</v>
      </c>
      <c r="S527" t="s">
        <v>60</v>
      </c>
      <c r="T527" t="str" cm="1">
        <f t="array" ref="T527:U527">_xlfn.TEXTSPLIT(S527, "/")</f>
        <v>music</v>
      </c>
      <c r="U527" t="str">
        <v>indie rock</v>
      </c>
    </row>
    <row r="528" spans="1:21" x14ac:dyDescent="0.35">
      <c r="A528">
        <v>144</v>
      </c>
      <c r="B528" t="s">
        <v>340</v>
      </c>
      <c r="C528" s="3" t="s">
        <v>341</v>
      </c>
      <c r="D528">
        <v>9000</v>
      </c>
      <c r="E528">
        <v>11619</v>
      </c>
      <c r="F528">
        <f>ROUND(((E528/D528)*100),1)</f>
        <v>129.1</v>
      </c>
      <c r="G528" t="s">
        <v>20</v>
      </c>
      <c r="H528">
        <f>(E528/I528)</f>
        <v>86.066666666666663</v>
      </c>
      <c r="I528">
        <v>135</v>
      </c>
      <c r="J528" t="s">
        <v>21</v>
      </c>
      <c r="K528" t="s">
        <v>22</v>
      </c>
      <c r="L528">
        <v>1560747600</v>
      </c>
      <c r="M528" s="9">
        <f>(((L528/60)/60)/24)+DATE(1970,1,1)</f>
        <v>43633.208333333328</v>
      </c>
      <c r="N528">
        <v>1561438800</v>
      </c>
      <c r="O528" s="9">
        <f>(((N528/60)/60)/24)+DATE(1970,1,1)</f>
        <v>43641.208333333328</v>
      </c>
      <c r="P528" s="10">
        <f>YEAR(M528)</f>
        <v>2019</v>
      </c>
      <c r="Q528" t="b">
        <v>0</v>
      </c>
      <c r="R528" t="b">
        <v>0</v>
      </c>
      <c r="S528" t="s">
        <v>33</v>
      </c>
      <c r="T528" t="str" cm="1">
        <f t="array" ref="T528:U528">_xlfn.TEXTSPLIT(S528, "/")</f>
        <v>theater</v>
      </c>
      <c r="U528" t="str">
        <v>plays</v>
      </c>
    </row>
    <row r="529" spans="1:21" x14ac:dyDescent="0.35">
      <c r="A529">
        <v>145</v>
      </c>
      <c r="B529" t="s">
        <v>342</v>
      </c>
      <c r="C529" s="3" t="s">
        <v>343</v>
      </c>
      <c r="D529">
        <v>25000</v>
      </c>
      <c r="E529">
        <v>59128</v>
      </c>
      <c r="F529">
        <f>ROUND(((E529/D529)*100),1)</f>
        <v>236.5</v>
      </c>
      <c r="G529" t="s">
        <v>20</v>
      </c>
      <c r="H529">
        <f>(E529/I529)</f>
        <v>76.989583333333329</v>
      </c>
      <c r="I529">
        <v>768</v>
      </c>
      <c r="J529" t="s">
        <v>98</v>
      </c>
      <c r="K529" t="s">
        <v>99</v>
      </c>
      <c r="L529">
        <v>1410066000</v>
      </c>
      <c r="M529" s="9">
        <f>(((L529/60)/60)/24)+DATE(1970,1,1)</f>
        <v>41889.208333333336</v>
      </c>
      <c r="N529">
        <v>1410498000</v>
      </c>
      <c r="O529" s="9">
        <f>(((N529/60)/60)/24)+DATE(1970,1,1)</f>
        <v>41894.208333333336</v>
      </c>
      <c r="P529" s="10">
        <f>YEAR(M529)</f>
        <v>2014</v>
      </c>
      <c r="Q529" t="b">
        <v>0</v>
      </c>
      <c r="R529" t="b">
        <v>0</v>
      </c>
      <c r="S529" t="s">
        <v>65</v>
      </c>
      <c r="T529" t="str" cm="1">
        <f t="array" ref="T529:U529">_xlfn.TEXTSPLIT(S529, "/")</f>
        <v>technology</v>
      </c>
      <c r="U529" t="str">
        <v>wearables</v>
      </c>
    </row>
    <row r="530" spans="1:21" ht="31" x14ac:dyDescent="0.35">
      <c r="A530">
        <v>147</v>
      </c>
      <c r="B530" t="s">
        <v>346</v>
      </c>
      <c r="C530" s="3" t="s">
        <v>347</v>
      </c>
      <c r="D530">
        <v>8300</v>
      </c>
      <c r="E530">
        <v>9337</v>
      </c>
      <c r="F530">
        <f>ROUND(((E530/D530)*100),1)</f>
        <v>112.5</v>
      </c>
      <c r="G530" t="s">
        <v>20</v>
      </c>
      <c r="H530">
        <f>(E530/I530)</f>
        <v>46.91959798994975</v>
      </c>
      <c r="I530">
        <v>199</v>
      </c>
      <c r="J530" t="s">
        <v>21</v>
      </c>
      <c r="K530" t="s">
        <v>22</v>
      </c>
      <c r="L530">
        <v>1465794000</v>
      </c>
      <c r="M530" s="9">
        <f>(((L530/60)/60)/24)+DATE(1970,1,1)</f>
        <v>42534.208333333328</v>
      </c>
      <c r="N530">
        <v>1466312400</v>
      </c>
      <c r="O530" s="9">
        <f>(((N530/60)/60)/24)+DATE(1970,1,1)</f>
        <v>42540.208333333328</v>
      </c>
      <c r="P530" s="10">
        <f>YEAR(M530)</f>
        <v>2016</v>
      </c>
      <c r="Q530" t="b">
        <v>0</v>
      </c>
      <c r="R530" t="b">
        <v>1</v>
      </c>
      <c r="S530" t="s">
        <v>33</v>
      </c>
      <c r="T530" t="str" cm="1">
        <f t="array" ref="T530:U530">_xlfn.TEXTSPLIT(S530, "/")</f>
        <v>theater</v>
      </c>
      <c r="U530" t="str">
        <v>plays</v>
      </c>
    </row>
    <row r="531" spans="1:21" x14ac:dyDescent="0.35">
      <c r="A531">
        <v>148</v>
      </c>
      <c r="B531" t="s">
        <v>348</v>
      </c>
      <c r="C531" s="3" t="s">
        <v>349</v>
      </c>
      <c r="D531">
        <v>9300</v>
      </c>
      <c r="E531">
        <v>11255</v>
      </c>
      <c r="F531">
        <f>ROUND(((E531/D531)*100),1)</f>
        <v>121</v>
      </c>
      <c r="G531" t="s">
        <v>20</v>
      </c>
      <c r="H531">
        <f>(E531/I531)</f>
        <v>105.18691588785046</v>
      </c>
      <c r="I531">
        <v>107</v>
      </c>
      <c r="J531" t="s">
        <v>21</v>
      </c>
      <c r="K531" t="s">
        <v>22</v>
      </c>
      <c r="L531">
        <v>1500958800</v>
      </c>
      <c r="M531" s="9">
        <f>(((L531/60)/60)/24)+DATE(1970,1,1)</f>
        <v>42941.208333333328</v>
      </c>
      <c r="N531">
        <v>1501736400</v>
      </c>
      <c r="O531" s="9">
        <f>(((N531/60)/60)/24)+DATE(1970,1,1)</f>
        <v>42950.208333333328</v>
      </c>
      <c r="P531" s="10">
        <f>YEAR(M531)</f>
        <v>2017</v>
      </c>
      <c r="Q531" t="b">
        <v>0</v>
      </c>
      <c r="R531" t="b">
        <v>0</v>
      </c>
      <c r="S531" t="s">
        <v>65</v>
      </c>
      <c r="T531" t="str" cm="1">
        <f t="array" ref="T531:U531">_xlfn.TEXTSPLIT(S531, "/")</f>
        <v>technology</v>
      </c>
      <c r="U531" t="str">
        <v>wearables</v>
      </c>
    </row>
    <row r="532" spans="1:21" x14ac:dyDescent="0.35">
      <c r="A532">
        <v>149</v>
      </c>
      <c r="B532" t="s">
        <v>350</v>
      </c>
      <c r="C532" s="3" t="s">
        <v>351</v>
      </c>
      <c r="D532">
        <v>6200</v>
      </c>
      <c r="E532">
        <v>13632</v>
      </c>
      <c r="F532">
        <f>ROUND(((E532/D532)*100),1)</f>
        <v>219.9</v>
      </c>
      <c r="G532" t="s">
        <v>20</v>
      </c>
      <c r="H532">
        <f>(E532/I532)</f>
        <v>69.907692307692301</v>
      </c>
      <c r="I532">
        <v>195</v>
      </c>
      <c r="J532" t="s">
        <v>21</v>
      </c>
      <c r="K532" t="s">
        <v>22</v>
      </c>
      <c r="L532">
        <v>1357020000</v>
      </c>
      <c r="M532" s="9">
        <f>(((L532/60)/60)/24)+DATE(1970,1,1)</f>
        <v>41275.25</v>
      </c>
      <c r="N532">
        <v>1361512800</v>
      </c>
      <c r="O532" s="9">
        <f>(((N532/60)/60)/24)+DATE(1970,1,1)</f>
        <v>41327.25</v>
      </c>
      <c r="P532" s="10">
        <f>YEAR(M532)</f>
        <v>2013</v>
      </c>
      <c r="Q532" t="b">
        <v>0</v>
      </c>
      <c r="R532" t="b">
        <v>0</v>
      </c>
      <c r="S532" t="s">
        <v>60</v>
      </c>
      <c r="T532" t="str" cm="1">
        <f t="array" ref="T532:U532">_xlfn.TEXTSPLIT(S532, "/")</f>
        <v>music</v>
      </c>
      <c r="U532" t="str">
        <v>indie rock</v>
      </c>
    </row>
    <row r="533" spans="1:21" ht="31" x14ac:dyDescent="0.35">
      <c r="A533">
        <v>152</v>
      </c>
      <c r="B533" t="s">
        <v>356</v>
      </c>
      <c r="C533" s="3" t="s">
        <v>357</v>
      </c>
      <c r="D533">
        <v>41500</v>
      </c>
      <c r="E533">
        <v>175573</v>
      </c>
      <c r="F533">
        <f>ROUND(((E533/D533)*100),1)</f>
        <v>423.1</v>
      </c>
      <c r="G533" t="s">
        <v>20</v>
      </c>
      <c r="H533">
        <f>(E533/I533)</f>
        <v>52.006220379146917</v>
      </c>
      <c r="I533">
        <v>3376</v>
      </c>
      <c r="J533" t="s">
        <v>21</v>
      </c>
      <c r="K533" t="s">
        <v>22</v>
      </c>
      <c r="L533">
        <v>1487311200</v>
      </c>
      <c r="M533" s="9">
        <f>(((L533/60)/60)/24)+DATE(1970,1,1)</f>
        <v>42783.25</v>
      </c>
      <c r="N533">
        <v>1487916000</v>
      </c>
      <c r="O533" s="9">
        <f>(((N533/60)/60)/24)+DATE(1970,1,1)</f>
        <v>42790.25</v>
      </c>
      <c r="P533" s="10">
        <f>YEAR(M533)</f>
        <v>2017</v>
      </c>
      <c r="Q533" t="b">
        <v>0</v>
      </c>
      <c r="R533" t="b">
        <v>0</v>
      </c>
      <c r="S533" t="s">
        <v>60</v>
      </c>
      <c r="T533" t="str" cm="1">
        <f t="array" ref="T533:U533">_xlfn.TEXTSPLIT(S533, "/")</f>
        <v>music</v>
      </c>
      <c r="U533" t="str">
        <v>indie rock</v>
      </c>
    </row>
    <row r="534" spans="1:21" ht="31" x14ac:dyDescent="0.35">
      <c r="A534">
        <v>158</v>
      </c>
      <c r="B534" t="s">
        <v>368</v>
      </c>
      <c r="C534" s="3" t="s">
        <v>369</v>
      </c>
      <c r="D534">
        <v>2100</v>
      </c>
      <c r="E534">
        <v>4640</v>
      </c>
      <c r="F534">
        <f>ROUND(((E534/D534)*100),1)</f>
        <v>221</v>
      </c>
      <c r="G534" t="s">
        <v>20</v>
      </c>
      <c r="H534">
        <f>(E534/I534)</f>
        <v>113.17073170731707</v>
      </c>
      <c r="I534">
        <v>41</v>
      </c>
      <c r="J534" t="s">
        <v>21</v>
      </c>
      <c r="K534" t="s">
        <v>22</v>
      </c>
      <c r="L534">
        <v>1449554400</v>
      </c>
      <c r="M534" s="9">
        <f>(((L534/60)/60)/24)+DATE(1970,1,1)</f>
        <v>42346.25</v>
      </c>
      <c r="N534">
        <v>1449640800</v>
      </c>
      <c r="O534" s="9">
        <f>(((N534/60)/60)/24)+DATE(1970,1,1)</f>
        <v>42347.25</v>
      </c>
      <c r="P534" s="10">
        <f>YEAR(M534)</f>
        <v>2015</v>
      </c>
      <c r="Q534" t="b">
        <v>0</v>
      </c>
      <c r="R534" t="b">
        <v>0</v>
      </c>
      <c r="S534" t="s">
        <v>23</v>
      </c>
      <c r="T534" t="str" cm="1">
        <f t="array" ref="T534:U534">_xlfn.TEXTSPLIT(S534, "/")</f>
        <v>music</v>
      </c>
      <c r="U534" t="str">
        <v>rock</v>
      </c>
    </row>
    <row r="535" spans="1:21" x14ac:dyDescent="0.35">
      <c r="A535">
        <v>159</v>
      </c>
      <c r="B535" t="s">
        <v>370</v>
      </c>
      <c r="C535" s="3" t="s">
        <v>371</v>
      </c>
      <c r="D535">
        <v>191200</v>
      </c>
      <c r="E535">
        <v>191222</v>
      </c>
      <c r="F535">
        <f>ROUND(((E535/D535)*100),1)</f>
        <v>100</v>
      </c>
      <c r="G535" t="s">
        <v>20</v>
      </c>
      <c r="H535">
        <f>(E535/I535)</f>
        <v>105.00933552992861</v>
      </c>
      <c r="I535">
        <v>1821</v>
      </c>
      <c r="J535" t="s">
        <v>21</v>
      </c>
      <c r="K535" t="s">
        <v>22</v>
      </c>
      <c r="L535">
        <v>1553662800</v>
      </c>
      <c r="M535" s="9">
        <f>(((L535/60)/60)/24)+DATE(1970,1,1)</f>
        <v>43551.208333333328</v>
      </c>
      <c r="N535">
        <v>1555218000</v>
      </c>
      <c r="O535" s="9">
        <f>(((N535/60)/60)/24)+DATE(1970,1,1)</f>
        <v>43569.208333333328</v>
      </c>
      <c r="P535" s="10">
        <f>YEAR(M535)</f>
        <v>2019</v>
      </c>
      <c r="Q535" t="b">
        <v>0</v>
      </c>
      <c r="R535" t="b">
        <v>1</v>
      </c>
      <c r="S535" t="s">
        <v>33</v>
      </c>
      <c r="T535" t="str" cm="1">
        <f t="array" ref="T535:U535">_xlfn.TEXTSPLIT(S535, "/")</f>
        <v>theater</v>
      </c>
      <c r="U535" t="str">
        <v>plays</v>
      </c>
    </row>
    <row r="536" spans="1:21" x14ac:dyDescent="0.35">
      <c r="A536">
        <v>160</v>
      </c>
      <c r="B536" t="s">
        <v>372</v>
      </c>
      <c r="C536" s="3" t="s">
        <v>373</v>
      </c>
      <c r="D536">
        <v>8000</v>
      </c>
      <c r="E536">
        <v>12985</v>
      </c>
      <c r="F536">
        <f>ROUND(((E536/D536)*100),1)</f>
        <v>162.30000000000001</v>
      </c>
      <c r="G536" t="s">
        <v>20</v>
      </c>
      <c r="H536">
        <f>(E536/I536)</f>
        <v>79.176829268292678</v>
      </c>
      <c r="I536">
        <v>164</v>
      </c>
      <c r="J536" t="s">
        <v>21</v>
      </c>
      <c r="K536" t="s">
        <v>22</v>
      </c>
      <c r="L536">
        <v>1556341200</v>
      </c>
      <c r="M536" s="9">
        <f>(((L536/60)/60)/24)+DATE(1970,1,1)</f>
        <v>43582.208333333328</v>
      </c>
      <c r="N536">
        <v>1557723600</v>
      </c>
      <c r="O536" s="9">
        <f>(((N536/60)/60)/24)+DATE(1970,1,1)</f>
        <v>43598.208333333328</v>
      </c>
      <c r="P536" s="10">
        <f>YEAR(M536)</f>
        <v>2019</v>
      </c>
      <c r="Q536" t="b">
        <v>0</v>
      </c>
      <c r="R536" t="b">
        <v>0</v>
      </c>
      <c r="S536" t="s">
        <v>65</v>
      </c>
      <c r="T536" t="str" cm="1">
        <f t="array" ref="T536:U536">_xlfn.TEXTSPLIT(S536, "/")</f>
        <v>technology</v>
      </c>
      <c r="U536" t="str">
        <v>wearables</v>
      </c>
    </row>
    <row r="537" spans="1:21" ht="31" x14ac:dyDescent="0.35">
      <c r="A537">
        <v>162</v>
      </c>
      <c r="B537" t="s">
        <v>376</v>
      </c>
      <c r="C537" s="3" t="s">
        <v>377</v>
      </c>
      <c r="D537">
        <v>6100</v>
      </c>
      <c r="E537">
        <v>9134</v>
      </c>
      <c r="F537">
        <f>ROUND(((E537/D537)*100),1)</f>
        <v>149.69999999999999</v>
      </c>
      <c r="G537" t="s">
        <v>20</v>
      </c>
      <c r="H537">
        <f>(E537/I537)</f>
        <v>58.178343949044589</v>
      </c>
      <c r="I537">
        <v>157</v>
      </c>
      <c r="J537" t="s">
        <v>98</v>
      </c>
      <c r="K537" t="s">
        <v>99</v>
      </c>
      <c r="L537">
        <v>1544248800</v>
      </c>
      <c r="M537" s="9">
        <f>(((L537/60)/60)/24)+DATE(1970,1,1)</f>
        <v>43442.25</v>
      </c>
      <c r="N537">
        <v>1546840800</v>
      </c>
      <c r="O537" s="9">
        <f>(((N537/60)/60)/24)+DATE(1970,1,1)</f>
        <v>43472.25</v>
      </c>
      <c r="P537" s="10">
        <f>YEAR(M537)</f>
        <v>2018</v>
      </c>
      <c r="Q537" t="b">
        <v>0</v>
      </c>
      <c r="R537" t="b">
        <v>0</v>
      </c>
      <c r="S537" t="s">
        <v>23</v>
      </c>
      <c r="T537" t="str" cm="1">
        <f t="array" ref="T537:U537">_xlfn.TEXTSPLIT(S537, "/")</f>
        <v>music</v>
      </c>
      <c r="U537" t="str">
        <v>rock</v>
      </c>
    </row>
    <row r="538" spans="1:21" x14ac:dyDescent="0.35">
      <c r="A538">
        <v>163</v>
      </c>
      <c r="B538" t="s">
        <v>378</v>
      </c>
      <c r="C538" s="3" t="s">
        <v>379</v>
      </c>
      <c r="D538">
        <v>3500</v>
      </c>
      <c r="E538">
        <v>8864</v>
      </c>
      <c r="F538">
        <f>ROUND(((E538/D538)*100),1)</f>
        <v>253.3</v>
      </c>
      <c r="G538" t="s">
        <v>20</v>
      </c>
      <c r="H538">
        <f>(E538/I538)</f>
        <v>36.032520325203251</v>
      </c>
      <c r="I538">
        <v>246</v>
      </c>
      <c r="J538" t="s">
        <v>21</v>
      </c>
      <c r="K538" t="s">
        <v>22</v>
      </c>
      <c r="L538">
        <v>1508475600</v>
      </c>
      <c r="M538" s="9">
        <f>(((L538/60)/60)/24)+DATE(1970,1,1)</f>
        <v>43028.208333333328</v>
      </c>
      <c r="N538">
        <v>1512712800</v>
      </c>
      <c r="O538" s="9">
        <f>(((N538/60)/60)/24)+DATE(1970,1,1)</f>
        <v>43077.25</v>
      </c>
      <c r="P538" s="10">
        <f>YEAR(M538)</f>
        <v>2017</v>
      </c>
      <c r="Q538" t="b">
        <v>0</v>
      </c>
      <c r="R538" t="b">
        <v>1</v>
      </c>
      <c r="S538" t="s">
        <v>122</v>
      </c>
      <c r="T538" t="str" cm="1">
        <f t="array" ref="T538:U538">_xlfn.TEXTSPLIT(S538, "/")</f>
        <v>photography</v>
      </c>
      <c r="U538" t="str">
        <v>photography books</v>
      </c>
    </row>
    <row r="539" spans="1:21" x14ac:dyDescent="0.35">
      <c r="A539">
        <v>164</v>
      </c>
      <c r="B539" t="s">
        <v>380</v>
      </c>
      <c r="C539" s="3" t="s">
        <v>381</v>
      </c>
      <c r="D539">
        <v>150500</v>
      </c>
      <c r="E539">
        <v>150755</v>
      </c>
      <c r="F539">
        <f>ROUND(((E539/D539)*100),1)</f>
        <v>100.2</v>
      </c>
      <c r="G539" t="s">
        <v>20</v>
      </c>
      <c r="H539">
        <f>(E539/I539)</f>
        <v>107.99068767908309</v>
      </c>
      <c r="I539">
        <v>1396</v>
      </c>
      <c r="J539" t="s">
        <v>21</v>
      </c>
      <c r="K539" t="s">
        <v>22</v>
      </c>
      <c r="L539">
        <v>1507438800</v>
      </c>
      <c r="M539" s="9">
        <f>(((L539/60)/60)/24)+DATE(1970,1,1)</f>
        <v>43016.208333333328</v>
      </c>
      <c r="N539">
        <v>1507525200</v>
      </c>
      <c r="O539" s="9">
        <f>(((N539/60)/60)/24)+DATE(1970,1,1)</f>
        <v>43017.208333333328</v>
      </c>
      <c r="P539" s="10">
        <f>YEAR(M539)</f>
        <v>2017</v>
      </c>
      <c r="Q539" t="b">
        <v>0</v>
      </c>
      <c r="R539" t="b">
        <v>0</v>
      </c>
      <c r="S539" t="s">
        <v>33</v>
      </c>
      <c r="T539" t="str" cm="1">
        <f t="array" ref="T539:U539">_xlfn.TEXTSPLIT(S539, "/")</f>
        <v>theater</v>
      </c>
      <c r="U539" t="str">
        <v>plays</v>
      </c>
    </row>
    <row r="540" spans="1:21" x14ac:dyDescent="0.35">
      <c r="A540">
        <v>165</v>
      </c>
      <c r="B540" t="s">
        <v>382</v>
      </c>
      <c r="C540" s="3" t="s">
        <v>383</v>
      </c>
      <c r="D540">
        <v>90400</v>
      </c>
      <c r="E540">
        <v>110279</v>
      </c>
      <c r="F540">
        <f>ROUND(((E540/D540)*100),1)</f>
        <v>122</v>
      </c>
      <c r="G540" t="s">
        <v>20</v>
      </c>
      <c r="H540">
        <f>(E540/I540)</f>
        <v>44.005985634477256</v>
      </c>
      <c r="I540">
        <v>2506</v>
      </c>
      <c r="J540" t="s">
        <v>21</v>
      </c>
      <c r="K540" t="s">
        <v>22</v>
      </c>
      <c r="L540">
        <v>1501563600</v>
      </c>
      <c r="M540" s="9">
        <f>(((L540/60)/60)/24)+DATE(1970,1,1)</f>
        <v>42948.208333333328</v>
      </c>
      <c r="N540">
        <v>1504328400</v>
      </c>
      <c r="O540" s="9">
        <f>(((N540/60)/60)/24)+DATE(1970,1,1)</f>
        <v>42980.208333333328</v>
      </c>
      <c r="P540" s="10">
        <f>YEAR(M540)</f>
        <v>2017</v>
      </c>
      <c r="Q540" t="b">
        <v>0</v>
      </c>
      <c r="R540" t="b">
        <v>0</v>
      </c>
      <c r="S540" t="s">
        <v>28</v>
      </c>
      <c r="T540" t="str" cm="1">
        <f t="array" ref="T540:U540">_xlfn.TEXTSPLIT(S540, "/")</f>
        <v>technology</v>
      </c>
      <c r="U540" t="str">
        <v>web</v>
      </c>
    </row>
    <row r="541" spans="1:21" ht="31" x14ac:dyDescent="0.35">
      <c r="A541">
        <v>166</v>
      </c>
      <c r="B541" t="s">
        <v>384</v>
      </c>
      <c r="C541" s="3" t="s">
        <v>385</v>
      </c>
      <c r="D541">
        <v>9800</v>
      </c>
      <c r="E541">
        <v>13439</v>
      </c>
      <c r="F541">
        <f>ROUND(((E541/D541)*100),1)</f>
        <v>137.1</v>
      </c>
      <c r="G541" t="s">
        <v>20</v>
      </c>
      <c r="H541">
        <f>(E541/I541)</f>
        <v>55.077868852459019</v>
      </c>
      <c r="I541">
        <v>244</v>
      </c>
      <c r="J541" t="s">
        <v>21</v>
      </c>
      <c r="K541" t="s">
        <v>22</v>
      </c>
      <c r="L541">
        <v>1292997600</v>
      </c>
      <c r="M541" s="9">
        <f>(((L541/60)/60)/24)+DATE(1970,1,1)</f>
        <v>40534.25</v>
      </c>
      <c r="N541">
        <v>1293343200</v>
      </c>
      <c r="O541" s="9">
        <f>(((N541/60)/60)/24)+DATE(1970,1,1)</f>
        <v>40538.25</v>
      </c>
      <c r="P541" s="10">
        <f>YEAR(M541)</f>
        <v>2010</v>
      </c>
      <c r="Q541" t="b">
        <v>0</v>
      </c>
      <c r="R541" t="b">
        <v>0</v>
      </c>
      <c r="S541" t="s">
        <v>122</v>
      </c>
      <c r="T541" t="str" cm="1">
        <f t="array" ref="T541:U541">_xlfn.TEXTSPLIT(S541, "/")</f>
        <v>photography</v>
      </c>
      <c r="U541" t="str">
        <v>photography books</v>
      </c>
    </row>
    <row r="542" spans="1:21" x14ac:dyDescent="0.35">
      <c r="A542">
        <v>167</v>
      </c>
      <c r="B542" t="s">
        <v>386</v>
      </c>
      <c r="C542" s="3" t="s">
        <v>387</v>
      </c>
      <c r="D542">
        <v>2600</v>
      </c>
      <c r="E542">
        <v>10804</v>
      </c>
      <c r="F542">
        <f>ROUND(((E542/D542)*100),1)</f>
        <v>415.5</v>
      </c>
      <c r="G542" t="s">
        <v>20</v>
      </c>
      <c r="H542">
        <f>(E542/I542)</f>
        <v>74</v>
      </c>
      <c r="I542">
        <v>146</v>
      </c>
      <c r="J542" t="s">
        <v>26</v>
      </c>
      <c r="K542" t="s">
        <v>27</v>
      </c>
      <c r="L542">
        <v>1370840400</v>
      </c>
      <c r="M542" s="9">
        <f>(((L542/60)/60)/24)+DATE(1970,1,1)</f>
        <v>41435.208333333336</v>
      </c>
      <c r="N542">
        <v>1371704400</v>
      </c>
      <c r="O542" s="9">
        <f>(((N542/60)/60)/24)+DATE(1970,1,1)</f>
        <v>41445.208333333336</v>
      </c>
      <c r="P542" s="10">
        <f>YEAR(M542)</f>
        <v>2013</v>
      </c>
      <c r="Q542" t="b">
        <v>0</v>
      </c>
      <c r="R542" t="b">
        <v>0</v>
      </c>
      <c r="S542" t="s">
        <v>33</v>
      </c>
      <c r="T542" t="str" cm="1">
        <f t="array" ref="T542:U542">_xlfn.TEXTSPLIT(S542, "/")</f>
        <v>theater</v>
      </c>
      <c r="U542" t="str">
        <v>plays</v>
      </c>
    </row>
    <row r="543" spans="1:21" x14ac:dyDescent="0.35">
      <c r="A543">
        <v>169</v>
      </c>
      <c r="B543" t="s">
        <v>390</v>
      </c>
      <c r="C543" s="3" t="s">
        <v>391</v>
      </c>
      <c r="D543">
        <v>23300</v>
      </c>
      <c r="E543">
        <v>98811</v>
      </c>
      <c r="F543">
        <f>ROUND(((E543/D543)*100),1)</f>
        <v>424.1</v>
      </c>
      <c r="G543" t="s">
        <v>20</v>
      </c>
      <c r="H543">
        <f>(E543/I543)</f>
        <v>77.988161010260455</v>
      </c>
      <c r="I543">
        <v>1267</v>
      </c>
      <c r="J543" t="s">
        <v>21</v>
      </c>
      <c r="K543" t="s">
        <v>22</v>
      </c>
      <c r="L543">
        <v>1339909200</v>
      </c>
      <c r="M543" s="9">
        <f>(((L543/60)/60)/24)+DATE(1970,1,1)</f>
        <v>41077.208333333336</v>
      </c>
      <c r="N543">
        <v>1342328400</v>
      </c>
      <c r="O543" s="9">
        <f>(((N543/60)/60)/24)+DATE(1970,1,1)</f>
        <v>41105.208333333336</v>
      </c>
      <c r="P543" s="10">
        <f>YEAR(M543)</f>
        <v>2012</v>
      </c>
      <c r="Q543" t="b">
        <v>0</v>
      </c>
      <c r="R543" t="b">
        <v>1</v>
      </c>
      <c r="S543" t="s">
        <v>100</v>
      </c>
      <c r="T543" t="str" cm="1">
        <f t="array" ref="T543:U543">_xlfn.TEXTSPLIT(S543, "/")</f>
        <v>film &amp; video</v>
      </c>
      <c r="U543" t="str">
        <v>shorts</v>
      </c>
    </row>
    <row r="544" spans="1:21" ht="31" x14ac:dyDescent="0.35">
      <c r="A544">
        <v>173</v>
      </c>
      <c r="B544" t="s">
        <v>398</v>
      </c>
      <c r="C544" s="3" t="s">
        <v>399</v>
      </c>
      <c r="D544">
        <v>96700</v>
      </c>
      <c r="E544">
        <v>157635</v>
      </c>
      <c r="F544">
        <f>ROUND(((E544/D544)*100),1)</f>
        <v>163</v>
      </c>
      <c r="G544" t="s">
        <v>20</v>
      </c>
      <c r="H544">
        <f>(E544/I544)</f>
        <v>100.98334401024984</v>
      </c>
      <c r="I544">
        <v>1561</v>
      </c>
      <c r="J544" t="s">
        <v>21</v>
      </c>
      <c r="K544" t="s">
        <v>22</v>
      </c>
      <c r="L544">
        <v>1368853200</v>
      </c>
      <c r="M544" s="9">
        <f>(((L544/60)/60)/24)+DATE(1970,1,1)</f>
        <v>41412.208333333336</v>
      </c>
      <c r="N544">
        <v>1369371600</v>
      </c>
      <c r="O544" s="9">
        <f>(((N544/60)/60)/24)+DATE(1970,1,1)</f>
        <v>41418.208333333336</v>
      </c>
      <c r="P544" s="10">
        <f>YEAR(M544)</f>
        <v>2013</v>
      </c>
      <c r="Q544" t="b">
        <v>0</v>
      </c>
      <c r="R544" t="b">
        <v>0</v>
      </c>
      <c r="S544" t="s">
        <v>33</v>
      </c>
      <c r="T544" t="str" cm="1">
        <f t="array" ref="T544:U544">_xlfn.TEXTSPLIT(S544, "/")</f>
        <v>theater</v>
      </c>
      <c r="U544" t="str">
        <v>plays</v>
      </c>
    </row>
    <row r="545" spans="1:21" x14ac:dyDescent="0.35">
      <c r="A545">
        <v>174</v>
      </c>
      <c r="B545" t="s">
        <v>400</v>
      </c>
      <c r="C545" s="3" t="s">
        <v>401</v>
      </c>
      <c r="D545">
        <v>600</v>
      </c>
      <c r="E545">
        <v>5368</v>
      </c>
      <c r="F545">
        <f>ROUND(((E545/D545)*100),1)</f>
        <v>894.7</v>
      </c>
      <c r="G545" t="s">
        <v>20</v>
      </c>
      <c r="H545">
        <f>(E545/I545)</f>
        <v>111.83333333333333</v>
      </c>
      <c r="I545">
        <v>48</v>
      </c>
      <c r="J545" t="s">
        <v>21</v>
      </c>
      <c r="K545" t="s">
        <v>22</v>
      </c>
      <c r="L545">
        <v>1444021200</v>
      </c>
      <c r="M545" s="9">
        <f>(((L545/60)/60)/24)+DATE(1970,1,1)</f>
        <v>42282.208333333328</v>
      </c>
      <c r="N545">
        <v>1444107600</v>
      </c>
      <c r="O545" s="9">
        <f>(((N545/60)/60)/24)+DATE(1970,1,1)</f>
        <v>42283.208333333328</v>
      </c>
      <c r="P545" s="10">
        <f>YEAR(M545)</f>
        <v>2015</v>
      </c>
      <c r="Q545" t="b">
        <v>0</v>
      </c>
      <c r="R545" t="b">
        <v>1</v>
      </c>
      <c r="S545" t="s">
        <v>65</v>
      </c>
      <c r="T545" t="str" cm="1">
        <f t="array" ref="T545:U545">_xlfn.TEXTSPLIT(S545, "/")</f>
        <v>technology</v>
      </c>
      <c r="U545" t="str">
        <v>wearables</v>
      </c>
    </row>
    <row r="546" spans="1:21" x14ac:dyDescent="0.35">
      <c r="A546">
        <v>177</v>
      </c>
      <c r="B546" t="s">
        <v>406</v>
      </c>
      <c r="C546" s="3" t="s">
        <v>407</v>
      </c>
      <c r="D546">
        <v>38800</v>
      </c>
      <c r="E546">
        <v>161593</v>
      </c>
      <c r="F546">
        <f>ROUND(((E546/D546)*100),1)</f>
        <v>416.5</v>
      </c>
      <c r="G546" t="s">
        <v>20</v>
      </c>
      <c r="H546">
        <f>(E546/I546)</f>
        <v>58.997079225994888</v>
      </c>
      <c r="I546">
        <v>2739</v>
      </c>
      <c r="J546" t="s">
        <v>21</v>
      </c>
      <c r="K546" t="s">
        <v>22</v>
      </c>
      <c r="L546">
        <v>1289800800</v>
      </c>
      <c r="M546" s="9">
        <f>(((L546/60)/60)/24)+DATE(1970,1,1)</f>
        <v>40497.25</v>
      </c>
      <c r="N546">
        <v>1291960800</v>
      </c>
      <c r="O546" s="9">
        <f>(((N546/60)/60)/24)+DATE(1970,1,1)</f>
        <v>40522.25</v>
      </c>
      <c r="P546" s="10">
        <f>YEAR(M546)</f>
        <v>2010</v>
      </c>
      <c r="Q546" t="b">
        <v>0</v>
      </c>
      <c r="R546" t="b">
        <v>0</v>
      </c>
      <c r="S546" t="s">
        <v>33</v>
      </c>
      <c r="T546" t="str" cm="1">
        <f t="array" ref="T546:U546">_xlfn.TEXTSPLIT(S546, "/")</f>
        <v>theater</v>
      </c>
      <c r="U546" t="str">
        <v>plays</v>
      </c>
    </row>
    <row r="547" spans="1:21" ht="31" x14ac:dyDescent="0.35">
      <c r="A547">
        <v>179</v>
      </c>
      <c r="B547" t="s">
        <v>410</v>
      </c>
      <c r="C547" s="3" t="s">
        <v>411</v>
      </c>
      <c r="D547">
        <v>44500</v>
      </c>
      <c r="E547">
        <v>159185</v>
      </c>
      <c r="F547">
        <f>ROUND(((E547/D547)*100),1)</f>
        <v>357.7</v>
      </c>
      <c r="G547" t="s">
        <v>20</v>
      </c>
      <c r="H547">
        <f>(E547/I547)</f>
        <v>45.005654509471306</v>
      </c>
      <c r="I547">
        <v>3537</v>
      </c>
      <c r="J547" t="s">
        <v>15</v>
      </c>
      <c r="K547" t="s">
        <v>16</v>
      </c>
      <c r="L547">
        <v>1363496400</v>
      </c>
      <c r="M547" s="9">
        <f>(((L547/60)/60)/24)+DATE(1970,1,1)</f>
        <v>41350.208333333336</v>
      </c>
      <c r="N547">
        <v>1363582800</v>
      </c>
      <c r="O547" s="9">
        <f>(((N547/60)/60)/24)+DATE(1970,1,1)</f>
        <v>41351.208333333336</v>
      </c>
      <c r="P547" s="10">
        <f>YEAR(M547)</f>
        <v>2013</v>
      </c>
      <c r="Q547" t="b">
        <v>0</v>
      </c>
      <c r="R547" t="b">
        <v>1</v>
      </c>
      <c r="S547" t="s">
        <v>33</v>
      </c>
      <c r="T547" t="str" cm="1">
        <f t="array" ref="T547:U547">_xlfn.TEXTSPLIT(S547, "/")</f>
        <v>theater</v>
      </c>
      <c r="U547" t="str">
        <v>plays</v>
      </c>
    </row>
    <row r="548" spans="1:21" x14ac:dyDescent="0.35">
      <c r="A548">
        <v>180</v>
      </c>
      <c r="B548" t="s">
        <v>412</v>
      </c>
      <c r="C548" s="3" t="s">
        <v>413</v>
      </c>
      <c r="D548">
        <v>56000</v>
      </c>
      <c r="E548">
        <v>172736</v>
      </c>
      <c r="F548">
        <f>ROUND(((E548/D548)*100),1)</f>
        <v>308.5</v>
      </c>
      <c r="G548" t="s">
        <v>20</v>
      </c>
      <c r="H548">
        <f>(E548/I548)</f>
        <v>81.98196487897485</v>
      </c>
      <c r="I548">
        <v>2107</v>
      </c>
      <c r="J548" t="s">
        <v>26</v>
      </c>
      <c r="K548" t="s">
        <v>27</v>
      </c>
      <c r="L548">
        <v>1269234000</v>
      </c>
      <c r="M548" s="9">
        <f>(((L548/60)/60)/24)+DATE(1970,1,1)</f>
        <v>40259.208333333336</v>
      </c>
      <c r="N548">
        <v>1269666000</v>
      </c>
      <c r="O548" s="9">
        <f>(((N548/60)/60)/24)+DATE(1970,1,1)</f>
        <v>40264.208333333336</v>
      </c>
      <c r="P548" s="10">
        <f>YEAR(M548)</f>
        <v>2010</v>
      </c>
      <c r="Q548" t="b">
        <v>0</v>
      </c>
      <c r="R548" t="b">
        <v>0</v>
      </c>
      <c r="S548" t="s">
        <v>65</v>
      </c>
      <c r="T548" t="str" cm="1">
        <f t="array" ref="T548:U548">_xlfn.TEXTSPLIT(S548, "/")</f>
        <v>technology</v>
      </c>
      <c r="U548" t="str">
        <v>wearables</v>
      </c>
    </row>
    <row r="549" spans="1:21" ht="31" x14ac:dyDescent="0.35">
      <c r="A549">
        <v>182</v>
      </c>
      <c r="B549" t="s">
        <v>416</v>
      </c>
      <c r="C549" s="3" t="s">
        <v>417</v>
      </c>
      <c r="D549">
        <v>27100</v>
      </c>
      <c r="E549">
        <v>195750</v>
      </c>
      <c r="F549">
        <f>ROUND(((E549/D549)*100),1)</f>
        <v>722.3</v>
      </c>
      <c r="G549" t="s">
        <v>20</v>
      </c>
      <c r="H549">
        <f>(E549/I549)</f>
        <v>58.996383363471971</v>
      </c>
      <c r="I549">
        <v>3318</v>
      </c>
      <c r="J549" t="s">
        <v>36</v>
      </c>
      <c r="K549" t="s">
        <v>37</v>
      </c>
      <c r="L549">
        <v>1560574800</v>
      </c>
      <c r="M549" s="9">
        <f>(((L549/60)/60)/24)+DATE(1970,1,1)</f>
        <v>43631.208333333328</v>
      </c>
      <c r="N549">
        <v>1561957200</v>
      </c>
      <c r="O549" s="9">
        <f>(((N549/60)/60)/24)+DATE(1970,1,1)</f>
        <v>43647.208333333328</v>
      </c>
      <c r="P549" s="10">
        <f>YEAR(M549)</f>
        <v>2019</v>
      </c>
      <c r="Q549" t="b">
        <v>0</v>
      </c>
      <c r="R549" t="b">
        <v>0</v>
      </c>
      <c r="S549" t="s">
        <v>33</v>
      </c>
      <c r="T549" t="str" cm="1">
        <f t="array" ref="T549:U549">_xlfn.TEXTSPLIT(S549, "/")</f>
        <v>theater</v>
      </c>
      <c r="U549" t="str">
        <v>plays</v>
      </c>
    </row>
    <row r="550" spans="1:21" x14ac:dyDescent="0.35">
      <c r="A550">
        <v>184</v>
      </c>
      <c r="B550" t="s">
        <v>420</v>
      </c>
      <c r="C550" s="3" t="s">
        <v>421</v>
      </c>
      <c r="D550">
        <v>3600</v>
      </c>
      <c r="E550">
        <v>10550</v>
      </c>
      <c r="F550">
        <f>ROUND(((E550/D550)*100),1)</f>
        <v>293.10000000000002</v>
      </c>
      <c r="G550" t="s">
        <v>20</v>
      </c>
      <c r="H550">
        <f>(E550/I550)</f>
        <v>31.029411764705884</v>
      </c>
      <c r="I550">
        <v>340</v>
      </c>
      <c r="J550" t="s">
        <v>21</v>
      </c>
      <c r="K550" t="s">
        <v>22</v>
      </c>
      <c r="L550">
        <v>1556859600</v>
      </c>
      <c r="M550" s="9">
        <f>(((L550/60)/60)/24)+DATE(1970,1,1)</f>
        <v>43588.208333333328</v>
      </c>
      <c r="N550">
        <v>1556946000</v>
      </c>
      <c r="O550" s="9">
        <f>(((N550/60)/60)/24)+DATE(1970,1,1)</f>
        <v>43589.208333333328</v>
      </c>
      <c r="P550" s="10">
        <f>YEAR(M550)</f>
        <v>2019</v>
      </c>
      <c r="Q550" t="b">
        <v>0</v>
      </c>
      <c r="R550" t="b">
        <v>0</v>
      </c>
      <c r="S550" t="s">
        <v>33</v>
      </c>
      <c r="T550" t="str" cm="1">
        <f t="array" ref="T550:U550">_xlfn.TEXTSPLIT(S550, "/")</f>
        <v>theater</v>
      </c>
      <c r="U550" t="str">
        <v>plays</v>
      </c>
    </row>
    <row r="551" spans="1:21" x14ac:dyDescent="0.35">
      <c r="A551">
        <v>187</v>
      </c>
      <c r="B551" t="s">
        <v>426</v>
      </c>
      <c r="C551" s="3" t="s">
        <v>427</v>
      </c>
      <c r="D551">
        <v>60200</v>
      </c>
      <c r="E551">
        <v>138384</v>
      </c>
      <c r="F551">
        <f>ROUND(((E551/D551)*100),1)</f>
        <v>229.9</v>
      </c>
      <c r="G551" t="s">
        <v>20</v>
      </c>
      <c r="H551">
        <f>(E551/I551)</f>
        <v>95.966712898751737</v>
      </c>
      <c r="I551">
        <v>1442</v>
      </c>
      <c r="J551" t="s">
        <v>15</v>
      </c>
      <c r="K551" t="s">
        <v>16</v>
      </c>
      <c r="L551">
        <v>1361599200</v>
      </c>
      <c r="M551" s="9">
        <f>(((L551/60)/60)/24)+DATE(1970,1,1)</f>
        <v>41328.25</v>
      </c>
      <c r="N551">
        <v>1364014800</v>
      </c>
      <c r="O551" s="9">
        <f>(((N551/60)/60)/24)+DATE(1970,1,1)</f>
        <v>41356.208333333336</v>
      </c>
      <c r="P551" s="10">
        <f>YEAR(M551)</f>
        <v>2013</v>
      </c>
      <c r="Q551" t="b">
        <v>0</v>
      </c>
      <c r="R551" t="b">
        <v>1</v>
      </c>
      <c r="S551" t="s">
        <v>100</v>
      </c>
      <c r="T551" t="str" cm="1">
        <f t="array" ref="T551:U551">_xlfn.TEXTSPLIT(S551, "/")</f>
        <v>film &amp; video</v>
      </c>
      <c r="U551" t="str">
        <v>shorts</v>
      </c>
    </row>
    <row r="552" spans="1:21" x14ac:dyDescent="0.35">
      <c r="A552">
        <v>194</v>
      </c>
      <c r="B552" t="s">
        <v>440</v>
      </c>
      <c r="C552" s="3" t="s">
        <v>441</v>
      </c>
      <c r="D552">
        <v>7100</v>
      </c>
      <c r="E552">
        <v>8716</v>
      </c>
      <c r="F552">
        <f>ROUND(((E552/D552)*100),1)</f>
        <v>122.8</v>
      </c>
      <c r="G552" t="s">
        <v>20</v>
      </c>
      <c r="H552">
        <f>(E552/I552)</f>
        <v>69.174603174603178</v>
      </c>
      <c r="I552">
        <v>126</v>
      </c>
      <c r="J552" t="s">
        <v>21</v>
      </c>
      <c r="K552" t="s">
        <v>22</v>
      </c>
      <c r="L552">
        <v>1442206800</v>
      </c>
      <c r="M552" s="9">
        <f>(((L552/60)/60)/24)+DATE(1970,1,1)</f>
        <v>42261.208333333328</v>
      </c>
      <c r="N552">
        <v>1443589200</v>
      </c>
      <c r="O552" s="9">
        <f>(((N552/60)/60)/24)+DATE(1970,1,1)</f>
        <v>42277.208333333328</v>
      </c>
      <c r="P552" s="10">
        <f>YEAR(M552)</f>
        <v>2015</v>
      </c>
      <c r="Q552" t="b">
        <v>0</v>
      </c>
      <c r="R552" t="b">
        <v>0</v>
      </c>
      <c r="S552" t="s">
        <v>148</v>
      </c>
      <c r="T552" t="str" cm="1">
        <f t="array" ref="T552:U552">_xlfn.TEXTSPLIT(S552, "/")</f>
        <v>music</v>
      </c>
      <c r="U552" t="str">
        <v>metal</v>
      </c>
    </row>
    <row r="553" spans="1:21" x14ac:dyDescent="0.35">
      <c r="A553">
        <v>195</v>
      </c>
      <c r="B553" t="s">
        <v>442</v>
      </c>
      <c r="C553" s="3" t="s">
        <v>443</v>
      </c>
      <c r="D553">
        <v>15800</v>
      </c>
      <c r="E553">
        <v>57157</v>
      </c>
      <c r="F553">
        <f>ROUND(((E553/D553)*100),1)</f>
        <v>361.8</v>
      </c>
      <c r="G553" t="s">
        <v>20</v>
      </c>
      <c r="H553">
        <f>(E553/I553)</f>
        <v>109.07824427480917</v>
      </c>
      <c r="I553">
        <v>524</v>
      </c>
      <c r="J553" t="s">
        <v>21</v>
      </c>
      <c r="K553" t="s">
        <v>22</v>
      </c>
      <c r="L553">
        <v>1532840400</v>
      </c>
      <c r="M553" s="9">
        <f>(((L553/60)/60)/24)+DATE(1970,1,1)</f>
        <v>43310.208333333328</v>
      </c>
      <c r="N553">
        <v>1533445200</v>
      </c>
      <c r="O553" s="9">
        <f>(((N553/60)/60)/24)+DATE(1970,1,1)</f>
        <v>43317.208333333328</v>
      </c>
      <c r="P553" s="10">
        <f>YEAR(M553)</f>
        <v>2018</v>
      </c>
      <c r="Q553" t="b">
        <v>0</v>
      </c>
      <c r="R553" t="b">
        <v>0</v>
      </c>
      <c r="S553" t="s">
        <v>50</v>
      </c>
      <c r="T553" t="str" cm="1">
        <f t="array" ref="T553:U553">_xlfn.TEXTSPLIT(S553, "/")</f>
        <v>music</v>
      </c>
      <c r="U553" t="str">
        <v>electric music</v>
      </c>
    </row>
    <row r="554" spans="1:21" ht="31" x14ac:dyDescent="0.35">
      <c r="A554">
        <v>197</v>
      </c>
      <c r="B554" t="s">
        <v>446</v>
      </c>
      <c r="C554" s="3" t="s">
        <v>447</v>
      </c>
      <c r="D554">
        <v>54700</v>
      </c>
      <c r="E554">
        <v>163118</v>
      </c>
      <c r="F554">
        <f>ROUND(((E554/D554)*100),1)</f>
        <v>298.2</v>
      </c>
      <c r="G554" t="s">
        <v>20</v>
      </c>
      <c r="H554">
        <f>(E554/I554)</f>
        <v>82.010055304172951</v>
      </c>
      <c r="I554">
        <v>1989</v>
      </c>
      <c r="J554" t="s">
        <v>21</v>
      </c>
      <c r="K554" t="s">
        <v>22</v>
      </c>
      <c r="L554">
        <v>1498194000</v>
      </c>
      <c r="M554" s="9">
        <f>(((L554/60)/60)/24)+DATE(1970,1,1)</f>
        <v>42909.208333333328</v>
      </c>
      <c r="N554">
        <v>1499403600</v>
      </c>
      <c r="O554" s="9">
        <f>(((N554/60)/60)/24)+DATE(1970,1,1)</f>
        <v>42923.208333333328</v>
      </c>
      <c r="P554" s="10">
        <f>YEAR(M554)</f>
        <v>2017</v>
      </c>
      <c r="Q554" t="b">
        <v>0</v>
      </c>
      <c r="R554" t="b">
        <v>0</v>
      </c>
      <c r="S554" t="s">
        <v>53</v>
      </c>
      <c r="T554" t="str" cm="1">
        <f t="array" ref="T554:U554">_xlfn.TEXTSPLIT(S554, "/")</f>
        <v>film &amp; video</v>
      </c>
      <c r="U554" t="str">
        <v>drama</v>
      </c>
    </row>
    <row r="555" spans="1:21" ht="31" x14ac:dyDescent="0.35">
      <c r="A555">
        <v>201</v>
      </c>
      <c r="B555" t="s">
        <v>454</v>
      </c>
      <c r="C555" s="3" t="s">
        <v>455</v>
      </c>
      <c r="D555">
        <v>2100</v>
      </c>
      <c r="E555">
        <v>14305</v>
      </c>
      <c r="F555">
        <f>ROUND(((E555/D555)*100),1)</f>
        <v>681.2</v>
      </c>
      <c r="G555" t="s">
        <v>20</v>
      </c>
      <c r="H555">
        <f>(E555/I555)</f>
        <v>91.114649681528661</v>
      </c>
      <c r="I555">
        <v>157</v>
      </c>
      <c r="J555" t="s">
        <v>21</v>
      </c>
      <c r="K555" t="s">
        <v>22</v>
      </c>
      <c r="L555">
        <v>1406264400</v>
      </c>
      <c r="M555" s="9">
        <f>(((L555/60)/60)/24)+DATE(1970,1,1)</f>
        <v>41845.208333333336</v>
      </c>
      <c r="N555">
        <v>1407819600</v>
      </c>
      <c r="O555" s="9">
        <f>(((N555/60)/60)/24)+DATE(1970,1,1)</f>
        <v>41863.208333333336</v>
      </c>
      <c r="P555" s="10">
        <f>YEAR(M555)</f>
        <v>2014</v>
      </c>
      <c r="Q555" t="b">
        <v>0</v>
      </c>
      <c r="R555" t="b">
        <v>0</v>
      </c>
      <c r="S555" t="s">
        <v>28</v>
      </c>
      <c r="T555" t="str" cm="1">
        <f t="array" ref="T555:U555">_xlfn.TEXTSPLIT(S555, "/")</f>
        <v>technology</v>
      </c>
      <c r="U555" t="str">
        <v>web</v>
      </c>
    </row>
    <row r="556" spans="1:21" ht="31" x14ac:dyDescent="0.35">
      <c r="A556">
        <v>203</v>
      </c>
      <c r="B556" t="s">
        <v>458</v>
      </c>
      <c r="C556" s="3" t="s">
        <v>459</v>
      </c>
      <c r="D556">
        <v>143900</v>
      </c>
      <c r="E556">
        <v>193413</v>
      </c>
      <c r="F556">
        <f>ROUND(((E556/D556)*100),1)</f>
        <v>134.4</v>
      </c>
      <c r="G556" t="s">
        <v>20</v>
      </c>
      <c r="H556">
        <f>(E556/I556)</f>
        <v>42.999777678968428</v>
      </c>
      <c r="I556">
        <v>4498</v>
      </c>
      <c r="J556" t="s">
        <v>26</v>
      </c>
      <c r="K556" t="s">
        <v>27</v>
      </c>
      <c r="L556">
        <v>1484632800</v>
      </c>
      <c r="M556" s="9">
        <f>(((L556/60)/60)/24)+DATE(1970,1,1)</f>
        <v>42752.25</v>
      </c>
      <c r="N556">
        <v>1484805600</v>
      </c>
      <c r="O556" s="9">
        <f>(((N556/60)/60)/24)+DATE(1970,1,1)</f>
        <v>42754.25</v>
      </c>
      <c r="P556" s="10">
        <f>YEAR(M556)</f>
        <v>2017</v>
      </c>
      <c r="Q556" t="b">
        <v>0</v>
      </c>
      <c r="R556" t="b">
        <v>0</v>
      </c>
      <c r="S556" t="s">
        <v>33</v>
      </c>
      <c r="T556" t="str" cm="1">
        <f t="array" ref="T556:U556">_xlfn.TEXTSPLIT(S556, "/")</f>
        <v>theater</v>
      </c>
      <c r="U556" t="str">
        <v>plays</v>
      </c>
    </row>
    <row r="557" spans="1:21" x14ac:dyDescent="0.35">
      <c r="A557">
        <v>205</v>
      </c>
      <c r="B557" t="s">
        <v>462</v>
      </c>
      <c r="C557" s="3" t="s">
        <v>463</v>
      </c>
      <c r="D557">
        <v>1300</v>
      </c>
      <c r="E557">
        <v>5614</v>
      </c>
      <c r="F557">
        <f>ROUND(((E557/D557)*100),1)</f>
        <v>431.8</v>
      </c>
      <c r="G557" t="s">
        <v>20</v>
      </c>
      <c r="H557">
        <f>(E557/I557)</f>
        <v>70.174999999999997</v>
      </c>
      <c r="I557">
        <v>80</v>
      </c>
      <c r="J557" t="s">
        <v>21</v>
      </c>
      <c r="K557" t="s">
        <v>22</v>
      </c>
      <c r="L557">
        <v>1539752400</v>
      </c>
      <c r="M557" s="9">
        <f>(((L557/60)/60)/24)+DATE(1970,1,1)</f>
        <v>43390.208333333328</v>
      </c>
      <c r="N557">
        <v>1540789200</v>
      </c>
      <c r="O557" s="9">
        <f>(((N557/60)/60)/24)+DATE(1970,1,1)</f>
        <v>43402.208333333328</v>
      </c>
      <c r="P557" s="10">
        <f>YEAR(M557)</f>
        <v>2018</v>
      </c>
      <c r="Q557" t="b">
        <v>1</v>
      </c>
      <c r="R557" t="b">
        <v>0</v>
      </c>
      <c r="S557" t="s">
        <v>33</v>
      </c>
      <c r="T557" t="str" cm="1">
        <f t="array" ref="T557:U557">_xlfn.TEXTSPLIT(S557, "/")</f>
        <v>theater</v>
      </c>
      <c r="U557" t="str">
        <v>plays</v>
      </c>
    </row>
    <row r="558" spans="1:21" ht="31" x14ac:dyDescent="0.35">
      <c r="A558">
        <v>207</v>
      </c>
      <c r="B558" t="s">
        <v>466</v>
      </c>
      <c r="C558" s="3" t="s">
        <v>467</v>
      </c>
      <c r="D558">
        <v>1000</v>
      </c>
      <c r="E558">
        <v>4257</v>
      </c>
      <c r="F558">
        <f>ROUND(((E558/D558)*100),1)</f>
        <v>425.7</v>
      </c>
      <c r="G558" t="s">
        <v>20</v>
      </c>
      <c r="H558">
        <f>(E558/I558)</f>
        <v>99</v>
      </c>
      <c r="I558">
        <v>43</v>
      </c>
      <c r="J558" t="s">
        <v>21</v>
      </c>
      <c r="K558" t="s">
        <v>22</v>
      </c>
      <c r="L558">
        <v>1535432400</v>
      </c>
      <c r="M558" s="9">
        <f>(((L558/60)/60)/24)+DATE(1970,1,1)</f>
        <v>43340.208333333328</v>
      </c>
      <c r="N558">
        <v>1537160400</v>
      </c>
      <c r="O558" s="9">
        <f>(((N558/60)/60)/24)+DATE(1970,1,1)</f>
        <v>43360.208333333328</v>
      </c>
      <c r="P558" s="10">
        <f>YEAR(M558)</f>
        <v>2018</v>
      </c>
      <c r="Q558" t="b">
        <v>0</v>
      </c>
      <c r="R558" t="b">
        <v>1</v>
      </c>
      <c r="S558" t="s">
        <v>23</v>
      </c>
      <c r="T558" t="str" cm="1">
        <f t="array" ref="T558:U558">_xlfn.TEXTSPLIT(S558, "/")</f>
        <v>music</v>
      </c>
      <c r="U558" t="str">
        <v>rock</v>
      </c>
    </row>
    <row r="559" spans="1:21" ht="31" x14ac:dyDescent="0.35">
      <c r="A559">
        <v>208</v>
      </c>
      <c r="B559" t="s">
        <v>468</v>
      </c>
      <c r="C559" s="3" t="s">
        <v>469</v>
      </c>
      <c r="D559">
        <v>196900</v>
      </c>
      <c r="E559">
        <v>199110</v>
      </c>
      <c r="F559">
        <f>ROUND(((E559/D559)*100),1)</f>
        <v>101.1</v>
      </c>
      <c r="G559" t="s">
        <v>20</v>
      </c>
      <c r="H559">
        <f>(E559/I559)</f>
        <v>96.984900146127615</v>
      </c>
      <c r="I559">
        <v>2053</v>
      </c>
      <c r="J559" t="s">
        <v>21</v>
      </c>
      <c r="K559" t="s">
        <v>22</v>
      </c>
      <c r="L559">
        <v>1510207200</v>
      </c>
      <c r="M559" s="9">
        <f>(((L559/60)/60)/24)+DATE(1970,1,1)</f>
        <v>43048.25</v>
      </c>
      <c r="N559">
        <v>1512280800</v>
      </c>
      <c r="O559" s="9">
        <f>(((N559/60)/60)/24)+DATE(1970,1,1)</f>
        <v>43072.25</v>
      </c>
      <c r="P559" s="10">
        <f>YEAR(M559)</f>
        <v>2017</v>
      </c>
      <c r="Q559" t="b">
        <v>0</v>
      </c>
      <c r="R559" t="b">
        <v>0</v>
      </c>
      <c r="S559" t="s">
        <v>42</v>
      </c>
      <c r="T559" t="str" cm="1">
        <f t="array" ref="T559:U559">_xlfn.TEXTSPLIT(S559, "/")</f>
        <v>film &amp; video</v>
      </c>
      <c r="U559" t="str">
        <v>documentary</v>
      </c>
    </row>
    <row r="560" spans="1:21" ht="31" x14ac:dyDescent="0.35">
      <c r="A560">
        <v>212</v>
      </c>
      <c r="B560" t="s">
        <v>477</v>
      </c>
      <c r="C560" s="3" t="s">
        <v>478</v>
      </c>
      <c r="D560">
        <v>8100</v>
      </c>
      <c r="E560">
        <v>12300</v>
      </c>
      <c r="F560">
        <f>ROUND(((E560/D560)*100),1)</f>
        <v>151.9</v>
      </c>
      <c r="G560" t="s">
        <v>20</v>
      </c>
      <c r="H560">
        <f>(E560/I560)</f>
        <v>73.214285714285708</v>
      </c>
      <c r="I560">
        <v>168</v>
      </c>
      <c r="J560" t="s">
        <v>21</v>
      </c>
      <c r="K560" t="s">
        <v>22</v>
      </c>
      <c r="L560">
        <v>1576389600</v>
      </c>
      <c r="M560" s="9">
        <f>(((L560/60)/60)/24)+DATE(1970,1,1)</f>
        <v>43814.25</v>
      </c>
      <c r="N560">
        <v>1580364000</v>
      </c>
      <c r="O560" s="9">
        <f>(((N560/60)/60)/24)+DATE(1970,1,1)</f>
        <v>43860.25</v>
      </c>
      <c r="P560" s="10">
        <f>YEAR(M560)</f>
        <v>2019</v>
      </c>
      <c r="Q560" t="b">
        <v>0</v>
      </c>
      <c r="R560" t="b">
        <v>0</v>
      </c>
      <c r="S560" t="s">
        <v>33</v>
      </c>
      <c r="T560" t="str" cm="1">
        <f t="array" ref="T560:U560">_xlfn.TEXTSPLIT(S560, "/")</f>
        <v>theater</v>
      </c>
      <c r="U560" t="str">
        <v>plays</v>
      </c>
    </row>
    <row r="561" spans="1:21" ht="31" x14ac:dyDescent="0.35">
      <c r="A561">
        <v>213</v>
      </c>
      <c r="B561" t="s">
        <v>479</v>
      </c>
      <c r="C561" s="3" t="s">
        <v>480</v>
      </c>
      <c r="D561">
        <v>87900</v>
      </c>
      <c r="E561">
        <v>171549</v>
      </c>
      <c r="F561">
        <f>ROUND(((E561/D561)*100),1)</f>
        <v>195.2</v>
      </c>
      <c r="G561" t="s">
        <v>20</v>
      </c>
      <c r="H561">
        <f>(E561/I561)</f>
        <v>39.997435299603637</v>
      </c>
      <c r="I561">
        <v>4289</v>
      </c>
      <c r="J561" t="s">
        <v>21</v>
      </c>
      <c r="K561" t="s">
        <v>22</v>
      </c>
      <c r="L561">
        <v>1289019600</v>
      </c>
      <c r="M561" s="9">
        <f>(((L561/60)/60)/24)+DATE(1970,1,1)</f>
        <v>40488.208333333336</v>
      </c>
      <c r="N561">
        <v>1289714400</v>
      </c>
      <c r="O561" s="9">
        <f>(((N561/60)/60)/24)+DATE(1970,1,1)</f>
        <v>40496.25</v>
      </c>
      <c r="P561" s="10">
        <f>YEAR(M561)</f>
        <v>2010</v>
      </c>
      <c r="Q561" t="b">
        <v>0</v>
      </c>
      <c r="R561" t="b">
        <v>1</v>
      </c>
      <c r="S561" t="s">
        <v>60</v>
      </c>
      <c r="T561" t="str" cm="1">
        <f t="array" ref="T561:U561">_xlfn.TEXTSPLIT(S561, "/")</f>
        <v>music</v>
      </c>
      <c r="U561" t="str">
        <v>indie rock</v>
      </c>
    </row>
    <row r="562" spans="1:21" x14ac:dyDescent="0.35">
      <c r="A562">
        <v>214</v>
      </c>
      <c r="B562" t="s">
        <v>481</v>
      </c>
      <c r="C562" s="3" t="s">
        <v>482</v>
      </c>
      <c r="D562">
        <v>1400</v>
      </c>
      <c r="E562">
        <v>14324</v>
      </c>
      <c r="F562">
        <f>ROUND(((E562/D562)*100),1)</f>
        <v>1023.1</v>
      </c>
      <c r="G562" t="s">
        <v>20</v>
      </c>
      <c r="H562">
        <f>(E562/I562)</f>
        <v>86.812121212121212</v>
      </c>
      <c r="I562">
        <v>165</v>
      </c>
      <c r="J562" t="s">
        <v>21</v>
      </c>
      <c r="K562" t="s">
        <v>22</v>
      </c>
      <c r="L562">
        <v>1282194000</v>
      </c>
      <c r="M562" s="9">
        <f>(((L562/60)/60)/24)+DATE(1970,1,1)</f>
        <v>40409.208333333336</v>
      </c>
      <c r="N562">
        <v>1282712400</v>
      </c>
      <c r="O562" s="9">
        <f>(((N562/60)/60)/24)+DATE(1970,1,1)</f>
        <v>40415.208333333336</v>
      </c>
      <c r="P562" s="10">
        <f>YEAR(M562)</f>
        <v>2010</v>
      </c>
      <c r="Q562" t="b">
        <v>0</v>
      </c>
      <c r="R562" t="b">
        <v>0</v>
      </c>
      <c r="S562" t="s">
        <v>23</v>
      </c>
      <c r="T562" t="str" cm="1">
        <f t="array" ref="T562:U562">_xlfn.TEXTSPLIT(S562, "/")</f>
        <v>music</v>
      </c>
      <c r="U562" t="str">
        <v>rock</v>
      </c>
    </row>
    <row r="563" spans="1:21" x14ac:dyDescent="0.35">
      <c r="A563">
        <v>216</v>
      </c>
      <c r="B563" t="s">
        <v>485</v>
      </c>
      <c r="C563" s="3" t="s">
        <v>486</v>
      </c>
      <c r="D563">
        <v>121700</v>
      </c>
      <c r="E563">
        <v>188721</v>
      </c>
      <c r="F563">
        <f>ROUND(((E563/D563)*100),1)</f>
        <v>155.1</v>
      </c>
      <c r="G563" t="s">
        <v>20</v>
      </c>
      <c r="H563">
        <f>(E563/I563)</f>
        <v>103.97851239669421</v>
      </c>
      <c r="I563">
        <v>1815</v>
      </c>
      <c r="J563" t="s">
        <v>21</v>
      </c>
      <c r="K563" t="s">
        <v>22</v>
      </c>
      <c r="L563">
        <v>1321941600</v>
      </c>
      <c r="M563" s="9">
        <f>(((L563/60)/60)/24)+DATE(1970,1,1)</f>
        <v>40869.25</v>
      </c>
      <c r="N563">
        <v>1322114400</v>
      </c>
      <c r="O563" s="9">
        <f>(((N563/60)/60)/24)+DATE(1970,1,1)</f>
        <v>40871.25</v>
      </c>
      <c r="P563" s="10">
        <f>YEAR(M563)</f>
        <v>2011</v>
      </c>
      <c r="Q563" t="b">
        <v>0</v>
      </c>
      <c r="R563" t="b">
        <v>0</v>
      </c>
      <c r="S563" t="s">
        <v>33</v>
      </c>
      <c r="T563" t="str" cm="1">
        <f t="array" ref="T563:U563">_xlfn.TEXTSPLIT(S563, "/")</f>
        <v>theater</v>
      </c>
      <c r="U563" t="str">
        <v>plays</v>
      </c>
    </row>
    <row r="564" spans="1:21" x14ac:dyDescent="0.35">
      <c r="A564">
        <v>218</v>
      </c>
      <c r="B564" t="s">
        <v>489</v>
      </c>
      <c r="C564" s="3" t="s">
        <v>490</v>
      </c>
      <c r="D564">
        <v>5700</v>
      </c>
      <c r="E564">
        <v>12309</v>
      </c>
      <c r="F564">
        <f>ROUND(((E564/D564)*100),1)</f>
        <v>215.9</v>
      </c>
      <c r="G564" t="s">
        <v>20</v>
      </c>
      <c r="H564">
        <f>(E564/I564)</f>
        <v>31.005037783375315</v>
      </c>
      <c r="I564">
        <v>397</v>
      </c>
      <c r="J564" t="s">
        <v>40</v>
      </c>
      <c r="K564" t="s">
        <v>41</v>
      </c>
      <c r="L564">
        <v>1320991200</v>
      </c>
      <c r="M564" s="9">
        <f>(((L564/60)/60)/24)+DATE(1970,1,1)</f>
        <v>40858.25</v>
      </c>
      <c r="N564">
        <v>1323928800</v>
      </c>
      <c r="O564" s="9">
        <f>(((N564/60)/60)/24)+DATE(1970,1,1)</f>
        <v>40892.25</v>
      </c>
      <c r="P564" s="10">
        <f>YEAR(M564)</f>
        <v>2011</v>
      </c>
      <c r="Q564" t="b">
        <v>0</v>
      </c>
      <c r="R564" t="b">
        <v>1</v>
      </c>
      <c r="S564" t="s">
        <v>100</v>
      </c>
      <c r="T564" t="str" cm="1">
        <f t="array" ref="T564:U564">_xlfn.TEXTSPLIT(S564, "/")</f>
        <v>film &amp; video</v>
      </c>
      <c r="U564" t="str">
        <v>shorts</v>
      </c>
    </row>
    <row r="565" spans="1:21" ht="31" x14ac:dyDescent="0.35">
      <c r="A565">
        <v>219</v>
      </c>
      <c r="B565" t="s">
        <v>491</v>
      </c>
      <c r="C565" s="3" t="s">
        <v>492</v>
      </c>
      <c r="D565">
        <v>41700</v>
      </c>
      <c r="E565">
        <v>138497</v>
      </c>
      <c r="F565">
        <f>ROUND(((E565/D565)*100),1)</f>
        <v>332.1</v>
      </c>
      <c r="G565" t="s">
        <v>20</v>
      </c>
      <c r="H565">
        <f>(E565/I565)</f>
        <v>89.991552956465242</v>
      </c>
      <c r="I565">
        <v>1539</v>
      </c>
      <c r="J565" t="s">
        <v>21</v>
      </c>
      <c r="K565" t="s">
        <v>22</v>
      </c>
      <c r="L565">
        <v>1345093200</v>
      </c>
      <c r="M565" s="9">
        <f>(((L565/60)/60)/24)+DATE(1970,1,1)</f>
        <v>41137.208333333336</v>
      </c>
      <c r="N565">
        <v>1346130000</v>
      </c>
      <c r="O565" s="9">
        <f>(((N565/60)/60)/24)+DATE(1970,1,1)</f>
        <v>41149.208333333336</v>
      </c>
      <c r="P565" s="10">
        <f>YEAR(M565)</f>
        <v>2012</v>
      </c>
      <c r="Q565" t="b">
        <v>0</v>
      </c>
      <c r="R565" t="b">
        <v>0</v>
      </c>
      <c r="S565" t="s">
        <v>71</v>
      </c>
      <c r="T565" t="str" cm="1">
        <f t="array" ref="T565:U565">_xlfn.TEXTSPLIT(S565, "/")</f>
        <v>film &amp; video</v>
      </c>
      <c r="U565" t="str">
        <v>animation</v>
      </c>
    </row>
    <row r="566" spans="1:21" x14ac:dyDescent="0.35">
      <c r="A566">
        <v>222</v>
      </c>
      <c r="B566" t="s">
        <v>497</v>
      </c>
      <c r="C566" s="3" t="s">
        <v>498</v>
      </c>
      <c r="D566">
        <v>4800</v>
      </c>
      <c r="E566">
        <v>6623</v>
      </c>
      <c r="F566">
        <f>ROUND(((E566/D566)*100),1)</f>
        <v>138</v>
      </c>
      <c r="G566" t="s">
        <v>20</v>
      </c>
      <c r="H566">
        <f>(E566/I566)</f>
        <v>47.992753623188406</v>
      </c>
      <c r="I566">
        <v>138</v>
      </c>
      <c r="J566" t="s">
        <v>21</v>
      </c>
      <c r="K566" t="s">
        <v>22</v>
      </c>
      <c r="L566">
        <v>1412226000</v>
      </c>
      <c r="M566" s="9">
        <f>(((L566/60)/60)/24)+DATE(1970,1,1)</f>
        <v>41914.208333333336</v>
      </c>
      <c r="N566">
        <v>1412312400</v>
      </c>
      <c r="O566" s="9">
        <f>(((N566/60)/60)/24)+DATE(1970,1,1)</f>
        <v>41915.208333333336</v>
      </c>
      <c r="P566" s="10">
        <f>YEAR(M566)</f>
        <v>2014</v>
      </c>
      <c r="Q566" t="b">
        <v>0</v>
      </c>
      <c r="R566" t="b">
        <v>0</v>
      </c>
      <c r="S566" t="s">
        <v>122</v>
      </c>
      <c r="T566" t="str" cm="1">
        <f t="array" ref="T566:U566">_xlfn.TEXTSPLIT(S566, "/")</f>
        <v>photography</v>
      </c>
      <c r="U566" t="str">
        <v>photography books</v>
      </c>
    </row>
    <row r="567" spans="1:21" x14ac:dyDescent="0.35">
      <c r="A567">
        <v>224</v>
      </c>
      <c r="B567" t="s">
        <v>501</v>
      </c>
      <c r="C567" s="3" t="s">
        <v>502</v>
      </c>
      <c r="D567">
        <v>46300</v>
      </c>
      <c r="E567">
        <v>186885</v>
      </c>
      <c r="F567">
        <f>ROUND(((E567/D567)*100),1)</f>
        <v>403.6</v>
      </c>
      <c r="G567" t="s">
        <v>20</v>
      </c>
      <c r="H567">
        <f>(E567/I567)</f>
        <v>51.999165275459099</v>
      </c>
      <c r="I567">
        <v>3594</v>
      </c>
      <c r="J567" t="s">
        <v>21</v>
      </c>
      <c r="K567" t="s">
        <v>22</v>
      </c>
      <c r="L567">
        <v>1411534800</v>
      </c>
      <c r="M567" s="9">
        <f>(((L567/60)/60)/24)+DATE(1970,1,1)</f>
        <v>41906.208333333336</v>
      </c>
      <c r="N567">
        <v>1415426400</v>
      </c>
      <c r="O567" s="9">
        <f>(((N567/60)/60)/24)+DATE(1970,1,1)</f>
        <v>41951.25</v>
      </c>
      <c r="P567" s="10">
        <f>YEAR(M567)</f>
        <v>2014</v>
      </c>
      <c r="Q567" t="b">
        <v>0</v>
      </c>
      <c r="R567" t="b">
        <v>0</v>
      </c>
      <c r="S567" t="s">
        <v>474</v>
      </c>
      <c r="T567" t="str" cm="1">
        <f t="array" ref="T567:U567">_xlfn.TEXTSPLIT(S567, "/")</f>
        <v>film &amp; video</v>
      </c>
      <c r="U567" t="str">
        <v>science fiction</v>
      </c>
    </row>
    <row r="568" spans="1:21" x14ac:dyDescent="0.35">
      <c r="A568">
        <v>225</v>
      </c>
      <c r="B568" t="s">
        <v>503</v>
      </c>
      <c r="C568" s="3" t="s">
        <v>504</v>
      </c>
      <c r="D568">
        <v>67800</v>
      </c>
      <c r="E568">
        <v>176398</v>
      </c>
      <c r="F568">
        <f>ROUND(((E568/D568)*100),1)</f>
        <v>260.2</v>
      </c>
      <c r="G568" t="s">
        <v>20</v>
      </c>
      <c r="H568">
        <f>(E568/I568)</f>
        <v>29.999659863945578</v>
      </c>
      <c r="I568">
        <v>5880</v>
      </c>
      <c r="J568" t="s">
        <v>21</v>
      </c>
      <c r="K568" t="s">
        <v>22</v>
      </c>
      <c r="L568">
        <v>1399093200</v>
      </c>
      <c r="M568" s="9">
        <f>(((L568/60)/60)/24)+DATE(1970,1,1)</f>
        <v>41762.208333333336</v>
      </c>
      <c r="N568">
        <v>1399093200</v>
      </c>
      <c r="O568" s="9">
        <f>(((N568/60)/60)/24)+DATE(1970,1,1)</f>
        <v>41762.208333333336</v>
      </c>
      <c r="P568" s="10">
        <f>YEAR(M568)</f>
        <v>2014</v>
      </c>
      <c r="Q568" t="b">
        <v>1</v>
      </c>
      <c r="R568" t="b">
        <v>0</v>
      </c>
      <c r="S568" t="s">
        <v>23</v>
      </c>
      <c r="T568" t="str" cm="1">
        <f t="array" ref="T568:U568">_xlfn.TEXTSPLIT(S568, "/")</f>
        <v>music</v>
      </c>
      <c r="U568" t="str">
        <v>rock</v>
      </c>
    </row>
    <row r="569" spans="1:21" x14ac:dyDescent="0.35">
      <c r="A569">
        <v>226</v>
      </c>
      <c r="B569" t="s">
        <v>253</v>
      </c>
      <c r="C569" s="3" t="s">
        <v>505</v>
      </c>
      <c r="D569">
        <v>3000</v>
      </c>
      <c r="E569">
        <v>10999</v>
      </c>
      <c r="F569">
        <f>ROUND(((E569/D569)*100),1)</f>
        <v>366.6</v>
      </c>
      <c r="G569" t="s">
        <v>20</v>
      </c>
      <c r="H569">
        <f>(E569/I569)</f>
        <v>98.205357142857139</v>
      </c>
      <c r="I569">
        <v>112</v>
      </c>
      <c r="J569" t="s">
        <v>21</v>
      </c>
      <c r="K569" t="s">
        <v>22</v>
      </c>
      <c r="L569">
        <v>1270702800</v>
      </c>
      <c r="M569" s="9">
        <f>(((L569/60)/60)/24)+DATE(1970,1,1)</f>
        <v>40276.208333333336</v>
      </c>
      <c r="N569">
        <v>1273899600</v>
      </c>
      <c r="O569" s="9">
        <f>(((N569/60)/60)/24)+DATE(1970,1,1)</f>
        <v>40313.208333333336</v>
      </c>
      <c r="P569" s="10">
        <f>YEAR(M569)</f>
        <v>2010</v>
      </c>
      <c r="Q569" t="b">
        <v>0</v>
      </c>
      <c r="R569" t="b">
        <v>0</v>
      </c>
      <c r="S569" t="s">
        <v>122</v>
      </c>
      <c r="T569" t="str" cm="1">
        <f t="array" ref="T569:U569">_xlfn.TEXTSPLIT(S569, "/")</f>
        <v>photography</v>
      </c>
      <c r="U569" t="str">
        <v>photography books</v>
      </c>
    </row>
    <row r="570" spans="1:21" ht="31" x14ac:dyDescent="0.35">
      <c r="A570">
        <v>227</v>
      </c>
      <c r="B570" t="s">
        <v>506</v>
      </c>
      <c r="C570" s="3" t="s">
        <v>507</v>
      </c>
      <c r="D570">
        <v>60900</v>
      </c>
      <c r="E570">
        <v>102751</v>
      </c>
      <c r="F570">
        <f>ROUND(((E570/D570)*100),1)</f>
        <v>168.7</v>
      </c>
      <c r="G570" t="s">
        <v>20</v>
      </c>
      <c r="H570">
        <f>(E570/I570)</f>
        <v>108.96182396606575</v>
      </c>
      <c r="I570">
        <v>943</v>
      </c>
      <c r="J570" t="s">
        <v>21</v>
      </c>
      <c r="K570" t="s">
        <v>22</v>
      </c>
      <c r="L570">
        <v>1431666000</v>
      </c>
      <c r="M570" s="9">
        <f>(((L570/60)/60)/24)+DATE(1970,1,1)</f>
        <v>42139.208333333328</v>
      </c>
      <c r="N570">
        <v>1432184400</v>
      </c>
      <c r="O570" s="9">
        <f>(((N570/60)/60)/24)+DATE(1970,1,1)</f>
        <v>42145.208333333328</v>
      </c>
      <c r="P570" s="10">
        <f>YEAR(M570)</f>
        <v>2015</v>
      </c>
      <c r="Q570" t="b">
        <v>0</v>
      </c>
      <c r="R570" t="b">
        <v>0</v>
      </c>
      <c r="S570" t="s">
        <v>292</v>
      </c>
      <c r="T570" t="str" cm="1">
        <f t="array" ref="T570:U570">_xlfn.TEXTSPLIT(S570, "/")</f>
        <v>games</v>
      </c>
      <c r="U570" t="str">
        <v>mobile games</v>
      </c>
    </row>
    <row r="571" spans="1:21" x14ac:dyDescent="0.35">
      <c r="A571">
        <v>228</v>
      </c>
      <c r="B571" t="s">
        <v>508</v>
      </c>
      <c r="C571" s="3" t="s">
        <v>509</v>
      </c>
      <c r="D571">
        <v>137900</v>
      </c>
      <c r="E571">
        <v>165352</v>
      </c>
      <c r="F571">
        <f>ROUND(((E571/D571)*100),1)</f>
        <v>119.9</v>
      </c>
      <c r="G571" t="s">
        <v>20</v>
      </c>
      <c r="H571">
        <f>(E571/I571)</f>
        <v>66.998379254457049</v>
      </c>
      <c r="I571">
        <v>2468</v>
      </c>
      <c r="J571" t="s">
        <v>21</v>
      </c>
      <c r="K571" t="s">
        <v>22</v>
      </c>
      <c r="L571">
        <v>1472619600</v>
      </c>
      <c r="M571" s="9">
        <f>(((L571/60)/60)/24)+DATE(1970,1,1)</f>
        <v>42613.208333333328</v>
      </c>
      <c r="N571">
        <v>1474779600</v>
      </c>
      <c r="O571" s="9">
        <f>(((N571/60)/60)/24)+DATE(1970,1,1)</f>
        <v>42638.208333333328</v>
      </c>
      <c r="P571" s="10">
        <f>YEAR(M571)</f>
        <v>2016</v>
      </c>
      <c r="Q571" t="b">
        <v>0</v>
      </c>
      <c r="R571" t="b">
        <v>0</v>
      </c>
      <c r="S571" t="s">
        <v>71</v>
      </c>
      <c r="T571" t="str" cm="1">
        <f t="array" ref="T571:U571">_xlfn.TEXTSPLIT(S571, "/")</f>
        <v>film &amp; video</v>
      </c>
      <c r="U571" t="str">
        <v>animation</v>
      </c>
    </row>
    <row r="572" spans="1:21" ht="31" x14ac:dyDescent="0.35">
      <c r="A572">
        <v>229</v>
      </c>
      <c r="B572" t="s">
        <v>510</v>
      </c>
      <c r="C572" s="3" t="s">
        <v>511</v>
      </c>
      <c r="D572">
        <v>85600</v>
      </c>
      <c r="E572">
        <v>165798</v>
      </c>
      <c r="F572">
        <f>ROUND(((E572/D572)*100),1)</f>
        <v>193.7</v>
      </c>
      <c r="G572" t="s">
        <v>20</v>
      </c>
      <c r="H572">
        <f>(E572/I572)</f>
        <v>64.99333594668758</v>
      </c>
      <c r="I572">
        <v>2551</v>
      </c>
      <c r="J572" t="s">
        <v>21</v>
      </c>
      <c r="K572" t="s">
        <v>22</v>
      </c>
      <c r="L572">
        <v>1496293200</v>
      </c>
      <c r="M572" s="9">
        <f>(((L572/60)/60)/24)+DATE(1970,1,1)</f>
        <v>42887.208333333328</v>
      </c>
      <c r="N572">
        <v>1500440400</v>
      </c>
      <c r="O572" s="9">
        <f>(((N572/60)/60)/24)+DATE(1970,1,1)</f>
        <v>42935.208333333328</v>
      </c>
      <c r="P572" s="10">
        <f>YEAR(M572)</f>
        <v>2017</v>
      </c>
      <c r="Q572" t="b">
        <v>0</v>
      </c>
      <c r="R572" t="b">
        <v>1</v>
      </c>
      <c r="S572" t="s">
        <v>292</v>
      </c>
      <c r="T572" t="str" cm="1">
        <f t="array" ref="T572:U572">_xlfn.TEXTSPLIT(S572, "/")</f>
        <v>games</v>
      </c>
      <c r="U572" t="str">
        <v>mobile games</v>
      </c>
    </row>
    <row r="573" spans="1:21" x14ac:dyDescent="0.35">
      <c r="A573">
        <v>230</v>
      </c>
      <c r="B573" t="s">
        <v>512</v>
      </c>
      <c r="C573" s="3" t="s">
        <v>513</v>
      </c>
      <c r="D573">
        <v>2400</v>
      </c>
      <c r="E573">
        <v>10084</v>
      </c>
      <c r="F573">
        <f>ROUND(((E573/D573)*100),1)</f>
        <v>420.2</v>
      </c>
      <c r="G573" t="s">
        <v>20</v>
      </c>
      <c r="H573">
        <f>(E573/I573)</f>
        <v>99.841584158415841</v>
      </c>
      <c r="I573">
        <v>101</v>
      </c>
      <c r="J573" t="s">
        <v>21</v>
      </c>
      <c r="K573" t="s">
        <v>22</v>
      </c>
      <c r="L573">
        <v>1575612000</v>
      </c>
      <c r="M573" s="9">
        <f>(((L573/60)/60)/24)+DATE(1970,1,1)</f>
        <v>43805.25</v>
      </c>
      <c r="N573">
        <v>1575612000</v>
      </c>
      <c r="O573" s="9">
        <f>(((N573/60)/60)/24)+DATE(1970,1,1)</f>
        <v>43805.25</v>
      </c>
      <c r="P573" s="10">
        <f>YEAR(M573)</f>
        <v>2019</v>
      </c>
      <c r="Q573" t="b">
        <v>0</v>
      </c>
      <c r="R573" t="b">
        <v>0</v>
      </c>
      <c r="S573" t="s">
        <v>89</v>
      </c>
      <c r="T573" t="str" cm="1">
        <f t="array" ref="T573:U573">_xlfn.TEXTSPLIT(S573, "/")</f>
        <v>games</v>
      </c>
      <c r="U573" t="str">
        <v>video games</v>
      </c>
    </row>
    <row r="574" spans="1:21" x14ac:dyDescent="0.35">
      <c r="A574">
        <v>232</v>
      </c>
      <c r="B574" t="s">
        <v>516</v>
      </c>
      <c r="C574" s="3" t="s">
        <v>517</v>
      </c>
      <c r="D574">
        <v>3400</v>
      </c>
      <c r="E574">
        <v>5823</v>
      </c>
      <c r="F574">
        <f>ROUND(((E574/D574)*100),1)</f>
        <v>171.3</v>
      </c>
      <c r="G574" t="s">
        <v>20</v>
      </c>
      <c r="H574">
        <f>(E574/I574)</f>
        <v>63.293478260869563</v>
      </c>
      <c r="I574">
        <v>92</v>
      </c>
      <c r="J574" t="s">
        <v>21</v>
      </c>
      <c r="K574" t="s">
        <v>22</v>
      </c>
      <c r="L574">
        <v>1469422800</v>
      </c>
      <c r="M574" s="9">
        <f>(((L574/60)/60)/24)+DATE(1970,1,1)</f>
        <v>42576.208333333328</v>
      </c>
      <c r="N574">
        <v>1469509200</v>
      </c>
      <c r="O574" s="9">
        <f>(((N574/60)/60)/24)+DATE(1970,1,1)</f>
        <v>42577.208333333328</v>
      </c>
      <c r="P574" s="10">
        <f>YEAR(M574)</f>
        <v>2016</v>
      </c>
      <c r="Q574" t="b">
        <v>0</v>
      </c>
      <c r="R574" t="b">
        <v>0</v>
      </c>
      <c r="S574" t="s">
        <v>33</v>
      </c>
      <c r="T574" t="str" cm="1">
        <f t="array" ref="T574:U574">_xlfn.TEXTSPLIT(S574, "/")</f>
        <v>theater</v>
      </c>
      <c r="U574" t="str">
        <v>plays</v>
      </c>
    </row>
    <row r="575" spans="1:21" x14ac:dyDescent="0.35">
      <c r="A575">
        <v>233</v>
      </c>
      <c r="B575" t="s">
        <v>518</v>
      </c>
      <c r="C575" s="3" t="s">
        <v>519</v>
      </c>
      <c r="D575">
        <v>3800</v>
      </c>
      <c r="E575">
        <v>6000</v>
      </c>
      <c r="F575">
        <f>ROUND(((E575/D575)*100),1)</f>
        <v>157.9</v>
      </c>
      <c r="G575" t="s">
        <v>20</v>
      </c>
      <c r="H575">
        <f>(E575/I575)</f>
        <v>96.774193548387103</v>
      </c>
      <c r="I575">
        <v>62</v>
      </c>
      <c r="J575" t="s">
        <v>21</v>
      </c>
      <c r="K575" t="s">
        <v>22</v>
      </c>
      <c r="L575">
        <v>1307854800</v>
      </c>
      <c r="M575" s="9">
        <f>(((L575/60)/60)/24)+DATE(1970,1,1)</f>
        <v>40706.208333333336</v>
      </c>
      <c r="N575">
        <v>1309237200</v>
      </c>
      <c r="O575" s="9">
        <f>(((N575/60)/60)/24)+DATE(1970,1,1)</f>
        <v>40722.208333333336</v>
      </c>
      <c r="P575" s="10">
        <f>YEAR(M575)</f>
        <v>2011</v>
      </c>
      <c r="Q575" t="b">
        <v>0</v>
      </c>
      <c r="R575" t="b">
        <v>0</v>
      </c>
      <c r="S575" t="s">
        <v>71</v>
      </c>
      <c r="T575" t="str" cm="1">
        <f t="array" ref="T575:U575">_xlfn.TEXTSPLIT(S575, "/")</f>
        <v>film &amp; video</v>
      </c>
      <c r="U575" t="str">
        <v>animation</v>
      </c>
    </row>
    <row r="576" spans="1:21" ht="31" x14ac:dyDescent="0.35">
      <c r="A576">
        <v>234</v>
      </c>
      <c r="B576" t="s">
        <v>520</v>
      </c>
      <c r="C576" s="3" t="s">
        <v>521</v>
      </c>
      <c r="D576">
        <v>7500</v>
      </c>
      <c r="E576">
        <v>8181</v>
      </c>
      <c r="F576">
        <f>ROUND(((E576/D576)*100),1)</f>
        <v>109.1</v>
      </c>
      <c r="G576" t="s">
        <v>20</v>
      </c>
      <c r="H576">
        <f>(E576/I576)</f>
        <v>54.906040268456373</v>
      </c>
      <c r="I576">
        <v>149</v>
      </c>
      <c r="J576" t="s">
        <v>107</v>
      </c>
      <c r="K576" t="s">
        <v>108</v>
      </c>
      <c r="L576">
        <v>1503378000</v>
      </c>
      <c r="M576" s="9">
        <f>(((L576/60)/60)/24)+DATE(1970,1,1)</f>
        <v>42969.208333333328</v>
      </c>
      <c r="N576">
        <v>1503982800</v>
      </c>
      <c r="O576" s="9">
        <f>(((N576/60)/60)/24)+DATE(1970,1,1)</f>
        <v>42976.208333333328</v>
      </c>
      <c r="P576" s="10">
        <f>YEAR(M576)</f>
        <v>2017</v>
      </c>
      <c r="Q576" t="b">
        <v>0</v>
      </c>
      <c r="R576" t="b">
        <v>1</v>
      </c>
      <c r="S576" t="s">
        <v>89</v>
      </c>
      <c r="T576" t="str" cm="1">
        <f t="array" ref="T576:U576">_xlfn.TEXTSPLIT(S576, "/")</f>
        <v>games</v>
      </c>
      <c r="U576" t="str">
        <v>video games</v>
      </c>
    </row>
    <row r="577" spans="1:21" ht="31" x14ac:dyDescent="0.35">
      <c r="A577">
        <v>237</v>
      </c>
      <c r="B577" t="s">
        <v>526</v>
      </c>
      <c r="C577" s="3" t="s">
        <v>527</v>
      </c>
      <c r="D577">
        <v>9300</v>
      </c>
      <c r="E577">
        <v>14822</v>
      </c>
      <c r="F577">
        <f>ROUND(((E577/D577)*100),1)</f>
        <v>159.4</v>
      </c>
      <c r="G577" t="s">
        <v>20</v>
      </c>
      <c r="H577">
        <f>(E577/I577)</f>
        <v>45.051671732522799</v>
      </c>
      <c r="I577">
        <v>329</v>
      </c>
      <c r="J577" t="s">
        <v>21</v>
      </c>
      <c r="K577" t="s">
        <v>22</v>
      </c>
      <c r="L577">
        <v>1398402000</v>
      </c>
      <c r="M577" s="9">
        <f>(((L577/60)/60)/24)+DATE(1970,1,1)</f>
        <v>41754.208333333336</v>
      </c>
      <c r="N577">
        <v>1398574800</v>
      </c>
      <c r="O577" s="9">
        <f>(((N577/60)/60)/24)+DATE(1970,1,1)</f>
        <v>41756.208333333336</v>
      </c>
      <c r="P577" s="10">
        <f>YEAR(M577)</f>
        <v>2014</v>
      </c>
      <c r="Q577" t="b">
        <v>0</v>
      </c>
      <c r="R577" t="b">
        <v>0</v>
      </c>
      <c r="S577" t="s">
        <v>71</v>
      </c>
      <c r="T577" t="str" cm="1">
        <f t="array" ref="T577:U577">_xlfn.TEXTSPLIT(S577, "/")</f>
        <v>film &amp; video</v>
      </c>
      <c r="U577" t="str">
        <v>animation</v>
      </c>
    </row>
    <row r="578" spans="1:21" x14ac:dyDescent="0.35">
      <c r="A578">
        <v>238</v>
      </c>
      <c r="B578" t="s">
        <v>528</v>
      </c>
      <c r="C578" s="3" t="s">
        <v>529</v>
      </c>
      <c r="D578">
        <v>2400</v>
      </c>
      <c r="E578">
        <v>10138</v>
      </c>
      <c r="F578">
        <f>ROUND(((E578/D578)*100),1)</f>
        <v>422.4</v>
      </c>
      <c r="G578" t="s">
        <v>20</v>
      </c>
      <c r="H578">
        <f>(E578/I578)</f>
        <v>104.51546391752578</v>
      </c>
      <c r="I578">
        <v>97</v>
      </c>
      <c r="J578" t="s">
        <v>36</v>
      </c>
      <c r="K578" t="s">
        <v>37</v>
      </c>
      <c r="L578">
        <v>1513231200</v>
      </c>
      <c r="M578" s="9">
        <f>(((L578/60)/60)/24)+DATE(1970,1,1)</f>
        <v>43083.25</v>
      </c>
      <c r="N578">
        <v>1515391200</v>
      </c>
      <c r="O578" s="9">
        <f>(((N578/60)/60)/24)+DATE(1970,1,1)</f>
        <v>43108.25</v>
      </c>
      <c r="P578" s="10">
        <f>YEAR(M578)</f>
        <v>2017</v>
      </c>
      <c r="Q578" t="b">
        <v>0</v>
      </c>
      <c r="R578" t="b">
        <v>1</v>
      </c>
      <c r="S578" t="s">
        <v>33</v>
      </c>
      <c r="T578" t="str" cm="1">
        <f t="array" ref="T578:U578">_xlfn.TEXTSPLIT(S578, "/")</f>
        <v>theater</v>
      </c>
      <c r="U578" t="str">
        <v>plays</v>
      </c>
    </row>
    <row r="579" spans="1:21" ht="31" x14ac:dyDescent="0.35">
      <c r="A579">
        <v>240</v>
      </c>
      <c r="B579" t="s">
        <v>532</v>
      </c>
      <c r="C579" s="3" t="s">
        <v>533</v>
      </c>
      <c r="D579">
        <v>29400</v>
      </c>
      <c r="E579">
        <v>123124</v>
      </c>
      <c r="F579">
        <f>ROUND(((E579/D579)*100),1)</f>
        <v>418.8</v>
      </c>
      <c r="G579" t="s">
        <v>20</v>
      </c>
      <c r="H579">
        <f>(E579/I579)</f>
        <v>69.015695067264573</v>
      </c>
      <c r="I579">
        <v>1784</v>
      </c>
      <c r="J579" t="s">
        <v>21</v>
      </c>
      <c r="K579" t="s">
        <v>22</v>
      </c>
      <c r="L579">
        <v>1281070800</v>
      </c>
      <c r="M579" s="9">
        <f>(((L579/60)/60)/24)+DATE(1970,1,1)</f>
        <v>40396.208333333336</v>
      </c>
      <c r="N579">
        <v>1281157200</v>
      </c>
      <c r="O579" s="9">
        <f>(((N579/60)/60)/24)+DATE(1970,1,1)</f>
        <v>40397.208333333336</v>
      </c>
      <c r="P579" s="10">
        <f>YEAR(M579)</f>
        <v>2010</v>
      </c>
      <c r="Q579" t="b">
        <v>0</v>
      </c>
      <c r="R579" t="b">
        <v>0</v>
      </c>
      <c r="S579" t="s">
        <v>33</v>
      </c>
      <c r="T579" t="str" cm="1">
        <f t="array" ref="T579:U579">_xlfn.TEXTSPLIT(S579, "/")</f>
        <v>theater</v>
      </c>
      <c r="U579" t="str">
        <v>plays</v>
      </c>
    </row>
    <row r="580" spans="1:21" ht="31" x14ac:dyDescent="0.35">
      <c r="A580">
        <v>241</v>
      </c>
      <c r="B580" t="s">
        <v>534</v>
      </c>
      <c r="C580" s="3" t="s">
        <v>535</v>
      </c>
      <c r="D580">
        <v>168500</v>
      </c>
      <c r="E580">
        <v>171729</v>
      </c>
      <c r="F580">
        <f>ROUND(((E580/D580)*100),1)</f>
        <v>101.9</v>
      </c>
      <c r="G580" t="s">
        <v>20</v>
      </c>
      <c r="H580">
        <f>(E580/I580)</f>
        <v>101.97684085510689</v>
      </c>
      <c r="I580">
        <v>1684</v>
      </c>
      <c r="J580" t="s">
        <v>26</v>
      </c>
      <c r="K580" t="s">
        <v>27</v>
      </c>
      <c r="L580">
        <v>1397365200</v>
      </c>
      <c r="M580" s="9">
        <f>(((L580/60)/60)/24)+DATE(1970,1,1)</f>
        <v>41742.208333333336</v>
      </c>
      <c r="N580">
        <v>1398229200</v>
      </c>
      <c r="O580" s="9">
        <f>(((N580/60)/60)/24)+DATE(1970,1,1)</f>
        <v>41752.208333333336</v>
      </c>
      <c r="P580" s="10">
        <f>YEAR(M580)</f>
        <v>2014</v>
      </c>
      <c r="Q580" t="b">
        <v>0</v>
      </c>
      <c r="R580" t="b">
        <v>1</v>
      </c>
      <c r="S580" t="s">
        <v>68</v>
      </c>
      <c r="T580" t="str" cm="1">
        <f t="array" ref="T580:U580">_xlfn.TEXTSPLIT(S580, "/")</f>
        <v>publishing</v>
      </c>
      <c r="U580" t="str">
        <v>nonfiction</v>
      </c>
    </row>
    <row r="581" spans="1:21" x14ac:dyDescent="0.35">
      <c r="A581">
        <v>242</v>
      </c>
      <c r="B581" t="s">
        <v>536</v>
      </c>
      <c r="C581" s="3" t="s">
        <v>537</v>
      </c>
      <c r="D581">
        <v>8400</v>
      </c>
      <c r="E581">
        <v>10729</v>
      </c>
      <c r="F581">
        <f>ROUND(((E581/D581)*100),1)</f>
        <v>127.7</v>
      </c>
      <c r="G581" t="s">
        <v>20</v>
      </c>
      <c r="H581">
        <f>(E581/I581)</f>
        <v>42.915999999999997</v>
      </c>
      <c r="I581">
        <v>250</v>
      </c>
      <c r="J581" t="s">
        <v>21</v>
      </c>
      <c r="K581" t="s">
        <v>22</v>
      </c>
      <c r="L581">
        <v>1494392400</v>
      </c>
      <c r="M581" s="9">
        <f>(((L581/60)/60)/24)+DATE(1970,1,1)</f>
        <v>42865.208333333328</v>
      </c>
      <c r="N581">
        <v>1495256400</v>
      </c>
      <c r="O581" s="9">
        <f>(((N581/60)/60)/24)+DATE(1970,1,1)</f>
        <v>42875.208333333328</v>
      </c>
      <c r="P581" s="10">
        <f>YEAR(M581)</f>
        <v>2017</v>
      </c>
      <c r="Q581" t="b">
        <v>0</v>
      </c>
      <c r="R581" t="b">
        <v>1</v>
      </c>
      <c r="S581" t="s">
        <v>23</v>
      </c>
      <c r="T581" t="str" cm="1">
        <f t="array" ref="T581:U581">_xlfn.TEXTSPLIT(S581, "/")</f>
        <v>music</v>
      </c>
      <c r="U581" t="str">
        <v>rock</v>
      </c>
    </row>
    <row r="582" spans="1:21" ht="31" x14ac:dyDescent="0.35">
      <c r="A582">
        <v>243</v>
      </c>
      <c r="B582" t="s">
        <v>538</v>
      </c>
      <c r="C582" s="3" t="s">
        <v>539</v>
      </c>
      <c r="D582">
        <v>2300</v>
      </c>
      <c r="E582">
        <v>10240</v>
      </c>
      <c r="F582">
        <f>ROUND(((E582/D582)*100),1)</f>
        <v>445.2</v>
      </c>
      <c r="G582" t="s">
        <v>20</v>
      </c>
      <c r="H582">
        <f>(E582/I582)</f>
        <v>43.025210084033617</v>
      </c>
      <c r="I582">
        <v>238</v>
      </c>
      <c r="J582" t="s">
        <v>21</v>
      </c>
      <c r="K582" t="s">
        <v>22</v>
      </c>
      <c r="L582">
        <v>1520143200</v>
      </c>
      <c r="M582" s="9">
        <f>(((L582/60)/60)/24)+DATE(1970,1,1)</f>
        <v>43163.25</v>
      </c>
      <c r="N582">
        <v>1520402400</v>
      </c>
      <c r="O582" s="9">
        <f>(((N582/60)/60)/24)+DATE(1970,1,1)</f>
        <v>43166.25</v>
      </c>
      <c r="P582" s="10">
        <f>YEAR(M582)</f>
        <v>2018</v>
      </c>
      <c r="Q582" t="b">
        <v>0</v>
      </c>
      <c r="R582" t="b">
        <v>0</v>
      </c>
      <c r="S582" t="s">
        <v>33</v>
      </c>
      <c r="T582" t="str" cm="1">
        <f t="array" ref="T582:U582">_xlfn.TEXTSPLIT(S582, "/")</f>
        <v>theater</v>
      </c>
      <c r="U582" t="str">
        <v>plays</v>
      </c>
    </row>
    <row r="583" spans="1:21" ht="31" x14ac:dyDescent="0.35">
      <c r="A583">
        <v>244</v>
      </c>
      <c r="B583" t="s">
        <v>540</v>
      </c>
      <c r="C583" s="3" t="s">
        <v>541</v>
      </c>
      <c r="D583">
        <v>700</v>
      </c>
      <c r="E583">
        <v>3988</v>
      </c>
      <c r="F583">
        <f>ROUND(((E583/D583)*100),1)</f>
        <v>569.70000000000005</v>
      </c>
      <c r="G583" t="s">
        <v>20</v>
      </c>
      <c r="H583">
        <f>(E583/I583)</f>
        <v>75.245283018867923</v>
      </c>
      <c r="I583">
        <v>53</v>
      </c>
      <c r="J583" t="s">
        <v>21</v>
      </c>
      <c r="K583" t="s">
        <v>22</v>
      </c>
      <c r="L583">
        <v>1405314000</v>
      </c>
      <c r="M583" s="9">
        <f>(((L583/60)/60)/24)+DATE(1970,1,1)</f>
        <v>41834.208333333336</v>
      </c>
      <c r="N583">
        <v>1409806800</v>
      </c>
      <c r="O583" s="9">
        <f>(((N583/60)/60)/24)+DATE(1970,1,1)</f>
        <v>41886.208333333336</v>
      </c>
      <c r="P583" s="10">
        <f>YEAR(M583)</f>
        <v>2014</v>
      </c>
      <c r="Q583" t="b">
        <v>0</v>
      </c>
      <c r="R583" t="b">
        <v>0</v>
      </c>
      <c r="S583" t="s">
        <v>33</v>
      </c>
      <c r="T583" t="str" cm="1">
        <f t="array" ref="T583:U583">_xlfn.TEXTSPLIT(S583, "/")</f>
        <v>theater</v>
      </c>
      <c r="U583" t="str">
        <v>plays</v>
      </c>
    </row>
    <row r="584" spans="1:21" ht="31" x14ac:dyDescent="0.35">
      <c r="A584">
        <v>245</v>
      </c>
      <c r="B584" t="s">
        <v>542</v>
      </c>
      <c r="C584" s="3" t="s">
        <v>543</v>
      </c>
      <c r="D584">
        <v>2900</v>
      </c>
      <c r="E584">
        <v>14771</v>
      </c>
      <c r="F584">
        <f>ROUND(((E584/D584)*100),1)</f>
        <v>509.3</v>
      </c>
      <c r="G584" t="s">
        <v>20</v>
      </c>
      <c r="H584">
        <f>(E584/I584)</f>
        <v>69.023364485981304</v>
      </c>
      <c r="I584">
        <v>214</v>
      </c>
      <c r="J584" t="s">
        <v>21</v>
      </c>
      <c r="K584" t="s">
        <v>22</v>
      </c>
      <c r="L584">
        <v>1396846800</v>
      </c>
      <c r="M584" s="9">
        <f>(((L584/60)/60)/24)+DATE(1970,1,1)</f>
        <v>41736.208333333336</v>
      </c>
      <c r="N584">
        <v>1396933200</v>
      </c>
      <c r="O584" s="9">
        <f>(((N584/60)/60)/24)+DATE(1970,1,1)</f>
        <v>41737.208333333336</v>
      </c>
      <c r="P584" s="10">
        <f>YEAR(M584)</f>
        <v>2014</v>
      </c>
      <c r="Q584" t="b">
        <v>0</v>
      </c>
      <c r="R584" t="b">
        <v>0</v>
      </c>
      <c r="S584" t="s">
        <v>33</v>
      </c>
      <c r="T584" t="str" cm="1">
        <f t="array" ref="T584:U584">_xlfn.TEXTSPLIT(S584, "/")</f>
        <v>theater</v>
      </c>
      <c r="U584" t="str">
        <v>plays</v>
      </c>
    </row>
    <row r="585" spans="1:21" ht="31" x14ac:dyDescent="0.35">
      <c r="A585">
        <v>246</v>
      </c>
      <c r="B585" t="s">
        <v>544</v>
      </c>
      <c r="C585" s="3" t="s">
        <v>545</v>
      </c>
      <c r="D585">
        <v>4500</v>
      </c>
      <c r="E585">
        <v>14649</v>
      </c>
      <c r="F585">
        <f>ROUND(((E585/D585)*100),1)</f>
        <v>325.5</v>
      </c>
      <c r="G585" t="s">
        <v>20</v>
      </c>
      <c r="H585">
        <f>(E585/I585)</f>
        <v>65.986486486486484</v>
      </c>
      <c r="I585">
        <v>222</v>
      </c>
      <c r="J585" t="s">
        <v>21</v>
      </c>
      <c r="K585" t="s">
        <v>22</v>
      </c>
      <c r="L585">
        <v>1375678800</v>
      </c>
      <c r="M585" s="9">
        <f>(((L585/60)/60)/24)+DATE(1970,1,1)</f>
        <v>41491.208333333336</v>
      </c>
      <c r="N585">
        <v>1376024400</v>
      </c>
      <c r="O585" s="9">
        <f>(((N585/60)/60)/24)+DATE(1970,1,1)</f>
        <v>41495.208333333336</v>
      </c>
      <c r="P585" s="10">
        <f>YEAR(M585)</f>
        <v>2013</v>
      </c>
      <c r="Q585" t="b">
        <v>0</v>
      </c>
      <c r="R585" t="b">
        <v>0</v>
      </c>
      <c r="S585" t="s">
        <v>28</v>
      </c>
      <c r="T585" t="str" cm="1">
        <f t="array" ref="T585:U585">_xlfn.TEXTSPLIT(S585, "/")</f>
        <v>technology</v>
      </c>
      <c r="U585" t="str">
        <v>web</v>
      </c>
    </row>
    <row r="586" spans="1:21" ht="31" x14ac:dyDescent="0.35">
      <c r="A586">
        <v>247</v>
      </c>
      <c r="B586" t="s">
        <v>546</v>
      </c>
      <c r="C586" s="3" t="s">
        <v>547</v>
      </c>
      <c r="D586">
        <v>19800</v>
      </c>
      <c r="E586">
        <v>184658</v>
      </c>
      <c r="F586">
        <f>ROUND(((E586/D586)*100),1)</f>
        <v>932.6</v>
      </c>
      <c r="G586" t="s">
        <v>20</v>
      </c>
      <c r="H586">
        <f>(E586/I586)</f>
        <v>98.013800424628457</v>
      </c>
      <c r="I586">
        <v>1884</v>
      </c>
      <c r="J586" t="s">
        <v>21</v>
      </c>
      <c r="K586" t="s">
        <v>22</v>
      </c>
      <c r="L586">
        <v>1482386400</v>
      </c>
      <c r="M586" s="9">
        <f>(((L586/60)/60)/24)+DATE(1970,1,1)</f>
        <v>42726.25</v>
      </c>
      <c r="N586">
        <v>1483682400</v>
      </c>
      <c r="O586" s="9">
        <f>(((N586/60)/60)/24)+DATE(1970,1,1)</f>
        <v>42741.25</v>
      </c>
      <c r="P586" s="10">
        <f>YEAR(M586)</f>
        <v>2016</v>
      </c>
      <c r="Q586" t="b">
        <v>0</v>
      </c>
      <c r="R586" t="b">
        <v>1</v>
      </c>
      <c r="S586" t="s">
        <v>119</v>
      </c>
      <c r="T586" t="str" cm="1">
        <f t="array" ref="T586:U586">_xlfn.TEXTSPLIT(S586, "/")</f>
        <v>publishing</v>
      </c>
      <c r="U586" t="str">
        <v>fiction</v>
      </c>
    </row>
    <row r="587" spans="1:21" ht="31" x14ac:dyDescent="0.35">
      <c r="A587">
        <v>248</v>
      </c>
      <c r="B587" t="s">
        <v>548</v>
      </c>
      <c r="C587" s="3" t="s">
        <v>549</v>
      </c>
      <c r="D587">
        <v>6200</v>
      </c>
      <c r="E587">
        <v>13103</v>
      </c>
      <c r="F587">
        <f>ROUND(((E587/D587)*100),1)</f>
        <v>211.3</v>
      </c>
      <c r="G587" t="s">
        <v>20</v>
      </c>
      <c r="H587">
        <f>(E587/I587)</f>
        <v>60.105504587155963</v>
      </c>
      <c r="I587">
        <v>218</v>
      </c>
      <c r="J587" t="s">
        <v>26</v>
      </c>
      <c r="K587" t="s">
        <v>27</v>
      </c>
      <c r="L587">
        <v>1420005600</v>
      </c>
      <c r="M587" s="9">
        <f>(((L587/60)/60)/24)+DATE(1970,1,1)</f>
        <v>42004.25</v>
      </c>
      <c r="N587">
        <v>1420437600</v>
      </c>
      <c r="O587" s="9">
        <f>(((N587/60)/60)/24)+DATE(1970,1,1)</f>
        <v>42009.25</v>
      </c>
      <c r="P587" s="10">
        <f>YEAR(M587)</f>
        <v>2014</v>
      </c>
      <c r="Q587" t="b">
        <v>0</v>
      </c>
      <c r="R587" t="b">
        <v>0</v>
      </c>
      <c r="S587" t="s">
        <v>292</v>
      </c>
      <c r="T587" t="str" cm="1">
        <f t="array" ref="T587:U587">_xlfn.TEXTSPLIT(S587, "/")</f>
        <v>games</v>
      </c>
      <c r="U587" t="str">
        <v>mobile games</v>
      </c>
    </row>
    <row r="588" spans="1:21" x14ac:dyDescent="0.35">
      <c r="A588">
        <v>249</v>
      </c>
      <c r="B588" t="s">
        <v>550</v>
      </c>
      <c r="C588" s="3" t="s">
        <v>551</v>
      </c>
      <c r="D588">
        <v>61500</v>
      </c>
      <c r="E588">
        <v>168095</v>
      </c>
      <c r="F588">
        <f>ROUND(((E588/D588)*100),1)</f>
        <v>273.3</v>
      </c>
      <c r="G588" t="s">
        <v>20</v>
      </c>
      <c r="H588">
        <f>(E588/I588)</f>
        <v>26.000773395204948</v>
      </c>
      <c r="I588">
        <v>6465</v>
      </c>
      <c r="J588" t="s">
        <v>21</v>
      </c>
      <c r="K588" t="s">
        <v>22</v>
      </c>
      <c r="L588">
        <v>1420178400</v>
      </c>
      <c r="M588" s="9">
        <f>(((L588/60)/60)/24)+DATE(1970,1,1)</f>
        <v>42006.25</v>
      </c>
      <c r="N588">
        <v>1420783200</v>
      </c>
      <c r="O588" s="9">
        <f>(((N588/60)/60)/24)+DATE(1970,1,1)</f>
        <v>42013.25</v>
      </c>
      <c r="P588" s="10">
        <f>YEAR(M588)</f>
        <v>2015</v>
      </c>
      <c r="Q588" t="b">
        <v>0</v>
      </c>
      <c r="R588" t="b">
        <v>0</v>
      </c>
      <c r="S588" t="s">
        <v>206</v>
      </c>
      <c r="T588" t="str" cm="1">
        <f t="array" ref="T588:U588">_xlfn.TEXTSPLIT(S588, "/")</f>
        <v>publishing</v>
      </c>
      <c r="U588" t="str">
        <v>translations</v>
      </c>
    </row>
    <row r="589" spans="1:21" ht="31" x14ac:dyDescent="0.35">
      <c r="A589">
        <v>252</v>
      </c>
      <c r="B589" t="s">
        <v>556</v>
      </c>
      <c r="C589" s="3" t="s">
        <v>557</v>
      </c>
      <c r="D589">
        <v>1000</v>
      </c>
      <c r="E589">
        <v>6263</v>
      </c>
      <c r="F589">
        <f>ROUND(((E589/D589)*100),1)</f>
        <v>626.29999999999995</v>
      </c>
      <c r="G589" t="s">
        <v>20</v>
      </c>
      <c r="H589">
        <f>(E589/I589)</f>
        <v>106.15254237288136</v>
      </c>
      <c r="I589">
        <v>59</v>
      </c>
      <c r="J589" t="s">
        <v>21</v>
      </c>
      <c r="K589" t="s">
        <v>22</v>
      </c>
      <c r="L589">
        <v>1382677200</v>
      </c>
      <c r="M589" s="9">
        <f>(((L589/60)/60)/24)+DATE(1970,1,1)</f>
        <v>41572.208333333336</v>
      </c>
      <c r="N589">
        <v>1383109200</v>
      </c>
      <c r="O589" s="9">
        <f>(((N589/60)/60)/24)+DATE(1970,1,1)</f>
        <v>41577.208333333336</v>
      </c>
      <c r="P589" s="10">
        <f>YEAR(M589)</f>
        <v>2013</v>
      </c>
      <c r="Q589" t="b">
        <v>0</v>
      </c>
      <c r="R589" t="b">
        <v>0</v>
      </c>
      <c r="S589" t="s">
        <v>33</v>
      </c>
      <c r="T589" t="str" cm="1">
        <f t="array" ref="T589:U589">_xlfn.TEXTSPLIT(S589, "/")</f>
        <v>theater</v>
      </c>
      <c r="U589" t="str">
        <v>plays</v>
      </c>
    </row>
    <row r="590" spans="1:21" ht="31" x14ac:dyDescent="0.35">
      <c r="A590">
        <v>254</v>
      </c>
      <c r="B590" t="s">
        <v>560</v>
      </c>
      <c r="C590" s="3" t="s">
        <v>561</v>
      </c>
      <c r="D590">
        <v>4600</v>
      </c>
      <c r="E590">
        <v>8505</v>
      </c>
      <c r="F590">
        <f>ROUND(((E590/D590)*100),1)</f>
        <v>184.9</v>
      </c>
      <c r="G590" t="s">
        <v>20</v>
      </c>
      <c r="H590">
        <f>(E590/I590)</f>
        <v>96.647727272727266</v>
      </c>
      <c r="I590">
        <v>88</v>
      </c>
      <c r="J590" t="s">
        <v>21</v>
      </c>
      <c r="K590" t="s">
        <v>22</v>
      </c>
      <c r="L590">
        <v>1487656800</v>
      </c>
      <c r="M590" s="9">
        <f>(((L590/60)/60)/24)+DATE(1970,1,1)</f>
        <v>42787.25</v>
      </c>
      <c r="N590">
        <v>1487829600</v>
      </c>
      <c r="O590" s="9">
        <f>(((N590/60)/60)/24)+DATE(1970,1,1)</f>
        <v>42789.25</v>
      </c>
      <c r="P590" s="10">
        <f>YEAR(M590)</f>
        <v>2017</v>
      </c>
      <c r="Q590" t="b">
        <v>0</v>
      </c>
      <c r="R590" t="b">
        <v>0</v>
      </c>
      <c r="S590" t="s">
        <v>68</v>
      </c>
      <c r="T590" t="str" cm="1">
        <f t="array" ref="T590:U590">_xlfn.TEXTSPLIT(S590, "/")</f>
        <v>publishing</v>
      </c>
      <c r="U590" t="str">
        <v>nonfiction</v>
      </c>
    </row>
    <row r="591" spans="1:21" ht="31" x14ac:dyDescent="0.35">
      <c r="A591">
        <v>255</v>
      </c>
      <c r="B591" t="s">
        <v>562</v>
      </c>
      <c r="C591" s="3" t="s">
        <v>563</v>
      </c>
      <c r="D591">
        <v>80500</v>
      </c>
      <c r="E591">
        <v>96735</v>
      </c>
      <c r="F591">
        <f>ROUND(((E591/D591)*100),1)</f>
        <v>120.2</v>
      </c>
      <c r="G591" t="s">
        <v>20</v>
      </c>
      <c r="H591">
        <f>(E591/I591)</f>
        <v>57.003535651149086</v>
      </c>
      <c r="I591">
        <v>1697</v>
      </c>
      <c r="J591" t="s">
        <v>21</v>
      </c>
      <c r="K591" t="s">
        <v>22</v>
      </c>
      <c r="L591">
        <v>1297836000</v>
      </c>
      <c r="M591" s="9">
        <f>(((L591/60)/60)/24)+DATE(1970,1,1)</f>
        <v>40590.25</v>
      </c>
      <c r="N591">
        <v>1298268000</v>
      </c>
      <c r="O591" s="9">
        <f>(((N591/60)/60)/24)+DATE(1970,1,1)</f>
        <v>40595.25</v>
      </c>
      <c r="P591" s="10">
        <f>YEAR(M591)</f>
        <v>2011</v>
      </c>
      <c r="Q591" t="b">
        <v>0</v>
      </c>
      <c r="R591" t="b">
        <v>1</v>
      </c>
      <c r="S591" t="s">
        <v>23</v>
      </c>
      <c r="T591" t="str" cm="1">
        <f t="array" ref="T591:U591">_xlfn.TEXTSPLIT(S591, "/")</f>
        <v>music</v>
      </c>
      <c r="U591" t="str">
        <v>rock</v>
      </c>
    </row>
    <row r="592" spans="1:21" x14ac:dyDescent="0.35">
      <c r="A592">
        <v>257</v>
      </c>
      <c r="B592" t="s">
        <v>566</v>
      </c>
      <c r="C592" s="3" t="s">
        <v>567</v>
      </c>
      <c r="D592">
        <v>5700</v>
      </c>
      <c r="E592">
        <v>8322</v>
      </c>
      <c r="F592">
        <f>ROUND(((E592/D592)*100),1)</f>
        <v>146</v>
      </c>
      <c r="G592" t="s">
        <v>20</v>
      </c>
      <c r="H592">
        <f>(E592/I592)</f>
        <v>90.456521739130437</v>
      </c>
      <c r="I592">
        <v>92</v>
      </c>
      <c r="J592" t="s">
        <v>21</v>
      </c>
      <c r="K592" t="s">
        <v>22</v>
      </c>
      <c r="L592">
        <v>1362463200</v>
      </c>
      <c r="M592" s="9">
        <f>(((L592/60)/60)/24)+DATE(1970,1,1)</f>
        <v>41338.25</v>
      </c>
      <c r="N592">
        <v>1363669200</v>
      </c>
      <c r="O592" s="9">
        <f>(((N592/60)/60)/24)+DATE(1970,1,1)</f>
        <v>41352.208333333336</v>
      </c>
      <c r="P592" s="10">
        <f>YEAR(M592)</f>
        <v>2013</v>
      </c>
      <c r="Q592" t="b">
        <v>0</v>
      </c>
      <c r="R592" t="b">
        <v>0</v>
      </c>
      <c r="S592" t="s">
        <v>33</v>
      </c>
      <c r="T592" t="str" cm="1">
        <f t="array" ref="T592:U592">_xlfn.TEXTSPLIT(S592, "/")</f>
        <v>theater</v>
      </c>
      <c r="U592" t="str">
        <v>plays</v>
      </c>
    </row>
    <row r="593" spans="1:21" x14ac:dyDescent="0.35">
      <c r="A593">
        <v>258</v>
      </c>
      <c r="B593" t="s">
        <v>568</v>
      </c>
      <c r="C593" s="3" t="s">
        <v>569</v>
      </c>
      <c r="D593">
        <v>5000</v>
      </c>
      <c r="E593">
        <v>13424</v>
      </c>
      <c r="F593">
        <f>ROUND(((E593/D593)*100),1)</f>
        <v>268.5</v>
      </c>
      <c r="G593" t="s">
        <v>20</v>
      </c>
      <c r="H593">
        <f>(E593/I593)</f>
        <v>72.172043010752688</v>
      </c>
      <c r="I593">
        <v>186</v>
      </c>
      <c r="J593" t="s">
        <v>21</v>
      </c>
      <c r="K593" t="s">
        <v>22</v>
      </c>
      <c r="L593">
        <v>1481176800</v>
      </c>
      <c r="M593" s="9">
        <f>(((L593/60)/60)/24)+DATE(1970,1,1)</f>
        <v>42712.25</v>
      </c>
      <c r="N593">
        <v>1482904800</v>
      </c>
      <c r="O593" s="9">
        <f>(((N593/60)/60)/24)+DATE(1970,1,1)</f>
        <v>42732.25</v>
      </c>
      <c r="P593" s="10">
        <f>YEAR(M593)</f>
        <v>2016</v>
      </c>
      <c r="Q593" t="b">
        <v>0</v>
      </c>
      <c r="R593" t="b">
        <v>1</v>
      </c>
      <c r="S593" t="s">
        <v>33</v>
      </c>
      <c r="T593" t="str" cm="1">
        <f t="array" ref="T593:U593">_xlfn.TEXTSPLIT(S593, "/")</f>
        <v>theater</v>
      </c>
      <c r="U593" t="str">
        <v>plays</v>
      </c>
    </row>
    <row r="594" spans="1:21" ht="31" x14ac:dyDescent="0.35">
      <c r="A594">
        <v>259</v>
      </c>
      <c r="B594" t="s">
        <v>570</v>
      </c>
      <c r="C594" s="3" t="s">
        <v>571</v>
      </c>
      <c r="D594">
        <v>1800</v>
      </c>
      <c r="E594">
        <v>10755</v>
      </c>
      <c r="F594">
        <f>ROUND(((E594/D594)*100),1)</f>
        <v>597.5</v>
      </c>
      <c r="G594" t="s">
        <v>20</v>
      </c>
      <c r="H594">
        <f>(E594/I594)</f>
        <v>77.934782608695656</v>
      </c>
      <c r="I594">
        <v>138</v>
      </c>
      <c r="J594" t="s">
        <v>21</v>
      </c>
      <c r="K594" t="s">
        <v>22</v>
      </c>
      <c r="L594">
        <v>1354946400</v>
      </c>
      <c r="M594" s="9">
        <f>(((L594/60)/60)/24)+DATE(1970,1,1)</f>
        <v>41251.25</v>
      </c>
      <c r="N594">
        <v>1356588000</v>
      </c>
      <c r="O594" s="9">
        <f>(((N594/60)/60)/24)+DATE(1970,1,1)</f>
        <v>41270.25</v>
      </c>
      <c r="P594" s="10">
        <f>YEAR(M594)</f>
        <v>2012</v>
      </c>
      <c r="Q594" t="b">
        <v>1</v>
      </c>
      <c r="R594" t="b">
        <v>0</v>
      </c>
      <c r="S594" t="s">
        <v>122</v>
      </c>
      <c r="T594" t="str" cm="1">
        <f t="array" ref="T594:U594">_xlfn.TEXTSPLIT(S594, "/")</f>
        <v>photography</v>
      </c>
      <c r="U594" t="str">
        <v>photography books</v>
      </c>
    </row>
    <row r="595" spans="1:21" x14ac:dyDescent="0.35">
      <c r="A595">
        <v>260</v>
      </c>
      <c r="B595" t="s">
        <v>572</v>
      </c>
      <c r="C595" s="3" t="s">
        <v>573</v>
      </c>
      <c r="D595">
        <v>6300</v>
      </c>
      <c r="E595">
        <v>9935</v>
      </c>
      <c r="F595">
        <f>ROUND(((E595/D595)*100),1)</f>
        <v>157.69999999999999</v>
      </c>
      <c r="G595" t="s">
        <v>20</v>
      </c>
      <c r="H595">
        <f>(E595/I595)</f>
        <v>38.065134099616856</v>
      </c>
      <c r="I595">
        <v>261</v>
      </c>
      <c r="J595" t="s">
        <v>21</v>
      </c>
      <c r="K595" t="s">
        <v>22</v>
      </c>
      <c r="L595">
        <v>1348808400</v>
      </c>
      <c r="M595" s="9">
        <f>(((L595/60)/60)/24)+DATE(1970,1,1)</f>
        <v>41180.208333333336</v>
      </c>
      <c r="N595">
        <v>1349845200</v>
      </c>
      <c r="O595" s="9">
        <f>(((N595/60)/60)/24)+DATE(1970,1,1)</f>
        <v>41192.208333333336</v>
      </c>
      <c r="P595" s="10">
        <f>YEAR(M595)</f>
        <v>2012</v>
      </c>
      <c r="Q595" t="b">
        <v>0</v>
      </c>
      <c r="R595" t="b">
        <v>0</v>
      </c>
      <c r="S595" t="s">
        <v>23</v>
      </c>
      <c r="T595" t="str" cm="1">
        <f t="array" ref="T595:U595">_xlfn.TEXTSPLIT(S595, "/")</f>
        <v>music</v>
      </c>
      <c r="U595" t="str">
        <v>rock</v>
      </c>
    </row>
    <row r="596" spans="1:21" x14ac:dyDescent="0.35">
      <c r="A596">
        <v>262</v>
      </c>
      <c r="B596" t="s">
        <v>576</v>
      </c>
      <c r="C596" s="3" t="s">
        <v>577</v>
      </c>
      <c r="D596">
        <v>1700</v>
      </c>
      <c r="E596">
        <v>5328</v>
      </c>
      <c r="F596">
        <f>ROUND(((E596/D596)*100),1)</f>
        <v>313.39999999999998</v>
      </c>
      <c r="G596" t="s">
        <v>20</v>
      </c>
      <c r="H596">
        <f>(E596/I596)</f>
        <v>49.794392523364486</v>
      </c>
      <c r="I596">
        <v>107</v>
      </c>
      <c r="J596" t="s">
        <v>21</v>
      </c>
      <c r="K596" t="s">
        <v>22</v>
      </c>
      <c r="L596">
        <v>1301979600</v>
      </c>
      <c r="M596" s="9">
        <f>(((L596/60)/60)/24)+DATE(1970,1,1)</f>
        <v>40638.208333333336</v>
      </c>
      <c r="N596">
        <v>1304226000</v>
      </c>
      <c r="O596" s="9">
        <f>(((N596/60)/60)/24)+DATE(1970,1,1)</f>
        <v>40664.208333333336</v>
      </c>
      <c r="P596" s="10">
        <f>YEAR(M596)</f>
        <v>2011</v>
      </c>
      <c r="Q596" t="b">
        <v>0</v>
      </c>
      <c r="R596" t="b">
        <v>1</v>
      </c>
      <c r="S596" t="s">
        <v>60</v>
      </c>
      <c r="T596" t="str" cm="1">
        <f t="array" ref="T596:U596">_xlfn.TEXTSPLIT(S596, "/")</f>
        <v>music</v>
      </c>
      <c r="U596" t="str">
        <v>indie rock</v>
      </c>
    </row>
    <row r="597" spans="1:21" x14ac:dyDescent="0.35">
      <c r="A597">
        <v>263</v>
      </c>
      <c r="B597" t="s">
        <v>578</v>
      </c>
      <c r="C597" s="3" t="s">
        <v>579</v>
      </c>
      <c r="D597">
        <v>2900</v>
      </c>
      <c r="E597">
        <v>10756</v>
      </c>
      <c r="F597">
        <f>ROUND(((E597/D597)*100),1)</f>
        <v>370.9</v>
      </c>
      <c r="G597" t="s">
        <v>20</v>
      </c>
      <c r="H597">
        <f>(E597/I597)</f>
        <v>54.050251256281406</v>
      </c>
      <c r="I597">
        <v>199</v>
      </c>
      <c r="J597" t="s">
        <v>21</v>
      </c>
      <c r="K597" t="s">
        <v>22</v>
      </c>
      <c r="L597">
        <v>1263016800</v>
      </c>
      <c r="M597" s="9">
        <f>(((L597/60)/60)/24)+DATE(1970,1,1)</f>
        <v>40187.25</v>
      </c>
      <c r="N597">
        <v>1263016800</v>
      </c>
      <c r="O597" s="9">
        <f>(((N597/60)/60)/24)+DATE(1970,1,1)</f>
        <v>40187.25</v>
      </c>
      <c r="P597" s="10">
        <f>YEAR(M597)</f>
        <v>2010</v>
      </c>
      <c r="Q597" t="b">
        <v>0</v>
      </c>
      <c r="R597" t="b">
        <v>0</v>
      </c>
      <c r="S597" t="s">
        <v>122</v>
      </c>
      <c r="T597" t="str" cm="1">
        <f t="array" ref="T597:U597">_xlfn.TEXTSPLIT(S597, "/")</f>
        <v>photography</v>
      </c>
      <c r="U597" t="str">
        <v>photography books</v>
      </c>
    </row>
    <row r="598" spans="1:21" x14ac:dyDescent="0.35">
      <c r="A598">
        <v>264</v>
      </c>
      <c r="B598" t="s">
        <v>580</v>
      </c>
      <c r="C598" s="3" t="s">
        <v>581</v>
      </c>
      <c r="D598">
        <v>45600</v>
      </c>
      <c r="E598">
        <v>165375</v>
      </c>
      <c r="F598">
        <f>ROUND(((E598/D598)*100),1)</f>
        <v>362.7</v>
      </c>
      <c r="G598" t="s">
        <v>20</v>
      </c>
      <c r="H598">
        <f>(E598/I598)</f>
        <v>30.002721335268504</v>
      </c>
      <c r="I598">
        <v>5512</v>
      </c>
      <c r="J598" t="s">
        <v>21</v>
      </c>
      <c r="K598" t="s">
        <v>22</v>
      </c>
      <c r="L598">
        <v>1360648800</v>
      </c>
      <c r="M598" s="9">
        <f>(((L598/60)/60)/24)+DATE(1970,1,1)</f>
        <v>41317.25</v>
      </c>
      <c r="N598">
        <v>1362031200</v>
      </c>
      <c r="O598" s="9">
        <f>(((N598/60)/60)/24)+DATE(1970,1,1)</f>
        <v>41333.25</v>
      </c>
      <c r="P598" s="10">
        <f>YEAR(M598)</f>
        <v>2013</v>
      </c>
      <c r="Q598" t="b">
        <v>0</v>
      </c>
      <c r="R598" t="b">
        <v>0</v>
      </c>
      <c r="S598" t="s">
        <v>33</v>
      </c>
      <c r="T598" t="str" cm="1">
        <f t="array" ref="T598:U598">_xlfn.TEXTSPLIT(S598, "/")</f>
        <v>theater</v>
      </c>
      <c r="U598" t="str">
        <v>plays</v>
      </c>
    </row>
    <row r="599" spans="1:21" x14ac:dyDescent="0.35">
      <c r="A599">
        <v>265</v>
      </c>
      <c r="B599" t="s">
        <v>582</v>
      </c>
      <c r="C599" s="3" t="s">
        <v>583</v>
      </c>
      <c r="D599">
        <v>4900</v>
      </c>
      <c r="E599">
        <v>6031</v>
      </c>
      <c r="F599">
        <f>ROUND(((E599/D599)*100),1)</f>
        <v>123.1</v>
      </c>
      <c r="G599" t="s">
        <v>20</v>
      </c>
      <c r="H599">
        <f>(E599/I599)</f>
        <v>70.127906976744185</v>
      </c>
      <c r="I599">
        <v>86</v>
      </c>
      <c r="J599" t="s">
        <v>21</v>
      </c>
      <c r="K599" t="s">
        <v>22</v>
      </c>
      <c r="L599">
        <v>1451800800</v>
      </c>
      <c r="M599" s="9">
        <f>(((L599/60)/60)/24)+DATE(1970,1,1)</f>
        <v>42372.25</v>
      </c>
      <c r="N599">
        <v>1455602400</v>
      </c>
      <c r="O599" s="9">
        <f>(((N599/60)/60)/24)+DATE(1970,1,1)</f>
        <v>42416.25</v>
      </c>
      <c r="P599" s="10">
        <f>YEAR(M599)</f>
        <v>2016</v>
      </c>
      <c r="Q599" t="b">
        <v>0</v>
      </c>
      <c r="R599" t="b">
        <v>0</v>
      </c>
      <c r="S599" t="s">
        <v>33</v>
      </c>
      <c r="T599" t="str" cm="1">
        <f t="array" ref="T599:U599">_xlfn.TEXTSPLIT(S599, "/")</f>
        <v>theater</v>
      </c>
      <c r="U599" t="str">
        <v>plays</v>
      </c>
    </row>
    <row r="600" spans="1:21" x14ac:dyDescent="0.35">
      <c r="A600">
        <v>267</v>
      </c>
      <c r="B600" t="s">
        <v>586</v>
      </c>
      <c r="C600" s="3" t="s">
        <v>587</v>
      </c>
      <c r="D600">
        <v>61600</v>
      </c>
      <c r="E600">
        <v>143910</v>
      </c>
      <c r="F600">
        <f>ROUND(((E600/D600)*100),1)</f>
        <v>233.6</v>
      </c>
      <c r="G600" t="s">
        <v>20</v>
      </c>
      <c r="H600">
        <f>(E600/I600)</f>
        <v>51.990606936416185</v>
      </c>
      <c r="I600">
        <v>2768</v>
      </c>
      <c r="J600" t="s">
        <v>26</v>
      </c>
      <c r="K600" t="s">
        <v>27</v>
      </c>
      <c r="L600">
        <v>1351054800</v>
      </c>
      <c r="M600" s="9">
        <f>(((L600/60)/60)/24)+DATE(1970,1,1)</f>
        <v>41206.208333333336</v>
      </c>
      <c r="N600">
        <v>1352440800</v>
      </c>
      <c r="O600" s="9">
        <f>(((N600/60)/60)/24)+DATE(1970,1,1)</f>
        <v>41222.25</v>
      </c>
      <c r="P600" s="10">
        <f>YEAR(M600)</f>
        <v>2012</v>
      </c>
      <c r="Q600" t="b">
        <v>0</v>
      </c>
      <c r="R600" t="b">
        <v>0</v>
      </c>
      <c r="S600" t="s">
        <v>33</v>
      </c>
      <c r="T600" t="str" cm="1">
        <f t="array" ref="T600:U600">_xlfn.TEXTSPLIT(S600, "/")</f>
        <v>theater</v>
      </c>
      <c r="U600" t="str">
        <v>plays</v>
      </c>
    </row>
    <row r="601" spans="1:21" x14ac:dyDescent="0.35">
      <c r="A601">
        <v>268</v>
      </c>
      <c r="B601" t="s">
        <v>588</v>
      </c>
      <c r="C601" s="3" t="s">
        <v>589</v>
      </c>
      <c r="D601">
        <v>1500</v>
      </c>
      <c r="E601">
        <v>2708</v>
      </c>
      <c r="F601">
        <f>ROUND(((E601/D601)*100),1)</f>
        <v>180.5</v>
      </c>
      <c r="G601" t="s">
        <v>20</v>
      </c>
      <c r="H601">
        <f>(E601/I601)</f>
        <v>56.416666666666664</v>
      </c>
      <c r="I601">
        <v>48</v>
      </c>
      <c r="J601" t="s">
        <v>21</v>
      </c>
      <c r="K601" t="s">
        <v>22</v>
      </c>
      <c r="L601">
        <v>1349326800</v>
      </c>
      <c r="M601" s="9">
        <f>(((L601/60)/60)/24)+DATE(1970,1,1)</f>
        <v>41186.208333333336</v>
      </c>
      <c r="N601">
        <v>1353304800</v>
      </c>
      <c r="O601" s="9">
        <f>(((N601/60)/60)/24)+DATE(1970,1,1)</f>
        <v>41232.25</v>
      </c>
      <c r="P601" s="10">
        <f>YEAR(M601)</f>
        <v>2012</v>
      </c>
      <c r="Q601" t="b">
        <v>0</v>
      </c>
      <c r="R601" t="b">
        <v>0</v>
      </c>
      <c r="S601" t="s">
        <v>42</v>
      </c>
      <c r="T601" t="str" cm="1">
        <f t="array" ref="T601:U601">_xlfn.TEXTSPLIT(S601, "/")</f>
        <v>film &amp; video</v>
      </c>
      <c r="U601" t="str">
        <v>documentary</v>
      </c>
    </row>
    <row r="602" spans="1:21" ht="31" x14ac:dyDescent="0.35">
      <c r="A602">
        <v>269</v>
      </c>
      <c r="B602" t="s">
        <v>590</v>
      </c>
      <c r="C602" s="3" t="s">
        <v>591</v>
      </c>
      <c r="D602">
        <v>3500</v>
      </c>
      <c r="E602">
        <v>8842</v>
      </c>
      <c r="F602">
        <f>ROUND(((E602/D602)*100),1)</f>
        <v>252.6</v>
      </c>
      <c r="G602" t="s">
        <v>20</v>
      </c>
      <c r="H602">
        <f>(E602/I602)</f>
        <v>101.63218390804597</v>
      </c>
      <c r="I602">
        <v>87</v>
      </c>
      <c r="J602" t="s">
        <v>21</v>
      </c>
      <c r="K602" t="s">
        <v>22</v>
      </c>
      <c r="L602">
        <v>1548914400</v>
      </c>
      <c r="M602" s="9">
        <f>(((L602/60)/60)/24)+DATE(1970,1,1)</f>
        <v>43496.25</v>
      </c>
      <c r="N602">
        <v>1550728800</v>
      </c>
      <c r="O602" s="9">
        <f>(((N602/60)/60)/24)+DATE(1970,1,1)</f>
        <v>43517.25</v>
      </c>
      <c r="P602" s="10">
        <f>YEAR(M602)</f>
        <v>2019</v>
      </c>
      <c r="Q602" t="b">
        <v>0</v>
      </c>
      <c r="R602" t="b">
        <v>0</v>
      </c>
      <c r="S602" t="s">
        <v>269</v>
      </c>
      <c r="T602" t="str" cm="1">
        <f t="array" ref="T602:U602">_xlfn.TEXTSPLIT(S602, "/")</f>
        <v>film &amp; video</v>
      </c>
      <c r="U602" t="str">
        <v>television</v>
      </c>
    </row>
    <row r="603" spans="1:21" x14ac:dyDescent="0.35">
      <c r="A603">
        <v>272</v>
      </c>
      <c r="B603" t="s">
        <v>596</v>
      </c>
      <c r="C603" s="3" t="s">
        <v>597</v>
      </c>
      <c r="D603">
        <v>51100</v>
      </c>
      <c r="E603">
        <v>155349</v>
      </c>
      <c r="F603">
        <f>ROUND(((E603/D603)*100),1)</f>
        <v>304</v>
      </c>
      <c r="G603" t="s">
        <v>20</v>
      </c>
      <c r="H603">
        <f>(E603/I603)</f>
        <v>82.021647307286173</v>
      </c>
      <c r="I603">
        <v>1894</v>
      </c>
      <c r="J603" t="s">
        <v>21</v>
      </c>
      <c r="K603" t="s">
        <v>22</v>
      </c>
      <c r="L603">
        <v>1562734800</v>
      </c>
      <c r="M603" s="9">
        <f>(((L603/60)/60)/24)+DATE(1970,1,1)</f>
        <v>43656.208333333328</v>
      </c>
      <c r="N603">
        <v>1564894800</v>
      </c>
      <c r="O603" s="9">
        <f>(((N603/60)/60)/24)+DATE(1970,1,1)</f>
        <v>43681.208333333328</v>
      </c>
      <c r="P603" s="10">
        <f>YEAR(M603)</f>
        <v>2019</v>
      </c>
      <c r="Q603" t="b">
        <v>0</v>
      </c>
      <c r="R603" t="b">
        <v>1</v>
      </c>
      <c r="S603" t="s">
        <v>33</v>
      </c>
      <c r="T603" t="str" cm="1">
        <f t="array" ref="T603:U603">_xlfn.TEXTSPLIT(S603, "/")</f>
        <v>theater</v>
      </c>
      <c r="U603" t="str">
        <v>plays</v>
      </c>
    </row>
    <row r="604" spans="1:21" x14ac:dyDescent="0.35">
      <c r="A604">
        <v>273</v>
      </c>
      <c r="B604" t="s">
        <v>598</v>
      </c>
      <c r="C604" s="3" t="s">
        <v>599</v>
      </c>
      <c r="D604">
        <v>7800</v>
      </c>
      <c r="E604">
        <v>10704</v>
      </c>
      <c r="F604">
        <f>ROUND(((E604/D604)*100),1)</f>
        <v>137.19999999999999</v>
      </c>
      <c r="G604" t="s">
        <v>20</v>
      </c>
      <c r="H604">
        <f>(E604/I604)</f>
        <v>37.957446808510639</v>
      </c>
      <c r="I604">
        <v>282</v>
      </c>
      <c r="J604" t="s">
        <v>15</v>
      </c>
      <c r="K604" t="s">
        <v>16</v>
      </c>
      <c r="L604">
        <v>1505624400</v>
      </c>
      <c r="M604" s="9">
        <f>(((L604/60)/60)/24)+DATE(1970,1,1)</f>
        <v>42995.208333333328</v>
      </c>
      <c r="N604">
        <v>1505883600</v>
      </c>
      <c r="O604" s="9">
        <f>(((N604/60)/60)/24)+DATE(1970,1,1)</f>
        <v>42998.208333333328</v>
      </c>
      <c r="P604" s="10">
        <f>YEAR(M604)</f>
        <v>2017</v>
      </c>
      <c r="Q604" t="b">
        <v>0</v>
      </c>
      <c r="R604" t="b">
        <v>0</v>
      </c>
      <c r="S604" t="s">
        <v>33</v>
      </c>
      <c r="T604" t="str" cm="1">
        <f t="array" ref="T604:U604">_xlfn.TEXTSPLIT(S604, "/")</f>
        <v>theater</v>
      </c>
      <c r="U604" t="str">
        <v>plays</v>
      </c>
    </row>
    <row r="605" spans="1:21" ht="31" x14ac:dyDescent="0.35">
      <c r="A605">
        <v>275</v>
      </c>
      <c r="B605" t="s">
        <v>602</v>
      </c>
      <c r="C605" s="3" t="s">
        <v>603</v>
      </c>
      <c r="D605">
        <v>3900</v>
      </c>
      <c r="E605">
        <v>9419</v>
      </c>
      <c r="F605">
        <f>ROUND(((E605/D605)*100),1)</f>
        <v>241.5</v>
      </c>
      <c r="G605" t="s">
        <v>20</v>
      </c>
      <c r="H605">
        <f>(E605/I605)</f>
        <v>81.198275862068968</v>
      </c>
      <c r="I605">
        <v>116</v>
      </c>
      <c r="J605" t="s">
        <v>21</v>
      </c>
      <c r="K605" t="s">
        <v>22</v>
      </c>
      <c r="L605">
        <v>1554526800</v>
      </c>
      <c r="M605" s="9">
        <f>(((L605/60)/60)/24)+DATE(1970,1,1)</f>
        <v>43561.208333333328</v>
      </c>
      <c r="N605">
        <v>1555218000</v>
      </c>
      <c r="O605" s="9">
        <f>(((N605/60)/60)/24)+DATE(1970,1,1)</f>
        <v>43569.208333333328</v>
      </c>
      <c r="P605" s="10">
        <f>YEAR(M605)</f>
        <v>2019</v>
      </c>
      <c r="Q605" t="b">
        <v>0</v>
      </c>
      <c r="R605" t="b">
        <v>0</v>
      </c>
      <c r="S605" t="s">
        <v>206</v>
      </c>
      <c r="T605" t="str" cm="1">
        <f t="array" ref="T605:U605">_xlfn.TEXTSPLIT(S605, "/")</f>
        <v>publishing</v>
      </c>
      <c r="U605" t="str">
        <v>translations</v>
      </c>
    </row>
    <row r="606" spans="1:21" ht="31" x14ac:dyDescent="0.35">
      <c r="A606">
        <v>277</v>
      </c>
      <c r="B606" t="s">
        <v>606</v>
      </c>
      <c r="C606" s="3" t="s">
        <v>607</v>
      </c>
      <c r="D606">
        <v>700</v>
      </c>
      <c r="E606">
        <v>7465</v>
      </c>
      <c r="F606">
        <f>ROUND(((E606/D606)*100),1)</f>
        <v>1066.4000000000001</v>
      </c>
      <c r="G606" t="s">
        <v>20</v>
      </c>
      <c r="H606">
        <f>(E606/I606)</f>
        <v>89.939759036144579</v>
      </c>
      <c r="I606">
        <v>83</v>
      </c>
      <c r="J606" t="s">
        <v>21</v>
      </c>
      <c r="K606" t="s">
        <v>22</v>
      </c>
      <c r="L606">
        <v>1279515600</v>
      </c>
      <c r="M606" s="9">
        <f>(((L606/60)/60)/24)+DATE(1970,1,1)</f>
        <v>40378.208333333336</v>
      </c>
      <c r="N606">
        <v>1279688400</v>
      </c>
      <c r="O606" s="9">
        <f>(((N606/60)/60)/24)+DATE(1970,1,1)</f>
        <v>40380.208333333336</v>
      </c>
      <c r="P606" s="10">
        <f>YEAR(M606)</f>
        <v>2010</v>
      </c>
      <c r="Q606" t="b">
        <v>0</v>
      </c>
      <c r="R606" t="b">
        <v>0</v>
      </c>
      <c r="S606" t="s">
        <v>33</v>
      </c>
      <c r="T606" t="str" cm="1">
        <f t="array" ref="T606:U606">_xlfn.TEXTSPLIT(S606, "/")</f>
        <v>theater</v>
      </c>
      <c r="U606" t="str">
        <v>plays</v>
      </c>
    </row>
    <row r="607" spans="1:21" x14ac:dyDescent="0.35">
      <c r="A607">
        <v>278</v>
      </c>
      <c r="B607" t="s">
        <v>608</v>
      </c>
      <c r="C607" s="3" t="s">
        <v>609</v>
      </c>
      <c r="D607">
        <v>2700</v>
      </c>
      <c r="E607">
        <v>8799</v>
      </c>
      <c r="F607">
        <f>ROUND(((E607/D607)*100),1)</f>
        <v>325.89999999999998</v>
      </c>
      <c r="G607" t="s">
        <v>20</v>
      </c>
      <c r="H607">
        <f>(E607/I607)</f>
        <v>96.692307692307693</v>
      </c>
      <c r="I607">
        <v>91</v>
      </c>
      <c r="J607" t="s">
        <v>21</v>
      </c>
      <c r="K607" t="s">
        <v>22</v>
      </c>
      <c r="L607">
        <v>1353909600</v>
      </c>
      <c r="M607" s="9">
        <f>(((L607/60)/60)/24)+DATE(1970,1,1)</f>
        <v>41239.25</v>
      </c>
      <c r="N607">
        <v>1356069600</v>
      </c>
      <c r="O607" s="9">
        <f>(((N607/60)/60)/24)+DATE(1970,1,1)</f>
        <v>41264.25</v>
      </c>
      <c r="P607" s="10">
        <f>YEAR(M607)</f>
        <v>2012</v>
      </c>
      <c r="Q607" t="b">
        <v>0</v>
      </c>
      <c r="R607" t="b">
        <v>0</v>
      </c>
      <c r="S607" t="s">
        <v>28</v>
      </c>
      <c r="T607" t="str" cm="1">
        <f t="array" ref="T607:U607">_xlfn.TEXTSPLIT(S607, "/")</f>
        <v>technology</v>
      </c>
      <c r="U607" t="str">
        <v>web</v>
      </c>
    </row>
    <row r="608" spans="1:21" ht="31" x14ac:dyDescent="0.35">
      <c r="A608">
        <v>279</v>
      </c>
      <c r="B608" t="s">
        <v>610</v>
      </c>
      <c r="C608" s="3" t="s">
        <v>611</v>
      </c>
      <c r="D608">
        <v>8000</v>
      </c>
      <c r="E608">
        <v>13656</v>
      </c>
      <c r="F608">
        <f>ROUND(((E608/D608)*100),1)</f>
        <v>170.7</v>
      </c>
      <c r="G608" t="s">
        <v>20</v>
      </c>
      <c r="H608">
        <f>(E608/I608)</f>
        <v>25.010989010989011</v>
      </c>
      <c r="I608">
        <v>546</v>
      </c>
      <c r="J608" t="s">
        <v>21</v>
      </c>
      <c r="K608" t="s">
        <v>22</v>
      </c>
      <c r="L608">
        <v>1535950800</v>
      </c>
      <c r="M608" s="9">
        <f>(((L608/60)/60)/24)+DATE(1970,1,1)</f>
        <v>43346.208333333328</v>
      </c>
      <c r="N608">
        <v>1536210000</v>
      </c>
      <c r="O608" s="9">
        <f>(((N608/60)/60)/24)+DATE(1970,1,1)</f>
        <v>43349.208333333328</v>
      </c>
      <c r="P608" s="10">
        <f>YEAR(M608)</f>
        <v>2018</v>
      </c>
      <c r="Q608" t="b">
        <v>0</v>
      </c>
      <c r="R608" t="b">
        <v>0</v>
      </c>
      <c r="S608" t="s">
        <v>33</v>
      </c>
      <c r="T608" t="str" cm="1">
        <f t="array" ref="T608:U608">_xlfn.TEXTSPLIT(S608, "/")</f>
        <v>theater</v>
      </c>
      <c r="U608" t="str">
        <v>plays</v>
      </c>
    </row>
    <row r="609" spans="1:21" ht="31" x14ac:dyDescent="0.35">
      <c r="A609">
        <v>280</v>
      </c>
      <c r="B609" t="s">
        <v>612</v>
      </c>
      <c r="C609" s="3" t="s">
        <v>613</v>
      </c>
      <c r="D609">
        <v>2500</v>
      </c>
      <c r="E609">
        <v>14536</v>
      </c>
      <c r="F609">
        <f>ROUND(((E609/D609)*100),1)</f>
        <v>581.4</v>
      </c>
      <c r="G609" t="s">
        <v>20</v>
      </c>
      <c r="H609">
        <f>(E609/I609)</f>
        <v>36.987277353689571</v>
      </c>
      <c r="I609">
        <v>393</v>
      </c>
      <c r="J609" t="s">
        <v>21</v>
      </c>
      <c r="K609" t="s">
        <v>22</v>
      </c>
      <c r="L609">
        <v>1511244000</v>
      </c>
      <c r="M609" s="9">
        <f>(((L609/60)/60)/24)+DATE(1970,1,1)</f>
        <v>43060.25</v>
      </c>
      <c r="N609">
        <v>1511762400</v>
      </c>
      <c r="O609" s="9">
        <f>(((N609/60)/60)/24)+DATE(1970,1,1)</f>
        <v>43066.25</v>
      </c>
      <c r="P609" s="10">
        <f>YEAR(M609)</f>
        <v>2017</v>
      </c>
      <c r="Q609" t="b">
        <v>0</v>
      </c>
      <c r="R609" t="b">
        <v>0</v>
      </c>
      <c r="S609" t="s">
        <v>71</v>
      </c>
      <c r="T609" t="str" cm="1">
        <f t="array" ref="T609:U609">_xlfn.TEXTSPLIT(S609, "/")</f>
        <v>film &amp; video</v>
      </c>
      <c r="U609" t="str">
        <v>animation</v>
      </c>
    </row>
    <row r="610" spans="1:21" x14ac:dyDescent="0.35">
      <c r="A610">
        <v>282</v>
      </c>
      <c r="B610" t="s">
        <v>616</v>
      </c>
      <c r="C610" s="3" t="s">
        <v>617</v>
      </c>
      <c r="D610">
        <v>8400</v>
      </c>
      <c r="E610">
        <v>9076</v>
      </c>
      <c r="F610">
        <f>ROUND(((E610/D610)*100),1)</f>
        <v>108</v>
      </c>
      <c r="G610" t="s">
        <v>20</v>
      </c>
      <c r="H610">
        <f>(E610/I610)</f>
        <v>68.240601503759393</v>
      </c>
      <c r="I610">
        <v>133</v>
      </c>
      <c r="J610" t="s">
        <v>21</v>
      </c>
      <c r="K610" t="s">
        <v>22</v>
      </c>
      <c r="L610">
        <v>1480226400</v>
      </c>
      <c r="M610" s="9">
        <f>(((L610/60)/60)/24)+DATE(1970,1,1)</f>
        <v>42701.25</v>
      </c>
      <c r="N610">
        <v>1480744800</v>
      </c>
      <c r="O610" s="9">
        <f>(((N610/60)/60)/24)+DATE(1970,1,1)</f>
        <v>42707.25</v>
      </c>
      <c r="P610" s="10">
        <f>YEAR(M610)</f>
        <v>2016</v>
      </c>
      <c r="Q610" t="b">
        <v>0</v>
      </c>
      <c r="R610" t="b">
        <v>1</v>
      </c>
      <c r="S610" t="s">
        <v>269</v>
      </c>
      <c r="T610" t="str" cm="1">
        <f t="array" ref="T610:U610">_xlfn.TEXTSPLIT(S610, "/")</f>
        <v>film &amp; video</v>
      </c>
      <c r="U610" t="str">
        <v>television</v>
      </c>
    </row>
    <row r="611" spans="1:21" x14ac:dyDescent="0.35">
      <c r="A611">
        <v>285</v>
      </c>
      <c r="B611" t="s">
        <v>622</v>
      </c>
      <c r="C611" s="3" t="s">
        <v>623</v>
      </c>
      <c r="D611">
        <v>900</v>
      </c>
      <c r="E611">
        <v>6357</v>
      </c>
      <c r="F611">
        <f>ROUND(((E611/D611)*100),1)</f>
        <v>706.3</v>
      </c>
      <c r="G611" t="s">
        <v>20</v>
      </c>
      <c r="H611">
        <f>(E611/I611)</f>
        <v>25.027559055118111</v>
      </c>
      <c r="I611">
        <v>254</v>
      </c>
      <c r="J611" t="s">
        <v>21</v>
      </c>
      <c r="K611" t="s">
        <v>22</v>
      </c>
      <c r="L611">
        <v>1473483600</v>
      </c>
      <c r="M611" s="9">
        <f>(((L611/60)/60)/24)+DATE(1970,1,1)</f>
        <v>42623.208333333328</v>
      </c>
      <c r="N611">
        <v>1476766800</v>
      </c>
      <c r="O611" s="9">
        <f>(((N611/60)/60)/24)+DATE(1970,1,1)</f>
        <v>42661.208333333328</v>
      </c>
      <c r="P611" s="10">
        <f>YEAR(M611)</f>
        <v>2016</v>
      </c>
      <c r="Q611" t="b">
        <v>0</v>
      </c>
      <c r="R611" t="b">
        <v>0</v>
      </c>
      <c r="S611" t="s">
        <v>33</v>
      </c>
      <c r="T611" t="str" cm="1">
        <f t="array" ref="T611:U611">_xlfn.TEXTSPLIT(S611, "/")</f>
        <v>theater</v>
      </c>
      <c r="U611" t="str">
        <v>plays</v>
      </c>
    </row>
    <row r="612" spans="1:21" ht="31" x14ac:dyDescent="0.35">
      <c r="A612">
        <v>287</v>
      </c>
      <c r="B612" t="s">
        <v>626</v>
      </c>
      <c r="C612" s="3" t="s">
        <v>627</v>
      </c>
      <c r="D612">
        <v>6300</v>
      </c>
      <c r="E612">
        <v>13213</v>
      </c>
      <c r="F612">
        <f>ROUND(((E612/D612)*100),1)</f>
        <v>209.7</v>
      </c>
      <c r="G612" t="s">
        <v>20</v>
      </c>
      <c r="H612">
        <f>(E612/I612)</f>
        <v>75.07386363636364</v>
      </c>
      <c r="I612">
        <v>176</v>
      </c>
      <c r="J612" t="s">
        <v>21</v>
      </c>
      <c r="K612" t="s">
        <v>22</v>
      </c>
      <c r="L612">
        <v>1430197200</v>
      </c>
      <c r="M612" s="9">
        <f>(((L612/60)/60)/24)+DATE(1970,1,1)</f>
        <v>42122.208333333328</v>
      </c>
      <c r="N612">
        <v>1430197200</v>
      </c>
      <c r="O612" s="9">
        <f>(((N612/60)/60)/24)+DATE(1970,1,1)</f>
        <v>42122.208333333328</v>
      </c>
      <c r="P612" s="10">
        <f>YEAR(M612)</f>
        <v>2015</v>
      </c>
      <c r="Q612" t="b">
        <v>0</v>
      </c>
      <c r="R612" t="b">
        <v>0</v>
      </c>
      <c r="S612" t="s">
        <v>50</v>
      </c>
      <c r="T612" t="str" cm="1">
        <f t="array" ref="T612:U612">_xlfn.TEXTSPLIT(S612, "/")</f>
        <v>music</v>
      </c>
      <c r="U612" t="str">
        <v>electric music</v>
      </c>
    </row>
    <row r="613" spans="1:21" ht="31" x14ac:dyDescent="0.35">
      <c r="A613">
        <v>289</v>
      </c>
      <c r="B613" t="s">
        <v>630</v>
      </c>
      <c r="C613" s="3" t="s">
        <v>631</v>
      </c>
      <c r="D613">
        <v>800</v>
      </c>
      <c r="E613">
        <v>13474</v>
      </c>
      <c r="F613">
        <f>ROUND(((E613/D613)*100),1)</f>
        <v>1684.3</v>
      </c>
      <c r="G613" t="s">
        <v>20</v>
      </c>
      <c r="H613">
        <f>(E613/I613)</f>
        <v>39.982195845697326</v>
      </c>
      <c r="I613">
        <v>337</v>
      </c>
      <c r="J613" t="s">
        <v>15</v>
      </c>
      <c r="K613" t="s">
        <v>16</v>
      </c>
      <c r="L613">
        <v>1438578000</v>
      </c>
      <c r="M613" s="9">
        <f>(((L613/60)/60)/24)+DATE(1970,1,1)</f>
        <v>42219.208333333328</v>
      </c>
      <c r="N613">
        <v>1438837200</v>
      </c>
      <c r="O613" s="9">
        <f>(((N613/60)/60)/24)+DATE(1970,1,1)</f>
        <v>42222.208333333328</v>
      </c>
      <c r="P613" s="10">
        <f>YEAR(M613)</f>
        <v>2015</v>
      </c>
      <c r="Q613" t="b">
        <v>0</v>
      </c>
      <c r="R613" t="b">
        <v>0</v>
      </c>
      <c r="S613" t="s">
        <v>33</v>
      </c>
      <c r="T613" t="str" cm="1">
        <f t="array" ref="T613:U613">_xlfn.TEXTSPLIT(S613, "/")</f>
        <v>theater</v>
      </c>
      <c r="U613" t="str">
        <v>plays</v>
      </c>
    </row>
    <row r="614" spans="1:21" x14ac:dyDescent="0.35">
      <c r="A614">
        <v>291</v>
      </c>
      <c r="B614" t="s">
        <v>634</v>
      </c>
      <c r="C614" s="3" t="s">
        <v>635</v>
      </c>
      <c r="D614">
        <v>1800</v>
      </c>
      <c r="E614">
        <v>8219</v>
      </c>
      <c r="F614">
        <f>ROUND(((E614/D614)*100),1)</f>
        <v>456.6</v>
      </c>
      <c r="G614" t="s">
        <v>20</v>
      </c>
      <c r="H614">
        <f>(E614/I614)</f>
        <v>76.813084112149539</v>
      </c>
      <c r="I614">
        <v>107</v>
      </c>
      <c r="J614" t="s">
        <v>21</v>
      </c>
      <c r="K614" t="s">
        <v>22</v>
      </c>
      <c r="L614">
        <v>1318654800</v>
      </c>
      <c r="M614" s="9">
        <f>(((L614/60)/60)/24)+DATE(1970,1,1)</f>
        <v>40831.208333333336</v>
      </c>
      <c r="N614">
        <v>1319000400</v>
      </c>
      <c r="O614" s="9">
        <f>(((N614/60)/60)/24)+DATE(1970,1,1)</f>
        <v>40835.208333333336</v>
      </c>
      <c r="P614" s="10">
        <f>YEAR(M614)</f>
        <v>2011</v>
      </c>
      <c r="Q614" t="b">
        <v>1</v>
      </c>
      <c r="R614" t="b">
        <v>0</v>
      </c>
      <c r="S614" t="s">
        <v>28</v>
      </c>
      <c r="T614" t="str" cm="1">
        <f t="array" ref="T614:U614">_xlfn.TEXTSPLIT(S614, "/")</f>
        <v>technology</v>
      </c>
      <c r="U614" t="str">
        <v>web</v>
      </c>
    </row>
    <row r="615" spans="1:21" x14ac:dyDescent="0.35">
      <c r="A615">
        <v>294</v>
      </c>
      <c r="B615" t="s">
        <v>640</v>
      </c>
      <c r="C615" s="3" t="s">
        <v>641</v>
      </c>
      <c r="D615">
        <v>600</v>
      </c>
      <c r="E615">
        <v>8038</v>
      </c>
      <c r="F615">
        <f>ROUND(((E615/D615)*100),1)</f>
        <v>1339.7</v>
      </c>
      <c r="G615" t="s">
        <v>20</v>
      </c>
      <c r="H615">
        <f>(E615/I615)</f>
        <v>43.923497267759565</v>
      </c>
      <c r="I615">
        <v>183</v>
      </c>
      <c r="J615" t="s">
        <v>21</v>
      </c>
      <c r="K615" t="s">
        <v>22</v>
      </c>
      <c r="L615">
        <v>1540530000</v>
      </c>
      <c r="M615" s="9">
        <f>(((L615/60)/60)/24)+DATE(1970,1,1)</f>
        <v>43399.208333333328</v>
      </c>
      <c r="N615">
        <v>1541570400</v>
      </c>
      <c r="O615" s="9">
        <f>(((N615/60)/60)/24)+DATE(1970,1,1)</f>
        <v>43411.25</v>
      </c>
      <c r="P615" s="10">
        <f>YEAR(M615)</f>
        <v>2018</v>
      </c>
      <c r="Q615" t="b">
        <v>0</v>
      </c>
      <c r="R615" t="b">
        <v>0</v>
      </c>
      <c r="S615" t="s">
        <v>33</v>
      </c>
      <c r="T615" t="str" cm="1">
        <f t="array" ref="T615:U615">_xlfn.TEXTSPLIT(S615, "/")</f>
        <v>theater</v>
      </c>
      <c r="U615" t="str">
        <v>plays</v>
      </c>
    </row>
    <row r="616" spans="1:21" x14ac:dyDescent="0.35">
      <c r="A616">
        <v>298</v>
      </c>
      <c r="B616" t="s">
        <v>648</v>
      </c>
      <c r="C616" s="3" t="s">
        <v>649</v>
      </c>
      <c r="D616">
        <v>3500</v>
      </c>
      <c r="E616">
        <v>5037</v>
      </c>
      <c r="F616">
        <f>ROUND(((E616/D616)*100),1)</f>
        <v>143.9</v>
      </c>
      <c r="G616" t="s">
        <v>20</v>
      </c>
      <c r="H616">
        <f>(E616/I616)</f>
        <v>69.958333333333329</v>
      </c>
      <c r="I616">
        <v>72</v>
      </c>
      <c r="J616" t="s">
        <v>21</v>
      </c>
      <c r="K616" t="s">
        <v>22</v>
      </c>
      <c r="L616">
        <v>1456466400</v>
      </c>
      <c r="M616" s="9">
        <f>(((L616/60)/60)/24)+DATE(1970,1,1)</f>
        <v>42426.25</v>
      </c>
      <c r="N616">
        <v>1458018000</v>
      </c>
      <c r="O616" s="9">
        <f>(((N616/60)/60)/24)+DATE(1970,1,1)</f>
        <v>42444.208333333328</v>
      </c>
      <c r="P616" s="10">
        <f>YEAR(M616)</f>
        <v>2016</v>
      </c>
      <c r="Q616" t="b">
        <v>0</v>
      </c>
      <c r="R616" t="b">
        <v>1</v>
      </c>
      <c r="S616" t="s">
        <v>23</v>
      </c>
      <c r="T616" t="str" cm="1">
        <f t="array" ref="T616:U616">_xlfn.TEXTSPLIT(S616, "/")</f>
        <v>music</v>
      </c>
      <c r="U616" t="str">
        <v>rock</v>
      </c>
    </row>
    <row r="617" spans="1:21" ht="31" x14ac:dyDescent="0.35">
      <c r="A617">
        <v>301</v>
      </c>
      <c r="B617" t="s">
        <v>654</v>
      </c>
      <c r="C617" s="3" t="s">
        <v>655</v>
      </c>
      <c r="D617">
        <v>900</v>
      </c>
      <c r="E617">
        <v>12102</v>
      </c>
      <c r="F617">
        <f>ROUND(((E617/D617)*100),1)</f>
        <v>1344.7</v>
      </c>
      <c r="G617" t="s">
        <v>20</v>
      </c>
      <c r="H617">
        <f>(E617/I617)</f>
        <v>41.023728813559323</v>
      </c>
      <c r="I617">
        <v>295</v>
      </c>
      <c r="J617" t="s">
        <v>21</v>
      </c>
      <c r="K617" t="s">
        <v>22</v>
      </c>
      <c r="L617">
        <v>1424930400</v>
      </c>
      <c r="M617" s="9">
        <f>(((L617/60)/60)/24)+DATE(1970,1,1)</f>
        <v>42061.25</v>
      </c>
      <c r="N617">
        <v>1426395600</v>
      </c>
      <c r="O617" s="9">
        <f>(((N617/60)/60)/24)+DATE(1970,1,1)</f>
        <v>42078.208333333328</v>
      </c>
      <c r="P617" s="10">
        <f>YEAR(M617)</f>
        <v>2015</v>
      </c>
      <c r="Q617" t="b">
        <v>0</v>
      </c>
      <c r="R617" t="b">
        <v>0</v>
      </c>
      <c r="S617" t="s">
        <v>42</v>
      </c>
      <c r="T617" t="str" cm="1">
        <f t="array" ref="T617:U617">_xlfn.TEXTSPLIT(S617, "/")</f>
        <v>film &amp; video</v>
      </c>
      <c r="U617" t="str">
        <v>documentary</v>
      </c>
    </row>
    <row r="618" spans="1:21" x14ac:dyDescent="0.35">
      <c r="A618">
        <v>304</v>
      </c>
      <c r="B618" t="s">
        <v>660</v>
      </c>
      <c r="C618" s="3" t="s">
        <v>661</v>
      </c>
      <c r="D618">
        <v>2100</v>
      </c>
      <c r="E618">
        <v>11469</v>
      </c>
      <c r="F618">
        <f>ROUND(((E618/D618)*100),1)</f>
        <v>546.1</v>
      </c>
      <c r="G618" t="s">
        <v>20</v>
      </c>
      <c r="H618">
        <f>(E618/I618)</f>
        <v>80.767605633802816</v>
      </c>
      <c r="I618">
        <v>142</v>
      </c>
      <c r="J618" t="s">
        <v>21</v>
      </c>
      <c r="K618" t="s">
        <v>22</v>
      </c>
      <c r="L618">
        <v>1470546000</v>
      </c>
      <c r="M618" s="9">
        <f>(((L618/60)/60)/24)+DATE(1970,1,1)</f>
        <v>42589.208333333328</v>
      </c>
      <c r="N618">
        <v>1474088400</v>
      </c>
      <c r="O618" s="9">
        <f>(((N618/60)/60)/24)+DATE(1970,1,1)</f>
        <v>42630.208333333328</v>
      </c>
      <c r="P618" s="10">
        <f>YEAR(M618)</f>
        <v>2016</v>
      </c>
      <c r="Q618" t="b">
        <v>0</v>
      </c>
      <c r="R618" t="b">
        <v>0</v>
      </c>
      <c r="S618" t="s">
        <v>42</v>
      </c>
      <c r="T618" t="str" cm="1">
        <f t="array" ref="T618:U618">_xlfn.TEXTSPLIT(S618, "/")</f>
        <v>film &amp; video</v>
      </c>
      <c r="U618" t="str">
        <v>documentary</v>
      </c>
    </row>
    <row r="619" spans="1:21" x14ac:dyDescent="0.35">
      <c r="A619">
        <v>305</v>
      </c>
      <c r="B619" t="s">
        <v>662</v>
      </c>
      <c r="C619" s="3" t="s">
        <v>663</v>
      </c>
      <c r="D619">
        <v>2800</v>
      </c>
      <c r="E619">
        <v>8014</v>
      </c>
      <c r="F619">
        <f>ROUND(((E619/D619)*100),1)</f>
        <v>286.2</v>
      </c>
      <c r="G619" t="s">
        <v>20</v>
      </c>
      <c r="H619">
        <f>(E619/I619)</f>
        <v>94.28235294117647</v>
      </c>
      <c r="I619">
        <v>85</v>
      </c>
      <c r="J619" t="s">
        <v>21</v>
      </c>
      <c r="K619" t="s">
        <v>22</v>
      </c>
      <c r="L619">
        <v>1458363600</v>
      </c>
      <c r="M619" s="9">
        <f>(((L619/60)/60)/24)+DATE(1970,1,1)</f>
        <v>42448.208333333328</v>
      </c>
      <c r="N619">
        <v>1461906000</v>
      </c>
      <c r="O619" s="9">
        <f>(((N619/60)/60)/24)+DATE(1970,1,1)</f>
        <v>42489.208333333328</v>
      </c>
      <c r="P619" s="10">
        <f>YEAR(M619)</f>
        <v>2016</v>
      </c>
      <c r="Q619" t="b">
        <v>0</v>
      </c>
      <c r="R619" t="b">
        <v>0</v>
      </c>
      <c r="S619" t="s">
        <v>33</v>
      </c>
      <c r="T619" t="str" cm="1">
        <f t="array" ref="T619:U619">_xlfn.TEXTSPLIT(S619, "/")</f>
        <v>theater</v>
      </c>
      <c r="U619" t="str">
        <v>plays</v>
      </c>
    </row>
    <row r="620" spans="1:21" ht="31" x14ac:dyDescent="0.35">
      <c r="A620">
        <v>307</v>
      </c>
      <c r="B620" t="s">
        <v>666</v>
      </c>
      <c r="C620" s="3" t="s">
        <v>667</v>
      </c>
      <c r="D620">
        <v>32900</v>
      </c>
      <c r="E620">
        <v>43473</v>
      </c>
      <c r="F620">
        <f>ROUND(((E620/D620)*100),1)</f>
        <v>132.1</v>
      </c>
      <c r="G620" t="s">
        <v>20</v>
      </c>
      <c r="H620">
        <f>(E620/I620)</f>
        <v>65.968133535660087</v>
      </c>
      <c r="I620">
        <v>659</v>
      </c>
      <c r="J620" t="s">
        <v>36</v>
      </c>
      <c r="K620" t="s">
        <v>37</v>
      </c>
      <c r="L620">
        <v>1338958800</v>
      </c>
      <c r="M620" s="9">
        <f>(((L620/60)/60)/24)+DATE(1970,1,1)</f>
        <v>41066.208333333336</v>
      </c>
      <c r="N620">
        <v>1340686800</v>
      </c>
      <c r="O620" s="9">
        <f>(((N620/60)/60)/24)+DATE(1970,1,1)</f>
        <v>41086.208333333336</v>
      </c>
      <c r="P620" s="10">
        <f>YEAR(M620)</f>
        <v>2012</v>
      </c>
      <c r="Q620" t="b">
        <v>0</v>
      </c>
      <c r="R620" t="b">
        <v>1</v>
      </c>
      <c r="S620" t="s">
        <v>119</v>
      </c>
      <c r="T620" t="str" cm="1">
        <f t="array" ref="T620:U620">_xlfn.TEXTSPLIT(S620, "/")</f>
        <v>publishing</v>
      </c>
      <c r="U620" t="str">
        <v>fiction</v>
      </c>
    </row>
    <row r="621" spans="1:21" x14ac:dyDescent="0.35">
      <c r="A621">
        <v>311</v>
      </c>
      <c r="B621" t="s">
        <v>674</v>
      </c>
      <c r="C621" s="3" t="s">
        <v>675</v>
      </c>
      <c r="D621">
        <v>6300</v>
      </c>
      <c r="E621">
        <v>12812</v>
      </c>
      <c r="F621">
        <f>ROUND(((E621/D621)*100),1)</f>
        <v>203.4</v>
      </c>
      <c r="G621" t="s">
        <v>20</v>
      </c>
      <c r="H621">
        <f>(E621/I621)</f>
        <v>105.88429752066116</v>
      </c>
      <c r="I621">
        <v>121</v>
      </c>
      <c r="J621" t="s">
        <v>21</v>
      </c>
      <c r="K621" t="s">
        <v>22</v>
      </c>
      <c r="L621">
        <v>1297836000</v>
      </c>
      <c r="M621" s="9">
        <f>(((L621/60)/60)/24)+DATE(1970,1,1)</f>
        <v>40590.25</v>
      </c>
      <c r="N621">
        <v>1298872800</v>
      </c>
      <c r="O621" s="9">
        <f>(((N621/60)/60)/24)+DATE(1970,1,1)</f>
        <v>40602.25</v>
      </c>
      <c r="P621" s="10">
        <f>YEAR(M621)</f>
        <v>2011</v>
      </c>
      <c r="Q621" t="b">
        <v>0</v>
      </c>
      <c r="R621" t="b">
        <v>0</v>
      </c>
      <c r="S621" t="s">
        <v>33</v>
      </c>
      <c r="T621" t="str" cm="1">
        <f t="array" ref="T621:U621">_xlfn.TEXTSPLIT(S621, "/")</f>
        <v>theater</v>
      </c>
      <c r="U621" t="str">
        <v>plays</v>
      </c>
    </row>
    <row r="622" spans="1:21" x14ac:dyDescent="0.35">
      <c r="A622">
        <v>312</v>
      </c>
      <c r="B622" t="s">
        <v>676</v>
      </c>
      <c r="C622" s="3" t="s">
        <v>677</v>
      </c>
      <c r="D622">
        <v>59100</v>
      </c>
      <c r="E622">
        <v>183345</v>
      </c>
      <c r="F622">
        <f>ROUND(((E622/D622)*100),1)</f>
        <v>310.2</v>
      </c>
      <c r="G622" t="s">
        <v>20</v>
      </c>
      <c r="H622">
        <f>(E622/I622)</f>
        <v>48.996525921966864</v>
      </c>
      <c r="I622">
        <v>3742</v>
      </c>
      <c r="J622" t="s">
        <v>21</v>
      </c>
      <c r="K622" t="s">
        <v>22</v>
      </c>
      <c r="L622">
        <v>1382677200</v>
      </c>
      <c r="M622" s="9">
        <f>(((L622/60)/60)/24)+DATE(1970,1,1)</f>
        <v>41572.208333333336</v>
      </c>
      <c r="N622">
        <v>1383282000</v>
      </c>
      <c r="O622" s="9">
        <f>(((N622/60)/60)/24)+DATE(1970,1,1)</f>
        <v>41579.208333333336</v>
      </c>
      <c r="P622" s="10">
        <f>YEAR(M622)</f>
        <v>2013</v>
      </c>
      <c r="Q622" t="b">
        <v>0</v>
      </c>
      <c r="R622" t="b">
        <v>0</v>
      </c>
      <c r="S622" t="s">
        <v>33</v>
      </c>
      <c r="T622" t="str" cm="1">
        <f t="array" ref="T622:U622">_xlfn.TEXTSPLIT(S622, "/")</f>
        <v>theater</v>
      </c>
      <c r="U622" t="str">
        <v>plays</v>
      </c>
    </row>
    <row r="623" spans="1:21" x14ac:dyDescent="0.35">
      <c r="A623">
        <v>313</v>
      </c>
      <c r="B623" t="s">
        <v>678</v>
      </c>
      <c r="C623" s="3" t="s">
        <v>679</v>
      </c>
      <c r="D623">
        <v>2200</v>
      </c>
      <c r="E623">
        <v>8697</v>
      </c>
      <c r="F623">
        <f>ROUND(((E623/D623)*100),1)</f>
        <v>395.3</v>
      </c>
      <c r="G623" t="s">
        <v>20</v>
      </c>
      <c r="H623">
        <f>(E623/I623)</f>
        <v>39</v>
      </c>
      <c r="I623">
        <v>223</v>
      </c>
      <c r="J623" t="s">
        <v>21</v>
      </c>
      <c r="K623" t="s">
        <v>22</v>
      </c>
      <c r="L623">
        <v>1330322400</v>
      </c>
      <c r="M623" s="9">
        <f>(((L623/60)/60)/24)+DATE(1970,1,1)</f>
        <v>40966.25</v>
      </c>
      <c r="N623">
        <v>1330495200</v>
      </c>
      <c r="O623" s="9">
        <f>(((N623/60)/60)/24)+DATE(1970,1,1)</f>
        <v>40968.25</v>
      </c>
      <c r="P623" s="10">
        <f>YEAR(M623)</f>
        <v>2012</v>
      </c>
      <c r="Q623" t="b">
        <v>0</v>
      </c>
      <c r="R623" t="b">
        <v>0</v>
      </c>
      <c r="S623" t="s">
        <v>23</v>
      </c>
      <c r="T623" t="str" cm="1">
        <f t="array" ref="T623:U623">_xlfn.TEXTSPLIT(S623, "/")</f>
        <v>music</v>
      </c>
      <c r="U623" t="str">
        <v>rock</v>
      </c>
    </row>
    <row r="624" spans="1:21" ht="31" x14ac:dyDescent="0.35">
      <c r="A624">
        <v>314</v>
      </c>
      <c r="B624" t="s">
        <v>680</v>
      </c>
      <c r="C624" s="3" t="s">
        <v>681</v>
      </c>
      <c r="D624">
        <v>1400</v>
      </c>
      <c r="E624">
        <v>4126</v>
      </c>
      <c r="F624">
        <f>ROUND(((E624/D624)*100),1)</f>
        <v>294.7</v>
      </c>
      <c r="G624" t="s">
        <v>20</v>
      </c>
      <c r="H624">
        <f>(E624/I624)</f>
        <v>31.022556390977442</v>
      </c>
      <c r="I624">
        <v>133</v>
      </c>
      <c r="J624" t="s">
        <v>21</v>
      </c>
      <c r="K624" t="s">
        <v>22</v>
      </c>
      <c r="L624">
        <v>1552366800</v>
      </c>
      <c r="M624" s="9">
        <f>(((L624/60)/60)/24)+DATE(1970,1,1)</f>
        <v>43536.208333333328</v>
      </c>
      <c r="N624">
        <v>1552798800</v>
      </c>
      <c r="O624" s="9">
        <f>(((N624/60)/60)/24)+DATE(1970,1,1)</f>
        <v>43541.208333333328</v>
      </c>
      <c r="P624" s="10">
        <f>YEAR(M624)</f>
        <v>2019</v>
      </c>
      <c r="Q624" t="b">
        <v>0</v>
      </c>
      <c r="R624" t="b">
        <v>1</v>
      </c>
      <c r="S624" t="s">
        <v>42</v>
      </c>
      <c r="T624" t="str" cm="1">
        <f t="array" ref="T624:U624">_xlfn.TEXTSPLIT(S624, "/")</f>
        <v>film &amp; video</v>
      </c>
      <c r="U624" t="str">
        <v>documentary</v>
      </c>
    </row>
    <row r="625" spans="1:21" ht="31" x14ac:dyDescent="0.35">
      <c r="A625">
        <v>322</v>
      </c>
      <c r="B625" t="s">
        <v>696</v>
      </c>
      <c r="C625" s="3" t="s">
        <v>697</v>
      </c>
      <c r="D625">
        <v>117900</v>
      </c>
      <c r="E625">
        <v>196377</v>
      </c>
      <c r="F625">
        <f>ROUND(((E625/D625)*100),1)</f>
        <v>166.6</v>
      </c>
      <c r="G625" t="s">
        <v>20</v>
      </c>
      <c r="H625">
        <f>(E625/I625)</f>
        <v>37.998645510835914</v>
      </c>
      <c r="I625">
        <v>5168</v>
      </c>
      <c r="J625" t="s">
        <v>21</v>
      </c>
      <c r="K625" t="s">
        <v>22</v>
      </c>
      <c r="L625">
        <v>1290664800</v>
      </c>
      <c r="M625" s="9">
        <f>(((L625/60)/60)/24)+DATE(1970,1,1)</f>
        <v>40507.25</v>
      </c>
      <c r="N625">
        <v>1291788000</v>
      </c>
      <c r="O625" s="9">
        <f>(((N625/60)/60)/24)+DATE(1970,1,1)</f>
        <v>40520.25</v>
      </c>
      <c r="P625" s="10">
        <f>YEAR(M625)</f>
        <v>2010</v>
      </c>
      <c r="Q625" t="b">
        <v>0</v>
      </c>
      <c r="R625" t="b">
        <v>0</v>
      </c>
      <c r="S625" t="s">
        <v>33</v>
      </c>
      <c r="T625" t="str" cm="1">
        <f t="array" ref="T625:U625">_xlfn.TEXTSPLIT(S625, "/")</f>
        <v>theater</v>
      </c>
      <c r="U625" t="str">
        <v>plays</v>
      </c>
    </row>
    <row r="626" spans="1:21" x14ac:dyDescent="0.35">
      <c r="A626">
        <v>324</v>
      </c>
      <c r="B626" t="s">
        <v>700</v>
      </c>
      <c r="C626" s="3" t="s">
        <v>701</v>
      </c>
      <c r="D626">
        <v>7100</v>
      </c>
      <c r="E626">
        <v>11648</v>
      </c>
      <c r="F626">
        <f>ROUND(((E626/D626)*100),1)</f>
        <v>164.1</v>
      </c>
      <c r="G626" t="s">
        <v>20</v>
      </c>
      <c r="H626">
        <f>(E626/I626)</f>
        <v>37.941368078175898</v>
      </c>
      <c r="I626">
        <v>307</v>
      </c>
      <c r="J626" t="s">
        <v>21</v>
      </c>
      <c r="K626" t="s">
        <v>22</v>
      </c>
      <c r="L626">
        <v>1434862800</v>
      </c>
      <c r="M626" s="9">
        <f>(((L626/60)/60)/24)+DATE(1970,1,1)</f>
        <v>42176.208333333328</v>
      </c>
      <c r="N626">
        <v>1435899600</v>
      </c>
      <c r="O626" s="9">
        <f>(((N626/60)/60)/24)+DATE(1970,1,1)</f>
        <v>42188.208333333328</v>
      </c>
      <c r="P626" s="10">
        <f>YEAR(M626)</f>
        <v>2015</v>
      </c>
      <c r="Q626" t="b">
        <v>0</v>
      </c>
      <c r="R626" t="b">
        <v>1</v>
      </c>
      <c r="S626" t="s">
        <v>33</v>
      </c>
      <c r="T626" t="str" cm="1">
        <f t="array" ref="T626:U626">_xlfn.TEXTSPLIT(S626, "/")</f>
        <v>theater</v>
      </c>
      <c r="U626" t="str">
        <v>plays</v>
      </c>
    </row>
    <row r="627" spans="1:21" ht="31" x14ac:dyDescent="0.35">
      <c r="A627">
        <v>328</v>
      </c>
      <c r="B627" t="s">
        <v>708</v>
      </c>
      <c r="C627" s="3" t="s">
        <v>709</v>
      </c>
      <c r="D627">
        <v>98700</v>
      </c>
      <c r="E627">
        <v>131826</v>
      </c>
      <c r="F627">
        <f>ROUND(((E627/D627)*100),1)</f>
        <v>133.6</v>
      </c>
      <c r="G627" t="s">
        <v>20</v>
      </c>
      <c r="H627">
        <f>(E627/I627)</f>
        <v>54.004916018025398</v>
      </c>
      <c r="I627">
        <v>2441</v>
      </c>
      <c r="J627" t="s">
        <v>21</v>
      </c>
      <c r="K627" t="s">
        <v>22</v>
      </c>
      <c r="L627">
        <v>1543557600</v>
      </c>
      <c r="M627" s="9">
        <f>(((L627/60)/60)/24)+DATE(1970,1,1)</f>
        <v>43434.25</v>
      </c>
      <c r="N627">
        <v>1544508000</v>
      </c>
      <c r="O627" s="9">
        <f>(((N627/60)/60)/24)+DATE(1970,1,1)</f>
        <v>43445.25</v>
      </c>
      <c r="P627" s="10">
        <f>YEAR(M627)</f>
        <v>2018</v>
      </c>
      <c r="Q627" t="b">
        <v>0</v>
      </c>
      <c r="R627" t="b">
        <v>0</v>
      </c>
      <c r="S627" t="s">
        <v>23</v>
      </c>
      <c r="T627" t="str" cm="1">
        <f t="array" ref="T627:U627">_xlfn.TEXTSPLIT(S627, "/")</f>
        <v>music</v>
      </c>
      <c r="U627" t="str">
        <v>rock</v>
      </c>
    </row>
    <row r="628" spans="1:21" ht="31" x14ac:dyDescent="0.35">
      <c r="A628">
        <v>330</v>
      </c>
      <c r="B628" t="s">
        <v>712</v>
      </c>
      <c r="C628" s="3" t="s">
        <v>713</v>
      </c>
      <c r="D628">
        <v>33700</v>
      </c>
      <c r="E628">
        <v>62330</v>
      </c>
      <c r="F628">
        <f>ROUND(((E628/D628)*100),1)</f>
        <v>185</v>
      </c>
      <c r="G628" t="s">
        <v>20</v>
      </c>
      <c r="H628">
        <f>(E628/I628)</f>
        <v>45.003610108303249</v>
      </c>
      <c r="I628">
        <v>1385</v>
      </c>
      <c r="J628" t="s">
        <v>40</v>
      </c>
      <c r="K628" t="s">
        <v>41</v>
      </c>
      <c r="L628">
        <v>1512712800</v>
      </c>
      <c r="M628" s="9">
        <f>(((L628/60)/60)/24)+DATE(1970,1,1)</f>
        <v>43077.25</v>
      </c>
      <c r="N628">
        <v>1512799200</v>
      </c>
      <c r="O628" s="9">
        <f>(((N628/60)/60)/24)+DATE(1970,1,1)</f>
        <v>43078.25</v>
      </c>
      <c r="P628" s="10">
        <f>YEAR(M628)</f>
        <v>2017</v>
      </c>
      <c r="Q628" t="b">
        <v>0</v>
      </c>
      <c r="R628" t="b">
        <v>0</v>
      </c>
      <c r="S628" t="s">
        <v>42</v>
      </c>
      <c r="T628" t="str" cm="1">
        <f t="array" ref="T628:U628">_xlfn.TEXTSPLIT(S628, "/")</f>
        <v>film &amp; video</v>
      </c>
      <c r="U628" t="str">
        <v>documentary</v>
      </c>
    </row>
    <row r="629" spans="1:21" x14ac:dyDescent="0.35">
      <c r="A629">
        <v>331</v>
      </c>
      <c r="B629" t="s">
        <v>714</v>
      </c>
      <c r="C629" s="3" t="s">
        <v>715</v>
      </c>
      <c r="D629">
        <v>3300</v>
      </c>
      <c r="E629">
        <v>14643</v>
      </c>
      <c r="F629">
        <f>ROUND(((E629/D629)*100),1)</f>
        <v>443.7</v>
      </c>
      <c r="G629" t="s">
        <v>20</v>
      </c>
      <c r="H629">
        <f>(E629/I629)</f>
        <v>77.068421052631578</v>
      </c>
      <c r="I629">
        <v>190</v>
      </c>
      <c r="J629" t="s">
        <v>21</v>
      </c>
      <c r="K629" t="s">
        <v>22</v>
      </c>
      <c r="L629">
        <v>1324274400</v>
      </c>
      <c r="M629" s="9">
        <f>(((L629/60)/60)/24)+DATE(1970,1,1)</f>
        <v>40896.25</v>
      </c>
      <c r="N629">
        <v>1324360800</v>
      </c>
      <c r="O629" s="9">
        <f>(((N629/60)/60)/24)+DATE(1970,1,1)</f>
        <v>40897.25</v>
      </c>
      <c r="P629" s="10">
        <f>YEAR(M629)</f>
        <v>2011</v>
      </c>
      <c r="Q629" t="b">
        <v>0</v>
      </c>
      <c r="R629" t="b">
        <v>0</v>
      </c>
      <c r="S629" t="s">
        <v>17</v>
      </c>
      <c r="T629" t="str" cm="1">
        <f t="array" ref="T629:U629">_xlfn.TEXTSPLIT(S629, "/")</f>
        <v>food</v>
      </c>
      <c r="U629" t="str">
        <v>food trucks</v>
      </c>
    </row>
    <row r="630" spans="1:21" ht="31" x14ac:dyDescent="0.35">
      <c r="A630">
        <v>332</v>
      </c>
      <c r="B630" t="s">
        <v>716</v>
      </c>
      <c r="C630" s="3" t="s">
        <v>717</v>
      </c>
      <c r="D630">
        <v>20700</v>
      </c>
      <c r="E630">
        <v>41396</v>
      </c>
      <c r="F630">
        <f>ROUND(((E630/D630)*100),1)</f>
        <v>200</v>
      </c>
      <c r="G630" t="s">
        <v>20</v>
      </c>
      <c r="H630">
        <f>(E630/I630)</f>
        <v>88.076595744680844</v>
      </c>
      <c r="I630">
        <v>470</v>
      </c>
      <c r="J630" t="s">
        <v>21</v>
      </c>
      <c r="K630" t="s">
        <v>22</v>
      </c>
      <c r="L630">
        <v>1364446800</v>
      </c>
      <c r="M630" s="9">
        <f>(((L630/60)/60)/24)+DATE(1970,1,1)</f>
        <v>41361.208333333336</v>
      </c>
      <c r="N630">
        <v>1364533200</v>
      </c>
      <c r="O630" s="9">
        <f>(((N630/60)/60)/24)+DATE(1970,1,1)</f>
        <v>41362.208333333336</v>
      </c>
      <c r="P630" s="10">
        <f>YEAR(M630)</f>
        <v>2013</v>
      </c>
      <c r="Q630" t="b">
        <v>0</v>
      </c>
      <c r="R630" t="b">
        <v>0</v>
      </c>
      <c r="S630" t="s">
        <v>65</v>
      </c>
      <c r="T630" t="str" cm="1">
        <f t="array" ref="T630:U630">_xlfn.TEXTSPLIT(S630, "/")</f>
        <v>technology</v>
      </c>
      <c r="U630" t="str">
        <v>wearables</v>
      </c>
    </row>
    <row r="631" spans="1:21" x14ac:dyDescent="0.35">
      <c r="A631">
        <v>333</v>
      </c>
      <c r="B631" t="s">
        <v>718</v>
      </c>
      <c r="C631" s="3" t="s">
        <v>719</v>
      </c>
      <c r="D631">
        <v>9600</v>
      </c>
      <c r="E631">
        <v>11900</v>
      </c>
      <c r="F631">
        <f>ROUND(((E631/D631)*100),1)</f>
        <v>124</v>
      </c>
      <c r="G631" t="s">
        <v>20</v>
      </c>
      <c r="H631">
        <f>(E631/I631)</f>
        <v>47.035573122529641</v>
      </c>
      <c r="I631">
        <v>253</v>
      </c>
      <c r="J631" t="s">
        <v>21</v>
      </c>
      <c r="K631" t="s">
        <v>22</v>
      </c>
      <c r="L631">
        <v>1542693600</v>
      </c>
      <c r="M631" s="9">
        <f>(((L631/60)/60)/24)+DATE(1970,1,1)</f>
        <v>43424.25</v>
      </c>
      <c r="N631">
        <v>1545112800</v>
      </c>
      <c r="O631" s="9">
        <f>(((N631/60)/60)/24)+DATE(1970,1,1)</f>
        <v>43452.25</v>
      </c>
      <c r="P631" s="10">
        <f>YEAR(M631)</f>
        <v>2018</v>
      </c>
      <c r="Q631" t="b">
        <v>0</v>
      </c>
      <c r="R631" t="b">
        <v>0</v>
      </c>
      <c r="S631" t="s">
        <v>33</v>
      </c>
      <c r="T631" t="str" cm="1">
        <f t="array" ref="T631:U631">_xlfn.TEXTSPLIT(S631, "/")</f>
        <v>theater</v>
      </c>
      <c r="U631" t="str">
        <v>plays</v>
      </c>
    </row>
    <row r="632" spans="1:21" x14ac:dyDescent="0.35">
      <c r="A632">
        <v>334</v>
      </c>
      <c r="B632" t="s">
        <v>720</v>
      </c>
      <c r="C632" s="3" t="s">
        <v>721</v>
      </c>
      <c r="D632">
        <v>66200</v>
      </c>
      <c r="E632">
        <v>123538</v>
      </c>
      <c r="F632">
        <f>ROUND(((E632/D632)*100),1)</f>
        <v>186.6</v>
      </c>
      <c r="G632" t="s">
        <v>20</v>
      </c>
      <c r="H632">
        <f>(E632/I632)</f>
        <v>110.99550763701707</v>
      </c>
      <c r="I632">
        <v>1113</v>
      </c>
      <c r="J632" t="s">
        <v>21</v>
      </c>
      <c r="K632" t="s">
        <v>22</v>
      </c>
      <c r="L632">
        <v>1515564000</v>
      </c>
      <c r="M632" s="9">
        <f>(((L632/60)/60)/24)+DATE(1970,1,1)</f>
        <v>43110.25</v>
      </c>
      <c r="N632">
        <v>1516168800</v>
      </c>
      <c r="O632" s="9">
        <f>(((N632/60)/60)/24)+DATE(1970,1,1)</f>
        <v>43117.25</v>
      </c>
      <c r="P632" s="10">
        <f>YEAR(M632)</f>
        <v>2018</v>
      </c>
      <c r="Q632" t="b">
        <v>0</v>
      </c>
      <c r="R632" t="b">
        <v>0</v>
      </c>
      <c r="S632" t="s">
        <v>23</v>
      </c>
      <c r="T632" t="str" cm="1">
        <f t="array" ref="T632:U632">_xlfn.TEXTSPLIT(S632, "/")</f>
        <v>music</v>
      </c>
      <c r="U632" t="str">
        <v>rock</v>
      </c>
    </row>
    <row r="633" spans="1:21" x14ac:dyDescent="0.35">
      <c r="A633">
        <v>335</v>
      </c>
      <c r="B633" t="s">
        <v>722</v>
      </c>
      <c r="C633" s="3" t="s">
        <v>723</v>
      </c>
      <c r="D633">
        <v>173800</v>
      </c>
      <c r="E633">
        <v>198628</v>
      </c>
      <c r="F633">
        <f>ROUND(((E633/D633)*100),1)</f>
        <v>114.3</v>
      </c>
      <c r="G633" t="s">
        <v>20</v>
      </c>
      <c r="H633">
        <f>(E633/I633)</f>
        <v>87.003066141042481</v>
      </c>
      <c r="I633">
        <v>2283</v>
      </c>
      <c r="J633" t="s">
        <v>21</v>
      </c>
      <c r="K633" t="s">
        <v>22</v>
      </c>
      <c r="L633">
        <v>1573797600</v>
      </c>
      <c r="M633" s="9">
        <f>(((L633/60)/60)/24)+DATE(1970,1,1)</f>
        <v>43784.25</v>
      </c>
      <c r="N633">
        <v>1574920800</v>
      </c>
      <c r="O633" s="9">
        <f>(((N633/60)/60)/24)+DATE(1970,1,1)</f>
        <v>43797.25</v>
      </c>
      <c r="P633" s="10">
        <f>YEAR(M633)</f>
        <v>2019</v>
      </c>
      <c r="Q633" t="b">
        <v>0</v>
      </c>
      <c r="R633" t="b">
        <v>0</v>
      </c>
      <c r="S633" t="s">
        <v>23</v>
      </c>
      <c r="T633" t="str" cm="1">
        <f t="array" ref="T633:U633">_xlfn.TEXTSPLIT(S633, "/")</f>
        <v>music</v>
      </c>
      <c r="U633" t="str">
        <v>rock</v>
      </c>
    </row>
    <row r="634" spans="1:21" x14ac:dyDescent="0.35">
      <c r="A634">
        <v>337</v>
      </c>
      <c r="B634" t="s">
        <v>726</v>
      </c>
      <c r="C634" s="3" t="s">
        <v>727</v>
      </c>
      <c r="D634">
        <v>94500</v>
      </c>
      <c r="E634">
        <v>116064</v>
      </c>
      <c r="F634">
        <f>ROUND(((E634/D634)*100),1)</f>
        <v>122.8</v>
      </c>
      <c r="G634" t="s">
        <v>20</v>
      </c>
      <c r="H634">
        <f>(E634/I634)</f>
        <v>105.9945205479452</v>
      </c>
      <c r="I634">
        <v>1095</v>
      </c>
      <c r="J634" t="s">
        <v>21</v>
      </c>
      <c r="K634" t="s">
        <v>22</v>
      </c>
      <c r="L634">
        <v>1573452000</v>
      </c>
      <c r="M634" s="9">
        <f>(((L634/60)/60)/24)+DATE(1970,1,1)</f>
        <v>43780.25</v>
      </c>
      <c r="N634">
        <v>1573538400</v>
      </c>
      <c r="O634" s="9">
        <f>(((N634/60)/60)/24)+DATE(1970,1,1)</f>
        <v>43781.25</v>
      </c>
      <c r="P634" s="10">
        <f>YEAR(M634)</f>
        <v>2019</v>
      </c>
      <c r="Q634" t="b">
        <v>0</v>
      </c>
      <c r="R634" t="b">
        <v>0</v>
      </c>
      <c r="S634" t="s">
        <v>33</v>
      </c>
      <c r="T634" t="str" cm="1">
        <f t="array" ref="T634:U634">_xlfn.TEXTSPLIT(S634, "/")</f>
        <v>theater</v>
      </c>
      <c r="U634" t="str">
        <v>plays</v>
      </c>
    </row>
    <row r="635" spans="1:21" x14ac:dyDescent="0.35">
      <c r="A635">
        <v>338</v>
      </c>
      <c r="B635" t="s">
        <v>728</v>
      </c>
      <c r="C635" s="3" t="s">
        <v>729</v>
      </c>
      <c r="D635">
        <v>69800</v>
      </c>
      <c r="E635">
        <v>125042</v>
      </c>
      <c r="F635">
        <f>ROUND(((E635/D635)*100),1)</f>
        <v>179.1</v>
      </c>
      <c r="G635" t="s">
        <v>20</v>
      </c>
      <c r="H635">
        <f>(E635/I635)</f>
        <v>73.989349112426041</v>
      </c>
      <c r="I635">
        <v>1690</v>
      </c>
      <c r="J635" t="s">
        <v>21</v>
      </c>
      <c r="K635" t="s">
        <v>22</v>
      </c>
      <c r="L635">
        <v>1317790800</v>
      </c>
      <c r="M635" s="9">
        <f>(((L635/60)/60)/24)+DATE(1970,1,1)</f>
        <v>40821.208333333336</v>
      </c>
      <c r="N635">
        <v>1320382800</v>
      </c>
      <c r="O635" s="9">
        <f>(((N635/60)/60)/24)+DATE(1970,1,1)</f>
        <v>40851.208333333336</v>
      </c>
      <c r="P635" s="10">
        <f>YEAR(M635)</f>
        <v>2011</v>
      </c>
      <c r="Q635" t="b">
        <v>0</v>
      </c>
      <c r="R635" t="b">
        <v>0</v>
      </c>
      <c r="S635" t="s">
        <v>33</v>
      </c>
      <c r="T635" t="str" cm="1">
        <f t="array" ref="T635:U635">_xlfn.TEXTSPLIT(S635, "/")</f>
        <v>theater</v>
      </c>
      <c r="U635" t="str">
        <v>plays</v>
      </c>
    </row>
    <row r="636" spans="1:21" x14ac:dyDescent="0.35">
      <c r="A636">
        <v>347</v>
      </c>
      <c r="B636" t="s">
        <v>746</v>
      </c>
      <c r="C636" s="3" t="s">
        <v>747</v>
      </c>
      <c r="D636">
        <v>900</v>
      </c>
      <c r="E636">
        <v>12607</v>
      </c>
      <c r="F636">
        <f>ROUND(((E636/D636)*100),1)</f>
        <v>1400.8</v>
      </c>
      <c r="G636" t="s">
        <v>20</v>
      </c>
      <c r="H636">
        <f>(E636/I636)</f>
        <v>66.005235602094245</v>
      </c>
      <c r="I636">
        <v>191</v>
      </c>
      <c r="J636" t="s">
        <v>21</v>
      </c>
      <c r="K636" t="s">
        <v>22</v>
      </c>
      <c r="L636">
        <v>1423634400</v>
      </c>
      <c r="M636" s="9">
        <f>(((L636/60)/60)/24)+DATE(1970,1,1)</f>
        <v>42046.25</v>
      </c>
      <c r="N636">
        <v>1425708000</v>
      </c>
      <c r="O636" s="9">
        <f>(((N636/60)/60)/24)+DATE(1970,1,1)</f>
        <v>42070.25</v>
      </c>
      <c r="P636" s="10">
        <f>YEAR(M636)</f>
        <v>2015</v>
      </c>
      <c r="Q636" t="b">
        <v>0</v>
      </c>
      <c r="R636" t="b">
        <v>0</v>
      </c>
      <c r="S636" t="s">
        <v>28</v>
      </c>
      <c r="T636" t="str" cm="1">
        <f t="array" ref="T636:U636">_xlfn.TEXTSPLIT(S636, "/")</f>
        <v>technology</v>
      </c>
      <c r="U636" t="str">
        <v>web</v>
      </c>
    </row>
    <row r="637" spans="1:21" x14ac:dyDescent="0.35">
      <c r="A637">
        <v>351</v>
      </c>
      <c r="B637" t="s">
        <v>754</v>
      </c>
      <c r="C637" s="3" t="s">
        <v>755</v>
      </c>
      <c r="D637">
        <v>74100</v>
      </c>
      <c r="E637">
        <v>94631</v>
      </c>
      <c r="F637">
        <f>ROUND(((E637/D637)*100),1)</f>
        <v>127.7</v>
      </c>
      <c r="G637" t="s">
        <v>20</v>
      </c>
      <c r="H637">
        <f>(E637/I637)</f>
        <v>47.009935419771487</v>
      </c>
      <c r="I637">
        <v>2013</v>
      </c>
      <c r="J637" t="s">
        <v>21</v>
      </c>
      <c r="K637" t="s">
        <v>22</v>
      </c>
      <c r="L637">
        <v>1440392400</v>
      </c>
      <c r="M637" s="9">
        <f>(((L637/60)/60)/24)+DATE(1970,1,1)</f>
        <v>42240.208333333328</v>
      </c>
      <c r="N637">
        <v>1441602000</v>
      </c>
      <c r="O637" s="9">
        <f>(((N637/60)/60)/24)+DATE(1970,1,1)</f>
        <v>42254.208333333328</v>
      </c>
      <c r="P637" s="10">
        <f>YEAR(M637)</f>
        <v>2015</v>
      </c>
      <c r="Q637" t="b">
        <v>0</v>
      </c>
      <c r="R637" t="b">
        <v>0</v>
      </c>
      <c r="S637" t="s">
        <v>23</v>
      </c>
      <c r="T637" t="str" cm="1">
        <f t="array" ref="T637:U637">_xlfn.TEXTSPLIT(S637, "/")</f>
        <v>music</v>
      </c>
      <c r="U637" t="str">
        <v>rock</v>
      </c>
    </row>
    <row r="638" spans="1:21" x14ac:dyDescent="0.35">
      <c r="A638">
        <v>353</v>
      </c>
      <c r="B638" t="s">
        <v>758</v>
      </c>
      <c r="C638" s="3" t="s">
        <v>759</v>
      </c>
      <c r="D638">
        <v>33600</v>
      </c>
      <c r="E638">
        <v>137961</v>
      </c>
      <c r="F638">
        <f>ROUND(((E638/D638)*100),1)</f>
        <v>410.6</v>
      </c>
      <c r="G638" t="s">
        <v>20</v>
      </c>
      <c r="H638">
        <f>(E638/I638)</f>
        <v>81.010569583088667</v>
      </c>
      <c r="I638">
        <v>1703</v>
      </c>
      <c r="J638" t="s">
        <v>21</v>
      </c>
      <c r="K638" t="s">
        <v>22</v>
      </c>
      <c r="L638">
        <v>1562302800</v>
      </c>
      <c r="M638" s="9">
        <f>(((L638/60)/60)/24)+DATE(1970,1,1)</f>
        <v>43651.208333333328</v>
      </c>
      <c r="N638">
        <v>1562389200</v>
      </c>
      <c r="O638" s="9">
        <f>(((N638/60)/60)/24)+DATE(1970,1,1)</f>
        <v>43652.208333333328</v>
      </c>
      <c r="P638" s="10">
        <f>YEAR(M638)</f>
        <v>2019</v>
      </c>
      <c r="Q638" t="b">
        <v>0</v>
      </c>
      <c r="R638" t="b">
        <v>0</v>
      </c>
      <c r="S638" t="s">
        <v>33</v>
      </c>
      <c r="T638" t="str" cm="1">
        <f t="array" ref="T638:U638">_xlfn.TEXTSPLIT(S638, "/")</f>
        <v>theater</v>
      </c>
      <c r="U638" t="str">
        <v>plays</v>
      </c>
    </row>
    <row r="639" spans="1:21" ht="31" x14ac:dyDescent="0.35">
      <c r="A639">
        <v>354</v>
      </c>
      <c r="B639" t="s">
        <v>760</v>
      </c>
      <c r="C639" s="3" t="s">
        <v>761</v>
      </c>
      <c r="D639">
        <v>6100</v>
      </c>
      <c r="E639">
        <v>7548</v>
      </c>
      <c r="F639">
        <f>ROUND(((E639/D639)*100),1)</f>
        <v>123.7</v>
      </c>
      <c r="G639" t="s">
        <v>20</v>
      </c>
      <c r="H639">
        <f>(E639/I639)</f>
        <v>94.35</v>
      </c>
      <c r="I639">
        <v>80</v>
      </c>
      <c r="J639" t="s">
        <v>36</v>
      </c>
      <c r="K639" t="s">
        <v>37</v>
      </c>
      <c r="L639">
        <v>1378184400</v>
      </c>
      <c r="M639" s="9">
        <f>(((L639/60)/60)/24)+DATE(1970,1,1)</f>
        <v>41520.208333333336</v>
      </c>
      <c r="N639">
        <v>1378789200</v>
      </c>
      <c r="O639" s="9">
        <f>(((N639/60)/60)/24)+DATE(1970,1,1)</f>
        <v>41527.208333333336</v>
      </c>
      <c r="P639" s="10">
        <f>YEAR(M639)</f>
        <v>2013</v>
      </c>
      <c r="Q639" t="b">
        <v>0</v>
      </c>
      <c r="R639" t="b">
        <v>0</v>
      </c>
      <c r="S639" t="s">
        <v>42</v>
      </c>
      <c r="T639" t="str" cm="1">
        <f t="array" ref="T639:U639">_xlfn.TEXTSPLIT(S639, "/")</f>
        <v>film &amp; video</v>
      </c>
      <c r="U639" t="str">
        <v>documentary</v>
      </c>
    </row>
    <row r="640" spans="1:21" x14ac:dyDescent="0.35">
      <c r="A640">
        <v>357</v>
      </c>
      <c r="B640" t="s">
        <v>766</v>
      </c>
      <c r="C640" s="3" t="s">
        <v>767</v>
      </c>
      <c r="D640">
        <v>2300</v>
      </c>
      <c r="E640">
        <v>4253</v>
      </c>
      <c r="F640">
        <f>ROUND(((E640/D640)*100),1)</f>
        <v>184.9</v>
      </c>
      <c r="G640" t="s">
        <v>20</v>
      </c>
      <c r="H640">
        <f>(E640/I640)</f>
        <v>103.73170731707317</v>
      </c>
      <c r="I640">
        <v>41</v>
      </c>
      <c r="J640" t="s">
        <v>21</v>
      </c>
      <c r="K640" t="s">
        <v>22</v>
      </c>
      <c r="L640">
        <v>1441256400</v>
      </c>
      <c r="M640" s="9">
        <f>(((L640/60)/60)/24)+DATE(1970,1,1)</f>
        <v>42250.208333333328</v>
      </c>
      <c r="N640">
        <v>1443416400</v>
      </c>
      <c r="O640" s="9">
        <f>(((N640/60)/60)/24)+DATE(1970,1,1)</f>
        <v>42275.208333333328</v>
      </c>
      <c r="P640" s="10">
        <f>YEAR(M640)</f>
        <v>2015</v>
      </c>
      <c r="Q640" t="b">
        <v>0</v>
      </c>
      <c r="R640" t="b">
        <v>0</v>
      </c>
      <c r="S640" t="s">
        <v>89</v>
      </c>
      <c r="T640" t="str" cm="1">
        <f t="array" ref="T640:U640">_xlfn.TEXTSPLIT(S640, "/")</f>
        <v>games</v>
      </c>
      <c r="U640" t="str">
        <v>video games</v>
      </c>
    </row>
    <row r="641" spans="1:21" ht="31" x14ac:dyDescent="0.35">
      <c r="A641">
        <v>359</v>
      </c>
      <c r="B641" t="s">
        <v>770</v>
      </c>
      <c r="C641" s="3" t="s">
        <v>771</v>
      </c>
      <c r="D641">
        <v>4000</v>
      </c>
      <c r="E641">
        <v>11948</v>
      </c>
      <c r="F641">
        <f>ROUND(((E641/D641)*100),1)</f>
        <v>298.7</v>
      </c>
      <c r="G641" t="s">
        <v>20</v>
      </c>
      <c r="H641">
        <f>(E641/I641)</f>
        <v>63.893048128342244</v>
      </c>
      <c r="I641">
        <v>187</v>
      </c>
      <c r="J641" t="s">
        <v>21</v>
      </c>
      <c r="K641" t="s">
        <v>22</v>
      </c>
      <c r="L641">
        <v>1314421200</v>
      </c>
      <c r="M641" s="9">
        <f>(((L641/60)/60)/24)+DATE(1970,1,1)</f>
        <v>40782.208333333336</v>
      </c>
      <c r="N641">
        <v>1315026000</v>
      </c>
      <c r="O641" s="9">
        <f>(((N641/60)/60)/24)+DATE(1970,1,1)</f>
        <v>40789.208333333336</v>
      </c>
      <c r="P641" s="10">
        <f>YEAR(M641)</f>
        <v>2011</v>
      </c>
      <c r="Q641" t="b">
        <v>0</v>
      </c>
      <c r="R641" t="b">
        <v>0</v>
      </c>
      <c r="S641" t="s">
        <v>71</v>
      </c>
      <c r="T641" t="str" cm="1">
        <f t="array" ref="T641:U641">_xlfn.TEXTSPLIT(S641, "/")</f>
        <v>film &amp; video</v>
      </c>
      <c r="U641" t="str">
        <v>animation</v>
      </c>
    </row>
    <row r="642" spans="1:21" ht="31" x14ac:dyDescent="0.35">
      <c r="A642">
        <v>360</v>
      </c>
      <c r="B642" t="s">
        <v>772</v>
      </c>
      <c r="C642" s="3" t="s">
        <v>773</v>
      </c>
      <c r="D642">
        <v>59700</v>
      </c>
      <c r="E642">
        <v>135132</v>
      </c>
      <c r="F642">
        <f>ROUND(((E642/D642)*100),1)</f>
        <v>226.4</v>
      </c>
      <c r="G642" t="s">
        <v>20</v>
      </c>
      <c r="H642">
        <f>(E642/I642)</f>
        <v>47.002434782608695</v>
      </c>
      <c r="I642">
        <v>2875</v>
      </c>
      <c r="J642" t="s">
        <v>40</v>
      </c>
      <c r="K642" t="s">
        <v>41</v>
      </c>
      <c r="L642">
        <v>1293861600</v>
      </c>
      <c r="M642" s="9">
        <f>(((L642/60)/60)/24)+DATE(1970,1,1)</f>
        <v>40544.25</v>
      </c>
      <c r="N642">
        <v>1295071200</v>
      </c>
      <c r="O642" s="9">
        <f>(((N642/60)/60)/24)+DATE(1970,1,1)</f>
        <v>40558.25</v>
      </c>
      <c r="P642" s="10">
        <f>YEAR(M642)</f>
        <v>2011</v>
      </c>
      <c r="Q642" t="b">
        <v>0</v>
      </c>
      <c r="R642" t="b">
        <v>1</v>
      </c>
      <c r="S642" t="s">
        <v>33</v>
      </c>
      <c r="T642" t="str" cm="1">
        <f t="array" ref="T642:U642">_xlfn.TEXTSPLIT(S642, "/")</f>
        <v>theater</v>
      </c>
      <c r="U642" t="str">
        <v>plays</v>
      </c>
    </row>
    <row r="643" spans="1:21" ht="31" x14ac:dyDescent="0.35">
      <c r="A643">
        <v>361</v>
      </c>
      <c r="B643" t="s">
        <v>774</v>
      </c>
      <c r="C643" s="3" t="s">
        <v>775</v>
      </c>
      <c r="D643">
        <v>5500</v>
      </c>
      <c r="E643">
        <v>9546</v>
      </c>
      <c r="F643">
        <f>ROUND(((E643/D643)*100),1)</f>
        <v>173.6</v>
      </c>
      <c r="G643" t="s">
        <v>20</v>
      </c>
      <c r="H643">
        <f>(E643/I643)</f>
        <v>108.47727272727273</v>
      </c>
      <c r="I643">
        <v>88</v>
      </c>
      <c r="J643" t="s">
        <v>21</v>
      </c>
      <c r="K643" t="s">
        <v>22</v>
      </c>
      <c r="L643">
        <v>1507352400</v>
      </c>
      <c r="M643" s="9">
        <f>(((L643/60)/60)/24)+DATE(1970,1,1)</f>
        <v>43015.208333333328</v>
      </c>
      <c r="N643">
        <v>1509426000</v>
      </c>
      <c r="O643" s="9">
        <f>(((N643/60)/60)/24)+DATE(1970,1,1)</f>
        <v>43039.208333333328</v>
      </c>
      <c r="P643" s="10">
        <f>YEAR(M643)</f>
        <v>2017</v>
      </c>
      <c r="Q643" t="b">
        <v>0</v>
      </c>
      <c r="R643" t="b">
        <v>0</v>
      </c>
      <c r="S643" t="s">
        <v>33</v>
      </c>
      <c r="T643" t="str" cm="1">
        <f t="array" ref="T643:U643">_xlfn.TEXTSPLIT(S643, "/")</f>
        <v>theater</v>
      </c>
      <c r="U643" t="str">
        <v>plays</v>
      </c>
    </row>
    <row r="644" spans="1:21" ht="31" x14ac:dyDescent="0.35">
      <c r="A644">
        <v>362</v>
      </c>
      <c r="B644" t="s">
        <v>776</v>
      </c>
      <c r="C644" s="3" t="s">
        <v>777</v>
      </c>
      <c r="D644">
        <v>3700</v>
      </c>
      <c r="E644">
        <v>13755</v>
      </c>
      <c r="F644">
        <f>ROUND(((E644/D644)*100),1)</f>
        <v>371.8</v>
      </c>
      <c r="G644" t="s">
        <v>20</v>
      </c>
      <c r="H644">
        <f>(E644/I644)</f>
        <v>72.015706806282722</v>
      </c>
      <c r="I644">
        <v>191</v>
      </c>
      <c r="J644" t="s">
        <v>21</v>
      </c>
      <c r="K644" t="s">
        <v>22</v>
      </c>
      <c r="L644">
        <v>1296108000</v>
      </c>
      <c r="M644" s="9">
        <f>(((L644/60)/60)/24)+DATE(1970,1,1)</f>
        <v>40570.25</v>
      </c>
      <c r="N644">
        <v>1299391200</v>
      </c>
      <c r="O644" s="9">
        <f>(((N644/60)/60)/24)+DATE(1970,1,1)</f>
        <v>40608.25</v>
      </c>
      <c r="P644" s="10">
        <f>YEAR(M644)</f>
        <v>2011</v>
      </c>
      <c r="Q644" t="b">
        <v>0</v>
      </c>
      <c r="R644" t="b">
        <v>0</v>
      </c>
      <c r="S644" t="s">
        <v>23</v>
      </c>
      <c r="T644" t="str" cm="1">
        <f t="array" ref="T644:U644">_xlfn.TEXTSPLIT(S644, "/")</f>
        <v>music</v>
      </c>
      <c r="U644" t="str">
        <v>rock</v>
      </c>
    </row>
    <row r="645" spans="1:21" x14ac:dyDescent="0.35">
      <c r="A645">
        <v>363</v>
      </c>
      <c r="B645" t="s">
        <v>778</v>
      </c>
      <c r="C645" s="3" t="s">
        <v>779</v>
      </c>
      <c r="D645">
        <v>5200</v>
      </c>
      <c r="E645">
        <v>8330</v>
      </c>
      <c r="F645">
        <f>ROUND(((E645/D645)*100),1)</f>
        <v>160.19999999999999</v>
      </c>
      <c r="G645" t="s">
        <v>20</v>
      </c>
      <c r="H645">
        <f>(E645/I645)</f>
        <v>59.928057553956833</v>
      </c>
      <c r="I645">
        <v>139</v>
      </c>
      <c r="J645" t="s">
        <v>21</v>
      </c>
      <c r="K645" t="s">
        <v>22</v>
      </c>
      <c r="L645">
        <v>1324965600</v>
      </c>
      <c r="M645" s="9">
        <f>(((L645/60)/60)/24)+DATE(1970,1,1)</f>
        <v>40904.25</v>
      </c>
      <c r="N645">
        <v>1325052000</v>
      </c>
      <c r="O645" s="9">
        <f>(((N645/60)/60)/24)+DATE(1970,1,1)</f>
        <v>40905.25</v>
      </c>
      <c r="P645" s="10">
        <f>YEAR(M645)</f>
        <v>2011</v>
      </c>
      <c r="Q645" t="b">
        <v>0</v>
      </c>
      <c r="R645" t="b">
        <v>0</v>
      </c>
      <c r="S645" t="s">
        <v>23</v>
      </c>
      <c r="T645" t="str" cm="1">
        <f t="array" ref="T645:U645">_xlfn.TEXTSPLIT(S645, "/")</f>
        <v>music</v>
      </c>
      <c r="U645" t="str">
        <v>rock</v>
      </c>
    </row>
    <row r="646" spans="1:21" x14ac:dyDescent="0.35">
      <c r="A646">
        <v>364</v>
      </c>
      <c r="B646" t="s">
        <v>780</v>
      </c>
      <c r="C646" s="3" t="s">
        <v>781</v>
      </c>
      <c r="D646">
        <v>900</v>
      </c>
      <c r="E646">
        <v>14547</v>
      </c>
      <c r="F646">
        <f>ROUND(((E646/D646)*100),1)</f>
        <v>1616.3</v>
      </c>
      <c r="G646" t="s">
        <v>20</v>
      </c>
      <c r="H646">
        <f>(E646/I646)</f>
        <v>78.209677419354833</v>
      </c>
      <c r="I646">
        <v>186</v>
      </c>
      <c r="J646" t="s">
        <v>21</v>
      </c>
      <c r="K646" t="s">
        <v>22</v>
      </c>
      <c r="L646">
        <v>1520229600</v>
      </c>
      <c r="M646" s="9">
        <f>(((L646/60)/60)/24)+DATE(1970,1,1)</f>
        <v>43164.25</v>
      </c>
      <c r="N646">
        <v>1522818000</v>
      </c>
      <c r="O646" s="9">
        <f>(((N646/60)/60)/24)+DATE(1970,1,1)</f>
        <v>43194.208333333328</v>
      </c>
      <c r="P646" s="10">
        <f>YEAR(M646)</f>
        <v>2018</v>
      </c>
      <c r="Q646" t="b">
        <v>0</v>
      </c>
      <c r="R646" t="b">
        <v>0</v>
      </c>
      <c r="S646" t="s">
        <v>60</v>
      </c>
      <c r="T646" t="str" cm="1">
        <f t="array" ref="T646:U646">_xlfn.TEXTSPLIT(S646, "/")</f>
        <v>music</v>
      </c>
      <c r="U646" t="str">
        <v>indie rock</v>
      </c>
    </row>
    <row r="647" spans="1:21" x14ac:dyDescent="0.35">
      <c r="A647">
        <v>365</v>
      </c>
      <c r="B647" t="s">
        <v>782</v>
      </c>
      <c r="C647" s="3" t="s">
        <v>783</v>
      </c>
      <c r="D647">
        <v>1600</v>
      </c>
      <c r="E647">
        <v>11735</v>
      </c>
      <c r="F647">
        <f>ROUND(((E647/D647)*100),1)</f>
        <v>733.4</v>
      </c>
      <c r="G647" t="s">
        <v>20</v>
      </c>
      <c r="H647">
        <f>(E647/I647)</f>
        <v>104.77678571428571</v>
      </c>
      <c r="I647">
        <v>112</v>
      </c>
      <c r="J647" t="s">
        <v>26</v>
      </c>
      <c r="K647" t="s">
        <v>27</v>
      </c>
      <c r="L647">
        <v>1482991200</v>
      </c>
      <c r="M647" s="9">
        <f>(((L647/60)/60)/24)+DATE(1970,1,1)</f>
        <v>42733.25</v>
      </c>
      <c r="N647">
        <v>1485324000</v>
      </c>
      <c r="O647" s="9">
        <f>(((N647/60)/60)/24)+DATE(1970,1,1)</f>
        <v>42760.25</v>
      </c>
      <c r="P647" s="10">
        <f>YEAR(M647)</f>
        <v>2016</v>
      </c>
      <c r="Q647" t="b">
        <v>0</v>
      </c>
      <c r="R647" t="b">
        <v>0</v>
      </c>
      <c r="S647" t="s">
        <v>33</v>
      </c>
      <c r="T647" t="str" cm="1">
        <f t="array" ref="T647:U647">_xlfn.TEXTSPLIT(S647, "/")</f>
        <v>theater</v>
      </c>
      <c r="U647" t="str">
        <v>plays</v>
      </c>
    </row>
    <row r="648" spans="1:21" x14ac:dyDescent="0.35">
      <c r="A648">
        <v>366</v>
      </c>
      <c r="B648" t="s">
        <v>784</v>
      </c>
      <c r="C648" s="3" t="s">
        <v>785</v>
      </c>
      <c r="D648">
        <v>1800</v>
      </c>
      <c r="E648">
        <v>10658</v>
      </c>
      <c r="F648">
        <f>ROUND(((E648/D648)*100),1)</f>
        <v>592.1</v>
      </c>
      <c r="G648" t="s">
        <v>20</v>
      </c>
      <c r="H648">
        <f>(E648/I648)</f>
        <v>105.52475247524752</v>
      </c>
      <c r="I648">
        <v>101</v>
      </c>
      <c r="J648" t="s">
        <v>21</v>
      </c>
      <c r="K648" t="s">
        <v>22</v>
      </c>
      <c r="L648">
        <v>1294034400</v>
      </c>
      <c r="M648" s="9">
        <f>(((L648/60)/60)/24)+DATE(1970,1,1)</f>
        <v>40546.25</v>
      </c>
      <c r="N648">
        <v>1294120800</v>
      </c>
      <c r="O648" s="9">
        <f>(((N648/60)/60)/24)+DATE(1970,1,1)</f>
        <v>40547.25</v>
      </c>
      <c r="P648" s="10">
        <f>YEAR(M648)</f>
        <v>2011</v>
      </c>
      <c r="Q648" t="b">
        <v>0</v>
      </c>
      <c r="R648" t="b">
        <v>1</v>
      </c>
      <c r="S648" t="s">
        <v>33</v>
      </c>
      <c r="T648" t="str" cm="1">
        <f t="array" ref="T648:U648">_xlfn.TEXTSPLIT(S648, "/")</f>
        <v>theater</v>
      </c>
      <c r="U648" t="str">
        <v>plays</v>
      </c>
    </row>
    <row r="649" spans="1:21" x14ac:dyDescent="0.35">
      <c r="A649">
        <v>368</v>
      </c>
      <c r="B649" t="s">
        <v>788</v>
      </c>
      <c r="C649" s="3" t="s">
        <v>789</v>
      </c>
      <c r="D649">
        <v>5200</v>
      </c>
      <c r="E649">
        <v>14394</v>
      </c>
      <c r="F649">
        <f>ROUND(((E649/D649)*100),1)</f>
        <v>276.8</v>
      </c>
      <c r="G649" t="s">
        <v>20</v>
      </c>
      <c r="H649">
        <f>(E649/I649)</f>
        <v>69.873786407766985</v>
      </c>
      <c r="I649">
        <v>206</v>
      </c>
      <c r="J649" t="s">
        <v>40</v>
      </c>
      <c r="K649" t="s">
        <v>41</v>
      </c>
      <c r="L649">
        <v>1286946000</v>
      </c>
      <c r="M649" s="9">
        <f>(((L649/60)/60)/24)+DATE(1970,1,1)</f>
        <v>40464.208333333336</v>
      </c>
      <c r="N649">
        <v>1288933200</v>
      </c>
      <c r="O649" s="9">
        <f>(((N649/60)/60)/24)+DATE(1970,1,1)</f>
        <v>40487.208333333336</v>
      </c>
      <c r="P649" s="10">
        <f>YEAR(M649)</f>
        <v>2010</v>
      </c>
      <c r="Q649" t="b">
        <v>0</v>
      </c>
      <c r="R649" t="b">
        <v>1</v>
      </c>
      <c r="S649" t="s">
        <v>42</v>
      </c>
      <c r="T649" t="str" cm="1">
        <f t="array" ref="T649:U649">_xlfn.TEXTSPLIT(S649, "/")</f>
        <v>film &amp; video</v>
      </c>
      <c r="U649" t="str">
        <v>documentary</v>
      </c>
    </row>
    <row r="650" spans="1:21" x14ac:dyDescent="0.35">
      <c r="A650">
        <v>369</v>
      </c>
      <c r="B650" t="s">
        <v>790</v>
      </c>
      <c r="C650" s="3" t="s">
        <v>791</v>
      </c>
      <c r="D650">
        <v>5400</v>
      </c>
      <c r="E650">
        <v>14743</v>
      </c>
      <c r="F650">
        <f>ROUND(((E650/D650)*100),1)</f>
        <v>273</v>
      </c>
      <c r="G650" t="s">
        <v>20</v>
      </c>
      <c r="H650">
        <f>(E650/I650)</f>
        <v>95.733766233766232</v>
      </c>
      <c r="I650">
        <v>154</v>
      </c>
      <c r="J650" t="s">
        <v>21</v>
      </c>
      <c r="K650" t="s">
        <v>22</v>
      </c>
      <c r="L650">
        <v>1359871200</v>
      </c>
      <c r="M650" s="9">
        <f>(((L650/60)/60)/24)+DATE(1970,1,1)</f>
        <v>41308.25</v>
      </c>
      <c r="N650">
        <v>1363237200</v>
      </c>
      <c r="O650" s="9">
        <f>(((N650/60)/60)/24)+DATE(1970,1,1)</f>
        <v>41347.208333333336</v>
      </c>
      <c r="P650" s="10">
        <f>YEAR(M650)</f>
        <v>2013</v>
      </c>
      <c r="Q650" t="b">
        <v>0</v>
      </c>
      <c r="R650" t="b">
        <v>1</v>
      </c>
      <c r="S650" t="s">
        <v>269</v>
      </c>
      <c r="T650" t="str" cm="1">
        <f t="array" ref="T650:U650">_xlfn.TEXTSPLIT(S650, "/")</f>
        <v>film &amp; video</v>
      </c>
      <c r="U650" t="str">
        <v>television</v>
      </c>
    </row>
    <row r="651" spans="1:21" ht="31" x14ac:dyDescent="0.35">
      <c r="A651">
        <v>370</v>
      </c>
      <c r="B651" t="s">
        <v>792</v>
      </c>
      <c r="C651" s="3" t="s">
        <v>793</v>
      </c>
      <c r="D651">
        <v>112300</v>
      </c>
      <c r="E651">
        <v>178965</v>
      </c>
      <c r="F651">
        <f>ROUND(((E651/D651)*100),1)</f>
        <v>159.4</v>
      </c>
      <c r="G651" t="s">
        <v>20</v>
      </c>
      <c r="H651">
        <f>(E651/I651)</f>
        <v>29.997485752598056</v>
      </c>
      <c r="I651">
        <v>5966</v>
      </c>
      <c r="J651" t="s">
        <v>21</v>
      </c>
      <c r="K651" t="s">
        <v>22</v>
      </c>
      <c r="L651">
        <v>1555304400</v>
      </c>
      <c r="M651" s="9">
        <f>(((L651/60)/60)/24)+DATE(1970,1,1)</f>
        <v>43570.208333333328</v>
      </c>
      <c r="N651">
        <v>1555822800</v>
      </c>
      <c r="O651" s="9">
        <f>(((N651/60)/60)/24)+DATE(1970,1,1)</f>
        <v>43576.208333333328</v>
      </c>
      <c r="P651" s="10">
        <f>YEAR(M651)</f>
        <v>2019</v>
      </c>
      <c r="Q651" t="b">
        <v>0</v>
      </c>
      <c r="R651" t="b">
        <v>0</v>
      </c>
      <c r="S651" t="s">
        <v>33</v>
      </c>
      <c r="T651" t="str" cm="1">
        <f t="array" ref="T651:U651">_xlfn.TEXTSPLIT(S651, "/")</f>
        <v>theater</v>
      </c>
      <c r="U651" t="str">
        <v>plays</v>
      </c>
    </row>
    <row r="652" spans="1:21" ht="31" x14ac:dyDescent="0.35">
      <c r="A652">
        <v>372</v>
      </c>
      <c r="B652" t="s">
        <v>796</v>
      </c>
      <c r="C652" s="3" t="s">
        <v>797</v>
      </c>
      <c r="D652">
        <v>900</v>
      </c>
      <c r="E652">
        <v>14324</v>
      </c>
      <c r="F652">
        <f>ROUND(((E652/D652)*100),1)</f>
        <v>1591.6</v>
      </c>
      <c r="G652" t="s">
        <v>20</v>
      </c>
      <c r="H652">
        <f>(E652/I652)</f>
        <v>84.757396449704146</v>
      </c>
      <c r="I652">
        <v>169</v>
      </c>
      <c r="J652" t="s">
        <v>21</v>
      </c>
      <c r="K652" t="s">
        <v>22</v>
      </c>
      <c r="L652">
        <v>1420696800</v>
      </c>
      <c r="M652" s="9">
        <f>(((L652/60)/60)/24)+DATE(1970,1,1)</f>
        <v>42012.25</v>
      </c>
      <c r="N652">
        <v>1422424800</v>
      </c>
      <c r="O652" s="9">
        <f>(((N652/60)/60)/24)+DATE(1970,1,1)</f>
        <v>42032.25</v>
      </c>
      <c r="P652" s="10">
        <f>YEAR(M652)</f>
        <v>2015</v>
      </c>
      <c r="Q652" t="b">
        <v>0</v>
      </c>
      <c r="R652" t="b">
        <v>1</v>
      </c>
      <c r="S652" t="s">
        <v>42</v>
      </c>
      <c r="T652" t="str" cm="1">
        <f t="array" ref="T652:U652">_xlfn.TEXTSPLIT(S652, "/")</f>
        <v>film &amp; video</v>
      </c>
      <c r="U652" t="str">
        <v>documentary</v>
      </c>
    </row>
    <row r="653" spans="1:21" x14ac:dyDescent="0.35">
      <c r="A653">
        <v>373</v>
      </c>
      <c r="B653" t="s">
        <v>798</v>
      </c>
      <c r="C653" s="3" t="s">
        <v>799</v>
      </c>
      <c r="D653">
        <v>22500</v>
      </c>
      <c r="E653">
        <v>164291</v>
      </c>
      <c r="F653">
        <f>ROUND(((E653/D653)*100),1)</f>
        <v>730.2</v>
      </c>
      <c r="G653" t="s">
        <v>20</v>
      </c>
      <c r="H653">
        <f>(E653/I653)</f>
        <v>78.010921177587846</v>
      </c>
      <c r="I653">
        <v>2106</v>
      </c>
      <c r="J653" t="s">
        <v>21</v>
      </c>
      <c r="K653" t="s">
        <v>22</v>
      </c>
      <c r="L653">
        <v>1502946000</v>
      </c>
      <c r="M653" s="9">
        <f>(((L653/60)/60)/24)+DATE(1970,1,1)</f>
        <v>42964.208333333328</v>
      </c>
      <c r="N653">
        <v>1503637200</v>
      </c>
      <c r="O653" s="9">
        <f>(((N653/60)/60)/24)+DATE(1970,1,1)</f>
        <v>42972.208333333328</v>
      </c>
      <c r="P653" s="10">
        <f>YEAR(M653)</f>
        <v>2017</v>
      </c>
      <c r="Q653" t="b">
        <v>0</v>
      </c>
      <c r="R653" t="b">
        <v>0</v>
      </c>
      <c r="S653" t="s">
        <v>33</v>
      </c>
      <c r="T653" t="str" cm="1">
        <f t="array" ref="T653:U653">_xlfn.TEXTSPLIT(S653, "/")</f>
        <v>theater</v>
      </c>
      <c r="U653" t="str">
        <v>plays</v>
      </c>
    </row>
    <row r="654" spans="1:21" x14ac:dyDescent="0.35">
      <c r="A654">
        <v>376</v>
      </c>
      <c r="B654" t="s">
        <v>804</v>
      </c>
      <c r="C654" s="3" t="s">
        <v>805</v>
      </c>
      <c r="D654">
        <v>3400</v>
      </c>
      <c r="E654">
        <v>12275</v>
      </c>
      <c r="F654">
        <f>ROUND(((E654/D654)*100),1)</f>
        <v>361</v>
      </c>
      <c r="G654" t="s">
        <v>20</v>
      </c>
      <c r="H654">
        <f>(E654/I654)</f>
        <v>93.702290076335885</v>
      </c>
      <c r="I654">
        <v>131</v>
      </c>
      <c r="J654" t="s">
        <v>21</v>
      </c>
      <c r="K654" t="s">
        <v>22</v>
      </c>
      <c r="L654">
        <v>1404622800</v>
      </c>
      <c r="M654" s="9">
        <f>(((L654/60)/60)/24)+DATE(1970,1,1)</f>
        <v>41826.208333333336</v>
      </c>
      <c r="N654">
        <v>1405141200</v>
      </c>
      <c r="O654" s="9">
        <f>(((N654/60)/60)/24)+DATE(1970,1,1)</f>
        <v>41832.208333333336</v>
      </c>
      <c r="P654" s="10">
        <f>YEAR(M654)</f>
        <v>2014</v>
      </c>
      <c r="Q654" t="b">
        <v>0</v>
      </c>
      <c r="R654" t="b">
        <v>0</v>
      </c>
      <c r="S654" t="s">
        <v>23</v>
      </c>
      <c r="T654" t="str" cm="1">
        <f t="array" ref="T654:U654">_xlfn.TEXTSPLIT(S654, "/")</f>
        <v>music</v>
      </c>
      <c r="U654" t="str">
        <v>rock</v>
      </c>
    </row>
    <row r="655" spans="1:21" ht="31" x14ac:dyDescent="0.35">
      <c r="A655">
        <v>380</v>
      </c>
      <c r="B655" t="s">
        <v>812</v>
      </c>
      <c r="C655" s="3" t="s">
        <v>813</v>
      </c>
      <c r="D655">
        <v>2500</v>
      </c>
      <c r="E655">
        <v>4008</v>
      </c>
      <c r="F655">
        <f>ROUND(((E655/D655)*100),1)</f>
        <v>160.30000000000001</v>
      </c>
      <c r="G655" t="s">
        <v>20</v>
      </c>
      <c r="H655">
        <f>(E655/I655)</f>
        <v>47.714285714285715</v>
      </c>
      <c r="I655">
        <v>84</v>
      </c>
      <c r="J655" t="s">
        <v>21</v>
      </c>
      <c r="K655" t="s">
        <v>22</v>
      </c>
      <c r="L655">
        <v>1371963600</v>
      </c>
      <c r="M655" s="9">
        <f>(((L655/60)/60)/24)+DATE(1970,1,1)</f>
        <v>41448.208333333336</v>
      </c>
      <c r="N655">
        <v>1372395600</v>
      </c>
      <c r="O655" s="9">
        <f>(((N655/60)/60)/24)+DATE(1970,1,1)</f>
        <v>41453.208333333336</v>
      </c>
      <c r="P655" s="10">
        <f>YEAR(M655)</f>
        <v>2013</v>
      </c>
      <c r="Q655" t="b">
        <v>0</v>
      </c>
      <c r="R655" t="b">
        <v>0</v>
      </c>
      <c r="S655" t="s">
        <v>33</v>
      </c>
      <c r="T655" t="str" cm="1">
        <f t="array" ref="T655:U655">_xlfn.TEXTSPLIT(S655, "/")</f>
        <v>theater</v>
      </c>
      <c r="U655" t="str">
        <v>plays</v>
      </c>
    </row>
    <row r="656" spans="1:21" x14ac:dyDescent="0.35">
      <c r="A656">
        <v>381</v>
      </c>
      <c r="B656" t="s">
        <v>814</v>
      </c>
      <c r="C656" s="3" t="s">
        <v>815</v>
      </c>
      <c r="D656">
        <v>5300</v>
      </c>
      <c r="E656">
        <v>9749</v>
      </c>
      <c r="F656">
        <f>ROUND(((E656/D656)*100),1)</f>
        <v>183.9</v>
      </c>
      <c r="G656" t="s">
        <v>20</v>
      </c>
      <c r="H656">
        <f>(E656/I656)</f>
        <v>62.896774193548389</v>
      </c>
      <c r="I656">
        <v>155</v>
      </c>
      <c r="J656" t="s">
        <v>21</v>
      </c>
      <c r="K656" t="s">
        <v>22</v>
      </c>
      <c r="L656">
        <v>1433739600</v>
      </c>
      <c r="M656" s="9">
        <f>(((L656/60)/60)/24)+DATE(1970,1,1)</f>
        <v>42163.208333333328</v>
      </c>
      <c r="N656">
        <v>1437714000</v>
      </c>
      <c r="O656" s="9">
        <f>(((N656/60)/60)/24)+DATE(1970,1,1)</f>
        <v>42209.208333333328</v>
      </c>
      <c r="P656" s="10">
        <f>YEAR(M656)</f>
        <v>2015</v>
      </c>
      <c r="Q656" t="b">
        <v>0</v>
      </c>
      <c r="R656" t="b">
        <v>0</v>
      </c>
      <c r="S656" t="s">
        <v>33</v>
      </c>
      <c r="T656" t="str" cm="1">
        <f t="array" ref="T656:U656">_xlfn.TEXTSPLIT(S656, "/")</f>
        <v>theater</v>
      </c>
      <c r="U656" t="str">
        <v>plays</v>
      </c>
    </row>
    <row r="657" spans="1:21" x14ac:dyDescent="0.35">
      <c r="A657">
        <v>383</v>
      </c>
      <c r="B657" t="s">
        <v>818</v>
      </c>
      <c r="C657" s="3" t="s">
        <v>819</v>
      </c>
      <c r="D657">
        <v>6300</v>
      </c>
      <c r="E657">
        <v>14199</v>
      </c>
      <c r="F657">
        <f>ROUND(((E657/D657)*100),1)</f>
        <v>225.4</v>
      </c>
      <c r="G657" t="s">
        <v>20</v>
      </c>
      <c r="H657">
        <f>(E657/I657)</f>
        <v>75.126984126984127</v>
      </c>
      <c r="I657">
        <v>189</v>
      </c>
      <c r="J657" t="s">
        <v>21</v>
      </c>
      <c r="K657" t="s">
        <v>22</v>
      </c>
      <c r="L657">
        <v>1550037600</v>
      </c>
      <c r="M657" s="9">
        <f>(((L657/60)/60)/24)+DATE(1970,1,1)</f>
        <v>43509.25</v>
      </c>
      <c r="N657">
        <v>1550556000</v>
      </c>
      <c r="O657" s="9">
        <f>(((N657/60)/60)/24)+DATE(1970,1,1)</f>
        <v>43515.25</v>
      </c>
      <c r="P657" s="10">
        <f>YEAR(M657)</f>
        <v>2019</v>
      </c>
      <c r="Q657" t="b">
        <v>0</v>
      </c>
      <c r="R657" t="b">
        <v>1</v>
      </c>
      <c r="S657" t="s">
        <v>17</v>
      </c>
      <c r="T657" t="str" cm="1">
        <f t="array" ref="T657:U657">_xlfn.TEXTSPLIT(S657, "/")</f>
        <v>food</v>
      </c>
      <c r="U657" t="str">
        <v>food trucks</v>
      </c>
    </row>
    <row r="658" spans="1:21" x14ac:dyDescent="0.35">
      <c r="A658">
        <v>384</v>
      </c>
      <c r="B658" t="s">
        <v>820</v>
      </c>
      <c r="C658" s="3" t="s">
        <v>821</v>
      </c>
      <c r="D658">
        <v>114400</v>
      </c>
      <c r="E658">
        <v>196779</v>
      </c>
      <c r="F658">
        <f>ROUND(((E658/D658)*100),1)</f>
        <v>172</v>
      </c>
      <c r="G658" t="s">
        <v>20</v>
      </c>
      <c r="H658">
        <f>(E658/I658)</f>
        <v>41.004167534903104</v>
      </c>
      <c r="I658">
        <v>4799</v>
      </c>
      <c r="J658" t="s">
        <v>21</v>
      </c>
      <c r="K658" t="s">
        <v>22</v>
      </c>
      <c r="L658">
        <v>1486706400</v>
      </c>
      <c r="M658" s="9">
        <f>(((L658/60)/60)/24)+DATE(1970,1,1)</f>
        <v>42776.25</v>
      </c>
      <c r="N658">
        <v>1489039200</v>
      </c>
      <c r="O658" s="9">
        <f>(((N658/60)/60)/24)+DATE(1970,1,1)</f>
        <v>42803.25</v>
      </c>
      <c r="P658" s="10">
        <f>YEAR(M658)</f>
        <v>2017</v>
      </c>
      <c r="Q658" t="b">
        <v>1</v>
      </c>
      <c r="R658" t="b">
        <v>1</v>
      </c>
      <c r="S658" t="s">
        <v>42</v>
      </c>
      <c r="T658" t="str" cm="1">
        <f t="array" ref="T658:U658">_xlfn.TEXTSPLIT(S658, "/")</f>
        <v>film &amp; video</v>
      </c>
      <c r="U658" t="str">
        <v>documentary</v>
      </c>
    </row>
    <row r="659" spans="1:21" ht="31" x14ac:dyDescent="0.35">
      <c r="A659">
        <v>385</v>
      </c>
      <c r="B659" t="s">
        <v>822</v>
      </c>
      <c r="C659" s="3" t="s">
        <v>823</v>
      </c>
      <c r="D659">
        <v>38900</v>
      </c>
      <c r="E659">
        <v>56859</v>
      </c>
      <c r="F659">
        <f>ROUND(((E659/D659)*100),1)</f>
        <v>146.19999999999999</v>
      </c>
      <c r="G659" t="s">
        <v>20</v>
      </c>
      <c r="H659">
        <f>(E659/I659)</f>
        <v>50.007915567282325</v>
      </c>
      <c r="I659">
        <v>1137</v>
      </c>
      <c r="J659" t="s">
        <v>21</v>
      </c>
      <c r="K659" t="s">
        <v>22</v>
      </c>
      <c r="L659">
        <v>1553835600</v>
      </c>
      <c r="M659" s="9">
        <f>(((L659/60)/60)/24)+DATE(1970,1,1)</f>
        <v>43553.208333333328</v>
      </c>
      <c r="N659">
        <v>1556600400</v>
      </c>
      <c r="O659" s="9">
        <f>(((N659/60)/60)/24)+DATE(1970,1,1)</f>
        <v>43585.208333333328</v>
      </c>
      <c r="P659" s="10">
        <f>YEAR(M659)</f>
        <v>2019</v>
      </c>
      <c r="Q659" t="b">
        <v>0</v>
      </c>
      <c r="R659" t="b">
        <v>0</v>
      </c>
      <c r="S659" t="s">
        <v>68</v>
      </c>
      <c r="T659" t="str" cm="1">
        <f t="array" ref="T659:U659">_xlfn.TEXTSPLIT(S659, "/")</f>
        <v>publishing</v>
      </c>
      <c r="U659" t="str">
        <v>nonfiction</v>
      </c>
    </row>
    <row r="660" spans="1:21" x14ac:dyDescent="0.35">
      <c r="A660">
        <v>389</v>
      </c>
      <c r="B660" t="s">
        <v>830</v>
      </c>
      <c r="C660" s="3" t="s">
        <v>831</v>
      </c>
      <c r="D660">
        <v>83000</v>
      </c>
      <c r="E660">
        <v>101352</v>
      </c>
      <c r="F660">
        <f>ROUND(((E660/D660)*100),1)</f>
        <v>122.1</v>
      </c>
      <c r="G660" t="s">
        <v>20</v>
      </c>
      <c r="H660">
        <f>(E660/I660)</f>
        <v>87.979166666666671</v>
      </c>
      <c r="I660">
        <v>1152</v>
      </c>
      <c r="J660" t="s">
        <v>21</v>
      </c>
      <c r="K660" t="s">
        <v>22</v>
      </c>
      <c r="L660">
        <v>1288242000</v>
      </c>
      <c r="M660" s="9">
        <f>(((L660/60)/60)/24)+DATE(1970,1,1)</f>
        <v>40479.208333333336</v>
      </c>
      <c r="N660">
        <v>1290578400</v>
      </c>
      <c r="O660" s="9">
        <f>(((N660/60)/60)/24)+DATE(1970,1,1)</f>
        <v>40506.25</v>
      </c>
      <c r="P660" s="10">
        <f>YEAR(M660)</f>
        <v>2010</v>
      </c>
      <c r="Q660" t="b">
        <v>0</v>
      </c>
      <c r="R660" t="b">
        <v>0</v>
      </c>
      <c r="S660" t="s">
        <v>33</v>
      </c>
      <c r="T660" t="str" cm="1">
        <f t="array" ref="T660:U660">_xlfn.TEXTSPLIT(S660, "/")</f>
        <v>theater</v>
      </c>
      <c r="U660" t="str">
        <v>plays</v>
      </c>
    </row>
    <row r="661" spans="1:21" x14ac:dyDescent="0.35">
      <c r="A661">
        <v>390</v>
      </c>
      <c r="B661" t="s">
        <v>832</v>
      </c>
      <c r="C661" s="3" t="s">
        <v>833</v>
      </c>
      <c r="D661">
        <v>2400</v>
      </c>
      <c r="E661">
        <v>4477</v>
      </c>
      <c r="F661">
        <f>ROUND(((E661/D661)*100),1)</f>
        <v>186.5</v>
      </c>
      <c r="G661" t="s">
        <v>20</v>
      </c>
      <c r="H661">
        <f>(E661/I661)</f>
        <v>89.54</v>
      </c>
      <c r="I661">
        <v>50</v>
      </c>
      <c r="J661" t="s">
        <v>21</v>
      </c>
      <c r="K661" t="s">
        <v>22</v>
      </c>
      <c r="L661">
        <v>1379048400</v>
      </c>
      <c r="M661" s="9">
        <f>(((L661/60)/60)/24)+DATE(1970,1,1)</f>
        <v>41530.208333333336</v>
      </c>
      <c r="N661">
        <v>1380344400</v>
      </c>
      <c r="O661" s="9">
        <f>(((N661/60)/60)/24)+DATE(1970,1,1)</f>
        <v>41545.208333333336</v>
      </c>
      <c r="P661" s="10">
        <f>YEAR(M661)</f>
        <v>2013</v>
      </c>
      <c r="Q661" t="b">
        <v>0</v>
      </c>
      <c r="R661" t="b">
        <v>0</v>
      </c>
      <c r="S661" t="s">
        <v>122</v>
      </c>
      <c r="T661" t="str" cm="1">
        <f t="array" ref="T661:U661">_xlfn.TEXTSPLIT(S661, "/")</f>
        <v>photography</v>
      </c>
      <c r="U661" t="str">
        <v>photography books</v>
      </c>
    </row>
    <row r="662" spans="1:21" x14ac:dyDescent="0.35">
      <c r="A662">
        <v>393</v>
      </c>
      <c r="B662" t="s">
        <v>838</v>
      </c>
      <c r="C662" s="3" t="s">
        <v>839</v>
      </c>
      <c r="D662">
        <v>62800</v>
      </c>
      <c r="E662">
        <v>143788</v>
      </c>
      <c r="F662">
        <f>ROUND(((E662/D662)*100),1)</f>
        <v>229</v>
      </c>
      <c r="G662" t="s">
        <v>20</v>
      </c>
      <c r="H662">
        <f>(E662/I662)</f>
        <v>47.004903563255965</v>
      </c>
      <c r="I662">
        <v>3059</v>
      </c>
      <c r="J662" t="s">
        <v>15</v>
      </c>
      <c r="K662" t="s">
        <v>16</v>
      </c>
      <c r="L662">
        <v>1500267600</v>
      </c>
      <c r="M662" s="9">
        <f>(((L662/60)/60)/24)+DATE(1970,1,1)</f>
        <v>42933.208333333328</v>
      </c>
      <c r="N662">
        <v>1500354000</v>
      </c>
      <c r="O662" s="9">
        <f>(((N662/60)/60)/24)+DATE(1970,1,1)</f>
        <v>42934.208333333328</v>
      </c>
      <c r="P662" s="10">
        <f>YEAR(M662)</f>
        <v>2017</v>
      </c>
      <c r="Q662" t="b">
        <v>0</v>
      </c>
      <c r="R662" t="b">
        <v>0</v>
      </c>
      <c r="S662" t="s">
        <v>159</v>
      </c>
      <c r="T662" t="str" cm="1">
        <f t="array" ref="T662:U662">_xlfn.TEXTSPLIT(S662, "/")</f>
        <v>music</v>
      </c>
      <c r="U662" t="str">
        <v>jazz</v>
      </c>
    </row>
    <row r="663" spans="1:21" ht="31" x14ac:dyDescent="0.35">
      <c r="A663">
        <v>394</v>
      </c>
      <c r="B663" t="s">
        <v>840</v>
      </c>
      <c r="C663" s="3" t="s">
        <v>841</v>
      </c>
      <c r="D663">
        <v>800</v>
      </c>
      <c r="E663">
        <v>3755</v>
      </c>
      <c r="F663">
        <f>ROUND(((E663/D663)*100),1)</f>
        <v>469.4</v>
      </c>
      <c r="G663" t="s">
        <v>20</v>
      </c>
      <c r="H663">
        <f>(E663/I663)</f>
        <v>110.44117647058823</v>
      </c>
      <c r="I663">
        <v>34</v>
      </c>
      <c r="J663" t="s">
        <v>21</v>
      </c>
      <c r="K663" t="s">
        <v>22</v>
      </c>
      <c r="L663">
        <v>1375074000</v>
      </c>
      <c r="M663" s="9">
        <f>(((L663/60)/60)/24)+DATE(1970,1,1)</f>
        <v>41484.208333333336</v>
      </c>
      <c r="N663">
        <v>1375938000</v>
      </c>
      <c r="O663" s="9">
        <f>(((N663/60)/60)/24)+DATE(1970,1,1)</f>
        <v>41494.208333333336</v>
      </c>
      <c r="P663" s="10">
        <f>YEAR(M663)</f>
        <v>2013</v>
      </c>
      <c r="Q663" t="b">
        <v>0</v>
      </c>
      <c r="R663" t="b">
        <v>1</v>
      </c>
      <c r="S663" t="s">
        <v>42</v>
      </c>
      <c r="T663" t="str" cm="1">
        <f t="array" ref="T663:U663">_xlfn.TEXTSPLIT(S663, "/")</f>
        <v>film &amp; video</v>
      </c>
      <c r="U663" t="str">
        <v>documentary</v>
      </c>
    </row>
    <row r="664" spans="1:21" ht="31" x14ac:dyDescent="0.35">
      <c r="A664">
        <v>395</v>
      </c>
      <c r="B664" t="s">
        <v>295</v>
      </c>
      <c r="C664" s="3" t="s">
        <v>842</v>
      </c>
      <c r="D664">
        <v>7100</v>
      </c>
      <c r="E664">
        <v>9238</v>
      </c>
      <c r="F664">
        <f>ROUND(((E664/D664)*100),1)</f>
        <v>130.1</v>
      </c>
      <c r="G664" t="s">
        <v>20</v>
      </c>
      <c r="H664">
        <f>(E664/I664)</f>
        <v>41.990909090909092</v>
      </c>
      <c r="I664">
        <v>220</v>
      </c>
      <c r="J664" t="s">
        <v>21</v>
      </c>
      <c r="K664" t="s">
        <v>22</v>
      </c>
      <c r="L664">
        <v>1323324000</v>
      </c>
      <c r="M664" s="9">
        <f>(((L664/60)/60)/24)+DATE(1970,1,1)</f>
        <v>40885.25</v>
      </c>
      <c r="N664">
        <v>1323410400</v>
      </c>
      <c r="O664" s="9">
        <f>(((N664/60)/60)/24)+DATE(1970,1,1)</f>
        <v>40886.25</v>
      </c>
      <c r="P664" s="10">
        <f>YEAR(M664)</f>
        <v>2011</v>
      </c>
      <c r="Q664" t="b">
        <v>1</v>
      </c>
      <c r="R664" t="b">
        <v>0</v>
      </c>
      <c r="S664" t="s">
        <v>33</v>
      </c>
      <c r="T664" t="str" cm="1">
        <f t="array" ref="T664:U664">_xlfn.TEXTSPLIT(S664, "/")</f>
        <v>theater</v>
      </c>
      <c r="U664" t="str">
        <v>plays</v>
      </c>
    </row>
    <row r="665" spans="1:21" x14ac:dyDescent="0.35">
      <c r="A665">
        <v>396</v>
      </c>
      <c r="B665" t="s">
        <v>843</v>
      </c>
      <c r="C665" s="3" t="s">
        <v>844</v>
      </c>
      <c r="D665">
        <v>46100</v>
      </c>
      <c r="E665">
        <v>77012</v>
      </c>
      <c r="F665">
        <f>ROUND(((E665/D665)*100),1)</f>
        <v>167.1</v>
      </c>
      <c r="G665" t="s">
        <v>20</v>
      </c>
      <c r="H665">
        <f>(E665/I665)</f>
        <v>48.012468827930178</v>
      </c>
      <c r="I665">
        <v>1604</v>
      </c>
      <c r="J665" t="s">
        <v>26</v>
      </c>
      <c r="K665" t="s">
        <v>27</v>
      </c>
      <c r="L665">
        <v>1538715600</v>
      </c>
      <c r="M665" s="9">
        <f>(((L665/60)/60)/24)+DATE(1970,1,1)</f>
        <v>43378.208333333328</v>
      </c>
      <c r="N665">
        <v>1539406800</v>
      </c>
      <c r="O665" s="9">
        <f>(((N665/60)/60)/24)+DATE(1970,1,1)</f>
        <v>43386.208333333328</v>
      </c>
      <c r="P665" s="10">
        <f>YEAR(M665)</f>
        <v>2018</v>
      </c>
      <c r="Q665" t="b">
        <v>0</v>
      </c>
      <c r="R665" t="b">
        <v>0</v>
      </c>
      <c r="S665" t="s">
        <v>53</v>
      </c>
      <c r="T665" t="str" cm="1">
        <f t="array" ref="T665:U665">_xlfn.TEXTSPLIT(S665, "/")</f>
        <v>film &amp; video</v>
      </c>
      <c r="U665" t="str">
        <v>drama</v>
      </c>
    </row>
    <row r="666" spans="1:21" x14ac:dyDescent="0.35">
      <c r="A666">
        <v>397</v>
      </c>
      <c r="B666" t="s">
        <v>845</v>
      </c>
      <c r="C666" s="3" t="s">
        <v>846</v>
      </c>
      <c r="D666">
        <v>8100</v>
      </c>
      <c r="E666">
        <v>14083</v>
      </c>
      <c r="F666">
        <f>ROUND(((E666/D666)*100),1)</f>
        <v>173.9</v>
      </c>
      <c r="G666" t="s">
        <v>20</v>
      </c>
      <c r="H666">
        <f>(E666/I666)</f>
        <v>31.019823788546255</v>
      </c>
      <c r="I666">
        <v>454</v>
      </c>
      <c r="J666" t="s">
        <v>21</v>
      </c>
      <c r="K666" t="s">
        <v>22</v>
      </c>
      <c r="L666">
        <v>1369285200</v>
      </c>
      <c r="M666" s="9">
        <f>(((L666/60)/60)/24)+DATE(1970,1,1)</f>
        <v>41417.208333333336</v>
      </c>
      <c r="N666">
        <v>1369803600</v>
      </c>
      <c r="O666" s="9">
        <f>(((N666/60)/60)/24)+DATE(1970,1,1)</f>
        <v>41423.208333333336</v>
      </c>
      <c r="P666" s="10">
        <f>YEAR(M666)</f>
        <v>2013</v>
      </c>
      <c r="Q666" t="b">
        <v>0</v>
      </c>
      <c r="R666" t="b">
        <v>0</v>
      </c>
      <c r="S666" t="s">
        <v>23</v>
      </c>
      <c r="T666" t="str" cm="1">
        <f t="array" ref="T666:U666">_xlfn.TEXTSPLIT(S666, "/")</f>
        <v>music</v>
      </c>
      <c r="U666" t="str">
        <v>rock</v>
      </c>
    </row>
    <row r="667" spans="1:21" ht="31" x14ac:dyDescent="0.35">
      <c r="A667">
        <v>398</v>
      </c>
      <c r="B667" t="s">
        <v>847</v>
      </c>
      <c r="C667" s="3" t="s">
        <v>848</v>
      </c>
      <c r="D667">
        <v>1700</v>
      </c>
      <c r="E667">
        <v>12202</v>
      </c>
      <c r="F667">
        <f>ROUND(((E667/D667)*100),1)</f>
        <v>717.8</v>
      </c>
      <c r="G667" t="s">
        <v>20</v>
      </c>
      <c r="H667">
        <f>(E667/I667)</f>
        <v>99.203252032520325</v>
      </c>
      <c r="I667">
        <v>123</v>
      </c>
      <c r="J667" t="s">
        <v>107</v>
      </c>
      <c r="K667" t="s">
        <v>108</v>
      </c>
      <c r="L667">
        <v>1525755600</v>
      </c>
      <c r="M667" s="9">
        <f>(((L667/60)/60)/24)+DATE(1970,1,1)</f>
        <v>43228.208333333328</v>
      </c>
      <c r="N667">
        <v>1525928400</v>
      </c>
      <c r="O667" s="9">
        <f>(((N667/60)/60)/24)+DATE(1970,1,1)</f>
        <v>43230.208333333328</v>
      </c>
      <c r="P667" s="10">
        <f>YEAR(M667)</f>
        <v>2018</v>
      </c>
      <c r="Q667" t="b">
        <v>0</v>
      </c>
      <c r="R667" t="b">
        <v>1</v>
      </c>
      <c r="S667" t="s">
        <v>71</v>
      </c>
      <c r="T667" t="str" cm="1">
        <f t="array" ref="T667:U667">_xlfn.TEXTSPLIT(S667, "/")</f>
        <v>film &amp; video</v>
      </c>
      <c r="U667" t="str">
        <v>animation</v>
      </c>
    </row>
    <row r="668" spans="1:21" x14ac:dyDescent="0.35">
      <c r="A668">
        <v>401</v>
      </c>
      <c r="B668" t="s">
        <v>853</v>
      </c>
      <c r="C668" s="3" t="s">
        <v>854</v>
      </c>
      <c r="D668">
        <v>900</v>
      </c>
      <c r="E668">
        <v>13772</v>
      </c>
      <c r="F668">
        <f>ROUND(((E668/D668)*100),1)</f>
        <v>1530.2</v>
      </c>
      <c r="G668" t="s">
        <v>20</v>
      </c>
      <c r="H668">
        <f>(E668/I668)</f>
        <v>46.060200668896321</v>
      </c>
      <c r="I668">
        <v>299</v>
      </c>
      <c r="J668" t="s">
        <v>21</v>
      </c>
      <c r="K668" t="s">
        <v>22</v>
      </c>
      <c r="L668">
        <v>1572152400</v>
      </c>
      <c r="M668" s="9">
        <f>(((L668/60)/60)/24)+DATE(1970,1,1)</f>
        <v>43765.208333333328</v>
      </c>
      <c r="N668">
        <v>1572152400</v>
      </c>
      <c r="O668" s="9">
        <f>(((N668/60)/60)/24)+DATE(1970,1,1)</f>
        <v>43765.208333333328</v>
      </c>
      <c r="P668" s="10">
        <f>YEAR(M668)</f>
        <v>2019</v>
      </c>
      <c r="Q668" t="b">
        <v>0</v>
      </c>
      <c r="R668" t="b">
        <v>0</v>
      </c>
      <c r="S668" t="s">
        <v>33</v>
      </c>
      <c r="T668" t="str" cm="1">
        <f t="array" ref="T668:U668">_xlfn.TEXTSPLIT(S668, "/")</f>
        <v>theater</v>
      </c>
      <c r="U668" t="str">
        <v>plays</v>
      </c>
    </row>
    <row r="669" spans="1:21" x14ac:dyDescent="0.35">
      <c r="A669">
        <v>404</v>
      </c>
      <c r="B669" t="s">
        <v>859</v>
      </c>
      <c r="C669" s="3" t="s">
        <v>860</v>
      </c>
      <c r="D669">
        <v>48900</v>
      </c>
      <c r="E669">
        <v>154321</v>
      </c>
      <c r="F669">
        <f>ROUND(((E669/D669)*100),1)</f>
        <v>315.60000000000002</v>
      </c>
      <c r="G669" t="s">
        <v>20</v>
      </c>
      <c r="H669">
        <f>(E669/I669)</f>
        <v>68.985695127402778</v>
      </c>
      <c r="I669">
        <v>2237</v>
      </c>
      <c r="J669" t="s">
        <v>21</v>
      </c>
      <c r="K669" t="s">
        <v>22</v>
      </c>
      <c r="L669">
        <v>1510639200</v>
      </c>
      <c r="M669" s="9">
        <f>(((L669/60)/60)/24)+DATE(1970,1,1)</f>
        <v>43053.25</v>
      </c>
      <c r="N669">
        <v>1510898400</v>
      </c>
      <c r="O669" s="9">
        <f>(((N669/60)/60)/24)+DATE(1970,1,1)</f>
        <v>43056.25</v>
      </c>
      <c r="P669" s="10">
        <f>YEAR(M669)</f>
        <v>2017</v>
      </c>
      <c r="Q669" t="b">
        <v>0</v>
      </c>
      <c r="R669" t="b">
        <v>0</v>
      </c>
      <c r="S669" t="s">
        <v>33</v>
      </c>
      <c r="T669" t="str" cm="1">
        <f t="array" ref="T669:U669">_xlfn.TEXTSPLIT(S669, "/")</f>
        <v>theater</v>
      </c>
      <c r="U669" t="str">
        <v>plays</v>
      </c>
    </row>
    <row r="670" spans="1:21" ht="31" x14ac:dyDescent="0.35">
      <c r="A670">
        <v>406</v>
      </c>
      <c r="B670" t="s">
        <v>863</v>
      </c>
      <c r="C670" s="3" t="s">
        <v>864</v>
      </c>
      <c r="D670">
        <v>39300</v>
      </c>
      <c r="E670">
        <v>71583</v>
      </c>
      <c r="F670">
        <f>ROUND(((E670/D670)*100),1)</f>
        <v>182.1</v>
      </c>
      <c r="G670" t="s">
        <v>20</v>
      </c>
      <c r="H670">
        <f>(E670/I670)</f>
        <v>110.98139534883721</v>
      </c>
      <c r="I670">
        <v>645</v>
      </c>
      <c r="J670" t="s">
        <v>21</v>
      </c>
      <c r="K670" t="s">
        <v>22</v>
      </c>
      <c r="L670">
        <v>1359525600</v>
      </c>
      <c r="M670" s="9">
        <f>(((L670/60)/60)/24)+DATE(1970,1,1)</f>
        <v>41304.25</v>
      </c>
      <c r="N670">
        <v>1360562400</v>
      </c>
      <c r="O670" s="9">
        <f>(((N670/60)/60)/24)+DATE(1970,1,1)</f>
        <v>41316.25</v>
      </c>
      <c r="P670" s="10">
        <f>YEAR(M670)</f>
        <v>2013</v>
      </c>
      <c r="Q670" t="b">
        <v>1</v>
      </c>
      <c r="R670" t="b">
        <v>0</v>
      </c>
      <c r="S670" t="s">
        <v>42</v>
      </c>
      <c r="T670" t="str" cm="1">
        <f t="array" ref="T670:U670">_xlfn.TEXTSPLIT(S670, "/")</f>
        <v>film &amp; video</v>
      </c>
      <c r="U670" t="str">
        <v>documentary</v>
      </c>
    </row>
    <row r="671" spans="1:21" ht="31" x14ac:dyDescent="0.35">
      <c r="A671">
        <v>407</v>
      </c>
      <c r="B671" t="s">
        <v>865</v>
      </c>
      <c r="C671" s="3" t="s">
        <v>866</v>
      </c>
      <c r="D671">
        <v>3400</v>
      </c>
      <c r="E671">
        <v>12100</v>
      </c>
      <c r="F671">
        <f>ROUND(((E671/D671)*100),1)</f>
        <v>355.9</v>
      </c>
      <c r="G671" t="s">
        <v>20</v>
      </c>
      <c r="H671">
        <f>(E671/I671)</f>
        <v>25</v>
      </c>
      <c r="I671">
        <v>484</v>
      </c>
      <c r="J671" t="s">
        <v>36</v>
      </c>
      <c r="K671" t="s">
        <v>37</v>
      </c>
      <c r="L671">
        <v>1570942800</v>
      </c>
      <c r="M671" s="9">
        <f>(((L671/60)/60)/24)+DATE(1970,1,1)</f>
        <v>43751.208333333328</v>
      </c>
      <c r="N671">
        <v>1571547600</v>
      </c>
      <c r="O671" s="9">
        <f>(((N671/60)/60)/24)+DATE(1970,1,1)</f>
        <v>43758.208333333328</v>
      </c>
      <c r="P671" s="10">
        <f>YEAR(M671)</f>
        <v>2019</v>
      </c>
      <c r="Q671" t="b">
        <v>0</v>
      </c>
      <c r="R671" t="b">
        <v>0</v>
      </c>
      <c r="S671" t="s">
        <v>33</v>
      </c>
      <c r="T671" t="str" cm="1">
        <f t="array" ref="T671:U671">_xlfn.TEXTSPLIT(S671, "/")</f>
        <v>theater</v>
      </c>
      <c r="U671" t="str">
        <v>plays</v>
      </c>
    </row>
    <row r="672" spans="1:21" x14ac:dyDescent="0.35">
      <c r="A672">
        <v>408</v>
      </c>
      <c r="B672" t="s">
        <v>867</v>
      </c>
      <c r="C672" s="3" t="s">
        <v>868</v>
      </c>
      <c r="D672">
        <v>9200</v>
      </c>
      <c r="E672">
        <v>12129</v>
      </c>
      <c r="F672">
        <f>ROUND(((E672/D672)*100),1)</f>
        <v>131.80000000000001</v>
      </c>
      <c r="G672" t="s">
        <v>20</v>
      </c>
      <c r="H672">
        <f>(E672/I672)</f>
        <v>78.759740259740255</v>
      </c>
      <c r="I672">
        <v>154</v>
      </c>
      <c r="J672" t="s">
        <v>15</v>
      </c>
      <c r="K672" t="s">
        <v>16</v>
      </c>
      <c r="L672">
        <v>1466398800</v>
      </c>
      <c r="M672" s="9">
        <f>(((L672/60)/60)/24)+DATE(1970,1,1)</f>
        <v>42541.208333333328</v>
      </c>
      <c r="N672">
        <v>1468126800</v>
      </c>
      <c r="O672" s="9">
        <f>(((N672/60)/60)/24)+DATE(1970,1,1)</f>
        <v>42561.208333333328</v>
      </c>
      <c r="P672" s="10">
        <f>YEAR(M672)</f>
        <v>2016</v>
      </c>
      <c r="Q672" t="b">
        <v>0</v>
      </c>
      <c r="R672" t="b">
        <v>0</v>
      </c>
      <c r="S672" t="s">
        <v>42</v>
      </c>
      <c r="T672" t="str" cm="1">
        <f t="array" ref="T672:U672">_xlfn.TEXTSPLIT(S672, "/")</f>
        <v>film &amp; video</v>
      </c>
      <c r="U672" t="str">
        <v>documentary</v>
      </c>
    </row>
    <row r="673" spans="1:21" x14ac:dyDescent="0.35">
      <c r="A673">
        <v>411</v>
      </c>
      <c r="B673" t="s">
        <v>872</v>
      </c>
      <c r="C673" s="3" t="s">
        <v>873</v>
      </c>
      <c r="D673">
        <v>7800</v>
      </c>
      <c r="E673">
        <v>8161</v>
      </c>
      <c r="F673">
        <f>ROUND(((E673/D673)*100),1)</f>
        <v>104.6</v>
      </c>
      <c r="G673" t="s">
        <v>20</v>
      </c>
      <c r="H673">
        <f>(E673/I673)</f>
        <v>99.524390243902445</v>
      </c>
      <c r="I673">
        <v>82</v>
      </c>
      <c r="J673" t="s">
        <v>21</v>
      </c>
      <c r="K673" t="s">
        <v>22</v>
      </c>
      <c r="L673">
        <v>1496034000</v>
      </c>
      <c r="M673" s="9">
        <f>(((L673/60)/60)/24)+DATE(1970,1,1)</f>
        <v>42884.208333333328</v>
      </c>
      <c r="N673">
        <v>1496206800</v>
      </c>
      <c r="O673" s="9">
        <f>(((N673/60)/60)/24)+DATE(1970,1,1)</f>
        <v>42886.208333333328</v>
      </c>
      <c r="P673" s="10">
        <f>YEAR(M673)</f>
        <v>2017</v>
      </c>
      <c r="Q673" t="b">
        <v>0</v>
      </c>
      <c r="R673" t="b">
        <v>0</v>
      </c>
      <c r="S673" t="s">
        <v>33</v>
      </c>
      <c r="T673" t="str" cm="1">
        <f t="array" ref="T673:U673">_xlfn.TEXTSPLIT(S673, "/")</f>
        <v>theater</v>
      </c>
      <c r="U673" t="str">
        <v>plays</v>
      </c>
    </row>
    <row r="674" spans="1:21" x14ac:dyDescent="0.35">
      <c r="A674">
        <v>412</v>
      </c>
      <c r="B674" t="s">
        <v>874</v>
      </c>
      <c r="C674" s="3" t="s">
        <v>875</v>
      </c>
      <c r="D674">
        <v>2100</v>
      </c>
      <c r="E674">
        <v>14046</v>
      </c>
      <c r="F674">
        <f>ROUND(((E674/D674)*100),1)</f>
        <v>668.9</v>
      </c>
      <c r="G674" t="s">
        <v>20</v>
      </c>
      <c r="H674">
        <f>(E674/I674)</f>
        <v>104.82089552238806</v>
      </c>
      <c r="I674">
        <v>134</v>
      </c>
      <c r="J674" t="s">
        <v>21</v>
      </c>
      <c r="K674" t="s">
        <v>22</v>
      </c>
      <c r="L674">
        <v>1388728800</v>
      </c>
      <c r="M674" s="9">
        <f>(((L674/60)/60)/24)+DATE(1970,1,1)</f>
        <v>41642.25</v>
      </c>
      <c r="N674">
        <v>1389592800</v>
      </c>
      <c r="O674" s="9">
        <f>(((N674/60)/60)/24)+DATE(1970,1,1)</f>
        <v>41652.25</v>
      </c>
      <c r="P674" s="10">
        <f>YEAR(M674)</f>
        <v>2014</v>
      </c>
      <c r="Q674" t="b">
        <v>0</v>
      </c>
      <c r="R674" t="b">
        <v>0</v>
      </c>
      <c r="S674" t="s">
        <v>119</v>
      </c>
      <c r="T674" t="str" cm="1">
        <f t="array" ref="T674:U674">_xlfn.TEXTSPLIT(S674, "/")</f>
        <v>publishing</v>
      </c>
      <c r="U674" t="str">
        <v>fiction</v>
      </c>
    </row>
    <row r="675" spans="1:21" x14ac:dyDescent="0.35">
      <c r="A675">
        <v>419</v>
      </c>
      <c r="B675" t="s">
        <v>887</v>
      </c>
      <c r="C675" s="3" t="s">
        <v>888</v>
      </c>
      <c r="D675">
        <v>113800</v>
      </c>
      <c r="E675">
        <v>140469</v>
      </c>
      <c r="F675">
        <f>ROUND(((E675/D675)*100),1)</f>
        <v>123.4</v>
      </c>
      <c r="G675" t="s">
        <v>20</v>
      </c>
      <c r="H675">
        <f>(E675/I675)</f>
        <v>26.997693638285604</v>
      </c>
      <c r="I675">
        <v>5203</v>
      </c>
      <c r="J675" t="s">
        <v>21</v>
      </c>
      <c r="K675" t="s">
        <v>22</v>
      </c>
      <c r="L675">
        <v>1324533600</v>
      </c>
      <c r="M675" s="9">
        <f>(((L675/60)/60)/24)+DATE(1970,1,1)</f>
        <v>40899.25</v>
      </c>
      <c r="N675">
        <v>1325052000</v>
      </c>
      <c r="O675" s="9">
        <f>(((N675/60)/60)/24)+DATE(1970,1,1)</f>
        <v>40905.25</v>
      </c>
      <c r="P675" s="10">
        <f>YEAR(M675)</f>
        <v>2011</v>
      </c>
      <c r="Q675" t="b">
        <v>0</v>
      </c>
      <c r="R675" t="b">
        <v>0</v>
      </c>
      <c r="S675" t="s">
        <v>28</v>
      </c>
      <c r="T675" t="str" cm="1">
        <f t="array" ref="T675:U675">_xlfn.TEXTSPLIT(S675, "/")</f>
        <v>technology</v>
      </c>
      <c r="U675" t="str">
        <v>web</v>
      </c>
    </row>
    <row r="676" spans="1:21" x14ac:dyDescent="0.35">
      <c r="A676">
        <v>420</v>
      </c>
      <c r="B676" t="s">
        <v>889</v>
      </c>
      <c r="C676" s="3" t="s">
        <v>890</v>
      </c>
      <c r="D676">
        <v>5000</v>
      </c>
      <c r="E676">
        <v>6423</v>
      </c>
      <c r="F676">
        <f>ROUND(((E676/D676)*100),1)</f>
        <v>128.5</v>
      </c>
      <c r="G676" t="s">
        <v>20</v>
      </c>
      <c r="H676">
        <f>(E676/I676)</f>
        <v>68.329787234042556</v>
      </c>
      <c r="I676">
        <v>94</v>
      </c>
      <c r="J676" t="s">
        <v>21</v>
      </c>
      <c r="K676" t="s">
        <v>22</v>
      </c>
      <c r="L676">
        <v>1498366800</v>
      </c>
      <c r="M676" s="9">
        <f>(((L676/60)/60)/24)+DATE(1970,1,1)</f>
        <v>42911.208333333328</v>
      </c>
      <c r="N676">
        <v>1499576400</v>
      </c>
      <c r="O676" s="9">
        <f>(((N676/60)/60)/24)+DATE(1970,1,1)</f>
        <v>42925.208333333328</v>
      </c>
      <c r="P676" s="10">
        <f>YEAR(M676)</f>
        <v>2017</v>
      </c>
      <c r="Q676" t="b">
        <v>0</v>
      </c>
      <c r="R676" t="b">
        <v>0</v>
      </c>
      <c r="S676" t="s">
        <v>33</v>
      </c>
      <c r="T676" t="str" cm="1">
        <f t="array" ref="T676:U676">_xlfn.TEXTSPLIT(S676, "/")</f>
        <v>theater</v>
      </c>
      <c r="U676" t="str">
        <v>plays</v>
      </c>
    </row>
    <row r="677" spans="1:21" ht="31" x14ac:dyDescent="0.35">
      <c r="A677">
        <v>422</v>
      </c>
      <c r="B677" t="s">
        <v>893</v>
      </c>
      <c r="C677" s="3" t="s">
        <v>894</v>
      </c>
      <c r="D677">
        <v>8700</v>
      </c>
      <c r="E677">
        <v>11075</v>
      </c>
      <c r="F677">
        <f>ROUND(((E677/D677)*100),1)</f>
        <v>127.3</v>
      </c>
      <c r="G677" t="s">
        <v>20</v>
      </c>
      <c r="H677">
        <f>(E677/I677)</f>
        <v>54.024390243902438</v>
      </c>
      <c r="I677">
        <v>205</v>
      </c>
      <c r="J677" t="s">
        <v>21</v>
      </c>
      <c r="K677" t="s">
        <v>22</v>
      </c>
      <c r="L677">
        <v>1271480400</v>
      </c>
      <c r="M677" s="9">
        <f>(((L677/60)/60)/24)+DATE(1970,1,1)</f>
        <v>40285.208333333336</v>
      </c>
      <c r="N677">
        <v>1273208400</v>
      </c>
      <c r="O677" s="9">
        <f>(((N677/60)/60)/24)+DATE(1970,1,1)</f>
        <v>40305.208333333336</v>
      </c>
      <c r="P677" s="10">
        <f>YEAR(M677)</f>
        <v>2010</v>
      </c>
      <c r="Q677" t="b">
        <v>0</v>
      </c>
      <c r="R677" t="b">
        <v>1</v>
      </c>
      <c r="S677" t="s">
        <v>33</v>
      </c>
      <c r="T677" t="str" cm="1">
        <f t="array" ref="T677:U677">_xlfn.TEXTSPLIT(S677, "/")</f>
        <v>theater</v>
      </c>
      <c r="U677" t="str">
        <v>plays</v>
      </c>
    </row>
    <row r="678" spans="1:21" x14ac:dyDescent="0.35">
      <c r="A678">
        <v>425</v>
      </c>
      <c r="B678" t="s">
        <v>899</v>
      </c>
      <c r="C678" s="3" t="s">
        <v>900</v>
      </c>
      <c r="D678">
        <v>2700</v>
      </c>
      <c r="E678">
        <v>7767</v>
      </c>
      <c r="F678">
        <f>ROUND(((E678/D678)*100),1)</f>
        <v>287.7</v>
      </c>
      <c r="G678" t="s">
        <v>20</v>
      </c>
      <c r="H678">
        <f>(E678/I678)</f>
        <v>84.423913043478265</v>
      </c>
      <c r="I678">
        <v>92</v>
      </c>
      <c r="J678" t="s">
        <v>21</v>
      </c>
      <c r="K678" t="s">
        <v>22</v>
      </c>
      <c r="L678">
        <v>1438059600</v>
      </c>
      <c r="M678" s="9">
        <f>(((L678/60)/60)/24)+DATE(1970,1,1)</f>
        <v>42213.208333333328</v>
      </c>
      <c r="N678">
        <v>1438578000</v>
      </c>
      <c r="O678" s="9">
        <f>(((N678/60)/60)/24)+DATE(1970,1,1)</f>
        <v>42219.208333333328</v>
      </c>
      <c r="P678" s="10">
        <f>YEAR(M678)</f>
        <v>2015</v>
      </c>
      <c r="Q678" t="b">
        <v>0</v>
      </c>
      <c r="R678" t="b">
        <v>0</v>
      </c>
      <c r="S678" t="s">
        <v>122</v>
      </c>
      <c r="T678" t="str" cm="1">
        <f t="array" ref="T678:U678">_xlfn.TEXTSPLIT(S678, "/")</f>
        <v>photography</v>
      </c>
      <c r="U678" t="str">
        <v>photography books</v>
      </c>
    </row>
    <row r="679" spans="1:21" x14ac:dyDescent="0.35">
      <c r="A679">
        <v>426</v>
      </c>
      <c r="B679" t="s">
        <v>901</v>
      </c>
      <c r="C679" s="3" t="s">
        <v>902</v>
      </c>
      <c r="D679">
        <v>1800</v>
      </c>
      <c r="E679">
        <v>10313</v>
      </c>
      <c r="F679">
        <f>ROUND(((E679/D679)*100),1)</f>
        <v>572.9</v>
      </c>
      <c r="G679" t="s">
        <v>20</v>
      </c>
      <c r="H679">
        <f>(E679/I679)</f>
        <v>47.091324200913242</v>
      </c>
      <c r="I679">
        <v>219</v>
      </c>
      <c r="J679" t="s">
        <v>21</v>
      </c>
      <c r="K679" t="s">
        <v>22</v>
      </c>
      <c r="L679">
        <v>1361944800</v>
      </c>
      <c r="M679" s="9">
        <f>(((L679/60)/60)/24)+DATE(1970,1,1)</f>
        <v>41332.25</v>
      </c>
      <c r="N679">
        <v>1362549600</v>
      </c>
      <c r="O679" s="9">
        <f>(((N679/60)/60)/24)+DATE(1970,1,1)</f>
        <v>41339.25</v>
      </c>
      <c r="P679" s="10">
        <f>YEAR(M679)</f>
        <v>2013</v>
      </c>
      <c r="Q679" t="b">
        <v>0</v>
      </c>
      <c r="R679" t="b">
        <v>0</v>
      </c>
      <c r="S679" t="s">
        <v>33</v>
      </c>
      <c r="T679" t="str" cm="1">
        <f t="array" ref="T679:U679">_xlfn.TEXTSPLIT(S679, "/")</f>
        <v>theater</v>
      </c>
      <c r="U679" t="str">
        <v>plays</v>
      </c>
    </row>
    <row r="680" spans="1:21" x14ac:dyDescent="0.35">
      <c r="A680">
        <v>427</v>
      </c>
      <c r="B680" t="s">
        <v>903</v>
      </c>
      <c r="C680" s="3" t="s">
        <v>904</v>
      </c>
      <c r="D680">
        <v>174500</v>
      </c>
      <c r="E680">
        <v>197018</v>
      </c>
      <c r="F680">
        <f>ROUND(((E680/D680)*100),1)</f>
        <v>112.9</v>
      </c>
      <c r="G680" t="s">
        <v>20</v>
      </c>
      <c r="H680">
        <f>(E680/I680)</f>
        <v>77.996041171813147</v>
      </c>
      <c r="I680">
        <v>2526</v>
      </c>
      <c r="J680" t="s">
        <v>21</v>
      </c>
      <c r="K680" t="s">
        <v>22</v>
      </c>
      <c r="L680">
        <v>1410584400</v>
      </c>
      <c r="M680" s="9">
        <f>(((L680/60)/60)/24)+DATE(1970,1,1)</f>
        <v>41895.208333333336</v>
      </c>
      <c r="N680">
        <v>1413349200</v>
      </c>
      <c r="O680" s="9">
        <f>(((N680/60)/60)/24)+DATE(1970,1,1)</f>
        <v>41927.208333333336</v>
      </c>
      <c r="P680" s="10">
        <f>YEAR(M680)</f>
        <v>2014</v>
      </c>
      <c r="Q680" t="b">
        <v>0</v>
      </c>
      <c r="R680" t="b">
        <v>1</v>
      </c>
      <c r="S680" t="s">
        <v>33</v>
      </c>
      <c r="T680" t="str" cm="1">
        <f t="array" ref="T680:U680">_xlfn.TEXTSPLIT(S680, "/")</f>
        <v>theater</v>
      </c>
      <c r="U680" t="str">
        <v>plays</v>
      </c>
    </row>
    <row r="681" spans="1:21" x14ac:dyDescent="0.35">
      <c r="A681">
        <v>431</v>
      </c>
      <c r="B681" t="s">
        <v>911</v>
      </c>
      <c r="C681" s="3" t="s">
        <v>912</v>
      </c>
      <c r="D681">
        <v>5100</v>
      </c>
      <c r="E681">
        <v>9817</v>
      </c>
      <c r="F681">
        <f>ROUND(((E681/D681)*100),1)</f>
        <v>192.5</v>
      </c>
      <c r="G681" t="s">
        <v>20</v>
      </c>
      <c r="H681">
        <f>(E681/I681)</f>
        <v>104.43617021276596</v>
      </c>
      <c r="I681">
        <v>94</v>
      </c>
      <c r="J681" t="s">
        <v>21</v>
      </c>
      <c r="K681" t="s">
        <v>22</v>
      </c>
      <c r="L681">
        <v>1529643600</v>
      </c>
      <c r="M681" s="9">
        <f>(((L681/60)/60)/24)+DATE(1970,1,1)</f>
        <v>43273.208333333328</v>
      </c>
      <c r="N681">
        <v>1531112400</v>
      </c>
      <c r="O681" s="9">
        <f>(((N681/60)/60)/24)+DATE(1970,1,1)</f>
        <v>43290.208333333328</v>
      </c>
      <c r="P681" s="10">
        <f>YEAR(M681)</f>
        <v>2018</v>
      </c>
      <c r="Q681" t="b">
        <v>1</v>
      </c>
      <c r="R681" t="b">
        <v>0</v>
      </c>
      <c r="S681" t="s">
        <v>33</v>
      </c>
      <c r="T681" t="str" cm="1">
        <f t="array" ref="T681:U681">_xlfn.TEXTSPLIT(S681, "/")</f>
        <v>theater</v>
      </c>
      <c r="U681" t="str">
        <v>plays</v>
      </c>
    </row>
    <row r="682" spans="1:21" x14ac:dyDescent="0.35">
      <c r="A682">
        <v>435</v>
      </c>
      <c r="B682" t="s">
        <v>919</v>
      </c>
      <c r="C682" s="3" t="s">
        <v>920</v>
      </c>
      <c r="D682">
        <v>152400</v>
      </c>
      <c r="E682">
        <v>178120</v>
      </c>
      <c r="F682">
        <f>ROUND(((E682/D682)*100),1)</f>
        <v>116.9</v>
      </c>
      <c r="G682" t="s">
        <v>20</v>
      </c>
      <c r="H682">
        <f>(E682/I682)</f>
        <v>103.98131932282546</v>
      </c>
      <c r="I682">
        <v>1713</v>
      </c>
      <c r="J682" t="s">
        <v>107</v>
      </c>
      <c r="K682" t="s">
        <v>108</v>
      </c>
      <c r="L682">
        <v>1418623200</v>
      </c>
      <c r="M682" s="9">
        <f>(((L682/60)/60)/24)+DATE(1970,1,1)</f>
        <v>41988.25</v>
      </c>
      <c r="N682">
        <v>1419660000</v>
      </c>
      <c r="O682" s="9">
        <f>(((N682/60)/60)/24)+DATE(1970,1,1)</f>
        <v>42000.25</v>
      </c>
      <c r="P682" s="10">
        <f>YEAR(M682)</f>
        <v>2014</v>
      </c>
      <c r="Q682" t="b">
        <v>0</v>
      </c>
      <c r="R682" t="b">
        <v>1</v>
      </c>
      <c r="S682" t="s">
        <v>33</v>
      </c>
      <c r="T682" t="str" cm="1">
        <f t="array" ref="T682:U682">_xlfn.TEXTSPLIT(S682, "/")</f>
        <v>theater</v>
      </c>
      <c r="U682" t="str">
        <v>plays</v>
      </c>
    </row>
    <row r="683" spans="1:21" ht="31" x14ac:dyDescent="0.35">
      <c r="A683">
        <v>436</v>
      </c>
      <c r="B683" t="s">
        <v>921</v>
      </c>
      <c r="C683" s="3" t="s">
        <v>922</v>
      </c>
      <c r="D683">
        <v>1300</v>
      </c>
      <c r="E683">
        <v>13678</v>
      </c>
      <c r="F683">
        <f>ROUND(((E683/D683)*100),1)</f>
        <v>1052.2</v>
      </c>
      <c r="G683" t="s">
        <v>20</v>
      </c>
      <c r="H683">
        <f>(E683/I683)</f>
        <v>54.931726907630519</v>
      </c>
      <c r="I683">
        <v>249</v>
      </c>
      <c r="J683" t="s">
        <v>21</v>
      </c>
      <c r="K683" t="s">
        <v>22</v>
      </c>
      <c r="L683">
        <v>1555736400</v>
      </c>
      <c r="M683" s="9">
        <f>(((L683/60)/60)/24)+DATE(1970,1,1)</f>
        <v>43575.208333333328</v>
      </c>
      <c r="N683">
        <v>1555822800</v>
      </c>
      <c r="O683" s="9">
        <f>(((N683/60)/60)/24)+DATE(1970,1,1)</f>
        <v>43576.208333333328</v>
      </c>
      <c r="P683" s="10">
        <f>YEAR(M683)</f>
        <v>2019</v>
      </c>
      <c r="Q683" t="b">
        <v>0</v>
      </c>
      <c r="R683" t="b">
        <v>0</v>
      </c>
      <c r="S683" t="s">
        <v>159</v>
      </c>
      <c r="T683" t="str" cm="1">
        <f t="array" ref="T683:U683">_xlfn.TEXTSPLIT(S683, "/")</f>
        <v>music</v>
      </c>
      <c r="U683" t="str">
        <v>jazz</v>
      </c>
    </row>
    <row r="684" spans="1:21" x14ac:dyDescent="0.35">
      <c r="A684">
        <v>437</v>
      </c>
      <c r="B684" t="s">
        <v>923</v>
      </c>
      <c r="C684" s="3" t="s">
        <v>924</v>
      </c>
      <c r="D684">
        <v>8100</v>
      </c>
      <c r="E684">
        <v>9969</v>
      </c>
      <c r="F684">
        <f>ROUND(((E684/D684)*100),1)</f>
        <v>123.1</v>
      </c>
      <c r="G684" t="s">
        <v>20</v>
      </c>
      <c r="H684">
        <f>(E684/I684)</f>
        <v>51.921875</v>
      </c>
      <c r="I684">
        <v>192</v>
      </c>
      <c r="J684" t="s">
        <v>21</v>
      </c>
      <c r="K684" t="s">
        <v>22</v>
      </c>
      <c r="L684">
        <v>1442120400</v>
      </c>
      <c r="M684" s="9">
        <f>(((L684/60)/60)/24)+DATE(1970,1,1)</f>
        <v>42260.208333333328</v>
      </c>
      <c r="N684">
        <v>1442379600</v>
      </c>
      <c r="O684" s="9">
        <f>(((N684/60)/60)/24)+DATE(1970,1,1)</f>
        <v>42263.208333333328</v>
      </c>
      <c r="P684" s="10">
        <f>YEAR(M684)</f>
        <v>2015</v>
      </c>
      <c r="Q684" t="b">
        <v>0</v>
      </c>
      <c r="R684" t="b">
        <v>1</v>
      </c>
      <c r="S684" t="s">
        <v>71</v>
      </c>
      <c r="T684" t="str" cm="1">
        <f t="array" ref="T684:U684">_xlfn.TEXTSPLIT(S684, "/")</f>
        <v>film &amp; video</v>
      </c>
      <c r="U684" t="str">
        <v>animation</v>
      </c>
    </row>
    <row r="685" spans="1:21" ht="31" x14ac:dyDescent="0.35">
      <c r="A685">
        <v>438</v>
      </c>
      <c r="B685" t="s">
        <v>925</v>
      </c>
      <c r="C685" s="3" t="s">
        <v>926</v>
      </c>
      <c r="D685">
        <v>8300</v>
      </c>
      <c r="E685">
        <v>14827</v>
      </c>
      <c r="F685">
        <f>ROUND(((E685/D685)*100),1)</f>
        <v>178.6</v>
      </c>
      <c r="G685" t="s">
        <v>20</v>
      </c>
      <c r="H685">
        <f>(E685/I685)</f>
        <v>60.02834008097166</v>
      </c>
      <c r="I685">
        <v>247</v>
      </c>
      <c r="J685" t="s">
        <v>21</v>
      </c>
      <c r="K685" t="s">
        <v>22</v>
      </c>
      <c r="L685">
        <v>1362376800</v>
      </c>
      <c r="M685" s="9">
        <f>(((L685/60)/60)/24)+DATE(1970,1,1)</f>
        <v>41337.25</v>
      </c>
      <c r="N685">
        <v>1364965200</v>
      </c>
      <c r="O685" s="9">
        <f>(((N685/60)/60)/24)+DATE(1970,1,1)</f>
        <v>41367.208333333336</v>
      </c>
      <c r="P685" s="10">
        <f>YEAR(M685)</f>
        <v>2013</v>
      </c>
      <c r="Q685" t="b">
        <v>0</v>
      </c>
      <c r="R685" t="b">
        <v>0</v>
      </c>
      <c r="S685" t="s">
        <v>33</v>
      </c>
      <c r="T685" t="str" cm="1">
        <f t="array" ref="T685:U685">_xlfn.TEXTSPLIT(S685, "/")</f>
        <v>theater</v>
      </c>
      <c r="U685" t="str">
        <v>plays</v>
      </c>
    </row>
    <row r="686" spans="1:21" x14ac:dyDescent="0.35">
      <c r="A686">
        <v>439</v>
      </c>
      <c r="B686" t="s">
        <v>927</v>
      </c>
      <c r="C686" s="3" t="s">
        <v>928</v>
      </c>
      <c r="D686">
        <v>28400</v>
      </c>
      <c r="E686">
        <v>100900</v>
      </c>
      <c r="F686">
        <f>ROUND(((E686/D686)*100),1)</f>
        <v>355.3</v>
      </c>
      <c r="G686" t="s">
        <v>20</v>
      </c>
      <c r="H686">
        <f>(E686/I686)</f>
        <v>44.003488879197555</v>
      </c>
      <c r="I686">
        <v>2293</v>
      </c>
      <c r="J686" t="s">
        <v>21</v>
      </c>
      <c r="K686" t="s">
        <v>22</v>
      </c>
      <c r="L686">
        <v>1478408400</v>
      </c>
      <c r="M686" s="9">
        <f>(((L686/60)/60)/24)+DATE(1970,1,1)</f>
        <v>42680.208333333328</v>
      </c>
      <c r="N686">
        <v>1479016800</v>
      </c>
      <c r="O686" s="9">
        <f>(((N686/60)/60)/24)+DATE(1970,1,1)</f>
        <v>42687.25</v>
      </c>
      <c r="P686" s="10">
        <f>YEAR(M686)</f>
        <v>2016</v>
      </c>
      <c r="Q686" t="b">
        <v>0</v>
      </c>
      <c r="R686" t="b">
        <v>0</v>
      </c>
      <c r="S686" t="s">
        <v>474</v>
      </c>
      <c r="T686" t="str" cm="1">
        <f t="array" ref="T686:U686">_xlfn.TEXTSPLIT(S686, "/")</f>
        <v>film &amp; video</v>
      </c>
      <c r="U686" t="str">
        <v>science fiction</v>
      </c>
    </row>
    <row r="687" spans="1:21" x14ac:dyDescent="0.35">
      <c r="A687">
        <v>440</v>
      </c>
      <c r="B687" t="s">
        <v>929</v>
      </c>
      <c r="C687" s="3" t="s">
        <v>930</v>
      </c>
      <c r="D687">
        <v>102500</v>
      </c>
      <c r="E687">
        <v>165954</v>
      </c>
      <c r="F687">
        <f>ROUND(((E687/D687)*100),1)</f>
        <v>161.9</v>
      </c>
      <c r="G687" t="s">
        <v>20</v>
      </c>
      <c r="H687">
        <f>(E687/I687)</f>
        <v>53.003513254551258</v>
      </c>
      <c r="I687">
        <v>3131</v>
      </c>
      <c r="J687" t="s">
        <v>21</v>
      </c>
      <c r="K687" t="s">
        <v>22</v>
      </c>
      <c r="L687">
        <v>1498798800</v>
      </c>
      <c r="M687" s="9">
        <f>(((L687/60)/60)/24)+DATE(1970,1,1)</f>
        <v>42916.208333333328</v>
      </c>
      <c r="N687">
        <v>1499662800</v>
      </c>
      <c r="O687" s="9">
        <f>(((N687/60)/60)/24)+DATE(1970,1,1)</f>
        <v>42926.208333333328</v>
      </c>
      <c r="P687" s="10">
        <f>YEAR(M687)</f>
        <v>2017</v>
      </c>
      <c r="Q687" t="b">
        <v>0</v>
      </c>
      <c r="R687" t="b">
        <v>0</v>
      </c>
      <c r="S687" t="s">
        <v>269</v>
      </c>
      <c r="T687" t="str" cm="1">
        <f t="array" ref="T687:U687">_xlfn.TEXTSPLIT(S687, "/")</f>
        <v>film &amp; video</v>
      </c>
      <c r="U687" t="str">
        <v>television</v>
      </c>
    </row>
    <row r="688" spans="1:21" ht="31" x14ac:dyDescent="0.35">
      <c r="A688">
        <v>442</v>
      </c>
      <c r="B688" t="s">
        <v>933</v>
      </c>
      <c r="C688" s="3" t="s">
        <v>934</v>
      </c>
      <c r="D688">
        <v>5400</v>
      </c>
      <c r="E688">
        <v>10731</v>
      </c>
      <c r="F688">
        <f>ROUND(((E688/D688)*100),1)</f>
        <v>198.7</v>
      </c>
      <c r="G688" t="s">
        <v>20</v>
      </c>
      <c r="H688">
        <f>(E688/I688)</f>
        <v>75.04195804195804</v>
      </c>
      <c r="I688">
        <v>143</v>
      </c>
      <c r="J688" t="s">
        <v>107</v>
      </c>
      <c r="K688" t="s">
        <v>108</v>
      </c>
      <c r="L688">
        <v>1504328400</v>
      </c>
      <c r="M688" s="9">
        <f>(((L688/60)/60)/24)+DATE(1970,1,1)</f>
        <v>42980.208333333328</v>
      </c>
      <c r="N688">
        <v>1505710800</v>
      </c>
      <c r="O688" s="9">
        <f>(((N688/60)/60)/24)+DATE(1970,1,1)</f>
        <v>42996.208333333328</v>
      </c>
      <c r="P688" s="10">
        <f>YEAR(M688)</f>
        <v>2017</v>
      </c>
      <c r="Q688" t="b">
        <v>0</v>
      </c>
      <c r="R688" t="b">
        <v>0</v>
      </c>
      <c r="S688" t="s">
        <v>33</v>
      </c>
      <c r="T688" t="str" cm="1">
        <f t="array" ref="T688:U688">_xlfn.TEXTSPLIT(S688, "/")</f>
        <v>theater</v>
      </c>
      <c r="U688" t="str">
        <v>plays</v>
      </c>
    </row>
    <row r="689" spans="1:21" x14ac:dyDescent="0.35">
      <c r="A689">
        <v>444</v>
      </c>
      <c r="B689" t="s">
        <v>748</v>
      </c>
      <c r="C689" s="3" t="s">
        <v>937</v>
      </c>
      <c r="D689">
        <v>6200</v>
      </c>
      <c r="E689">
        <v>10938</v>
      </c>
      <c r="F689">
        <f>ROUND(((E689/D689)*100),1)</f>
        <v>176.4</v>
      </c>
      <c r="G689" t="s">
        <v>20</v>
      </c>
      <c r="H689">
        <f>(E689/I689)</f>
        <v>36.952702702702702</v>
      </c>
      <c r="I689">
        <v>296</v>
      </c>
      <c r="J689" t="s">
        <v>21</v>
      </c>
      <c r="K689" t="s">
        <v>22</v>
      </c>
      <c r="L689">
        <v>1311483600</v>
      </c>
      <c r="M689" s="9">
        <f>(((L689/60)/60)/24)+DATE(1970,1,1)</f>
        <v>40748.208333333336</v>
      </c>
      <c r="N689">
        <v>1311656400</v>
      </c>
      <c r="O689" s="9">
        <f>(((N689/60)/60)/24)+DATE(1970,1,1)</f>
        <v>40750.208333333336</v>
      </c>
      <c r="P689" s="10">
        <f>YEAR(M689)</f>
        <v>2011</v>
      </c>
      <c r="Q689" t="b">
        <v>0</v>
      </c>
      <c r="R689" t="b">
        <v>1</v>
      </c>
      <c r="S689" t="s">
        <v>60</v>
      </c>
      <c r="T689" t="str" cm="1">
        <f t="array" ref="T689:U689">_xlfn.TEXTSPLIT(S689, "/")</f>
        <v>music</v>
      </c>
      <c r="U689" t="str">
        <v>indie rock</v>
      </c>
    </row>
    <row r="690" spans="1:21" ht="31" x14ac:dyDescent="0.35">
      <c r="A690">
        <v>445</v>
      </c>
      <c r="B690" t="s">
        <v>938</v>
      </c>
      <c r="C690" s="3" t="s">
        <v>939</v>
      </c>
      <c r="D690">
        <v>2100</v>
      </c>
      <c r="E690">
        <v>10739</v>
      </c>
      <c r="F690">
        <f>ROUND(((E690/D690)*100),1)</f>
        <v>511.4</v>
      </c>
      <c r="G690" t="s">
        <v>20</v>
      </c>
      <c r="H690">
        <f>(E690/I690)</f>
        <v>63.170588235294119</v>
      </c>
      <c r="I690">
        <v>170</v>
      </c>
      <c r="J690" t="s">
        <v>21</v>
      </c>
      <c r="K690" t="s">
        <v>22</v>
      </c>
      <c r="L690">
        <v>1291356000</v>
      </c>
      <c r="M690" s="9">
        <f>(((L690/60)/60)/24)+DATE(1970,1,1)</f>
        <v>40515.25</v>
      </c>
      <c r="N690">
        <v>1293170400</v>
      </c>
      <c r="O690" s="9">
        <f>(((N690/60)/60)/24)+DATE(1970,1,1)</f>
        <v>40536.25</v>
      </c>
      <c r="P690" s="10">
        <f>YEAR(M690)</f>
        <v>2010</v>
      </c>
      <c r="Q690" t="b">
        <v>0</v>
      </c>
      <c r="R690" t="b">
        <v>1</v>
      </c>
      <c r="S690" t="s">
        <v>33</v>
      </c>
      <c r="T690" t="str" cm="1">
        <f t="array" ref="T690:U690">_xlfn.TEXTSPLIT(S690, "/")</f>
        <v>theater</v>
      </c>
      <c r="U690" t="str">
        <v>plays</v>
      </c>
    </row>
    <row r="691" spans="1:21" x14ac:dyDescent="0.35">
      <c r="A691">
        <v>449</v>
      </c>
      <c r="B691" t="s">
        <v>946</v>
      </c>
      <c r="C691" s="3" t="s">
        <v>947</v>
      </c>
      <c r="D691">
        <v>900</v>
      </c>
      <c r="E691">
        <v>8703</v>
      </c>
      <c r="F691">
        <f>ROUND(((E691/D691)*100),1)</f>
        <v>967</v>
      </c>
      <c r="G691" t="s">
        <v>20</v>
      </c>
      <c r="H691">
        <f>(E691/I691)</f>
        <v>101.19767441860465</v>
      </c>
      <c r="I691">
        <v>86</v>
      </c>
      <c r="J691" t="s">
        <v>36</v>
      </c>
      <c r="K691" t="s">
        <v>37</v>
      </c>
      <c r="L691">
        <v>1551852000</v>
      </c>
      <c r="M691" s="9">
        <f>(((L691/60)/60)/24)+DATE(1970,1,1)</f>
        <v>43530.25</v>
      </c>
      <c r="N691">
        <v>1553317200</v>
      </c>
      <c r="O691" s="9">
        <f>(((N691/60)/60)/24)+DATE(1970,1,1)</f>
        <v>43547.208333333328</v>
      </c>
      <c r="P691" s="10">
        <f>YEAR(M691)</f>
        <v>2019</v>
      </c>
      <c r="Q691" t="b">
        <v>0</v>
      </c>
      <c r="R691" t="b">
        <v>0</v>
      </c>
      <c r="S691" t="s">
        <v>89</v>
      </c>
      <c r="T691" t="str" cm="1">
        <f t="array" ref="T691:U691">_xlfn.TEXTSPLIT(S691, "/")</f>
        <v>games</v>
      </c>
      <c r="U691" t="str">
        <v>video games</v>
      </c>
    </row>
    <row r="692" spans="1:21" x14ac:dyDescent="0.35">
      <c r="A692">
        <v>451</v>
      </c>
      <c r="B692" t="s">
        <v>950</v>
      </c>
      <c r="C692" s="3" t="s">
        <v>951</v>
      </c>
      <c r="D692">
        <v>148400</v>
      </c>
      <c r="E692">
        <v>182302</v>
      </c>
      <c r="F692">
        <f>ROUND(((E692/D692)*100),1)</f>
        <v>122.8</v>
      </c>
      <c r="G692" t="s">
        <v>20</v>
      </c>
      <c r="H692">
        <f>(E692/I692)</f>
        <v>29.001272669424118</v>
      </c>
      <c r="I692">
        <v>6286</v>
      </c>
      <c r="J692" t="s">
        <v>21</v>
      </c>
      <c r="K692" t="s">
        <v>22</v>
      </c>
      <c r="L692">
        <v>1500440400</v>
      </c>
      <c r="M692" s="9">
        <f>(((L692/60)/60)/24)+DATE(1970,1,1)</f>
        <v>42935.208333333328</v>
      </c>
      <c r="N692">
        <v>1503118800</v>
      </c>
      <c r="O692" s="9">
        <f>(((N692/60)/60)/24)+DATE(1970,1,1)</f>
        <v>42966.208333333328</v>
      </c>
      <c r="P692" s="10">
        <f>YEAR(M692)</f>
        <v>2017</v>
      </c>
      <c r="Q692" t="b">
        <v>0</v>
      </c>
      <c r="R692" t="b">
        <v>0</v>
      </c>
      <c r="S692" t="s">
        <v>23</v>
      </c>
      <c r="T692" t="str" cm="1">
        <f t="array" ref="T692:U692">_xlfn.TEXTSPLIT(S692, "/")</f>
        <v>music</v>
      </c>
      <c r="U692" t="str">
        <v>rock</v>
      </c>
    </row>
    <row r="693" spans="1:21" x14ac:dyDescent="0.35">
      <c r="A693">
        <v>455</v>
      </c>
      <c r="B693" t="s">
        <v>958</v>
      </c>
      <c r="C693" s="3" t="s">
        <v>959</v>
      </c>
      <c r="D693">
        <v>116500</v>
      </c>
      <c r="E693">
        <v>137904</v>
      </c>
      <c r="F693">
        <f>ROUND(((E693/D693)*100),1)</f>
        <v>118.4</v>
      </c>
      <c r="G693" t="s">
        <v>20</v>
      </c>
      <c r="H693">
        <f>(E693/I693)</f>
        <v>37.001341561577675</v>
      </c>
      <c r="I693">
        <v>3727</v>
      </c>
      <c r="J693" t="s">
        <v>21</v>
      </c>
      <c r="K693" t="s">
        <v>22</v>
      </c>
      <c r="L693">
        <v>1316754000</v>
      </c>
      <c r="M693" s="9">
        <f>(((L693/60)/60)/24)+DATE(1970,1,1)</f>
        <v>40809.208333333336</v>
      </c>
      <c r="N693">
        <v>1318741200</v>
      </c>
      <c r="O693" s="9">
        <f>(((N693/60)/60)/24)+DATE(1970,1,1)</f>
        <v>40832.208333333336</v>
      </c>
      <c r="P693" s="10">
        <f>YEAR(M693)</f>
        <v>2011</v>
      </c>
      <c r="Q693" t="b">
        <v>0</v>
      </c>
      <c r="R693" t="b">
        <v>0</v>
      </c>
      <c r="S693" t="s">
        <v>33</v>
      </c>
      <c r="T693" t="str" cm="1">
        <f t="array" ref="T693:U693">_xlfn.TEXTSPLIT(S693, "/")</f>
        <v>theater</v>
      </c>
      <c r="U693" t="str">
        <v>plays</v>
      </c>
    </row>
    <row r="694" spans="1:21" ht="31" x14ac:dyDescent="0.35">
      <c r="A694">
        <v>456</v>
      </c>
      <c r="B694" t="s">
        <v>960</v>
      </c>
      <c r="C694" s="3" t="s">
        <v>961</v>
      </c>
      <c r="D694">
        <v>146400</v>
      </c>
      <c r="E694">
        <v>152438</v>
      </c>
      <c r="F694">
        <f>ROUND(((E694/D694)*100),1)</f>
        <v>104.1</v>
      </c>
      <c r="G694" t="s">
        <v>20</v>
      </c>
      <c r="H694">
        <f>(E694/I694)</f>
        <v>94.976947040498445</v>
      </c>
      <c r="I694">
        <v>1605</v>
      </c>
      <c r="J694" t="s">
        <v>21</v>
      </c>
      <c r="K694" t="s">
        <v>22</v>
      </c>
      <c r="L694">
        <v>1518242400</v>
      </c>
      <c r="M694" s="9">
        <f>(((L694/60)/60)/24)+DATE(1970,1,1)</f>
        <v>43141.25</v>
      </c>
      <c r="N694">
        <v>1518242400</v>
      </c>
      <c r="O694" s="9">
        <f>(((N694/60)/60)/24)+DATE(1970,1,1)</f>
        <v>43141.25</v>
      </c>
      <c r="P694" s="10">
        <f>YEAR(M694)</f>
        <v>2018</v>
      </c>
      <c r="Q694" t="b">
        <v>0</v>
      </c>
      <c r="R694" t="b">
        <v>1</v>
      </c>
      <c r="S694" t="s">
        <v>60</v>
      </c>
      <c r="T694" t="str" cm="1">
        <f t="array" ref="T694:U694">_xlfn.TEXTSPLIT(S694, "/")</f>
        <v>music</v>
      </c>
      <c r="U694" t="str">
        <v>indie rock</v>
      </c>
    </row>
    <row r="695" spans="1:21" x14ac:dyDescent="0.35">
      <c r="A695">
        <v>458</v>
      </c>
      <c r="B695" t="s">
        <v>964</v>
      </c>
      <c r="C695" s="3" t="s">
        <v>965</v>
      </c>
      <c r="D695">
        <v>33800</v>
      </c>
      <c r="E695">
        <v>118706</v>
      </c>
      <c r="F695">
        <f>ROUND(((E695/D695)*100),1)</f>
        <v>351.2</v>
      </c>
      <c r="G695" t="s">
        <v>20</v>
      </c>
      <c r="H695">
        <f>(E695/I695)</f>
        <v>55.993396226415094</v>
      </c>
      <c r="I695">
        <v>2120</v>
      </c>
      <c r="J695" t="s">
        <v>21</v>
      </c>
      <c r="K695" t="s">
        <v>22</v>
      </c>
      <c r="L695">
        <v>1269752400</v>
      </c>
      <c r="M695" s="9">
        <f>(((L695/60)/60)/24)+DATE(1970,1,1)</f>
        <v>40265.208333333336</v>
      </c>
      <c r="N695">
        <v>1273554000</v>
      </c>
      <c r="O695" s="9">
        <f>(((N695/60)/60)/24)+DATE(1970,1,1)</f>
        <v>40309.208333333336</v>
      </c>
      <c r="P695" s="10">
        <f>YEAR(M695)</f>
        <v>2010</v>
      </c>
      <c r="Q695" t="b">
        <v>0</v>
      </c>
      <c r="R695" t="b">
        <v>0</v>
      </c>
      <c r="S695" t="s">
        <v>33</v>
      </c>
      <c r="T695" t="str" cm="1">
        <f t="array" ref="T695:U695">_xlfn.TEXTSPLIT(S695, "/")</f>
        <v>theater</v>
      </c>
      <c r="U695" t="str">
        <v>plays</v>
      </c>
    </row>
    <row r="696" spans="1:21" x14ac:dyDescent="0.35">
      <c r="A696">
        <v>460</v>
      </c>
      <c r="B696" t="s">
        <v>968</v>
      </c>
      <c r="C696" s="3" t="s">
        <v>969</v>
      </c>
      <c r="D696">
        <v>2400</v>
      </c>
      <c r="E696">
        <v>4119</v>
      </c>
      <c r="F696">
        <f>ROUND(((E696/D696)*100),1)</f>
        <v>171.6</v>
      </c>
      <c r="G696" t="s">
        <v>20</v>
      </c>
      <c r="H696">
        <f>(E696/I696)</f>
        <v>82.38</v>
      </c>
      <c r="I696">
        <v>50</v>
      </c>
      <c r="J696" t="s">
        <v>21</v>
      </c>
      <c r="K696" t="s">
        <v>22</v>
      </c>
      <c r="L696">
        <v>1281330000</v>
      </c>
      <c r="M696" s="9">
        <f>(((L696/60)/60)/24)+DATE(1970,1,1)</f>
        <v>40399.208333333336</v>
      </c>
      <c r="N696">
        <v>1281589200</v>
      </c>
      <c r="O696" s="9">
        <f>(((N696/60)/60)/24)+DATE(1970,1,1)</f>
        <v>40402.208333333336</v>
      </c>
      <c r="P696" s="10">
        <f>YEAR(M696)</f>
        <v>2010</v>
      </c>
      <c r="Q696" t="b">
        <v>0</v>
      </c>
      <c r="R696" t="b">
        <v>0</v>
      </c>
      <c r="S696" t="s">
        <v>33</v>
      </c>
      <c r="T696" t="str" cm="1">
        <f t="array" ref="T696:U696">_xlfn.TEXTSPLIT(S696, "/")</f>
        <v>theater</v>
      </c>
      <c r="U696" t="str">
        <v>plays</v>
      </c>
    </row>
    <row r="697" spans="1:21" x14ac:dyDescent="0.35">
      <c r="A697">
        <v>461</v>
      </c>
      <c r="B697" t="s">
        <v>970</v>
      </c>
      <c r="C697" s="3" t="s">
        <v>971</v>
      </c>
      <c r="D697">
        <v>98800</v>
      </c>
      <c r="E697">
        <v>139354</v>
      </c>
      <c r="F697">
        <f>ROUND(((E697/D697)*100),1)</f>
        <v>141</v>
      </c>
      <c r="G697" t="s">
        <v>20</v>
      </c>
      <c r="H697">
        <f>(E697/I697)</f>
        <v>66.997115384615384</v>
      </c>
      <c r="I697">
        <v>2080</v>
      </c>
      <c r="J697" t="s">
        <v>21</v>
      </c>
      <c r="K697" t="s">
        <v>22</v>
      </c>
      <c r="L697">
        <v>1398661200</v>
      </c>
      <c r="M697" s="9">
        <f>(((L697/60)/60)/24)+DATE(1970,1,1)</f>
        <v>41757.208333333336</v>
      </c>
      <c r="N697">
        <v>1400389200</v>
      </c>
      <c r="O697" s="9">
        <f>(((N697/60)/60)/24)+DATE(1970,1,1)</f>
        <v>41777.208333333336</v>
      </c>
      <c r="P697" s="10">
        <f>YEAR(M697)</f>
        <v>2014</v>
      </c>
      <c r="Q697" t="b">
        <v>0</v>
      </c>
      <c r="R697" t="b">
        <v>0</v>
      </c>
      <c r="S697" t="s">
        <v>53</v>
      </c>
      <c r="T697" t="str" cm="1">
        <f t="array" ref="T697:U697">_xlfn.TEXTSPLIT(S697, "/")</f>
        <v>film &amp; video</v>
      </c>
      <c r="U697" t="str">
        <v>drama</v>
      </c>
    </row>
    <row r="698" spans="1:21" ht="31" x14ac:dyDescent="0.35">
      <c r="A698">
        <v>463</v>
      </c>
      <c r="B698" t="s">
        <v>974</v>
      </c>
      <c r="C698" s="3" t="s">
        <v>975</v>
      </c>
      <c r="D698">
        <v>134300</v>
      </c>
      <c r="E698">
        <v>145265</v>
      </c>
      <c r="F698">
        <f>ROUND(((E698/D698)*100),1)</f>
        <v>108.2</v>
      </c>
      <c r="G698" t="s">
        <v>20</v>
      </c>
      <c r="H698">
        <f>(E698/I698)</f>
        <v>69.009501187648453</v>
      </c>
      <c r="I698">
        <v>2105</v>
      </c>
      <c r="J698" t="s">
        <v>21</v>
      </c>
      <c r="K698" t="s">
        <v>22</v>
      </c>
      <c r="L698">
        <v>1388469600</v>
      </c>
      <c r="M698" s="9">
        <f>(((L698/60)/60)/24)+DATE(1970,1,1)</f>
        <v>41639.25</v>
      </c>
      <c r="N698">
        <v>1388815200</v>
      </c>
      <c r="O698" s="9">
        <f>(((N698/60)/60)/24)+DATE(1970,1,1)</f>
        <v>41643.25</v>
      </c>
      <c r="P698" s="10">
        <f>YEAR(M698)</f>
        <v>2013</v>
      </c>
      <c r="Q698" t="b">
        <v>0</v>
      </c>
      <c r="R698" t="b">
        <v>0</v>
      </c>
      <c r="S698" t="s">
        <v>71</v>
      </c>
      <c r="T698" t="str" cm="1">
        <f t="array" ref="T698:U698">_xlfn.TEXTSPLIT(S698, "/")</f>
        <v>film &amp; video</v>
      </c>
      <c r="U698" t="str">
        <v>animation</v>
      </c>
    </row>
    <row r="699" spans="1:21" ht="31" x14ac:dyDescent="0.35">
      <c r="A699">
        <v>464</v>
      </c>
      <c r="B699" t="s">
        <v>976</v>
      </c>
      <c r="C699" s="3" t="s">
        <v>977</v>
      </c>
      <c r="D699">
        <v>71200</v>
      </c>
      <c r="E699">
        <v>95020</v>
      </c>
      <c r="F699">
        <f>ROUND(((E699/D699)*100),1)</f>
        <v>133.5</v>
      </c>
      <c r="G699" t="s">
        <v>20</v>
      </c>
      <c r="H699">
        <f>(E699/I699)</f>
        <v>39.006568144499177</v>
      </c>
      <c r="I699">
        <v>2436</v>
      </c>
      <c r="J699" t="s">
        <v>21</v>
      </c>
      <c r="K699" t="s">
        <v>22</v>
      </c>
      <c r="L699">
        <v>1518328800</v>
      </c>
      <c r="M699" s="9">
        <f>(((L699/60)/60)/24)+DATE(1970,1,1)</f>
        <v>43142.25</v>
      </c>
      <c r="N699">
        <v>1519538400</v>
      </c>
      <c r="O699" s="9">
        <f>(((N699/60)/60)/24)+DATE(1970,1,1)</f>
        <v>43156.25</v>
      </c>
      <c r="P699" s="10">
        <f>YEAR(M699)</f>
        <v>2018</v>
      </c>
      <c r="Q699" t="b">
        <v>0</v>
      </c>
      <c r="R699" t="b">
        <v>0</v>
      </c>
      <c r="S699" t="s">
        <v>33</v>
      </c>
      <c r="T699" t="str" cm="1">
        <f t="array" ref="T699:U699">_xlfn.TEXTSPLIT(S699, "/")</f>
        <v>theater</v>
      </c>
      <c r="U699" t="str">
        <v>plays</v>
      </c>
    </row>
    <row r="700" spans="1:21" x14ac:dyDescent="0.35">
      <c r="A700">
        <v>465</v>
      </c>
      <c r="B700" t="s">
        <v>978</v>
      </c>
      <c r="C700" s="3" t="s">
        <v>979</v>
      </c>
      <c r="D700">
        <v>4700</v>
      </c>
      <c r="E700">
        <v>8829</v>
      </c>
      <c r="F700">
        <f>ROUND(((E700/D700)*100),1)</f>
        <v>187.9</v>
      </c>
      <c r="G700" t="s">
        <v>20</v>
      </c>
      <c r="H700">
        <f>(E700/I700)</f>
        <v>110.3625</v>
      </c>
      <c r="I700">
        <v>80</v>
      </c>
      <c r="J700" t="s">
        <v>21</v>
      </c>
      <c r="K700" t="s">
        <v>22</v>
      </c>
      <c r="L700">
        <v>1517032800</v>
      </c>
      <c r="M700" s="9">
        <f>(((L700/60)/60)/24)+DATE(1970,1,1)</f>
        <v>43127.25</v>
      </c>
      <c r="N700">
        <v>1517810400</v>
      </c>
      <c r="O700" s="9">
        <f>(((N700/60)/60)/24)+DATE(1970,1,1)</f>
        <v>43136.25</v>
      </c>
      <c r="P700" s="10">
        <f>YEAR(M700)</f>
        <v>2018</v>
      </c>
      <c r="Q700" t="b">
        <v>0</v>
      </c>
      <c r="R700" t="b">
        <v>0</v>
      </c>
      <c r="S700" t="s">
        <v>206</v>
      </c>
      <c r="T700" t="str" cm="1">
        <f t="array" ref="T700:U700">_xlfn.TEXTSPLIT(S700, "/")</f>
        <v>publishing</v>
      </c>
      <c r="U700" t="str">
        <v>translations</v>
      </c>
    </row>
    <row r="701" spans="1:21" x14ac:dyDescent="0.35">
      <c r="A701">
        <v>466</v>
      </c>
      <c r="B701" t="s">
        <v>980</v>
      </c>
      <c r="C701" s="3" t="s">
        <v>981</v>
      </c>
      <c r="D701">
        <v>1200</v>
      </c>
      <c r="E701">
        <v>3984</v>
      </c>
      <c r="F701">
        <f>ROUND(((E701/D701)*100),1)</f>
        <v>332</v>
      </c>
      <c r="G701" t="s">
        <v>20</v>
      </c>
      <c r="H701">
        <f>(E701/I701)</f>
        <v>94.857142857142861</v>
      </c>
      <c r="I701">
        <v>42</v>
      </c>
      <c r="J701" t="s">
        <v>21</v>
      </c>
      <c r="K701" t="s">
        <v>22</v>
      </c>
      <c r="L701">
        <v>1368594000</v>
      </c>
      <c r="M701" s="9">
        <f>(((L701/60)/60)/24)+DATE(1970,1,1)</f>
        <v>41409.208333333336</v>
      </c>
      <c r="N701">
        <v>1370581200</v>
      </c>
      <c r="O701" s="9">
        <f>(((N701/60)/60)/24)+DATE(1970,1,1)</f>
        <v>41432.208333333336</v>
      </c>
      <c r="P701" s="10">
        <f>YEAR(M701)</f>
        <v>2013</v>
      </c>
      <c r="Q701" t="b">
        <v>0</v>
      </c>
      <c r="R701" t="b">
        <v>1</v>
      </c>
      <c r="S701" t="s">
        <v>65</v>
      </c>
      <c r="T701" t="str" cm="1">
        <f t="array" ref="T701:U701">_xlfn.TEXTSPLIT(S701, "/")</f>
        <v>technology</v>
      </c>
      <c r="U701" t="str">
        <v>wearables</v>
      </c>
    </row>
    <row r="702" spans="1:21" ht="31" x14ac:dyDescent="0.35">
      <c r="A702">
        <v>467</v>
      </c>
      <c r="B702" t="s">
        <v>982</v>
      </c>
      <c r="C702" s="3" t="s">
        <v>983</v>
      </c>
      <c r="D702">
        <v>1400</v>
      </c>
      <c r="E702">
        <v>8053</v>
      </c>
      <c r="F702">
        <f>ROUND(((E702/D702)*100),1)</f>
        <v>575.20000000000005</v>
      </c>
      <c r="G702" t="s">
        <v>20</v>
      </c>
      <c r="H702">
        <f>(E702/I702)</f>
        <v>57.935251798561154</v>
      </c>
      <c r="I702">
        <v>139</v>
      </c>
      <c r="J702" t="s">
        <v>15</v>
      </c>
      <c r="K702" t="s">
        <v>16</v>
      </c>
      <c r="L702">
        <v>1448258400</v>
      </c>
      <c r="M702" s="9">
        <f>(((L702/60)/60)/24)+DATE(1970,1,1)</f>
        <v>42331.25</v>
      </c>
      <c r="N702">
        <v>1448863200</v>
      </c>
      <c r="O702" s="9">
        <f>(((N702/60)/60)/24)+DATE(1970,1,1)</f>
        <v>42338.25</v>
      </c>
      <c r="P702" s="10">
        <f>YEAR(M702)</f>
        <v>2015</v>
      </c>
      <c r="Q702" t="b">
        <v>0</v>
      </c>
      <c r="R702" t="b">
        <v>1</v>
      </c>
      <c r="S702" t="s">
        <v>28</v>
      </c>
      <c r="T702" t="str" cm="1">
        <f t="array" ref="T702:U702">_xlfn.TEXTSPLIT(S702, "/")</f>
        <v>technology</v>
      </c>
      <c r="U702" t="str">
        <v>web</v>
      </c>
    </row>
    <row r="703" spans="1:21" x14ac:dyDescent="0.35">
      <c r="A703">
        <v>469</v>
      </c>
      <c r="B703" t="s">
        <v>986</v>
      </c>
      <c r="C703" s="3" t="s">
        <v>987</v>
      </c>
      <c r="D703">
        <v>5600</v>
      </c>
      <c r="E703">
        <v>10328</v>
      </c>
      <c r="F703">
        <f>ROUND(((E703/D703)*100),1)</f>
        <v>184.4</v>
      </c>
      <c r="G703" t="s">
        <v>20</v>
      </c>
      <c r="H703">
        <f>(E703/I703)</f>
        <v>64.95597484276729</v>
      </c>
      <c r="I703">
        <v>159</v>
      </c>
      <c r="J703" t="s">
        <v>21</v>
      </c>
      <c r="K703" t="s">
        <v>22</v>
      </c>
      <c r="L703">
        <v>1431925200</v>
      </c>
      <c r="M703" s="9">
        <f>(((L703/60)/60)/24)+DATE(1970,1,1)</f>
        <v>42142.208333333328</v>
      </c>
      <c r="N703">
        <v>1432098000</v>
      </c>
      <c r="O703" s="9">
        <f>(((N703/60)/60)/24)+DATE(1970,1,1)</f>
        <v>42144.208333333328</v>
      </c>
      <c r="P703" s="10">
        <f>YEAR(M703)</f>
        <v>2015</v>
      </c>
      <c r="Q703" t="b">
        <v>0</v>
      </c>
      <c r="R703" t="b">
        <v>0</v>
      </c>
      <c r="S703" t="s">
        <v>53</v>
      </c>
      <c r="T703" t="str" cm="1">
        <f t="array" ref="T703:U703">_xlfn.TEXTSPLIT(S703, "/")</f>
        <v>film &amp; video</v>
      </c>
      <c r="U703" t="str">
        <v>drama</v>
      </c>
    </row>
    <row r="704" spans="1:21" x14ac:dyDescent="0.35">
      <c r="A704">
        <v>470</v>
      </c>
      <c r="B704" t="s">
        <v>988</v>
      </c>
      <c r="C704" s="3" t="s">
        <v>989</v>
      </c>
      <c r="D704">
        <v>3600</v>
      </c>
      <c r="E704">
        <v>10289</v>
      </c>
      <c r="F704">
        <f>ROUND(((E704/D704)*100),1)</f>
        <v>285.8</v>
      </c>
      <c r="G704" t="s">
        <v>20</v>
      </c>
      <c r="H704">
        <f>(E704/I704)</f>
        <v>27.00524934383202</v>
      </c>
      <c r="I704">
        <v>381</v>
      </c>
      <c r="J704" t="s">
        <v>21</v>
      </c>
      <c r="K704" t="s">
        <v>22</v>
      </c>
      <c r="L704">
        <v>1481522400</v>
      </c>
      <c r="M704" s="9">
        <f>(((L704/60)/60)/24)+DATE(1970,1,1)</f>
        <v>42716.25</v>
      </c>
      <c r="N704">
        <v>1482127200</v>
      </c>
      <c r="O704" s="9">
        <f>(((N704/60)/60)/24)+DATE(1970,1,1)</f>
        <v>42723.25</v>
      </c>
      <c r="P704" s="10">
        <f>YEAR(M704)</f>
        <v>2016</v>
      </c>
      <c r="Q704" t="b">
        <v>0</v>
      </c>
      <c r="R704" t="b">
        <v>0</v>
      </c>
      <c r="S704" t="s">
        <v>65</v>
      </c>
      <c r="T704" t="str" cm="1">
        <f t="array" ref="T704:U704">_xlfn.TEXTSPLIT(S704, "/")</f>
        <v>technology</v>
      </c>
      <c r="U704" t="str">
        <v>wearables</v>
      </c>
    </row>
    <row r="705" spans="1:21" x14ac:dyDescent="0.35">
      <c r="A705">
        <v>471</v>
      </c>
      <c r="B705" t="s">
        <v>446</v>
      </c>
      <c r="C705" s="3" t="s">
        <v>990</v>
      </c>
      <c r="D705">
        <v>3100</v>
      </c>
      <c r="E705">
        <v>9889</v>
      </c>
      <c r="F705">
        <f>ROUND(((E705/D705)*100),1)</f>
        <v>319</v>
      </c>
      <c r="G705" t="s">
        <v>20</v>
      </c>
      <c r="H705">
        <f>(E705/I705)</f>
        <v>50.97422680412371</v>
      </c>
      <c r="I705">
        <v>194</v>
      </c>
      <c r="J705" t="s">
        <v>40</v>
      </c>
      <c r="K705" t="s">
        <v>41</v>
      </c>
      <c r="L705">
        <v>1335934800</v>
      </c>
      <c r="M705" s="9">
        <f>(((L705/60)/60)/24)+DATE(1970,1,1)</f>
        <v>41031.208333333336</v>
      </c>
      <c r="N705">
        <v>1335934800</v>
      </c>
      <c r="O705" s="9">
        <f>(((N705/60)/60)/24)+DATE(1970,1,1)</f>
        <v>41031.208333333336</v>
      </c>
      <c r="P705" s="10">
        <f>YEAR(M705)</f>
        <v>2012</v>
      </c>
      <c r="Q705" t="b">
        <v>0</v>
      </c>
      <c r="R705" t="b">
        <v>1</v>
      </c>
      <c r="S705" t="s">
        <v>17</v>
      </c>
      <c r="T705" t="str" cm="1">
        <f t="array" ref="T705:U705">_xlfn.TEXTSPLIT(S705, "/")</f>
        <v>food</v>
      </c>
      <c r="U705" t="str">
        <v>food trucks</v>
      </c>
    </row>
    <row r="706" spans="1:21" x14ac:dyDescent="0.35">
      <c r="A706">
        <v>473</v>
      </c>
      <c r="B706" t="s">
        <v>993</v>
      </c>
      <c r="C706" s="3" t="s">
        <v>994</v>
      </c>
      <c r="D706">
        <v>5000</v>
      </c>
      <c r="E706">
        <v>8907</v>
      </c>
      <c r="F706">
        <f>ROUND(((E706/D706)*100),1)</f>
        <v>178.1</v>
      </c>
      <c r="G706" t="s">
        <v>20</v>
      </c>
      <c r="H706">
        <f>(E706/I706)</f>
        <v>84.028301886792448</v>
      </c>
      <c r="I706">
        <v>106</v>
      </c>
      <c r="J706" t="s">
        <v>21</v>
      </c>
      <c r="K706" t="s">
        <v>22</v>
      </c>
      <c r="L706">
        <v>1529989200</v>
      </c>
      <c r="M706" s="9">
        <f>(((L706/60)/60)/24)+DATE(1970,1,1)</f>
        <v>43277.208333333328</v>
      </c>
      <c r="N706">
        <v>1530075600</v>
      </c>
      <c r="O706" s="9">
        <f>(((N706/60)/60)/24)+DATE(1970,1,1)</f>
        <v>43278.208333333328</v>
      </c>
      <c r="P706" s="10">
        <f>YEAR(M706)</f>
        <v>2018</v>
      </c>
      <c r="Q706" t="b">
        <v>0</v>
      </c>
      <c r="R706" t="b">
        <v>0</v>
      </c>
      <c r="S706" t="s">
        <v>50</v>
      </c>
      <c r="T706" t="str" cm="1">
        <f t="array" ref="T706:U706">_xlfn.TEXTSPLIT(S706, "/")</f>
        <v>music</v>
      </c>
      <c r="U706" t="str">
        <v>electric music</v>
      </c>
    </row>
    <row r="707" spans="1:21" x14ac:dyDescent="0.35">
      <c r="A707">
        <v>474</v>
      </c>
      <c r="B707" t="s">
        <v>995</v>
      </c>
      <c r="C707" s="3" t="s">
        <v>996</v>
      </c>
      <c r="D707">
        <v>4000</v>
      </c>
      <c r="E707">
        <v>14606</v>
      </c>
      <c r="F707">
        <f>ROUND(((E707/D707)*100),1)</f>
        <v>365.2</v>
      </c>
      <c r="G707" t="s">
        <v>20</v>
      </c>
      <c r="H707">
        <f>(E707/I707)</f>
        <v>102.85915492957747</v>
      </c>
      <c r="I707">
        <v>142</v>
      </c>
      <c r="J707" t="s">
        <v>21</v>
      </c>
      <c r="K707" t="s">
        <v>22</v>
      </c>
      <c r="L707">
        <v>1418709600</v>
      </c>
      <c r="M707" s="9">
        <f>(((L707/60)/60)/24)+DATE(1970,1,1)</f>
        <v>41989.25</v>
      </c>
      <c r="N707">
        <v>1418796000</v>
      </c>
      <c r="O707" s="9">
        <f>(((N707/60)/60)/24)+DATE(1970,1,1)</f>
        <v>41990.25</v>
      </c>
      <c r="P707" s="10">
        <f>YEAR(M707)</f>
        <v>2014</v>
      </c>
      <c r="Q707" t="b">
        <v>0</v>
      </c>
      <c r="R707" t="b">
        <v>0</v>
      </c>
      <c r="S707" t="s">
        <v>269</v>
      </c>
      <c r="T707" t="str" cm="1">
        <f t="array" ref="T707:U707">_xlfn.TEXTSPLIT(S707, "/")</f>
        <v>film &amp; video</v>
      </c>
      <c r="U707" t="str">
        <v>television</v>
      </c>
    </row>
    <row r="708" spans="1:21" ht="31" x14ac:dyDescent="0.35">
      <c r="A708">
        <v>475</v>
      </c>
      <c r="B708" t="s">
        <v>997</v>
      </c>
      <c r="C708" s="3" t="s">
        <v>998</v>
      </c>
      <c r="D708">
        <v>7400</v>
      </c>
      <c r="E708">
        <v>8432</v>
      </c>
      <c r="F708">
        <f>ROUND(((E708/D708)*100),1)</f>
        <v>113.9</v>
      </c>
      <c r="G708" t="s">
        <v>20</v>
      </c>
      <c r="H708">
        <f>(E708/I708)</f>
        <v>39.962085308056871</v>
      </c>
      <c r="I708">
        <v>211</v>
      </c>
      <c r="J708" t="s">
        <v>21</v>
      </c>
      <c r="K708" t="s">
        <v>22</v>
      </c>
      <c r="L708">
        <v>1372136400</v>
      </c>
      <c r="M708" s="9">
        <f>(((L708/60)/60)/24)+DATE(1970,1,1)</f>
        <v>41450.208333333336</v>
      </c>
      <c r="N708">
        <v>1372482000</v>
      </c>
      <c r="O708" s="9">
        <f>(((N708/60)/60)/24)+DATE(1970,1,1)</f>
        <v>41454.208333333336</v>
      </c>
      <c r="P708" s="10">
        <f>YEAR(M708)</f>
        <v>2013</v>
      </c>
      <c r="Q708" t="b">
        <v>0</v>
      </c>
      <c r="R708" t="b">
        <v>1</v>
      </c>
      <c r="S708" t="s">
        <v>206</v>
      </c>
      <c r="T708" t="str" cm="1">
        <f t="array" ref="T708:U708">_xlfn.TEXTSPLIT(S708, "/")</f>
        <v>publishing</v>
      </c>
      <c r="U708" t="str">
        <v>translations</v>
      </c>
    </row>
    <row r="709" spans="1:21" x14ac:dyDescent="0.35">
      <c r="A709">
        <v>478</v>
      </c>
      <c r="B709" t="s">
        <v>1003</v>
      </c>
      <c r="C709" s="3" t="s">
        <v>1004</v>
      </c>
      <c r="D709">
        <v>68800</v>
      </c>
      <c r="E709">
        <v>162603</v>
      </c>
      <c r="F709">
        <f>ROUND(((E709/D709)*100),1)</f>
        <v>236.3</v>
      </c>
      <c r="G709" t="s">
        <v>20</v>
      </c>
      <c r="H709">
        <f>(E709/I709)</f>
        <v>58.999637155297535</v>
      </c>
      <c r="I709">
        <v>2756</v>
      </c>
      <c r="J709" t="s">
        <v>21</v>
      </c>
      <c r="K709" t="s">
        <v>22</v>
      </c>
      <c r="L709">
        <v>1425877200</v>
      </c>
      <c r="M709" s="9">
        <f>(((L709/60)/60)/24)+DATE(1970,1,1)</f>
        <v>42072.208333333328</v>
      </c>
      <c r="N709">
        <v>1426914000</v>
      </c>
      <c r="O709" s="9">
        <f>(((N709/60)/60)/24)+DATE(1970,1,1)</f>
        <v>42084.208333333328</v>
      </c>
      <c r="P709" s="10">
        <f>YEAR(M709)</f>
        <v>2015</v>
      </c>
      <c r="Q709" t="b">
        <v>0</v>
      </c>
      <c r="R709" t="b">
        <v>0</v>
      </c>
      <c r="S709" t="s">
        <v>65</v>
      </c>
      <c r="T709" t="str" cm="1">
        <f t="array" ref="T709:U709">_xlfn.TEXTSPLIT(S709, "/")</f>
        <v>technology</v>
      </c>
      <c r="U709" t="str">
        <v>wearables</v>
      </c>
    </row>
    <row r="710" spans="1:21" ht="31" x14ac:dyDescent="0.35">
      <c r="A710">
        <v>479</v>
      </c>
      <c r="B710" t="s">
        <v>1005</v>
      </c>
      <c r="C710" s="3" t="s">
        <v>1006</v>
      </c>
      <c r="D710">
        <v>2400</v>
      </c>
      <c r="E710">
        <v>12310</v>
      </c>
      <c r="F710">
        <f>ROUND(((E710/D710)*100),1)</f>
        <v>512.9</v>
      </c>
      <c r="G710" t="s">
        <v>20</v>
      </c>
      <c r="H710">
        <f>(E710/I710)</f>
        <v>71.156069364161851</v>
      </c>
      <c r="I710">
        <v>173</v>
      </c>
      <c r="J710" t="s">
        <v>40</v>
      </c>
      <c r="K710" t="s">
        <v>41</v>
      </c>
      <c r="L710">
        <v>1501304400</v>
      </c>
      <c r="M710" s="9">
        <f>(((L710/60)/60)/24)+DATE(1970,1,1)</f>
        <v>42945.208333333328</v>
      </c>
      <c r="N710">
        <v>1501477200</v>
      </c>
      <c r="O710" s="9">
        <f>(((N710/60)/60)/24)+DATE(1970,1,1)</f>
        <v>42947.208333333328</v>
      </c>
      <c r="P710" s="10">
        <f>YEAR(M710)</f>
        <v>2017</v>
      </c>
      <c r="Q710" t="b">
        <v>0</v>
      </c>
      <c r="R710" t="b">
        <v>0</v>
      </c>
      <c r="S710" t="s">
        <v>17</v>
      </c>
      <c r="T710" t="str" cm="1">
        <f t="array" ref="T710:U710">_xlfn.TEXTSPLIT(S710, "/")</f>
        <v>food</v>
      </c>
      <c r="U710" t="str">
        <v>food trucks</v>
      </c>
    </row>
    <row r="711" spans="1:21" x14ac:dyDescent="0.35">
      <c r="A711">
        <v>480</v>
      </c>
      <c r="B711" t="s">
        <v>1007</v>
      </c>
      <c r="C711" s="3" t="s">
        <v>1008</v>
      </c>
      <c r="D711">
        <v>8600</v>
      </c>
      <c r="E711">
        <v>8656</v>
      </c>
      <c r="F711">
        <f>ROUND(((E711/D711)*100),1)</f>
        <v>100.7</v>
      </c>
      <c r="G711" t="s">
        <v>20</v>
      </c>
      <c r="H711">
        <f>(E711/I711)</f>
        <v>99.494252873563212</v>
      </c>
      <c r="I711">
        <v>87</v>
      </c>
      <c r="J711" t="s">
        <v>21</v>
      </c>
      <c r="K711" t="s">
        <v>22</v>
      </c>
      <c r="L711">
        <v>1268287200</v>
      </c>
      <c r="M711" s="9">
        <f>(((L711/60)/60)/24)+DATE(1970,1,1)</f>
        <v>40248.25</v>
      </c>
      <c r="N711">
        <v>1269061200</v>
      </c>
      <c r="O711" s="9">
        <f>(((N711/60)/60)/24)+DATE(1970,1,1)</f>
        <v>40257.208333333336</v>
      </c>
      <c r="P711" s="10">
        <f>YEAR(M711)</f>
        <v>2010</v>
      </c>
      <c r="Q711" t="b">
        <v>0</v>
      </c>
      <c r="R711" t="b">
        <v>1</v>
      </c>
      <c r="S711" t="s">
        <v>122</v>
      </c>
      <c r="T711" t="str" cm="1">
        <f t="array" ref="T711:U711">_xlfn.TEXTSPLIT(S711, "/")</f>
        <v>photography</v>
      </c>
      <c r="U711" t="str">
        <v>photography books</v>
      </c>
    </row>
    <row r="712" spans="1:21" x14ac:dyDescent="0.35">
      <c r="A712">
        <v>484</v>
      </c>
      <c r="B712" t="s">
        <v>1015</v>
      </c>
      <c r="C712" s="3" t="s">
        <v>1016</v>
      </c>
      <c r="D712">
        <v>29600</v>
      </c>
      <c r="E712">
        <v>77021</v>
      </c>
      <c r="F712">
        <f>ROUND(((E712/D712)*100),1)</f>
        <v>260.2</v>
      </c>
      <c r="G712" t="s">
        <v>20</v>
      </c>
      <c r="H712">
        <f>(E712/I712)</f>
        <v>48.99554707379135</v>
      </c>
      <c r="I712">
        <v>1572</v>
      </c>
      <c r="J712" t="s">
        <v>40</v>
      </c>
      <c r="K712" t="s">
        <v>41</v>
      </c>
      <c r="L712">
        <v>1407128400</v>
      </c>
      <c r="M712" s="9">
        <f>(((L712/60)/60)/24)+DATE(1970,1,1)</f>
        <v>41855.208333333336</v>
      </c>
      <c r="N712">
        <v>1411362000</v>
      </c>
      <c r="O712" s="9">
        <f>(((N712/60)/60)/24)+DATE(1970,1,1)</f>
        <v>41904.208333333336</v>
      </c>
      <c r="P712" s="10">
        <f>YEAR(M712)</f>
        <v>2014</v>
      </c>
      <c r="Q712" t="b">
        <v>0</v>
      </c>
      <c r="R712" t="b">
        <v>1</v>
      </c>
      <c r="S712" t="s">
        <v>17</v>
      </c>
      <c r="T712" t="str" cm="1">
        <f t="array" ref="T712:U712">_xlfn.TEXTSPLIT(S712, "/")</f>
        <v>food</v>
      </c>
      <c r="U712" t="str">
        <v>food trucks</v>
      </c>
    </row>
    <row r="713" spans="1:21" x14ac:dyDescent="0.35">
      <c r="A713">
        <v>487</v>
      </c>
      <c r="B713" t="s">
        <v>1021</v>
      </c>
      <c r="C713" s="3" t="s">
        <v>1022</v>
      </c>
      <c r="D713">
        <v>110300</v>
      </c>
      <c r="E713">
        <v>197024</v>
      </c>
      <c r="F713">
        <f>ROUND(((E713/D713)*100),1)</f>
        <v>178.6</v>
      </c>
      <c r="G713" t="s">
        <v>20</v>
      </c>
      <c r="H713">
        <f>(E713/I713)</f>
        <v>83.982949701619773</v>
      </c>
      <c r="I713">
        <v>2346</v>
      </c>
      <c r="J713" t="s">
        <v>21</v>
      </c>
      <c r="K713" t="s">
        <v>22</v>
      </c>
      <c r="L713">
        <v>1492664400</v>
      </c>
      <c r="M713" s="9">
        <f>(((L713/60)/60)/24)+DATE(1970,1,1)</f>
        <v>42845.208333333328</v>
      </c>
      <c r="N713">
        <v>1495515600</v>
      </c>
      <c r="O713" s="9">
        <f>(((N713/60)/60)/24)+DATE(1970,1,1)</f>
        <v>42878.208333333328</v>
      </c>
      <c r="P713" s="10">
        <f>YEAR(M713)</f>
        <v>2017</v>
      </c>
      <c r="Q713" t="b">
        <v>0</v>
      </c>
      <c r="R713" t="b">
        <v>0</v>
      </c>
      <c r="S713" t="s">
        <v>33</v>
      </c>
      <c r="T713" t="str" cm="1">
        <f t="array" ref="T713:U713">_xlfn.TEXTSPLIT(S713, "/")</f>
        <v>theater</v>
      </c>
      <c r="U713" t="str">
        <v>plays</v>
      </c>
    </row>
    <row r="714" spans="1:21" ht="31" x14ac:dyDescent="0.35">
      <c r="A714">
        <v>488</v>
      </c>
      <c r="B714" t="s">
        <v>1023</v>
      </c>
      <c r="C714" s="3" t="s">
        <v>1024</v>
      </c>
      <c r="D714">
        <v>5300</v>
      </c>
      <c r="E714">
        <v>11663</v>
      </c>
      <c r="F714">
        <f>ROUND(((E714/D714)*100),1)</f>
        <v>220.1</v>
      </c>
      <c r="G714" t="s">
        <v>20</v>
      </c>
      <c r="H714">
        <f>(E714/I714)</f>
        <v>101.41739130434783</v>
      </c>
      <c r="I714">
        <v>115</v>
      </c>
      <c r="J714" t="s">
        <v>21</v>
      </c>
      <c r="K714" t="s">
        <v>22</v>
      </c>
      <c r="L714">
        <v>1454479200</v>
      </c>
      <c r="M714" s="9">
        <f>(((L714/60)/60)/24)+DATE(1970,1,1)</f>
        <v>42403.25</v>
      </c>
      <c r="N714">
        <v>1455948000</v>
      </c>
      <c r="O714" s="9">
        <f>(((N714/60)/60)/24)+DATE(1970,1,1)</f>
        <v>42420.25</v>
      </c>
      <c r="P714" s="10">
        <f>YEAR(M714)</f>
        <v>2016</v>
      </c>
      <c r="Q714" t="b">
        <v>0</v>
      </c>
      <c r="R714" t="b">
        <v>0</v>
      </c>
      <c r="S714" t="s">
        <v>33</v>
      </c>
      <c r="T714" t="str" cm="1">
        <f t="array" ref="T714:U714">_xlfn.TEXTSPLIT(S714, "/")</f>
        <v>theater</v>
      </c>
      <c r="U714" t="str">
        <v>plays</v>
      </c>
    </row>
    <row r="715" spans="1:21" x14ac:dyDescent="0.35">
      <c r="A715">
        <v>489</v>
      </c>
      <c r="B715" t="s">
        <v>1025</v>
      </c>
      <c r="C715" s="3" t="s">
        <v>1026</v>
      </c>
      <c r="D715">
        <v>9200</v>
      </c>
      <c r="E715">
        <v>9339</v>
      </c>
      <c r="F715">
        <f>ROUND(((E715/D715)*100),1)</f>
        <v>101.5</v>
      </c>
      <c r="G715" t="s">
        <v>20</v>
      </c>
      <c r="H715">
        <f>(E715/I715)</f>
        <v>109.87058823529412</v>
      </c>
      <c r="I715">
        <v>85</v>
      </c>
      <c r="J715" t="s">
        <v>107</v>
      </c>
      <c r="K715" t="s">
        <v>108</v>
      </c>
      <c r="L715">
        <v>1281934800</v>
      </c>
      <c r="M715" s="9">
        <f>(((L715/60)/60)/24)+DATE(1970,1,1)</f>
        <v>40406.208333333336</v>
      </c>
      <c r="N715">
        <v>1282366800</v>
      </c>
      <c r="O715" s="9">
        <f>(((N715/60)/60)/24)+DATE(1970,1,1)</f>
        <v>40411.208333333336</v>
      </c>
      <c r="P715" s="10">
        <f>YEAR(M715)</f>
        <v>2010</v>
      </c>
      <c r="Q715" t="b">
        <v>0</v>
      </c>
      <c r="R715" t="b">
        <v>0</v>
      </c>
      <c r="S715" t="s">
        <v>65</v>
      </c>
      <c r="T715" t="str" cm="1">
        <f t="array" ref="T715:U715">_xlfn.TEXTSPLIT(S715, "/")</f>
        <v>technology</v>
      </c>
      <c r="U715" t="str">
        <v>wearables</v>
      </c>
    </row>
    <row r="716" spans="1:21" ht="31" x14ac:dyDescent="0.35">
      <c r="A716">
        <v>490</v>
      </c>
      <c r="B716" t="s">
        <v>1027</v>
      </c>
      <c r="C716" s="3" t="s">
        <v>1028</v>
      </c>
      <c r="D716">
        <v>2400</v>
      </c>
      <c r="E716">
        <v>4596</v>
      </c>
      <c r="F716">
        <f>ROUND(((E716/D716)*100),1)</f>
        <v>191.5</v>
      </c>
      <c r="G716" t="s">
        <v>20</v>
      </c>
      <c r="H716">
        <f>(E716/I716)</f>
        <v>31.916666666666668</v>
      </c>
      <c r="I716">
        <v>144</v>
      </c>
      <c r="J716" t="s">
        <v>21</v>
      </c>
      <c r="K716" t="s">
        <v>22</v>
      </c>
      <c r="L716">
        <v>1573970400</v>
      </c>
      <c r="M716" s="9">
        <f>(((L716/60)/60)/24)+DATE(1970,1,1)</f>
        <v>43786.25</v>
      </c>
      <c r="N716">
        <v>1574575200</v>
      </c>
      <c r="O716" s="9">
        <f>(((N716/60)/60)/24)+DATE(1970,1,1)</f>
        <v>43793.25</v>
      </c>
      <c r="P716" s="10">
        <f>YEAR(M716)</f>
        <v>2019</v>
      </c>
      <c r="Q716" t="b">
        <v>0</v>
      </c>
      <c r="R716" t="b">
        <v>0</v>
      </c>
      <c r="S716" t="s">
        <v>1029</v>
      </c>
      <c r="T716" t="str" cm="1">
        <f t="array" ref="T716:U716">_xlfn.TEXTSPLIT(S716, "/")</f>
        <v>journalism</v>
      </c>
      <c r="U716" t="str">
        <v>audio</v>
      </c>
    </row>
    <row r="717" spans="1:21" ht="31" x14ac:dyDescent="0.35">
      <c r="A717">
        <v>491</v>
      </c>
      <c r="B717" t="s">
        <v>1030</v>
      </c>
      <c r="C717" s="3" t="s">
        <v>1031</v>
      </c>
      <c r="D717">
        <v>56800</v>
      </c>
      <c r="E717">
        <v>173437</v>
      </c>
      <c r="F717">
        <f>ROUND(((E717/D717)*100),1)</f>
        <v>305.3</v>
      </c>
      <c r="G717" t="s">
        <v>20</v>
      </c>
      <c r="H717">
        <f>(E717/I717)</f>
        <v>70.993450675399103</v>
      </c>
      <c r="I717">
        <v>2443</v>
      </c>
      <c r="J717" t="s">
        <v>21</v>
      </c>
      <c r="K717" t="s">
        <v>22</v>
      </c>
      <c r="L717">
        <v>1372654800</v>
      </c>
      <c r="M717" s="9">
        <f>(((L717/60)/60)/24)+DATE(1970,1,1)</f>
        <v>41456.208333333336</v>
      </c>
      <c r="N717">
        <v>1374901200</v>
      </c>
      <c r="O717" s="9">
        <f>(((N717/60)/60)/24)+DATE(1970,1,1)</f>
        <v>41482.208333333336</v>
      </c>
      <c r="P717" s="10">
        <f>YEAR(M717)</f>
        <v>2013</v>
      </c>
      <c r="Q717" t="b">
        <v>0</v>
      </c>
      <c r="R717" t="b">
        <v>1</v>
      </c>
      <c r="S717" t="s">
        <v>17</v>
      </c>
      <c r="T717" t="str" cm="1">
        <f t="array" ref="T717:U717">_xlfn.TEXTSPLIT(S717, "/")</f>
        <v>food</v>
      </c>
      <c r="U717" t="str">
        <v>food trucks</v>
      </c>
    </row>
    <row r="718" spans="1:21" x14ac:dyDescent="0.35">
      <c r="A718">
        <v>493</v>
      </c>
      <c r="B718" t="s">
        <v>1034</v>
      </c>
      <c r="C718" s="3" t="s">
        <v>1035</v>
      </c>
      <c r="D718">
        <v>900</v>
      </c>
      <c r="E718">
        <v>6514</v>
      </c>
      <c r="F718">
        <f>ROUND(((E718/D718)*100),1)</f>
        <v>723.8</v>
      </c>
      <c r="G718" t="s">
        <v>20</v>
      </c>
      <c r="H718">
        <f>(E718/I718)</f>
        <v>101.78125</v>
      </c>
      <c r="I718">
        <v>64</v>
      </c>
      <c r="J718" t="s">
        <v>21</v>
      </c>
      <c r="K718" t="s">
        <v>22</v>
      </c>
      <c r="L718">
        <v>1561784400</v>
      </c>
      <c r="M718" s="9">
        <f>(((L718/60)/60)/24)+DATE(1970,1,1)</f>
        <v>43645.208333333328</v>
      </c>
      <c r="N718">
        <v>1562907600</v>
      </c>
      <c r="O718" s="9">
        <f>(((N718/60)/60)/24)+DATE(1970,1,1)</f>
        <v>43658.208333333328</v>
      </c>
      <c r="P718" s="10">
        <f>YEAR(M718)</f>
        <v>2019</v>
      </c>
      <c r="Q718" t="b">
        <v>0</v>
      </c>
      <c r="R718" t="b">
        <v>0</v>
      </c>
      <c r="S718" t="s">
        <v>122</v>
      </c>
      <c r="T718" t="str" cm="1">
        <f t="array" ref="T718:U718">_xlfn.TEXTSPLIT(S718, "/")</f>
        <v>photography</v>
      </c>
      <c r="U718" t="str">
        <v>photography books</v>
      </c>
    </row>
    <row r="719" spans="1:21" ht="31" x14ac:dyDescent="0.35">
      <c r="A719">
        <v>494</v>
      </c>
      <c r="B719" t="s">
        <v>1036</v>
      </c>
      <c r="C719" s="3" t="s">
        <v>1037</v>
      </c>
      <c r="D719">
        <v>2500</v>
      </c>
      <c r="E719">
        <v>13684</v>
      </c>
      <c r="F719">
        <f>ROUND(((E719/D719)*100),1)</f>
        <v>547.4</v>
      </c>
      <c r="G719" t="s">
        <v>20</v>
      </c>
      <c r="H719">
        <f>(E719/I719)</f>
        <v>51.059701492537314</v>
      </c>
      <c r="I719">
        <v>268</v>
      </c>
      <c r="J719" t="s">
        <v>21</v>
      </c>
      <c r="K719" t="s">
        <v>22</v>
      </c>
      <c r="L719">
        <v>1332392400</v>
      </c>
      <c r="M719" s="9">
        <f>(((L719/60)/60)/24)+DATE(1970,1,1)</f>
        <v>40990.208333333336</v>
      </c>
      <c r="N719">
        <v>1332478800</v>
      </c>
      <c r="O719" s="9">
        <f>(((N719/60)/60)/24)+DATE(1970,1,1)</f>
        <v>40991.208333333336</v>
      </c>
      <c r="P719" s="10">
        <f>YEAR(M719)</f>
        <v>2012</v>
      </c>
      <c r="Q719" t="b">
        <v>0</v>
      </c>
      <c r="R719" t="b">
        <v>0</v>
      </c>
      <c r="S719" t="s">
        <v>65</v>
      </c>
      <c r="T719" t="str" cm="1">
        <f t="array" ref="T719:U719">_xlfn.TEXTSPLIT(S719, "/")</f>
        <v>technology</v>
      </c>
      <c r="U719" t="str">
        <v>wearables</v>
      </c>
    </row>
    <row r="720" spans="1:21" x14ac:dyDescent="0.35">
      <c r="A720">
        <v>495</v>
      </c>
      <c r="B720" t="s">
        <v>1038</v>
      </c>
      <c r="C720" s="3" t="s">
        <v>1039</v>
      </c>
      <c r="D720">
        <v>3200</v>
      </c>
      <c r="E720">
        <v>13264</v>
      </c>
      <c r="F720">
        <f>ROUND(((E720/D720)*100),1)</f>
        <v>414.5</v>
      </c>
      <c r="G720" t="s">
        <v>20</v>
      </c>
      <c r="H720">
        <f>(E720/I720)</f>
        <v>68.02051282051282</v>
      </c>
      <c r="I720">
        <v>195</v>
      </c>
      <c r="J720" t="s">
        <v>36</v>
      </c>
      <c r="K720" t="s">
        <v>37</v>
      </c>
      <c r="L720">
        <v>1402376400</v>
      </c>
      <c r="M720" s="9">
        <f>(((L720/60)/60)/24)+DATE(1970,1,1)</f>
        <v>41800.208333333336</v>
      </c>
      <c r="N720">
        <v>1402722000</v>
      </c>
      <c r="O720" s="9">
        <f>(((N720/60)/60)/24)+DATE(1970,1,1)</f>
        <v>41804.208333333336</v>
      </c>
      <c r="P720" s="10">
        <f>YEAR(M720)</f>
        <v>2014</v>
      </c>
      <c r="Q720" t="b">
        <v>0</v>
      </c>
      <c r="R720" t="b">
        <v>0</v>
      </c>
      <c r="S720" t="s">
        <v>33</v>
      </c>
      <c r="T720" t="str" cm="1">
        <f t="array" ref="T720:U720">_xlfn.TEXTSPLIT(S720, "/")</f>
        <v>theater</v>
      </c>
      <c r="U720" t="str">
        <v>plays</v>
      </c>
    </row>
    <row r="721" spans="1:21" ht="31" x14ac:dyDescent="0.35">
      <c r="A721">
        <v>502</v>
      </c>
      <c r="B721" t="s">
        <v>477</v>
      </c>
      <c r="C721" s="3" t="s">
        <v>1052</v>
      </c>
      <c r="D721">
        <v>1300</v>
      </c>
      <c r="E721">
        <v>6889</v>
      </c>
      <c r="F721">
        <f>ROUND(((E721/D721)*100),1)</f>
        <v>529.9</v>
      </c>
      <c r="G721" t="s">
        <v>20</v>
      </c>
      <c r="H721">
        <f>(E721/I721)</f>
        <v>37.037634408602152</v>
      </c>
      <c r="I721">
        <v>186</v>
      </c>
      <c r="J721" t="s">
        <v>26</v>
      </c>
      <c r="K721" t="s">
        <v>27</v>
      </c>
      <c r="L721">
        <v>1343365200</v>
      </c>
      <c r="M721" s="9">
        <f>(((L721/60)/60)/24)+DATE(1970,1,1)</f>
        <v>41117.208333333336</v>
      </c>
      <c r="N721">
        <v>1345870800</v>
      </c>
      <c r="O721" s="9">
        <f>(((N721/60)/60)/24)+DATE(1970,1,1)</f>
        <v>41146.208333333336</v>
      </c>
      <c r="P721" s="10">
        <f>YEAR(M721)</f>
        <v>2012</v>
      </c>
      <c r="Q721" t="b">
        <v>0</v>
      </c>
      <c r="R721" t="b">
        <v>1</v>
      </c>
      <c r="S721" t="s">
        <v>89</v>
      </c>
      <c r="T721" t="str" cm="1">
        <f t="array" ref="T721:U721">_xlfn.TEXTSPLIT(S721, "/")</f>
        <v>games</v>
      </c>
      <c r="U721" t="str">
        <v>video games</v>
      </c>
    </row>
    <row r="722" spans="1:21" ht="31" x14ac:dyDescent="0.35">
      <c r="A722">
        <v>503</v>
      </c>
      <c r="B722" t="s">
        <v>1053</v>
      </c>
      <c r="C722" s="3" t="s">
        <v>1054</v>
      </c>
      <c r="D722">
        <v>25500</v>
      </c>
      <c r="E722">
        <v>45983</v>
      </c>
      <c r="F722">
        <f>ROUND(((E722/D722)*100),1)</f>
        <v>180.3</v>
      </c>
      <c r="G722" t="s">
        <v>20</v>
      </c>
      <c r="H722">
        <f>(E722/I722)</f>
        <v>99.963043478260872</v>
      </c>
      <c r="I722">
        <v>460</v>
      </c>
      <c r="J722" t="s">
        <v>21</v>
      </c>
      <c r="K722" t="s">
        <v>22</v>
      </c>
      <c r="L722">
        <v>1435726800</v>
      </c>
      <c r="M722" s="9">
        <f>(((L722/60)/60)/24)+DATE(1970,1,1)</f>
        <v>42186.208333333328</v>
      </c>
      <c r="N722">
        <v>1437454800</v>
      </c>
      <c r="O722" s="9">
        <f>(((N722/60)/60)/24)+DATE(1970,1,1)</f>
        <v>42206.208333333328</v>
      </c>
      <c r="P722" s="10">
        <f>YEAR(M722)</f>
        <v>2015</v>
      </c>
      <c r="Q722" t="b">
        <v>0</v>
      </c>
      <c r="R722" t="b">
        <v>0</v>
      </c>
      <c r="S722" t="s">
        <v>53</v>
      </c>
      <c r="T722" t="str" cm="1">
        <f t="array" ref="T722:U722">_xlfn.TEXTSPLIT(S722, "/")</f>
        <v>film &amp; video</v>
      </c>
      <c r="U722" t="str">
        <v>drama</v>
      </c>
    </row>
    <row r="723" spans="1:21" ht="31" x14ac:dyDescent="0.35">
      <c r="A723">
        <v>506</v>
      </c>
      <c r="B723" t="s">
        <v>1059</v>
      </c>
      <c r="C723" s="3" t="s">
        <v>1060</v>
      </c>
      <c r="D723">
        <v>18000</v>
      </c>
      <c r="E723">
        <v>166874</v>
      </c>
      <c r="F723">
        <f>ROUND(((E723/D723)*100),1)</f>
        <v>927.1</v>
      </c>
      <c r="G723" t="s">
        <v>20</v>
      </c>
      <c r="H723">
        <f>(E723/I723)</f>
        <v>66.010284810126578</v>
      </c>
      <c r="I723">
        <v>2528</v>
      </c>
      <c r="J723" t="s">
        <v>21</v>
      </c>
      <c r="K723" t="s">
        <v>22</v>
      </c>
      <c r="L723">
        <v>1511416800</v>
      </c>
      <c r="M723" s="9">
        <f>(((L723/60)/60)/24)+DATE(1970,1,1)</f>
        <v>43062.25</v>
      </c>
      <c r="N723">
        <v>1512885600</v>
      </c>
      <c r="O723" s="9">
        <f>(((N723/60)/60)/24)+DATE(1970,1,1)</f>
        <v>43079.25</v>
      </c>
      <c r="P723" s="10">
        <f>YEAR(M723)</f>
        <v>2017</v>
      </c>
      <c r="Q723" t="b">
        <v>0</v>
      </c>
      <c r="R723" t="b">
        <v>1</v>
      </c>
      <c r="S723" t="s">
        <v>33</v>
      </c>
      <c r="T723" t="str" cm="1">
        <f t="array" ref="T723:U723">_xlfn.TEXTSPLIT(S723, "/")</f>
        <v>theater</v>
      </c>
      <c r="U723" t="str">
        <v>plays</v>
      </c>
    </row>
    <row r="724" spans="1:21" x14ac:dyDescent="0.35">
      <c r="A724">
        <v>508</v>
      </c>
      <c r="B724" t="s">
        <v>1063</v>
      </c>
      <c r="C724" s="3" t="s">
        <v>1064</v>
      </c>
      <c r="D724">
        <v>172700</v>
      </c>
      <c r="E724">
        <v>193820</v>
      </c>
      <c r="F724">
        <f>ROUND(((E724/D724)*100),1)</f>
        <v>112.2</v>
      </c>
      <c r="G724" t="s">
        <v>20</v>
      </c>
      <c r="H724">
        <f>(E724/I724)</f>
        <v>52.999726551818434</v>
      </c>
      <c r="I724">
        <v>3657</v>
      </c>
      <c r="J724" t="s">
        <v>21</v>
      </c>
      <c r="K724" t="s">
        <v>22</v>
      </c>
      <c r="L724">
        <v>1532840400</v>
      </c>
      <c r="M724" s="9">
        <f>(((L724/60)/60)/24)+DATE(1970,1,1)</f>
        <v>43310.208333333328</v>
      </c>
      <c r="N724">
        <v>1534654800</v>
      </c>
      <c r="O724" s="9">
        <f>(((N724/60)/60)/24)+DATE(1970,1,1)</f>
        <v>43331.208333333328</v>
      </c>
      <c r="P724" s="10">
        <f>YEAR(M724)</f>
        <v>2018</v>
      </c>
      <c r="Q724" t="b">
        <v>0</v>
      </c>
      <c r="R724" t="b">
        <v>0</v>
      </c>
      <c r="S724" t="s">
        <v>33</v>
      </c>
      <c r="T724" t="str" cm="1">
        <f t="array" ref="T724:U724">_xlfn.TEXTSPLIT(S724, "/")</f>
        <v>theater</v>
      </c>
      <c r="U724" t="str">
        <v>plays</v>
      </c>
    </row>
    <row r="725" spans="1:21" x14ac:dyDescent="0.35">
      <c r="A725">
        <v>510</v>
      </c>
      <c r="B725" t="s">
        <v>1066</v>
      </c>
      <c r="C725" s="3" t="s">
        <v>1067</v>
      </c>
      <c r="D725">
        <v>7800</v>
      </c>
      <c r="E725">
        <v>9289</v>
      </c>
      <c r="F725">
        <f>ROUND(((E725/D725)*100),1)</f>
        <v>119.1</v>
      </c>
      <c r="G725" t="s">
        <v>20</v>
      </c>
      <c r="H725">
        <f>(E725/I725)</f>
        <v>70.908396946564892</v>
      </c>
      <c r="I725">
        <v>131</v>
      </c>
      <c r="J725" t="s">
        <v>26</v>
      </c>
      <c r="K725" t="s">
        <v>27</v>
      </c>
      <c r="L725">
        <v>1527742800</v>
      </c>
      <c r="M725" s="9">
        <f>(((L725/60)/60)/24)+DATE(1970,1,1)</f>
        <v>43251.208333333328</v>
      </c>
      <c r="N725">
        <v>1529816400</v>
      </c>
      <c r="O725" s="9">
        <f>(((N725/60)/60)/24)+DATE(1970,1,1)</f>
        <v>43275.208333333328</v>
      </c>
      <c r="P725" s="10">
        <f>YEAR(M725)</f>
        <v>2018</v>
      </c>
      <c r="Q725" t="b">
        <v>0</v>
      </c>
      <c r="R725" t="b">
        <v>0</v>
      </c>
      <c r="S725" t="s">
        <v>53</v>
      </c>
      <c r="T725" t="str" cm="1">
        <f t="array" ref="T725:U725">_xlfn.TEXTSPLIT(S725, "/")</f>
        <v>film &amp; video</v>
      </c>
      <c r="U725" t="str">
        <v>drama</v>
      </c>
    </row>
    <row r="726" spans="1:21" x14ac:dyDescent="0.35">
      <c r="A726">
        <v>512</v>
      </c>
      <c r="B726" t="s">
        <v>1070</v>
      </c>
      <c r="C726" s="3" t="s">
        <v>1071</v>
      </c>
      <c r="D726">
        <v>9100</v>
      </c>
      <c r="E726">
        <v>12678</v>
      </c>
      <c r="F726">
        <f>ROUND(((E726/D726)*100),1)</f>
        <v>139.30000000000001</v>
      </c>
      <c r="G726" t="s">
        <v>20</v>
      </c>
      <c r="H726">
        <f>(E726/I726)</f>
        <v>53.046025104602514</v>
      </c>
      <c r="I726">
        <v>239</v>
      </c>
      <c r="J726" t="s">
        <v>21</v>
      </c>
      <c r="K726" t="s">
        <v>22</v>
      </c>
      <c r="L726">
        <v>1404536400</v>
      </c>
      <c r="M726" s="9">
        <f>(((L726/60)/60)/24)+DATE(1970,1,1)</f>
        <v>41825.208333333336</v>
      </c>
      <c r="N726">
        <v>1404622800</v>
      </c>
      <c r="O726" s="9">
        <f>(((N726/60)/60)/24)+DATE(1970,1,1)</f>
        <v>41826.208333333336</v>
      </c>
      <c r="P726" s="10">
        <f>YEAR(M726)</f>
        <v>2014</v>
      </c>
      <c r="Q726" t="b">
        <v>0</v>
      </c>
      <c r="R726" t="b">
        <v>1</v>
      </c>
      <c r="S726" t="s">
        <v>89</v>
      </c>
      <c r="T726" t="str" cm="1">
        <f t="array" ref="T726:U726">_xlfn.TEXTSPLIT(S726, "/")</f>
        <v>games</v>
      </c>
      <c r="U726" t="str">
        <v>video games</v>
      </c>
    </row>
    <row r="727" spans="1:21" ht="31" x14ac:dyDescent="0.35">
      <c r="A727">
        <v>517</v>
      </c>
      <c r="B727" t="s">
        <v>1080</v>
      </c>
      <c r="C727" s="3" t="s">
        <v>1081</v>
      </c>
      <c r="D727">
        <v>5900</v>
      </c>
      <c r="E727">
        <v>6608</v>
      </c>
      <c r="F727">
        <f>ROUND(((E727/D727)*100),1)</f>
        <v>112</v>
      </c>
      <c r="G727" t="s">
        <v>20</v>
      </c>
      <c r="H727">
        <f>(E727/I727)</f>
        <v>84.717948717948715</v>
      </c>
      <c r="I727">
        <v>78</v>
      </c>
      <c r="J727" t="s">
        <v>21</v>
      </c>
      <c r="K727" t="s">
        <v>22</v>
      </c>
      <c r="L727">
        <v>1493960400</v>
      </c>
      <c r="M727" s="9">
        <f>(((L727/60)/60)/24)+DATE(1970,1,1)</f>
        <v>42860.208333333328</v>
      </c>
      <c r="N727">
        <v>1494392400</v>
      </c>
      <c r="O727" s="9">
        <f>(((N727/60)/60)/24)+DATE(1970,1,1)</f>
        <v>42865.208333333328</v>
      </c>
      <c r="P727" s="10">
        <f>YEAR(M727)</f>
        <v>2017</v>
      </c>
      <c r="Q727" t="b">
        <v>0</v>
      </c>
      <c r="R727" t="b">
        <v>0</v>
      </c>
      <c r="S727" t="s">
        <v>17</v>
      </c>
      <c r="T727" t="str" cm="1">
        <f t="array" ref="T727:U727">_xlfn.TEXTSPLIT(S727, "/")</f>
        <v>food</v>
      </c>
      <c r="U727" t="str">
        <v>food trucks</v>
      </c>
    </row>
    <row r="728" spans="1:21" x14ac:dyDescent="0.35">
      <c r="A728">
        <v>519</v>
      </c>
      <c r="B728" t="s">
        <v>1084</v>
      </c>
      <c r="C728" s="3" t="s">
        <v>1085</v>
      </c>
      <c r="D728">
        <v>177700</v>
      </c>
      <c r="E728">
        <v>180802</v>
      </c>
      <c r="F728">
        <f>ROUND(((E728/D728)*100),1)</f>
        <v>101.7</v>
      </c>
      <c r="G728" t="s">
        <v>20</v>
      </c>
      <c r="H728">
        <f>(E728/I728)</f>
        <v>101.97518330513255</v>
      </c>
      <c r="I728">
        <v>1773</v>
      </c>
      <c r="J728" t="s">
        <v>21</v>
      </c>
      <c r="K728" t="s">
        <v>22</v>
      </c>
      <c r="L728">
        <v>1420696800</v>
      </c>
      <c r="M728" s="9">
        <f>(((L728/60)/60)/24)+DATE(1970,1,1)</f>
        <v>42012.25</v>
      </c>
      <c r="N728">
        <v>1421906400</v>
      </c>
      <c r="O728" s="9">
        <f>(((N728/60)/60)/24)+DATE(1970,1,1)</f>
        <v>42026.25</v>
      </c>
      <c r="P728" s="10">
        <f>YEAR(M728)</f>
        <v>2015</v>
      </c>
      <c r="Q728" t="b">
        <v>0</v>
      </c>
      <c r="R728" t="b">
        <v>1</v>
      </c>
      <c r="S728" t="s">
        <v>23</v>
      </c>
      <c r="T728" t="str" cm="1">
        <f t="array" ref="T728:U728">_xlfn.TEXTSPLIT(S728, "/")</f>
        <v>music</v>
      </c>
      <c r="U728" t="str">
        <v>rock</v>
      </c>
    </row>
    <row r="729" spans="1:21" x14ac:dyDescent="0.35">
      <c r="A729">
        <v>520</v>
      </c>
      <c r="B729" t="s">
        <v>1086</v>
      </c>
      <c r="C729" s="3" t="s">
        <v>1087</v>
      </c>
      <c r="D729">
        <v>800</v>
      </c>
      <c r="E729">
        <v>3406</v>
      </c>
      <c r="F729">
        <f>ROUND(((E729/D729)*100),1)</f>
        <v>425.8</v>
      </c>
      <c r="G729" t="s">
        <v>20</v>
      </c>
      <c r="H729">
        <f>(E729/I729)</f>
        <v>106.4375</v>
      </c>
      <c r="I729">
        <v>32</v>
      </c>
      <c r="J729" t="s">
        <v>21</v>
      </c>
      <c r="K729" t="s">
        <v>22</v>
      </c>
      <c r="L729">
        <v>1555650000</v>
      </c>
      <c r="M729" s="9">
        <f>(((L729/60)/60)/24)+DATE(1970,1,1)</f>
        <v>43574.208333333328</v>
      </c>
      <c r="N729">
        <v>1555909200</v>
      </c>
      <c r="O729" s="9">
        <f>(((N729/60)/60)/24)+DATE(1970,1,1)</f>
        <v>43577.208333333328</v>
      </c>
      <c r="P729" s="10">
        <f>YEAR(M729)</f>
        <v>2019</v>
      </c>
      <c r="Q729" t="b">
        <v>0</v>
      </c>
      <c r="R729" t="b">
        <v>0</v>
      </c>
      <c r="S729" t="s">
        <v>33</v>
      </c>
      <c r="T729" t="str" cm="1">
        <f t="array" ref="T729:U729">_xlfn.TEXTSPLIT(S729, "/")</f>
        <v>theater</v>
      </c>
      <c r="U729" t="str">
        <v>plays</v>
      </c>
    </row>
    <row r="730" spans="1:21" ht="31" x14ac:dyDescent="0.35">
      <c r="A730">
        <v>521</v>
      </c>
      <c r="B730" t="s">
        <v>1088</v>
      </c>
      <c r="C730" s="3" t="s">
        <v>141</v>
      </c>
      <c r="D730">
        <v>7600</v>
      </c>
      <c r="E730">
        <v>11061</v>
      </c>
      <c r="F730">
        <f>ROUND(((E730/D730)*100),1)</f>
        <v>145.5</v>
      </c>
      <c r="G730" t="s">
        <v>20</v>
      </c>
      <c r="H730">
        <f>(E730/I730)</f>
        <v>29.975609756097562</v>
      </c>
      <c r="I730">
        <v>369</v>
      </c>
      <c r="J730" t="s">
        <v>21</v>
      </c>
      <c r="K730" t="s">
        <v>22</v>
      </c>
      <c r="L730">
        <v>1471928400</v>
      </c>
      <c r="M730" s="9">
        <f>(((L730/60)/60)/24)+DATE(1970,1,1)</f>
        <v>42605.208333333328</v>
      </c>
      <c r="N730">
        <v>1472446800</v>
      </c>
      <c r="O730" s="9">
        <f>(((N730/60)/60)/24)+DATE(1970,1,1)</f>
        <v>42611.208333333328</v>
      </c>
      <c r="P730" s="10">
        <f>YEAR(M730)</f>
        <v>2016</v>
      </c>
      <c r="Q730" t="b">
        <v>0</v>
      </c>
      <c r="R730" t="b">
        <v>1</v>
      </c>
      <c r="S730" t="s">
        <v>53</v>
      </c>
      <c r="T730" t="str" cm="1">
        <f t="array" ref="T730:U730">_xlfn.TEXTSPLIT(S730, "/")</f>
        <v>film &amp; video</v>
      </c>
      <c r="U730" t="str">
        <v>drama</v>
      </c>
    </row>
    <row r="731" spans="1:21" x14ac:dyDescent="0.35">
      <c r="A731">
        <v>523</v>
      </c>
      <c r="B731" t="s">
        <v>1091</v>
      </c>
      <c r="C731" s="3" t="s">
        <v>1092</v>
      </c>
      <c r="D731">
        <v>900</v>
      </c>
      <c r="E731">
        <v>6303</v>
      </c>
      <c r="F731">
        <f>ROUND(((E731/D731)*100),1)</f>
        <v>700.3</v>
      </c>
      <c r="G731" t="s">
        <v>20</v>
      </c>
      <c r="H731">
        <f>(E731/I731)</f>
        <v>70.82022471910112</v>
      </c>
      <c r="I731">
        <v>89</v>
      </c>
      <c r="J731" t="s">
        <v>21</v>
      </c>
      <c r="K731" t="s">
        <v>22</v>
      </c>
      <c r="L731">
        <v>1267682400</v>
      </c>
      <c r="M731" s="9">
        <f>(((L731/60)/60)/24)+DATE(1970,1,1)</f>
        <v>40241.25</v>
      </c>
      <c r="N731">
        <v>1268114400</v>
      </c>
      <c r="O731" s="9">
        <f>(((N731/60)/60)/24)+DATE(1970,1,1)</f>
        <v>40246.25</v>
      </c>
      <c r="P731" s="10">
        <f>YEAR(M731)</f>
        <v>2010</v>
      </c>
      <c r="Q731" t="b">
        <v>0</v>
      </c>
      <c r="R731" t="b">
        <v>0</v>
      </c>
      <c r="S731" t="s">
        <v>100</v>
      </c>
      <c r="T731" t="str" cm="1">
        <f t="array" ref="T731:U731">_xlfn.TEXTSPLIT(S731, "/")</f>
        <v>film &amp; video</v>
      </c>
      <c r="U731" t="str">
        <v>shorts</v>
      </c>
    </row>
    <row r="732" spans="1:21" ht="31" x14ac:dyDescent="0.35">
      <c r="A732">
        <v>526</v>
      </c>
      <c r="B732" t="s">
        <v>1097</v>
      </c>
      <c r="C732" s="3" t="s">
        <v>1098</v>
      </c>
      <c r="D732">
        <v>8300</v>
      </c>
      <c r="E732">
        <v>12944</v>
      </c>
      <c r="F732">
        <f>ROUND(((E732/D732)*100),1)</f>
        <v>156</v>
      </c>
      <c r="G732" t="s">
        <v>20</v>
      </c>
      <c r="H732">
        <f>(E732/I732)</f>
        <v>88.054421768707485</v>
      </c>
      <c r="I732">
        <v>147</v>
      </c>
      <c r="J732" t="s">
        <v>21</v>
      </c>
      <c r="K732" t="s">
        <v>22</v>
      </c>
      <c r="L732">
        <v>1451109600</v>
      </c>
      <c r="M732" s="9">
        <f>(((L732/60)/60)/24)+DATE(1970,1,1)</f>
        <v>42364.25</v>
      </c>
      <c r="N732">
        <v>1454306400</v>
      </c>
      <c r="O732" s="9">
        <f>(((N732/60)/60)/24)+DATE(1970,1,1)</f>
        <v>42401.25</v>
      </c>
      <c r="P732" s="10">
        <f>YEAR(M732)</f>
        <v>2015</v>
      </c>
      <c r="Q732" t="b">
        <v>0</v>
      </c>
      <c r="R732" t="b">
        <v>1</v>
      </c>
      <c r="S732" t="s">
        <v>33</v>
      </c>
      <c r="T732" t="str" cm="1">
        <f t="array" ref="T732:U732">_xlfn.TEXTSPLIT(S732, "/")</f>
        <v>theater</v>
      </c>
      <c r="U732" t="str">
        <v>plays</v>
      </c>
    </row>
    <row r="733" spans="1:21" ht="31" x14ac:dyDescent="0.35">
      <c r="A733">
        <v>532</v>
      </c>
      <c r="B733" t="s">
        <v>1109</v>
      </c>
      <c r="C733" s="3" t="s">
        <v>1110</v>
      </c>
      <c r="D733">
        <v>1600</v>
      </c>
      <c r="E733">
        <v>8046</v>
      </c>
      <c r="F733">
        <f>ROUND(((E733/D733)*100),1)</f>
        <v>502.9</v>
      </c>
      <c r="G733" t="s">
        <v>20</v>
      </c>
      <c r="H733">
        <f>(E733/I733)</f>
        <v>63.857142857142854</v>
      </c>
      <c r="I733">
        <v>126</v>
      </c>
      <c r="J733" t="s">
        <v>15</v>
      </c>
      <c r="K733" t="s">
        <v>16</v>
      </c>
      <c r="L733">
        <v>1516860000</v>
      </c>
      <c r="M733" s="9">
        <f>(((L733/60)/60)/24)+DATE(1970,1,1)</f>
        <v>43125.25</v>
      </c>
      <c r="N733">
        <v>1516946400</v>
      </c>
      <c r="O733" s="9">
        <f>(((N733/60)/60)/24)+DATE(1970,1,1)</f>
        <v>43126.25</v>
      </c>
      <c r="P733" s="10">
        <f>YEAR(M733)</f>
        <v>2018</v>
      </c>
      <c r="Q733" t="b">
        <v>0</v>
      </c>
      <c r="R733" t="b">
        <v>0</v>
      </c>
      <c r="S733" t="s">
        <v>33</v>
      </c>
      <c r="T733" t="str" cm="1">
        <f t="array" ref="T733:U733">_xlfn.TEXTSPLIT(S733, "/")</f>
        <v>theater</v>
      </c>
      <c r="U733" t="str">
        <v>plays</v>
      </c>
    </row>
    <row r="734" spans="1:21" x14ac:dyDescent="0.35">
      <c r="A734">
        <v>533</v>
      </c>
      <c r="B734" t="s">
        <v>1111</v>
      </c>
      <c r="C734" s="3" t="s">
        <v>1112</v>
      </c>
      <c r="D734">
        <v>115600</v>
      </c>
      <c r="E734">
        <v>184086</v>
      </c>
      <c r="F734">
        <f>ROUND(((E734/D734)*100),1)</f>
        <v>159.19999999999999</v>
      </c>
      <c r="G734" t="s">
        <v>20</v>
      </c>
      <c r="H734">
        <f>(E734/I734)</f>
        <v>82.996393146979258</v>
      </c>
      <c r="I734">
        <v>2218</v>
      </c>
      <c r="J734" t="s">
        <v>40</v>
      </c>
      <c r="K734" t="s">
        <v>41</v>
      </c>
      <c r="L734">
        <v>1374642000</v>
      </c>
      <c r="M734" s="9">
        <f>(((L734/60)/60)/24)+DATE(1970,1,1)</f>
        <v>41479.208333333336</v>
      </c>
      <c r="N734">
        <v>1377752400</v>
      </c>
      <c r="O734" s="9">
        <f>(((N734/60)/60)/24)+DATE(1970,1,1)</f>
        <v>41515.208333333336</v>
      </c>
      <c r="P734" s="10">
        <f>YEAR(M734)</f>
        <v>2013</v>
      </c>
      <c r="Q734" t="b">
        <v>0</v>
      </c>
      <c r="R734" t="b">
        <v>0</v>
      </c>
      <c r="S734" t="s">
        <v>60</v>
      </c>
      <c r="T734" t="str" cm="1">
        <f t="array" ref="T734:U734">_xlfn.TEXTSPLIT(S734, "/")</f>
        <v>music</v>
      </c>
      <c r="U734" t="str">
        <v>indie rock</v>
      </c>
    </row>
    <row r="735" spans="1:21" ht="31" x14ac:dyDescent="0.35">
      <c r="A735">
        <v>535</v>
      </c>
      <c r="B735" t="s">
        <v>1115</v>
      </c>
      <c r="C735" s="3" t="s">
        <v>1116</v>
      </c>
      <c r="D735">
        <v>2600</v>
      </c>
      <c r="E735">
        <v>12533</v>
      </c>
      <c r="F735">
        <f>ROUND(((E735/D735)*100),1)</f>
        <v>482</v>
      </c>
      <c r="G735" t="s">
        <v>20</v>
      </c>
      <c r="H735">
        <f>(E735/I735)</f>
        <v>62.044554455445542</v>
      </c>
      <c r="I735">
        <v>202</v>
      </c>
      <c r="J735" t="s">
        <v>107</v>
      </c>
      <c r="K735" t="s">
        <v>108</v>
      </c>
      <c r="L735">
        <v>1528434000</v>
      </c>
      <c r="M735" s="9">
        <f>(((L735/60)/60)/24)+DATE(1970,1,1)</f>
        <v>43259.208333333328</v>
      </c>
      <c r="N735">
        <v>1528606800</v>
      </c>
      <c r="O735" s="9">
        <f>(((N735/60)/60)/24)+DATE(1970,1,1)</f>
        <v>43261.208333333328</v>
      </c>
      <c r="P735" s="10">
        <f>YEAR(M735)</f>
        <v>2018</v>
      </c>
      <c r="Q735" t="b">
        <v>0</v>
      </c>
      <c r="R735" t="b">
        <v>1</v>
      </c>
      <c r="S735" t="s">
        <v>33</v>
      </c>
      <c r="T735" t="str" cm="1">
        <f t="array" ref="T735:U735">_xlfn.TEXTSPLIT(S735, "/")</f>
        <v>theater</v>
      </c>
      <c r="U735" t="str">
        <v>plays</v>
      </c>
    </row>
    <row r="736" spans="1:21" x14ac:dyDescent="0.35">
      <c r="A736">
        <v>536</v>
      </c>
      <c r="B736" t="s">
        <v>1117</v>
      </c>
      <c r="C736" s="3" t="s">
        <v>1118</v>
      </c>
      <c r="D736">
        <v>9800</v>
      </c>
      <c r="E736">
        <v>14697</v>
      </c>
      <c r="F736">
        <f>ROUND(((E736/D736)*100),1)</f>
        <v>150</v>
      </c>
      <c r="G736" t="s">
        <v>20</v>
      </c>
      <c r="H736">
        <f>(E736/I736)</f>
        <v>104.97857142857143</v>
      </c>
      <c r="I736">
        <v>140</v>
      </c>
      <c r="J736" t="s">
        <v>107</v>
      </c>
      <c r="K736" t="s">
        <v>108</v>
      </c>
      <c r="L736">
        <v>1282626000</v>
      </c>
      <c r="M736" s="9">
        <f>(((L736/60)/60)/24)+DATE(1970,1,1)</f>
        <v>40414.208333333336</v>
      </c>
      <c r="N736">
        <v>1284872400</v>
      </c>
      <c r="O736" s="9">
        <f>(((N736/60)/60)/24)+DATE(1970,1,1)</f>
        <v>40440.208333333336</v>
      </c>
      <c r="P736" s="10">
        <f>YEAR(M736)</f>
        <v>2010</v>
      </c>
      <c r="Q736" t="b">
        <v>0</v>
      </c>
      <c r="R736" t="b">
        <v>0</v>
      </c>
      <c r="S736" t="s">
        <v>119</v>
      </c>
      <c r="T736" t="str" cm="1">
        <f t="array" ref="T736:U736">_xlfn.TEXTSPLIT(S736, "/")</f>
        <v>publishing</v>
      </c>
      <c r="U736" t="str">
        <v>fiction</v>
      </c>
    </row>
    <row r="737" spans="1:21" ht="31" x14ac:dyDescent="0.35">
      <c r="A737">
        <v>537</v>
      </c>
      <c r="B737" t="s">
        <v>1119</v>
      </c>
      <c r="C737" s="3" t="s">
        <v>1120</v>
      </c>
      <c r="D737">
        <v>84400</v>
      </c>
      <c r="E737">
        <v>98935</v>
      </c>
      <c r="F737">
        <f>ROUND(((E737/D737)*100),1)</f>
        <v>117.2</v>
      </c>
      <c r="G737" t="s">
        <v>20</v>
      </c>
      <c r="H737">
        <f>(E737/I737)</f>
        <v>94.044676806083643</v>
      </c>
      <c r="I737">
        <v>1052</v>
      </c>
      <c r="J737" t="s">
        <v>36</v>
      </c>
      <c r="K737" t="s">
        <v>37</v>
      </c>
      <c r="L737">
        <v>1535605200</v>
      </c>
      <c r="M737" s="9">
        <f>(((L737/60)/60)/24)+DATE(1970,1,1)</f>
        <v>43342.208333333328</v>
      </c>
      <c r="N737">
        <v>1537592400</v>
      </c>
      <c r="O737" s="9">
        <f>(((N737/60)/60)/24)+DATE(1970,1,1)</f>
        <v>43365.208333333328</v>
      </c>
      <c r="P737" s="10">
        <f>YEAR(M737)</f>
        <v>2018</v>
      </c>
      <c r="Q737" t="b">
        <v>1</v>
      </c>
      <c r="R737" t="b">
        <v>1</v>
      </c>
      <c r="S737" t="s">
        <v>42</v>
      </c>
      <c r="T737" t="str" cm="1">
        <f t="array" ref="T737:U737">_xlfn.TEXTSPLIT(S737, "/")</f>
        <v>film &amp; video</v>
      </c>
      <c r="U737" t="str">
        <v>documentary</v>
      </c>
    </row>
    <row r="738" spans="1:21" x14ac:dyDescent="0.35">
      <c r="A738">
        <v>540</v>
      </c>
      <c r="B738" t="s">
        <v>1125</v>
      </c>
      <c r="C738" s="3" t="s">
        <v>1126</v>
      </c>
      <c r="D738">
        <v>5300</v>
      </c>
      <c r="E738">
        <v>14097</v>
      </c>
      <c r="F738">
        <f>ROUND(((E738/D738)*100),1)</f>
        <v>266</v>
      </c>
      <c r="G738" t="s">
        <v>20</v>
      </c>
      <c r="H738">
        <f>(E738/I738)</f>
        <v>57.072874493927124</v>
      </c>
      <c r="I738">
        <v>247</v>
      </c>
      <c r="J738" t="s">
        <v>21</v>
      </c>
      <c r="K738" t="s">
        <v>22</v>
      </c>
      <c r="L738">
        <v>1525496400</v>
      </c>
      <c r="M738" s="9">
        <f>(((L738/60)/60)/24)+DATE(1970,1,1)</f>
        <v>43225.208333333328</v>
      </c>
      <c r="N738">
        <v>1527397200</v>
      </c>
      <c r="O738" s="9">
        <f>(((N738/60)/60)/24)+DATE(1970,1,1)</f>
        <v>43247.208333333328</v>
      </c>
      <c r="P738" s="10">
        <f>YEAR(M738)</f>
        <v>2018</v>
      </c>
      <c r="Q738" t="b">
        <v>0</v>
      </c>
      <c r="R738" t="b">
        <v>0</v>
      </c>
      <c r="S738" t="s">
        <v>122</v>
      </c>
      <c r="T738" t="str" cm="1">
        <f t="array" ref="T738:U738">_xlfn.TEXTSPLIT(S738, "/")</f>
        <v>photography</v>
      </c>
      <c r="U738" t="str">
        <v>photography books</v>
      </c>
    </row>
    <row r="739" spans="1:21" ht="31" x14ac:dyDescent="0.35">
      <c r="A739">
        <v>544</v>
      </c>
      <c r="B739" t="s">
        <v>1133</v>
      </c>
      <c r="C739" s="3" t="s">
        <v>1134</v>
      </c>
      <c r="D739">
        <v>2800</v>
      </c>
      <c r="E739">
        <v>7742</v>
      </c>
      <c r="F739">
        <f>ROUND(((E739/D739)*100),1)</f>
        <v>276.5</v>
      </c>
      <c r="G739" t="s">
        <v>20</v>
      </c>
      <c r="H739">
        <f>(E739/I739)</f>
        <v>92.166666666666671</v>
      </c>
      <c r="I739">
        <v>84</v>
      </c>
      <c r="J739" t="s">
        <v>21</v>
      </c>
      <c r="K739" t="s">
        <v>22</v>
      </c>
      <c r="L739">
        <v>1452232800</v>
      </c>
      <c r="M739" s="9">
        <f>(((L739/60)/60)/24)+DATE(1970,1,1)</f>
        <v>42377.25</v>
      </c>
      <c r="N739">
        <v>1453356000</v>
      </c>
      <c r="O739" s="9">
        <f>(((N739/60)/60)/24)+DATE(1970,1,1)</f>
        <v>42390.25</v>
      </c>
      <c r="P739" s="10">
        <f>YEAR(M739)</f>
        <v>2016</v>
      </c>
      <c r="Q739" t="b">
        <v>0</v>
      </c>
      <c r="R739" t="b">
        <v>0</v>
      </c>
      <c r="S739" t="s">
        <v>23</v>
      </c>
      <c r="T739" t="str" cm="1">
        <f t="array" ref="T739:U739">_xlfn.TEXTSPLIT(S739, "/")</f>
        <v>music</v>
      </c>
      <c r="U739" t="str">
        <v>rock</v>
      </c>
    </row>
    <row r="740" spans="1:21" ht="31" x14ac:dyDescent="0.35">
      <c r="A740">
        <v>546</v>
      </c>
      <c r="B740" t="s">
        <v>1137</v>
      </c>
      <c r="C740" s="3" t="s">
        <v>1138</v>
      </c>
      <c r="D740">
        <v>4200</v>
      </c>
      <c r="E740">
        <v>6870</v>
      </c>
      <c r="F740">
        <f>ROUND(((E740/D740)*100),1)</f>
        <v>163.6</v>
      </c>
      <c r="G740" t="s">
        <v>20</v>
      </c>
      <c r="H740">
        <f>(E740/I740)</f>
        <v>78.068181818181813</v>
      </c>
      <c r="I740">
        <v>88</v>
      </c>
      <c r="J740" t="s">
        <v>21</v>
      </c>
      <c r="K740" t="s">
        <v>22</v>
      </c>
      <c r="L740">
        <v>1537160400</v>
      </c>
      <c r="M740" s="9">
        <f>(((L740/60)/60)/24)+DATE(1970,1,1)</f>
        <v>43360.208333333328</v>
      </c>
      <c r="N740">
        <v>1537419600</v>
      </c>
      <c r="O740" s="9">
        <f>(((N740/60)/60)/24)+DATE(1970,1,1)</f>
        <v>43363.208333333328</v>
      </c>
      <c r="P740" s="10">
        <f>YEAR(M740)</f>
        <v>2018</v>
      </c>
      <c r="Q740" t="b">
        <v>0</v>
      </c>
      <c r="R740" t="b">
        <v>1</v>
      </c>
      <c r="S740" t="s">
        <v>33</v>
      </c>
      <c r="T740" t="str" cm="1">
        <f t="array" ref="T740:U740">_xlfn.TEXTSPLIT(S740, "/")</f>
        <v>theater</v>
      </c>
      <c r="U740" t="str">
        <v>plays</v>
      </c>
    </row>
    <row r="741" spans="1:21" x14ac:dyDescent="0.35">
      <c r="A741">
        <v>547</v>
      </c>
      <c r="B741" t="s">
        <v>1139</v>
      </c>
      <c r="C741" s="3" t="s">
        <v>1140</v>
      </c>
      <c r="D741">
        <v>1300</v>
      </c>
      <c r="E741">
        <v>12597</v>
      </c>
      <c r="F741">
        <f>ROUND(((E741/D741)*100),1)</f>
        <v>969</v>
      </c>
      <c r="G741" t="s">
        <v>20</v>
      </c>
      <c r="H741">
        <f>(E741/I741)</f>
        <v>80.75</v>
      </c>
      <c r="I741">
        <v>156</v>
      </c>
      <c r="J741" t="s">
        <v>21</v>
      </c>
      <c r="K741" t="s">
        <v>22</v>
      </c>
      <c r="L741">
        <v>1422165600</v>
      </c>
      <c r="M741" s="9">
        <f>(((L741/60)/60)/24)+DATE(1970,1,1)</f>
        <v>42029.25</v>
      </c>
      <c r="N741">
        <v>1423202400</v>
      </c>
      <c r="O741" s="9">
        <f>(((N741/60)/60)/24)+DATE(1970,1,1)</f>
        <v>42041.25</v>
      </c>
      <c r="P741" s="10">
        <f>YEAR(M741)</f>
        <v>2015</v>
      </c>
      <c r="Q741" t="b">
        <v>0</v>
      </c>
      <c r="R741" t="b">
        <v>0</v>
      </c>
      <c r="S741" t="s">
        <v>53</v>
      </c>
      <c r="T741" t="str" cm="1">
        <f t="array" ref="T741:U741">_xlfn.TEXTSPLIT(S741, "/")</f>
        <v>film &amp; video</v>
      </c>
      <c r="U741" t="str">
        <v>drama</v>
      </c>
    </row>
    <row r="742" spans="1:21" x14ac:dyDescent="0.35">
      <c r="A742">
        <v>548</v>
      </c>
      <c r="B742" t="s">
        <v>1141</v>
      </c>
      <c r="C742" s="3" t="s">
        <v>1142</v>
      </c>
      <c r="D742">
        <v>66100</v>
      </c>
      <c r="E742">
        <v>179074</v>
      </c>
      <c r="F742">
        <f>ROUND(((E742/D742)*100),1)</f>
        <v>270.89999999999998</v>
      </c>
      <c r="G742" t="s">
        <v>20</v>
      </c>
      <c r="H742">
        <f>(E742/I742)</f>
        <v>59.991289782244557</v>
      </c>
      <c r="I742">
        <v>2985</v>
      </c>
      <c r="J742" t="s">
        <v>21</v>
      </c>
      <c r="K742" t="s">
        <v>22</v>
      </c>
      <c r="L742">
        <v>1459486800</v>
      </c>
      <c r="M742" s="9">
        <f>(((L742/60)/60)/24)+DATE(1970,1,1)</f>
        <v>42461.208333333328</v>
      </c>
      <c r="N742">
        <v>1460610000</v>
      </c>
      <c r="O742" s="9">
        <f>(((N742/60)/60)/24)+DATE(1970,1,1)</f>
        <v>42474.208333333328</v>
      </c>
      <c r="P742" s="10">
        <f>YEAR(M742)</f>
        <v>2016</v>
      </c>
      <c r="Q742" t="b">
        <v>0</v>
      </c>
      <c r="R742" t="b">
        <v>0</v>
      </c>
      <c r="S742" t="s">
        <v>33</v>
      </c>
      <c r="T742" t="str" cm="1">
        <f t="array" ref="T742:U742">_xlfn.TEXTSPLIT(S742, "/")</f>
        <v>theater</v>
      </c>
      <c r="U742" t="str">
        <v>plays</v>
      </c>
    </row>
    <row r="743" spans="1:21" ht="31" x14ac:dyDescent="0.35">
      <c r="A743">
        <v>549</v>
      </c>
      <c r="B743" t="s">
        <v>1143</v>
      </c>
      <c r="C743" s="3" t="s">
        <v>1144</v>
      </c>
      <c r="D743">
        <v>29500</v>
      </c>
      <c r="E743">
        <v>83843</v>
      </c>
      <c r="F743">
        <f>ROUND(((E743/D743)*100),1)</f>
        <v>284.2</v>
      </c>
      <c r="G743" t="s">
        <v>20</v>
      </c>
      <c r="H743">
        <f>(E743/I743)</f>
        <v>110.03018372703411</v>
      </c>
      <c r="I743">
        <v>762</v>
      </c>
      <c r="J743" t="s">
        <v>21</v>
      </c>
      <c r="K743" t="s">
        <v>22</v>
      </c>
      <c r="L743">
        <v>1369717200</v>
      </c>
      <c r="M743" s="9">
        <f>(((L743/60)/60)/24)+DATE(1970,1,1)</f>
        <v>41422.208333333336</v>
      </c>
      <c r="N743">
        <v>1370494800</v>
      </c>
      <c r="O743" s="9">
        <f>(((N743/60)/60)/24)+DATE(1970,1,1)</f>
        <v>41431.208333333336</v>
      </c>
      <c r="P743" s="10">
        <f>YEAR(M743)</f>
        <v>2013</v>
      </c>
      <c r="Q743" t="b">
        <v>0</v>
      </c>
      <c r="R743" t="b">
        <v>0</v>
      </c>
      <c r="S743" t="s">
        <v>65</v>
      </c>
      <c r="T743" t="str" cm="1">
        <f t="array" ref="T743:U743">_xlfn.TEXTSPLIT(S743, "/")</f>
        <v>technology</v>
      </c>
      <c r="U743" t="str">
        <v>wearables</v>
      </c>
    </row>
    <row r="744" spans="1:21" ht="31" x14ac:dyDescent="0.35">
      <c r="A744">
        <v>554</v>
      </c>
      <c r="B744" t="s">
        <v>1153</v>
      </c>
      <c r="C744" s="3" t="s">
        <v>1154</v>
      </c>
      <c r="D744">
        <v>9500</v>
      </c>
      <c r="E744">
        <v>14408</v>
      </c>
      <c r="F744">
        <f>ROUND(((E744/D744)*100),1)</f>
        <v>151.69999999999999</v>
      </c>
      <c r="G744" t="s">
        <v>20</v>
      </c>
      <c r="H744">
        <f>(E744/I744)</f>
        <v>26.007220216606498</v>
      </c>
      <c r="I744">
        <v>554</v>
      </c>
      <c r="J744" t="s">
        <v>15</v>
      </c>
      <c r="K744" t="s">
        <v>16</v>
      </c>
      <c r="L744">
        <v>1482127200</v>
      </c>
      <c r="M744" s="9">
        <f>(((L744/60)/60)/24)+DATE(1970,1,1)</f>
        <v>42723.25</v>
      </c>
      <c r="N744">
        <v>1482645600</v>
      </c>
      <c r="O744" s="9">
        <f>(((N744/60)/60)/24)+DATE(1970,1,1)</f>
        <v>42729.25</v>
      </c>
      <c r="P744" s="10">
        <f>YEAR(M744)</f>
        <v>2016</v>
      </c>
      <c r="Q744" t="b">
        <v>0</v>
      </c>
      <c r="R744" t="b">
        <v>0</v>
      </c>
      <c r="S744" t="s">
        <v>60</v>
      </c>
      <c r="T744" t="str" cm="1">
        <f t="array" ref="T744:U744">_xlfn.TEXTSPLIT(S744, "/")</f>
        <v>music</v>
      </c>
      <c r="U744" t="str">
        <v>indie rock</v>
      </c>
    </row>
    <row r="745" spans="1:21" x14ac:dyDescent="0.35">
      <c r="A745">
        <v>555</v>
      </c>
      <c r="B745" t="s">
        <v>1155</v>
      </c>
      <c r="C745" s="3" t="s">
        <v>1156</v>
      </c>
      <c r="D745">
        <v>6300</v>
      </c>
      <c r="E745">
        <v>14089</v>
      </c>
      <c r="F745">
        <f>ROUND(((E745/D745)*100),1)</f>
        <v>223.6</v>
      </c>
      <c r="G745" t="s">
        <v>20</v>
      </c>
      <c r="H745">
        <f>(E745/I745)</f>
        <v>104.36296296296297</v>
      </c>
      <c r="I745">
        <v>135</v>
      </c>
      <c r="J745" t="s">
        <v>36</v>
      </c>
      <c r="K745" t="s">
        <v>37</v>
      </c>
      <c r="L745">
        <v>1396414800</v>
      </c>
      <c r="M745" s="9">
        <f>(((L745/60)/60)/24)+DATE(1970,1,1)</f>
        <v>41731.208333333336</v>
      </c>
      <c r="N745">
        <v>1399093200</v>
      </c>
      <c r="O745" s="9">
        <f>(((N745/60)/60)/24)+DATE(1970,1,1)</f>
        <v>41762.208333333336</v>
      </c>
      <c r="P745" s="10">
        <f>YEAR(M745)</f>
        <v>2014</v>
      </c>
      <c r="Q745" t="b">
        <v>0</v>
      </c>
      <c r="R745" t="b">
        <v>0</v>
      </c>
      <c r="S745" t="s">
        <v>23</v>
      </c>
      <c r="T745" t="str" cm="1">
        <f t="array" ref="T745:U745">_xlfn.TEXTSPLIT(S745, "/")</f>
        <v>music</v>
      </c>
      <c r="U745" t="str">
        <v>rock</v>
      </c>
    </row>
    <row r="746" spans="1:21" x14ac:dyDescent="0.35">
      <c r="A746">
        <v>556</v>
      </c>
      <c r="B746" t="s">
        <v>442</v>
      </c>
      <c r="C746" s="3" t="s">
        <v>1157</v>
      </c>
      <c r="D746">
        <v>5200</v>
      </c>
      <c r="E746">
        <v>12467</v>
      </c>
      <c r="F746">
        <f>ROUND(((E746/D746)*100),1)</f>
        <v>239.8</v>
      </c>
      <c r="G746" t="s">
        <v>20</v>
      </c>
      <c r="H746">
        <f>(E746/I746)</f>
        <v>102.18852459016394</v>
      </c>
      <c r="I746">
        <v>122</v>
      </c>
      <c r="J746" t="s">
        <v>21</v>
      </c>
      <c r="K746" t="s">
        <v>22</v>
      </c>
      <c r="L746">
        <v>1315285200</v>
      </c>
      <c r="M746" s="9">
        <f>(((L746/60)/60)/24)+DATE(1970,1,1)</f>
        <v>40792.208333333336</v>
      </c>
      <c r="N746">
        <v>1315890000</v>
      </c>
      <c r="O746" s="9">
        <f>(((N746/60)/60)/24)+DATE(1970,1,1)</f>
        <v>40799.208333333336</v>
      </c>
      <c r="P746" s="10">
        <f>YEAR(M746)</f>
        <v>2011</v>
      </c>
      <c r="Q746" t="b">
        <v>0</v>
      </c>
      <c r="R746" t="b">
        <v>1</v>
      </c>
      <c r="S746" t="s">
        <v>206</v>
      </c>
      <c r="T746" t="str" cm="1">
        <f t="array" ref="T746:U746">_xlfn.TEXTSPLIT(S746, "/")</f>
        <v>publishing</v>
      </c>
      <c r="U746" t="str">
        <v>translations</v>
      </c>
    </row>
    <row r="747" spans="1:21" x14ac:dyDescent="0.35">
      <c r="A747">
        <v>557</v>
      </c>
      <c r="B747" t="s">
        <v>1158</v>
      </c>
      <c r="C747" s="3" t="s">
        <v>1159</v>
      </c>
      <c r="D747">
        <v>6000</v>
      </c>
      <c r="E747">
        <v>11960</v>
      </c>
      <c r="F747">
        <f>ROUND(((E747/D747)*100),1)</f>
        <v>199.3</v>
      </c>
      <c r="G747" t="s">
        <v>20</v>
      </c>
      <c r="H747">
        <f>(E747/I747)</f>
        <v>54.117647058823529</v>
      </c>
      <c r="I747">
        <v>221</v>
      </c>
      <c r="J747" t="s">
        <v>21</v>
      </c>
      <c r="K747" t="s">
        <v>22</v>
      </c>
      <c r="L747">
        <v>1443762000</v>
      </c>
      <c r="M747" s="9">
        <f>(((L747/60)/60)/24)+DATE(1970,1,1)</f>
        <v>42279.208333333328</v>
      </c>
      <c r="N747">
        <v>1444021200</v>
      </c>
      <c r="O747" s="9">
        <f>(((N747/60)/60)/24)+DATE(1970,1,1)</f>
        <v>42282.208333333328</v>
      </c>
      <c r="P747" s="10">
        <f>YEAR(M747)</f>
        <v>2015</v>
      </c>
      <c r="Q747" t="b">
        <v>0</v>
      </c>
      <c r="R747" t="b">
        <v>1</v>
      </c>
      <c r="S747" t="s">
        <v>474</v>
      </c>
      <c r="T747" t="str" cm="1">
        <f t="array" ref="T747:U747">_xlfn.TEXTSPLIT(S747, "/")</f>
        <v>film &amp; video</v>
      </c>
      <c r="U747" t="str">
        <v>science fiction</v>
      </c>
    </row>
    <row r="748" spans="1:21" x14ac:dyDescent="0.35">
      <c r="A748">
        <v>558</v>
      </c>
      <c r="B748" t="s">
        <v>1160</v>
      </c>
      <c r="C748" s="3" t="s">
        <v>1161</v>
      </c>
      <c r="D748">
        <v>5800</v>
      </c>
      <c r="E748">
        <v>7966</v>
      </c>
      <c r="F748">
        <f>ROUND(((E748/D748)*100),1)</f>
        <v>137.30000000000001</v>
      </c>
      <c r="G748" t="s">
        <v>20</v>
      </c>
      <c r="H748">
        <f>(E748/I748)</f>
        <v>63.222222222222221</v>
      </c>
      <c r="I748">
        <v>126</v>
      </c>
      <c r="J748" t="s">
        <v>21</v>
      </c>
      <c r="K748" t="s">
        <v>22</v>
      </c>
      <c r="L748">
        <v>1456293600</v>
      </c>
      <c r="M748" s="9">
        <f>(((L748/60)/60)/24)+DATE(1970,1,1)</f>
        <v>42424.25</v>
      </c>
      <c r="N748">
        <v>1460005200</v>
      </c>
      <c r="O748" s="9">
        <f>(((N748/60)/60)/24)+DATE(1970,1,1)</f>
        <v>42467.208333333328</v>
      </c>
      <c r="P748" s="10">
        <f>YEAR(M748)</f>
        <v>2016</v>
      </c>
      <c r="Q748" t="b">
        <v>0</v>
      </c>
      <c r="R748" t="b">
        <v>0</v>
      </c>
      <c r="S748" t="s">
        <v>33</v>
      </c>
      <c r="T748" t="str" cm="1">
        <f t="array" ref="T748:U748">_xlfn.TEXTSPLIT(S748, "/")</f>
        <v>theater</v>
      </c>
      <c r="U748" t="str">
        <v>plays</v>
      </c>
    </row>
    <row r="749" spans="1:21" x14ac:dyDescent="0.35">
      <c r="A749">
        <v>559</v>
      </c>
      <c r="B749" t="s">
        <v>1162</v>
      </c>
      <c r="C749" s="3" t="s">
        <v>1163</v>
      </c>
      <c r="D749">
        <v>105300</v>
      </c>
      <c r="E749">
        <v>106321</v>
      </c>
      <c r="F749">
        <f>ROUND(((E749/D749)*100),1)</f>
        <v>101</v>
      </c>
      <c r="G749" t="s">
        <v>20</v>
      </c>
      <c r="H749">
        <f>(E749/I749)</f>
        <v>104.03228962818004</v>
      </c>
      <c r="I749">
        <v>1022</v>
      </c>
      <c r="J749" t="s">
        <v>21</v>
      </c>
      <c r="K749" t="s">
        <v>22</v>
      </c>
      <c r="L749">
        <v>1470114000</v>
      </c>
      <c r="M749" s="9">
        <f>(((L749/60)/60)/24)+DATE(1970,1,1)</f>
        <v>42584.208333333328</v>
      </c>
      <c r="N749">
        <v>1470718800</v>
      </c>
      <c r="O749" s="9">
        <f>(((N749/60)/60)/24)+DATE(1970,1,1)</f>
        <v>42591.208333333328</v>
      </c>
      <c r="P749" s="10">
        <f>YEAR(M749)</f>
        <v>2016</v>
      </c>
      <c r="Q749" t="b">
        <v>0</v>
      </c>
      <c r="R749" t="b">
        <v>0</v>
      </c>
      <c r="S749" t="s">
        <v>33</v>
      </c>
      <c r="T749" t="str" cm="1">
        <f t="array" ref="T749:U749">_xlfn.TEXTSPLIT(S749, "/")</f>
        <v>theater</v>
      </c>
      <c r="U749" t="str">
        <v>plays</v>
      </c>
    </row>
    <row r="750" spans="1:21" x14ac:dyDescent="0.35">
      <c r="A750">
        <v>560</v>
      </c>
      <c r="B750" t="s">
        <v>1164</v>
      </c>
      <c r="C750" s="3" t="s">
        <v>1165</v>
      </c>
      <c r="D750">
        <v>20000</v>
      </c>
      <c r="E750">
        <v>158832</v>
      </c>
      <c r="F750">
        <f>ROUND(((E750/D750)*100),1)</f>
        <v>794.2</v>
      </c>
      <c r="G750" t="s">
        <v>20</v>
      </c>
      <c r="H750">
        <f>(E750/I750)</f>
        <v>49.994334277620396</v>
      </c>
      <c r="I750">
        <v>3177</v>
      </c>
      <c r="J750" t="s">
        <v>21</v>
      </c>
      <c r="K750" t="s">
        <v>22</v>
      </c>
      <c r="L750">
        <v>1321596000</v>
      </c>
      <c r="M750" s="9">
        <f>(((L750/60)/60)/24)+DATE(1970,1,1)</f>
        <v>40865.25</v>
      </c>
      <c r="N750">
        <v>1325052000</v>
      </c>
      <c r="O750" s="9">
        <f>(((N750/60)/60)/24)+DATE(1970,1,1)</f>
        <v>40905.25</v>
      </c>
      <c r="P750" s="10">
        <f>YEAR(M750)</f>
        <v>2011</v>
      </c>
      <c r="Q750" t="b">
        <v>0</v>
      </c>
      <c r="R750" t="b">
        <v>0</v>
      </c>
      <c r="S750" t="s">
        <v>71</v>
      </c>
      <c r="T750" t="str" cm="1">
        <f t="array" ref="T750:U750">_xlfn.TEXTSPLIT(S750, "/")</f>
        <v>film &amp; video</v>
      </c>
      <c r="U750" t="str">
        <v>animation</v>
      </c>
    </row>
    <row r="751" spans="1:21" x14ac:dyDescent="0.35">
      <c r="A751">
        <v>561</v>
      </c>
      <c r="B751" t="s">
        <v>1166</v>
      </c>
      <c r="C751" s="3" t="s">
        <v>1167</v>
      </c>
      <c r="D751">
        <v>3000</v>
      </c>
      <c r="E751">
        <v>11091</v>
      </c>
      <c r="F751">
        <f>ROUND(((E751/D751)*100),1)</f>
        <v>369.7</v>
      </c>
      <c r="G751" t="s">
        <v>20</v>
      </c>
      <c r="H751">
        <f>(E751/I751)</f>
        <v>56.015151515151516</v>
      </c>
      <c r="I751">
        <v>198</v>
      </c>
      <c r="J751" t="s">
        <v>98</v>
      </c>
      <c r="K751" t="s">
        <v>99</v>
      </c>
      <c r="L751">
        <v>1318827600</v>
      </c>
      <c r="M751" s="9">
        <f>(((L751/60)/60)/24)+DATE(1970,1,1)</f>
        <v>40833.208333333336</v>
      </c>
      <c r="N751">
        <v>1319000400</v>
      </c>
      <c r="O751" s="9">
        <f>(((N751/60)/60)/24)+DATE(1970,1,1)</f>
        <v>40835.208333333336</v>
      </c>
      <c r="P751" s="10">
        <f>YEAR(M751)</f>
        <v>2011</v>
      </c>
      <c r="Q751" t="b">
        <v>0</v>
      </c>
      <c r="R751" t="b">
        <v>0</v>
      </c>
      <c r="S751" t="s">
        <v>33</v>
      </c>
      <c r="T751" t="str" cm="1">
        <f t="array" ref="T751:U751">_xlfn.TEXTSPLIT(S751, "/")</f>
        <v>theater</v>
      </c>
      <c r="U751" t="str">
        <v>plays</v>
      </c>
    </row>
    <row r="752" spans="1:21" x14ac:dyDescent="0.35">
      <c r="A752">
        <v>563</v>
      </c>
      <c r="B752" t="s">
        <v>1170</v>
      </c>
      <c r="C752" s="3" t="s">
        <v>1171</v>
      </c>
      <c r="D752">
        <v>3700</v>
      </c>
      <c r="E752">
        <v>5107</v>
      </c>
      <c r="F752">
        <f>ROUND(((E752/D752)*100),1)</f>
        <v>138</v>
      </c>
      <c r="G752" t="s">
        <v>20</v>
      </c>
      <c r="H752">
        <f>(E752/I752)</f>
        <v>60.082352941176474</v>
      </c>
      <c r="I752">
        <v>85</v>
      </c>
      <c r="J752" t="s">
        <v>26</v>
      </c>
      <c r="K752" t="s">
        <v>27</v>
      </c>
      <c r="L752">
        <v>1542088800</v>
      </c>
      <c r="M752" s="9">
        <f>(((L752/60)/60)/24)+DATE(1970,1,1)</f>
        <v>43417.25</v>
      </c>
      <c r="N752">
        <v>1543816800</v>
      </c>
      <c r="O752" s="9">
        <f>(((N752/60)/60)/24)+DATE(1970,1,1)</f>
        <v>43437.25</v>
      </c>
      <c r="P752" s="10">
        <f>YEAR(M752)</f>
        <v>2018</v>
      </c>
      <c r="Q752" t="b">
        <v>0</v>
      </c>
      <c r="R752" t="b">
        <v>0</v>
      </c>
      <c r="S752" t="s">
        <v>42</v>
      </c>
      <c r="T752" t="str" cm="1">
        <f t="array" ref="T752:U752">_xlfn.TEXTSPLIT(S752, "/")</f>
        <v>film &amp; video</v>
      </c>
      <c r="U752" t="str">
        <v>documentary</v>
      </c>
    </row>
    <row r="753" spans="1:21" ht="31" x14ac:dyDescent="0.35">
      <c r="A753">
        <v>565</v>
      </c>
      <c r="B753" t="s">
        <v>1174</v>
      </c>
      <c r="C753" s="3" t="s">
        <v>1175</v>
      </c>
      <c r="D753">
        <v>94900</v>
      </c>
      <c r="E753">
        <v>194166</v>
      </c>
      <c r="F753">
        <f>ROUND(((E753/D753)*100),1)</f>
        <v>204.6</v>
      </c>
      <c r="G753" t="s">
        <v>20</v>
      </c>
      <c r="H753">
        <f>(E753/I753)</f>
        <v>53.99499443826474</v>
      </c>
      <c r="I753">
        <v>3596</v>
      </c>
      <c r="J753" t="s">
        <v>21</v>
      </c>
      <c r="K753" t="s">
        <v>22</v>
      </c>
      <c r="L753">
        <v>1321336800</v>
      </c>
      <c r="M753" s="9">
        <f>(((L753/60)/60)/24)+DATE(1970,1,1)</f>
        <v>40862.25</v>
      </c>
      <c r="N753">
        <v>1323064800</v>
      </c>
      <c r="O753" s="9">
        <f>(((N753/60)/60)/24)+DATE(1970,1,1)</f>
        <v>40882.25</v>
      </c>
      <c r="P753" s="10">
        <f>YEAR(M753)</f>
        <v>2011</v>
      </c>
      <c r="Q753" t="b">
        <v>0</v>
      </c>
      <c r="R753" t="b">
        <v>0</v>
      </c>
      <c r="S753" t="s">
        <v>33</v>
      </c>
      <c r="T753" t="str" cm="1">
        <f t="array" ref="T753:U753">_xlfn.TEXTSPLIT(S753, "/")</f>
        <v>theater</v>
      </c>
      <c r="U753" t="str">
        <v>plays</v>
      </c>
    </row>
    <row r="754" spans="1:21" ht="31" x14ac:dyDescent="0.35">
      <c r="A754">
        <v>567</v>
      </c>
      <c r="B754" t="s">
        <v>1178</v>
      </c>
      <c r="C754" s="3" t="s">
        <v>1179</v>
      </c>
      <c r="D754">
        <v>6800</v>
      </c>
      <c r="E754">
        <v>14865</v>
      </c>
      <c r="F754">
        <f>ROUND(((E754/D754)*100),1)</f>
        <v>218.6</v>
      </c>
      <c r="G754" t="s">
        <v>20</v>
      </c>
      <c r="H754">
        <f>(E754/I754)</f>
        <v>60.922131147540981</v>
      </c>
      <c r="I754">
        <v>244</v>
      </c>
      <c r="J754" t="s">
        <v>21</v>
      </c>
      <c r="K754" t="s">
        <v>22</v>
      </c>
      <c r="L754">
        <v>1404968400</v>
      </c>
      <c r="M754" s="9">
        <f>(((L754/60)/60)/24)+DATE(1970,1,1)</f>
        <v>41830.208333333336</v>
      </c>
      <c r="N754">
        <v>1405141200</v>
      </c>
      <c r="O754" s="9">
        <f>(((N754/60)/60)/24)+DATE(1970,1,1)</f>
        <v>41832.208333333336</v>
      </c>
      <c r="P754" s="10">
        <f>YEAR(M754)</f>
        <v>2014</v>
      </c>
      <c r="Q754" t="b">
        <v>0</v>
      </c>
      <c r="R754" t="b">
        <v>0</v>
      </c>
      <c r="S754" t="s">
        <v>23</v>
      </c>
      <c r="T754" t="str" cm="1">
        <f t="array" ref="T754:U754">_xlfn.TEXTSPLIT(S754, "/")</f>
        <v>music</v>
      </c>
      <c r="U754" t="str">
        <v>rock</v>
      </c>
    </row>
    <row r="755" spans="1:21" ht="31" x14ac:dyDescent="0.35">
      <c r="A755">
        <v>568</v>
      </c>
      <c r="B755" t="s">
        <v>1180</v>
      </c>
      <c r="C755" s="3" t="s">
        <v>1181</v>
      </c>
      <c r="D755">
        <v>72400</v>
      </c>
      <c r="E755">
        <v>134688</v>
      </c>
      <c r="F755">
        <f>ROUND(((E755/D755)*100),1)</f>
        <v>186</v>
      </c>
      <c r="G755" t="s">
        <v>20</v>
      </c>
      <c r="H755">
        <f>(E755/I755)</f>
        <v>26.0015444015444</v>
      </c>
      <c r="I755">
        <v>5180</v>
      </c>
      <c r="J755" t="s">
        <v>21</v>
      </c>
      <c r="K755" t="s">
        <v>22</v>
      </c>
      <c r="L755">
        <v>1279170000</v>
      </c>
      <c r="M755" s="9">
        <f>(((L755/60)/60)/24)+DATE(1970,1,1)</f>
        <v>40374.208333333336</v>
      </c>
      <c r="N755">
        <v>1283058000</v>
      </c>
      <c r="O755" s="9">
        <f>(((N755/60)/60)/24)+DATE(1970,1,1)</f>
        <v>40419.208333333336</v>
      </c>
      <c r="P755" s="10">
        <f>YEAR(M755)</f>
        <v>2010</v>
      </c>
      <c r="Q755" t="b">
        <v>0</v>
      </c>
      <c r="R755" t="b">
        <v>0</v>
      </c>
      <c r="S755" t="s">
        <v>33</v>
      </c>
      <c r="T755" t="str" cm="1">
        <f t="array" ref="T755:U755">_xlfn.TEXTSPLIT(S755, "/")</f>
        <v>theater</v>
      </c>
      <c r="U755" t="str">
        <v>plays</v>
      </c>
    </row>
    <row r="756" spans="1:21" x14ac:dyDescent="0.35">
      <c r="A756">
        <v>569</v>
      </c>
      <c r="B756" t="s">
        <v>1182</v>
      </c>
      <c r="C756" s="3" t="s">
        <v>1183</v>
      </c>
      <c r="D756">
        <v>20100</v>
      </c>
      <c r="E756">
        <v>47705</v>
      </c>
      <c r="F756">
        <f>ROUND(((E756/D756)*100),1)</f>
        <v>237.3</v>
      </c>
      <c r="G756" t="s">
        <v>20</v>
      </c>
      <c r="H756">
        <f>(E756/I756)</f>
        <v>80.993208828522924</v>
      </c>
      <c r="I756">
        <v>589</v>
      </c>
      <c r="J756" t="s">
        <v>107</v>
      </c>
      <c r="K756" t="s">
        <v>108</v>
      </c>
      <c r="L756">
        <v>1294725600</v>
      </c>
      <c r="M756" s="9">
        <f>(((L756/60)/60)/24)+DATE(1970,1,1)</f>
        <v>40554.25</v>
      </c>
      <c r="N756">
        <v>1295762400</v>
      </c>
      <c r="O756" s="9">
        <f>(((N756/60)/60)/24)+DATE(1970,1,1)</f>
        <v>40566.25</v>
      </c>
      <c r="P756" s="10">
        <f>YEAR(M756)</f>
        <v>2011</v>
      </c>
      <c r="Q756" t="b">
        <v>0</v>
      </c>
      <c r="R756" t="b">
        <v>0</v>
      </c>
      <c r="S756" t="s">
        <v>71</v>
      </c>
      <c r="T756" t="str" cm="1">
        <f t="array" ref="T756:U756">_xlfn.TEXTSPLIT(S756, "/")</f>
        <v>film &amp; video</v>
      </c>
      <c r="U756" t="str">
        <v>animation</v>
      </c>
    </row>
    <row r="757" spans="1:21" x14ac:dyDescent="0.35">
      <c r="A757">
        <v>570</v>
      </c>
      <c r="B757" t="s">
        <v>1184</v>
      </c>
      <c r="C757" s="3" t="s">
        <v>1185</v>
      </c>
      <c r="D757">
        <v>31200</v>
      </c>
      <c r="E757">
        <v>95364</v>
      </c>
      <c r="F757">
        <f>ROUND(((E757/D757)*100),1)</f>
        <v>305.7</v>
      </c>
      <c r="G757" t="s">
        <v>20</v>
      </c>
      <c r="H757">
        <f>(E757/I757)</f>
        <v>34.995963302752294</v>
      </c>
      <c r="I757">
        <v>2725</v>
      </c>
      <c r="J757" t="s">
        <v>21</v>
      </c>
      <c r="K757" t="s">
        <v>22</v>
      </c>
      <c r="L757">
        <v>1419055200</v>
      </c>
      <c r="M757" s="9">
        <f>(((L757/60)/60)/24)+DATE(1970,1,1)</f>
        <v>41993.25</v>
      </c>
      <c r="N757">
        <v>1419573600</v>
      </c>
      <c r="O757" s="9">
        <f>(((N757/60)/60)/24)+DATE(1970,1,1)</f>
        <v>41999.25</v>
      </c>
      <c r="P757" s="10">
        <f>YEAR(M757)</f>
        <v>2014</v>
      </c>
      <c r="Q757" t="b">
        <v>0</v>
      </c>
      <c r="R757" t="b">
        <v>1</v>
      </c>
      <c r="S757" t="s">
        <v>23</v>
      </c>
      <c r="T757" t="str" cm="1">
        <f t="array" ref="T757:U757">_xlfn.TEXTSPLIT(S757, "/")</f>
        <v>music</v>
      </c>
      <c r="U757" t="str">
        <v>rock</v>
      </c>
    </row>
    <row r="758" spans="1:21" x14ac:dyDescent="0.35">
      <c r="A758">
        <v>573</v>
      </c>
      <c r="B758" t="s">
        <v>1190</v>
      </c>
      <c r="C758" s="3" t="s">
        <v>1191</v>
      </c>
      <c r="D758">
        <v>6700</v>
      </c>
      <c r="E758">
        <v>7496</v>
      </c>
      <c r="F758">
        <f>ROUND(((E758/D758)*100),1)</f>
        <v>111.9</v>
      </c>
      <c r="G758" t="s">
        <v>20</v>
      </c>
      <c r="H758">
        <f>(E758/I758)</f>
        <v>24.986666666666668</v>
      </c>
      <c r="I758">
        <v>300</v>
      </c>
      <c r="J758" t="s">
        <v>21</v>
      </c>
      <c r="K758" t="s">
        <v>22</v>
      </c>
      <c r="L758">
        <v>1399006800</v>
      </c>
      <c r="M758" s="9">
        <f>(((L758/60)/60)/24)+DATE(1970,1,1)</f>
        <v>41761.208333333336</v>
      </c>
      <c r="N758">
        <v>1399179600</v>
      </c>
      <c r="O758" s="9">
        <f>(((N758/60)/60)/24)+DATE(1970,1,1)</f>
        <v>41763.208333333336</v>
      </c>
      <c r="P758" s="10">
        <f>YEAR(M758)</f>
        <v>2014</v>
      </c>
      <c r="Q758" t="b">
        <v>0</v>
      </c>
      <c r="R758" t="b">
        <v>0</v>
      </c>
      <c r="S758" t="s">
        <v>1029</v>
      </c>
      <c r="T758" t="str" cm="1">
        <f t="array" ref="T758:U758">_xlfn.TEXTSPLIT(S758, "/")</f>
        <v>journalism</v>
      </c>
      <c r="U758" t="str">
        <v>audio</v>
      </c>
    </row>
    <row r="759" spans="1:21" x14ac:dyDescent="0.35">
      <c r="A759">
        <v>574</v>
      </c>
      <c r="B759" t="s">
        <v>1192</v>
      </c>
      <c r="C759" s="3" t="s">
        <v>1193</v>
      </c>
      <c r="D759">
        <v>2700</v>
      </c>
      <c r="E759">
        <v>9967</v>
      </c>
      <c r="F759">
        <f>ROUND(((E759/D759)*100),1)</f>
        <v>369.1</v>
      </c>
      <c r="G759" t="s">
        <v>20</v>
      </c>
      <c r="H759">
        <f>(E759/I759)</f>
        <v>69.215277777777771</v>
      </c>
      <c r="I759">
        <v>144</v>
      </c>
      <c r="J759" t="s">
        <v>21</v>
      </c>
      <c r="K759" t="s">
        <v>22</v>
      </c>
      <c r="L759">
        <v>1575698400</v>
      </c>
      <c r="M759" s="9">
        <f>(((L759/60)/60)/24)+DATE(1970,1,1)</f>
        <v>43806.25</v>
      </c>
      <c r="N759">
        <v>1576562400</v>
      </c>
      <c r="O759" s="9">
        <f>(((N759/60)/60)/24)+DATE(1970,1,1)</f>
        <v>43816.25</v>
      </c>
      <c r="P759" s="10">
        <f>YEAR(M759)</f>
        <v>2019</v>
      </c>
      <c r="Q759" t="b">
        <v>0</v>
      </c>
      <c r="R759" t="b">
        <v>1</v>
      </c>
      <c r="S759" t="s">
        <v>17</v>
      </c>
      <c r="T759" t="str" cm="1">
        <f t="array" ref="T759:U759">_xlfn.TEXTSPLIT(S759, "/")</f>
        <v>food</v>
      </c>
      <c r="U759" t="str">
        <v>food trucks</v>
      </c>
    </row>
    <row r="760" spans="1:21" ht="31" x14ac:dyDescent="0.35">
      <c r="A760">
        <v>579</v>
      </c>
      <c r="B760" t="s">
        <v>1202</v>
      </c>
      <c r="C760" s="3" t="s">
        <v>1203</v>
      </c>
      <c r="D760">
        <v>6200</v>
      </c>
      <c r="E760">
        <v>6269</v>
      </c>
      <c r="F760">
        <f>ROUND(((E760/D760)*100),1)</f>
        <v>101.1</v>
      </c>
      <c r="G760" t="s">
        <v>20</v>
      </c>
      <c r="H760">
        <f>(E760/I760)</f>
        <v>72.05747126436782</v>
      </c>
      <c r="I760">
        <v>87</v>
      </c>
      <c r="J760" t="s">
        <v>21</v>
      </c>
      <c r="K760" t="s">
        <v>22</v>
      </c>
      <c r="L760">
        <v>1312693200</v>
      </c>
      <c r="M760" s="9">
        <f>(((L760/60)/60)/24)+DATE(1970,1,1)</f>
        <v>40762.208333333336</v>
      </c>
      <c r="N760">
        <v>1313730000</v>
      </c>
      <c r="O760" s="9">
        <f>(((N760/60)/60)/24)+DATE(1970,1,1)</f>
        <v>40774.208333333336</v>
      </c>
      <c r="P760" s="10">
        <f>YEAR(M760)</f>
        <v>2011</v>
      </c>
      <c r="Q760" t="b">
        <v>0</v>
      </c>
      <c r="R760" t="b">
        <v>0</v>
      </c>
      <c r="S760" t="s">
        <v>159</v>
      </c>
      <c r="T760" t="str" cm="1">
        <f t="array" ref="T760:U760">_xlfn.TEXTSPLIT(S760, "/")</f>
        <v>music</v>
      </c>
      <c r="U760" t="str">
        <v>jazz</v>
      </c>
    </row>
    <row r="761" spans="1:21" x14ac:dyDescent="0.35">
      <c r="A761">
        <v>580</v>
      </c>
      <c r="B761" t="s">
        <v>556</v>
      </c>
      <c r="C761" s="3" t="s">
        <v>1204</v>
      </c>
      <c r="D761">
        <v>43800</v>
      </c>
      <c r="E761">
        <v>149578</v>
      </c>
      <c r="F761">
        <f>ROUND(((E761/D761)*100),1)</f>
        <v>341.5</v>
      </c>
      <c r="G761" t="s">
        <v>20</v>
      </c>
      <c r="H761">
        <f>(E761/I761)</f>
        <v>48.003209242618745</v>
      </c>
      <c r="I761">
        <v>3116</v>
      </c>
      <c r="J761" t="s">
        <v>21</v>
      </c>
      <c r="K761" t="s">
        <v>22</v>
      </c>
      <c r="L761">
        <v>1393394400</v>
      </c>
      <c r="M761" s="9">
        <f>(((L761/60)/60)/24)+DATE(1970,1,1)</f>
        <v>41696.25</v>
      </c>
      <c r="N761">
        <v>1394085600</v>
      </c>
      <c r="O761" s="9">
        <f>(((N761/60)/60)/24)+DATE(1970,1,1)</f>
        <v>41704.25</v>
      </c>
      <c r="P761" s="10">
        <f>YEAR(M761)</f>
        <v>2014</v>
      </c>
      <c r="Q761" t="b">
        <v>0</v>
      </c>
      <c r="R761" t="b">
        <v>0</v>
      </c>
      <c r="S761" t="s">
        <v>33</v>
      </c>
      <c r="T761" t="str" cm="1">
        <f t="array" ref="T761:U761">_xlfn.TEXTSPLIT(S761, "/")</f>
        <v>theater</v>
      </c>
      <c r="U761" t="str">
        <v>plays</v>
      </c>
    </row>
    <row r="762" spans="1:21" ht="31" x14ac:dyDescent="0.35">
      <c r="A762">
        <v>583</v>
      </c>
      <c r="B762" t="s">
        <v>1209</v>
      </c>
      <c r="C762" s="3" t="s">
        <v>1210</v>
      </c>
      <c r="D762">
        <v>18900</v>
      </c>
      <c r="E762">
        <v>60934</v>
      </c>
      <c r="F762">
        <f>ROUND(((E762/D762)*100),1)</f>
        <v>322.39999999999998</v>
      </c>
      <c r="G762" t="s">
        <v>20</v>
      </c>
      <c r="H762">
        <f>(E762/I762)</f>
        <v>67.034103410341032</v>
      </c>
      <c r="I762">
        <v>909</v>
      </c>
      <c r="J762" t="s">
        <v>21</v>
      </c>
      <c r="K762" t="s">
        <v>22</v>
      </c>
      <c r="L762">
        <v>1329717600</v>
      </c>
      <c r="M762" s="9">
        <f>(((L762/60)/60)/24)+DATE(1970,1,1)</f>
        <v>40959.25</v>
      </c>
      <c r="N762">
        <v>1331186400</v>
      </c>
      <c r="O762" s="9">
        <f>(((N762/60)/60)/24)+DATE(1970,1,1)</f>
        <v>40976.25</v>
      </c>
      <c r="P762" s="10">
        <f>YEAR(M762)</f>
        <v>2012</v>
      </c>
      <c r="Q762" t="b">
        <v>0</v>
      </c>
      <c r="R762" t="b">
        <v>0</v>
      </c>
      <c r="S762" t="s">
        <v>42</v>
      </c>
      <c r="T762" t="str" cm="1">
        <f t="array" ref="T762:U762">_xlfn.TEXTSPLIT(S762, "/")</f>
        <v>film &amp; video</v>
      </c>
      <c r="U762" t="str">
        <v>documentary</v>
      </c>
    </row>
    <row r="763" spans="1:21" ht="31" x14ac:dyDescent="0.35">
      <c r="A763">
        <v>584</v>
      </c>
      <c r="B763" t="s">
        <v>45</v>
      </c>
      <c r="C763" s="3" t="s">
        <v>1211</v>
      </c>
      <c r="D763">
        <v>86400</v>
      </c>
      <c r="E763">
        <v>103255</v>
      </c>
      <c r="F763">
        <f>ROUND(((E763/D763)*100),1)</f>
        <v>119.5</v>
      </c>
      <c r="G763" t="s">
        <v>20</v>
      </c>
      <c r="H763">
        <f>(E763/I763)</f>
        <v>64.01425914445133</v>
      </c>
      <c r="I763">
        <v>1613</v>
      </c>
      <c r="J763" t="s">
        <v>21</v>
      </c>
      <c r="K763" t="s">
        <v>22</v>
      </c>
      <c r="L763">
        <v>1335330000</v>
      </c>
      <c r="M763" s="9">
        <f>(((L763/60)/60)/24)+DATE(1970,1,1)</f>
        <v>41024.208333333336</v>
      </c>
      <c r="N763">
        <v>1336539600</v>
      </c>
      <c r="O763" s="9">
        <f>(((N763/60)/60)/24)+DATE(1970,1,1)</f>
        <v>41038.208333333336</v>
      </c>
      <c r="P763" s="10">
        <f>YEAR(M763)</f>
        <v>2012</v>
      </c>
      <c r="Q763" t="b">
        <v>0</v>
      </c>
      <c r="R763" t="b">
        <v>0</v>
      </c>
      <c r="S763" t="s">
        <v>28</v>
      </c>
      <c r="T763" t="str" cm="1">
        <f t="array" ref="T763:U763">_xlfn.TEXTSPLIT(S763, "/")</f>
        <v>technology</v>
      </c>
      <c r="U763" t="str">
        <v>web</v>
      </c>
    </row>
    <row r="764" spans="1:21" x14ac:dyDescent="0.35">
      <c r="A764">
        <v>585</v>
      </c>
      <c r="B764" t="s">
        <v>1212</v>
      </c>
      <c r="C764" s="3" t="s">
        <v>1213</v>
      </c>
      <c r="D764">
        <v>8900</v>
      </c>
      <c r="E764">
        <v>13065</v>
      </c>
      <c r="F764">
        <f>ROUND(((E764/D764)*100),1)</f>
        <v>146.80000000000001</v>
      </c>
      <c r="G764" t="s">
        <v>20</v>
      </c>
      <c r="H764">
        <f>(E764/I764)</f>
        <v>96.066176470588232</v>
      </c>
      <c r="I764">
        <v>136</v>
      </c>
      <c r="J764" t="s">
        <v>21</v>
      </c>
      <c r="K764" t="s">
        <v>22</v>
      </c>
      <c r="L764">
        <v>1268888400</v>
      </c>
      <c r="M764" s="9">
        <f>(((L764/60)/60)/24)+DATE(1970,1,1)</f>
        <v>40255.208333333336</v>
      </c>
      <c r="N764">
        <v>1269752400</v>
      </c>
      <c r="O764" s="9">
        <f>(((N764/60)/60)/24)+DATE(1970,1,1)</f>
        <v>40265.208333333336</v>
      </c>
      <c r="P764" s="10">
        <f>YEAR(M764)</f>
        <v>2010</v>
      </c>
      <c r="Q764" t="b">
        <v>0</v>
      </c>
      <c r="R764" t="b">
        <v>0</v>
      </c>
      <c r="S764" t="s">
        <v>206</v>
      </c>
      <c r="T764" t="str" cm="1">
        <f t="array" ref="T764:U764">_xlfn.TEXTSPLIT(S764, "/")</f>
        <v>publishing</v>
      </c>
      <c r="U764" t="str">
        <v>translations</v>
      </c>
    </row>
    <row r="765" spans="1:21" ht="31" x14ac:dyDescent="0.35">
      <c r="A765">
        <v>586</v>
      </c>
      <c r="B765" t="s">
        <v>1214</v>
      </c>
      <c r="C765" s="3" t="s">
        <v>1215</v>
      </c>
      <c r="D765">
        <v>700</v>
      </c>
      <c r="E765">
        <v>6654</v>
      </c>
      <c r="F765">
        <f>ROUND(((E765/D765)*100),1)</f>
        <v>950.6</v>
      </c>
      <c r="G765" t="s">
        <v>20</v>
      </c>
      <c r="H765">
        <f>(E765/I765)</f>
        <v>51.184615384615384</v>
      </c>
      <c r="I765">
        <v>130</v>
      </c>
      <c r="J765" t="s">
        <v>21</v>
      </c>
      <c r="K765" t="s">
        <v>22</v>
      </c>
      <c r="L765">
        <v>1289973600</v>
      </c>
      <c r="M765" s="9">
        <f>(((L765/60)/60)/24)+DATE(1970,1,1)</f>
        <v>40499.25</v>
      </c>
      <c r="N765">
        <v>1291615200</v>
      </c>
      <c r="O765" s="9">
        <f>(((N765/60)/60)/24)+DATE(1970,1,1)</f>
        <v>40518.25</v>
      </c>
      <c r="P765" s="10">
        <f>YEAR(M765)</f>
        <v>2010</v>
      </c>
      <c r="Q765" t="b">
        <v>0</v>
      </c>
      <c r="R765" t="b">
        <v>0</v>
      </c>
      <c r="S765" t="s">
        <v>23</v>
      </c>
      <c r="T765" t="str" cm="1">
        <f t="array" ref="T765:U765">_xlfn.TEXTSPLIT(S765, "/")</f>
        <v>music</v>
      </c>
      <c r="U765" t="str">
        <v>rock</v>
      </c>
    </row>
    <row r="766" spans="1:21" x14ac:dyDescent="0.35">
      <c r="A766">
        <v>591</v>
      </c>
      <c r="B766" t="s">
        <v>1224</v>
      </c>
      <c r="C766" s="3" t="s">
        <v>1225</v>
      </c>
      <c r="D766">
        <v>600</v>
      </c>
      <c r="E766">
        <v>6226</v>
      </c>
      <c r="F766">
        <f>ROUND(((E766/D766)*100),1)</f>
        <v>1037.7</v>
      </c>
      <c r="G766" t="s">
        <v>20</v>
      </c>
      <c r="H766">
        <f>(E766/I766)</f>
        <v>61.03921568627451</v>
      </c>
      <c r="I766">
        <v>102</v>
      </c>
      <c r="J766" t="s">
        <v>21</v>
      </c>
      <c r="K766" t="s">
        <v>22</v>
      </c>
      <c r="L766">
        <v>1279083600</v>
      </c>
      <c r="M766" s="9">
        <f>(((L766/60)/60)/24)+DATE(1970,1,1)</f>
        <v>40373.208333333336</v>
      </c>
      <c r="N766">
        <v>1279947600</v>
      </c>
      <c r="O766" s="9">
        <f>(((N766/60)/60)/24)+DATE(1970,1,1)</f>
        <v>40383.208333333336</v>
      </c>
      <c r="P766" s="10">
        <f>YEAR(M766)</f>
        <v>2010</v>
      </c>
      <c r="Q766" t="b">
        <v>0</v>
      </c>
      <c r="R766" t="b">
        <v>0</v>
      </c>
      <c r="S766" t="s">
        <v>89</v>
      </c>
      <c r="T766" t="str" cm="1">
        <f t="array" ref="T766:U766">_xlfn.TEXTSPLIT(S766, "/")</f>
        <v>games</v>
      </c>
      <c r="U766" t="str">
        <v>video games</v>
      </c>
    </row>
    <row r="767" spans="1:21" ht="31" x14ac:dyDescent="0.35">
      <c r="A767">
        <v>593</v>
      </c>
      <c r="B767" t="s">
        <v>1228</v>
      </c>
      <c r="C767" s="3" t="s">
        <v>1229</v>
      </c>
      <c r="D767">
        <v>121600</v>
      </c>
      <c r="E767">
        <v>188288</v>
      </c>
      <c r="F767">
        <f>ROUND(((E767/D767)*100),1)</f>
        <v>154.80000000000001</v>
      </c>
      <c r="G767" t="s">
        <v>20</v>
      </c>
      <c r="H767">
        <f>(E767/I767)</f>
        <v>47.001497753369947</v>
      </c>
      <c r="I767">
        <v>4006</v>
      </c>
      <c r="J767" t="s">
        <v>21</v>
      </c>
      <c r="K767" t="s">
        <v>22</v>
      </c>
      <c r="L767">
        <v>1395810000</v>
      </c>
      <c r="M767" s="9">
        <f>(((L767/60)/60)/24)+DATE(1970,1,1)</f>
        <v>41724.208333333336</v>
      </c>
      <c r="N767">
        <v>1396933200</v>
      </c>
      <c r="O767" s="9">
        <f>(((N767/60)/60)/24)+DATE(1970,1,1)</f>
        <v>41737.208333333336</v>
      </c>
      <c r="P767" s="10">
        <f>YEAR(M767)</f>
        <v>2014</v>
      </c>
      <c r="Q767" t="b">
        <v>0</v>
      </c>
      <c r="R767" t="b">
        <v>0</v>
      </c>
      <c r="S767" t="s">
        <v>71</v>
      </c>
      <c r="T767" t="str" cm="1">
        <f t="array" ref="T767:U767">_xlfn.TEXTSPLIT(S767, "/")</f>
        <v>film &amp; video</v>
      </c>
      <c r="U767" t="str">
        <v>animation</v>
      </c>
    </row>
    <row r="768" spans="1:21" ht="31" x14ac:dyDescent="0.35">
      <c r="A768">
        <v>595</v>
      </c>
      <c r="B768" t="s">
        <v>1232</v>
      </c>
      <c r="C768" s="3" t="s">
        <v>1233</v>
      </c>
      <c r="D768">
        <v>70300</v>
      </c>
      <c r="E768">
        <v>146595</v>
      </c>
      <c r="F768">
        <f>ROUND(((E768/D768)*100),1)</f>
        <v>208.5</v>
      </c>
      <c r="G768" t="s">
        <v>20</v>
      </c>
      <c r="H768">
        <f>(E768/I768)</f>
        <v>89.99079189686924</v>
      </c>
      <c r="I768">
        <v>1629</v>
      </c>
      <c r="J768" t="s">
        <v>21</v>
      </c>
      <c r="K768" t="s">
        <v>22</v>
      </c>
      <c r="L768">
        <v>1268715600</v>
      </c>
      <c r="M768" s="9">
        <f>(((L768/60)/60)/24)+DATE(1970,1,1)</f>
        <v>40253.208333333336</v>
      </c>
      <c r="N768">
        <v>1270530000</v>
      </c>
      <c r="O768" s="9">
        <f>(((N768/60)/60)/24)+DATE(1970,1,1)</f>
        <v>40274.208333333336</v>
      </c>
      <c r="P768" s="10">
        <f>YEAR(M768)</f>
        <v>2010</v>
      </c>
      <c r="Q768" t="b">
        <v>0</v>
      </c>
      <c r="R768" t="b">
        <v>1</v>
      </c>
      <c r="S768" t="s">
        <v>33</v>
      </c>
      <c r="T768" t="str" cm="1">
        <f t="array" ref="T768:U768">_xlfn.TEXTSPLIT(S768, "/")</f>
        <v>theater</v>
      </c>
      <c r="U768" t="str">
        <v>plays</v>
      </c>
    </row>
    <row r="769" spans="1:21" x14ac:dyDescent="0.35">
      <c r="A769">
        <v>597</v>
      </c>
      <c r="B769" t="s">
        <v>1236</v>
      </c>
      <c r="C769" s="3" t="s">
        <v>1237</v>
      </c>
      <c r="D769">
        <v>73800</v>
      </c>
      <c r="E769">
        <v>148779</v>
      </c>
      <c r="F769">
        <f>ROUND(((E769/D769)*100),1)</f>
        <v>201.6</v>
      </c>
      <c r="G769" t="s">
        <v>20</v>
      </c>
      <c r="H769">
        <f>(E769/I769)</f>
        <v>67.997714808043881</v>
      </c>
      <c r="I769">
        <v>2188</v>
      </c>
      <c r="J769" t="s">
        <v>21</v>
      </c>
      <c r="K769" t="s">
        <v>22</v>
      </c>
      <c r="L769">
        <v>1573970400</v>
      </c>
      <c r="M769" s="9">
        <f>(((L769/60)/60)/24)+DATE(1970,1,1)</f>
        <v>43786.25</v>
      </c>
      <c r="N769">
        <v>1575525600</v>
      </c>
      <c r="O769" s="9">
        <f>(((N769/60)/60)/24)+DATE(1970,1,1)</f>
        <v>43804.25</v>
      </c>
      <c r="P769" s="10">
        <f>YEAR(M769)</f>
        <v>2019</v>
      </c>
      <c r="Q769" t="b">
        <v>0</v>
      </c>
      <c r="R769" t="b">
        <v>0</v>
      </c>
      <c r="S769" t="s">
        <v>33</v>
      </c>
      <c r="T769" t="str" cm="1">
        <f t="array" ref="T769:U769">_xlfn.TEXTSPLIT(S769, "/")</f>
        <v>theater</v>
      </c>
      <c r="U769" t="str">
        <v>plays</v>
      </c>
    </row>
    <row r="770" spans="1:21" ht="31" x14ac:dyDescent="0.35">
      <c r="A770">
        <v>598</v>
      </c>
      <c r="B770" t="s">
        <v>1238</v>
      </c>
      <c r="C770" s="3" t="s">
        <v>1239</v>
      </c>
      <c r="D770">
        <v>108500</v>
      </c>
      <c r="E770">
        <v>175868</v>
      </c>
      <c r="F770">
        <f>ROUND(((E770/D770)*100),1)</f>
        <v>162.1</v>
      </c>
      <c r="G770" t="s">
        <v>20</v>
      </c>
      <c r="H770">
        <f>(E770/I770)</f>
        <v>73.004566210045667</v>
      </c>
      <c r="I770">
        <v>2409</v>
      </c>
      <c r="J770" t="s">
        <v>107</v>
      </c>
      <c r="K770" t="s">
        <v>108</v>
      </c>
      <c r="L770">
        <v>1276578000</v>
      </c>
      <c r="M770" s="9">
        <f>(((L770/60)/60)/24)+DATE(1970,1,1)</f>
        <v>40344.208333333336</v>
      </c>
      <c r="N770">
        <v>1279083600</v>
      </c>
      <c r="O770" s="9">
        <f>(((N770/60)/60)/24)+DATE(1970,1,1)</f>
        <v>40373.208333333336</v>
      </c>
      <c r="P770" s="10">
        <f>YEAR(M770)</f>
        <v>2010</v>
      </c>
      <c r="Q770" t="b">
        <v>0</v>
      </c>
      <c r="R770" t="b">
        <v>0</v>
      </c>
      <c r="S770" t="s">
        <v>23</v>
      </c>
      <c r="T770" t="str" cm="1">
        <f t="array" ref="T770:U770">_xlfn.TEXTSPLIT(S770, "/")</f>
        <v>music</v>
      </c>
      <c r="U770" t="str">
        <v>rock</v>
      </c>
    </row>
    <row r="771" spans="1:21" x14ac:dyDescent="0.35">
      <c r="A771">
        <v>601</v>
      </c>
      <c r="B771" t="s">
        <v>1244</v>
      </c>
      <c r="C771" s="3" t="s">
        <v>1245</v>
      </c>
      <c r="D771">
        <v>6300</v>
      </c>
      <c r="E771">
        <v>13018</v>
      </c>
      <c r="F771">
        <f>ROUND(((E771/D771)*100),1)</f>
        <v>206.6</v>
      </c>
      <c r="G771" t="s">
        <v>20</v>
      </c>
      <c r="H771">
        <f>(E771/I771)</f>
        <v>67.103092783505161</v>
      </c>
      <c r="I771">
        <v>194</v>
      </c>
      <c r="J771" t="s">
        <v>21</v>
      </c>
      <c r="K771" t="s">
        <v>22</v>
      </c>
      <c r="L771">
        <v>1401426000</v>
      </c>
      <c r="M771" s="9">
        <f>(((L771/60)/60)/24)+DATE(1970,1,1)</f>
        <v>41789.208333333336</v>
      </c>
      <c r="N771">
        <v>1402894800</v>
      </c>
      <c r="O771" s="9">
        <f>(((N771/60)/60)/24)+DATE(1970,1,1)</f>
        <v>41806.208333333336</v>
      </c>
      <c r="P771" s="10">
        <f>YEAR(M771)</f>
        <v>2014</v>
      </c>
      <c r="Q771" t="b">
        <v>1</v>
      </c>
      <c r="R771" t="b">
        <v>0</v>
      </c>
      <c r="S771" t="s">
        <v>65</v>
      </c>
      <c r="T771" t="str" cm="1">
        <f t="array" ref="T771:U771">_xlfn.TEXTSPLIT(S771, "/")</f>
        <v>technology</v>
      </c>
      <c r="U771" t="str">
        <v>wearables</v>
      </c>
    </row>
    <row r="772" spans="1:21" ht="31" x14ac:dyDescent="0.35">
      <c r="A772">
        <v>602</v>
      </c>
      <c r="B772" t="s">
        <v>1246</v>
      </c>
      <c r="C772" s="3" t="s">
        <v>1247</v>
      </c>
      <c r="D772">
        <v>71100</v>
      </c>
      <c r="E772">
        <v>91176</v>
      </c>
      <c r="F772">
        <f>ROUND(((E772/D772)*100),1)</f>
        <v>128.19999999999999</v>
      </c>
      <c r="G772" t="s">
        <v>20</v>
      </c>
      <c r="H772">
        <f>(E772/I772)</f>
        <v>79.978947368421046</v>
      </c>
      <c r="I772">
        <v>1140</v>
      </c>
      <c r="J772" t="s">
        <v>21</v>
      </c>
      <c r="K772" t="s">
        <v>22</v>
      </c>
      <c r="L772">
        <v>1433480400</v>
      </c>
      <c r="M772" s="9">
        <f>(((L772/60)/60)/24)+DATE(1970,1,1)</f>
        <v>42160.208333333328</v>
      </c>
      <c r="N772">
        <v>1434430800</v>
      </c>
      <c r="O772" s="9">
        <f>(((N772/60)/60)/24)+DATE(1970,1,1)</f>
        <v>42171.208333333328</v>
      </c>
      <c r="P772" s="10">
        <f>YEAR(M772)</f>
        <v>2015</v>
      </c>
      <c r="Q772" t="b">
        <v>0</v>
      </c>
      <c r="R772" t="b">
        <v>0</v>
      </c>
      <c r="S772" t="s">
        <v>33</v>
      </c>
      <c r="T772" t="str" cm="1">
        <f t="array" ref="T772:U772">_xlfn.TEXTSPLIT(S772, "/")</f>
        <v>theater</v>
      </c>
      <c r="U772" t="str">
        <v>plays</v>
      </c>
    </row>
    <row r="773" spans="1:21" ht="31" x14ac:dyDescent="0.35">
      <c r="A773">
        <v>603</v>
      </c>
      <c r="B773" t="s">
        <v>1248</v>
      </c>
      <c r="C773" s="3" t="s">
        <v>1249</v>
      </c>
      <c r="D773">
        <v>5300</v>
      </c>
      <c r="E773">
        <v>6342</v>
      </c>
      <c r="F773">
        <f>ROUND(((E773/D773)*100),1)</f>
        <v>119.7</v>
      </c>
      <c r="G773" t="s">
        <v>20</v>
      </c>
      <c r="H773">
        <f>(E773/I773)</f>
        <v>62.176470588235297</v>
      </c>
      <c r="I773">
        <v>102</v>
      </c>
      <c r="J773" t="s">
        <v>21</v>
      </c>
      <c r="K773" t="s">
        <v>22</v>
      </c>
      <c r="L773">
        <v>1555563600</v>
      </c>
      <c r="M773" s="9">
        <f>(((L773/60)/60)/24)+DATE(1970,1,1)</f>
        <v>43573.208333333328</v>
      </c>
      <c r="N773">
        <v>1557896400</v>
      </c>
      <c r="O773" s="9">
        <f>(((N773/60)/60)/24)+DATE(1970,1,1)</f>
        <v>43600.208333333328</v>
      </c>
      <c r="P773" s="10">
        <f>YEAR(M773)</f>
        <v>2019</v>
      </c>
      <c r="Q773" t="b">
        <v>0</v>
      </c>
      <c r="R773" t="b">
        <v>0</v>
      </c>
      <c r="S773" t="s">
        <v>33</v>
      </c>
      <c r="T773" t="str" cm="1">
        <f t="array" ref="T773:U773">_xlfn.TEXTSPLIT(S773, "/")</f>
        <v>theater</v>
      </c>
      <c r="U773" t="str">
        <v>plays</v>
      </c>
    </row>
    <row r="774" spans="1:21" x14ac:dyDescent="0.35">
      <c r="A774">
        <v>604</v>
      </c>
      <c r="B774" t="s">
        <v>1250</v>
      </c>
      <c r="C774" s="3" t="s">
        <v>1251</v>
      </c>
      <c r="D774">
        <v>88700</v>
      </c>
      <c r="E774">
        <v>151438</v>
      </c>
      <c r="F774">
        <f>ROUND(((E774/D774)*100),1)</f>
        <v>170.7</v>
      </c>
      <c r="G774" t="s">
        <v>20</v>
      </c>
      <c r="H774">
        <f>(E774/I774)</f>
        <v>53.005950297514879</v>
      </c>
      <c r="I774">
        <v>2857</v>
      </c>
      <c r="J774" t="s">
        <v>21</v>
      </c>
      <c r="K774" t="s">
        <v>22</v>
      </c>
      <c r="L774">
        <v>1295676000</v>
      </c>
      <c r="M774" s="9">
        <f>(((L774/60)/60)/24)+DATE(1970,1,1)</f>
        <v>40565.25</v>
      </c>
      <c r="N774">
        <v>1297490400</v>
      </c>
      <c r="O774" s="9">
        <f>(((N774/60)/60)/24)+DATE(1970,1,1)</f>
        <v>40586.25</v>
      </c>
      <c r="P774" s="10">
        <f>YEAR(M774)</f>
        <v>2011</v>
      </c>
      <c r="Q774" t="b">
        <v>0</v>
      </c>
      <c r="R774" t="b">
        <v>0</v>
      </c>
      <c r="S774" t="s">
        <v>33</v>
      </c>
      <c r="T774" t="str" cm="1">
        <f t="array" ref="T774:U774">_xlfn.TEXTSPLIT(S774, "/")</f>
        <v>theater</v>
      </c>
      <c r="U774" t="str">
        <v>plays</v>
      </c>
    </row>
    <row r="775" spans="1:21" x14ac:dyDescent="0.35">
      <c r="A775">
        <v>605</v>
      </c>
      <c r="B775" t="s">
        <v>1252</v>
      </c>
      <c r="C775" s="3" t="s">
        <v>1253</v>
      </c>
      <c r="D775">
        <v>3300</v>
      </c>
      <c r="E775">
        <v>6178</v>
      </c>
      <c r="F775">
        <f>ROUND(((E775/D775)*100),1)</f>
        <v>187.2</v>
      </c>
      <c r="G775" t="s">
        <v>20</v>
      </c>
      <c r="H775">
        <f>(E775/I775)</f>
        <v>57.738317757009348</v>
      </c>
      <c r="I775">
        <v>107</v>
      </c>
      <c r="J775" t="s">
        <v>21</v>
      </c>
      <c r="K775" t="s">
        <v>22</v>
      </c>
      <c r="L775">
        <v>1443848400</v>
      </c>
      <c r="M775" s="9">
        <f>(((L775/60)/60)/24)+DATE(1970,1,1)</f>
        <v>42280.208333333328</v>
      </c>
      <c r="N775">
        <v>1447394400</v>
      </c>
      <c r="O775" s="9">
        <f>(((N775/60)/60)/24)+DATE(1970,1,1)</f>
        <v>42321.25</v>
      </c>
      <c r="P775" s="10">
        <f>YEAR(M775)</f>
        <v>2015</v>
      </c>
      <c r="Q775" t="b">
        <v>0</v>
      </c>
      <c r="R775" t="b">
        <v>0</v>
      </c>
      <c r="S775" t="s">
        <v>68</v>
      </c>
      <c r="T775" t="str" cm="1">
        <f t="array" ref="T775:U775">_xlfn.TEXTSPLIT(S775, "/")</f>
        <v>publishing</v>
      </c>
      <c r="U775" t="str">
        <v>nonfiction</v>
      </c>
    </row>
    <row r="776" spans="1:21" x14ac:dyDescent="0.35">
      <c r="A776">
        <v>606</v>
      </c>
      <c r="B776" t="s">
        <v>1254</v>
      </c>
      <c r="C776" s="3" t="s">
        <v>1255</v>
      </c>
      <c r="D776">
        <v>3400</v>
      </c>
      <c r="E776">
        <v>6405</v>
      </c>
      <c r="F776">
        <f>ROUND(((E776/D776)*100),1)</f>
        <v>188.4</v>
      </c>
      <c r="G776" t="s">
        <v>20</v>
      </c>
      <c r="H776">
        <f>(E776/I776)</f>
        <v>40.03125</v>
      </c>
      <c r="I776">
        <v>160</v>
      </c>
      <c r="J776" t="s">
        <v>40</v>
      </c>
      <c r="K776" t="s">
        <v>41</v>
      </c>
      <c r="L776">
        <v>1457330400</v>
      </c>
      <c r="M776" s="9">
        <f>(((L776/60)/60)/24)+DATE(1970,1,1)</f>
        <v>42436.25</v>
      </c>
      <c r="N776">
        <v>1458277200</v>
      </c>
      <c r="O776" s="9">
        <f>(((N776/60)/60)/24)+DATE(1970,1,1)</f>
        <v>42447.208333333328</v>
      </c>
      <c r="P776" s="10">
        <f>YEAR(M776)</f>
        <v>2016</v>
      </c>
      <c r="Q776" t="b">
        <v>0</v>
      </c>
      <c r="R776" t="b">
        <v>0</v>
      </c>
      <c r="S776" t="s">
        <v>23</v>
      </c>
      <c r="T776" t="str" cm="1">
        <f t="array" ref="T776:U776">_xlfn.TEXTSPLIT(S776, "/")</f>
        <v>music</v>
      </c>
      <c r="U776" t="str">
        <v>rock</v>
      </c>
    </row>
    <row r="777" spans="1:21" x14ac:dyDescent="0.35">
      <c r="A777">
        <v>607</v>
      </c>
      <c r="B777" t="s">
        <v>1256</v>
      </c>
      <c r="C777" s="3" t="s">
        <v>1257</v>
      </c>
      <c r="D777">
        <v>137600</v>
      </c>
      <c r="E777">
        <v>180667</v>
      </c>
      <c r="F777">
        <f>ROUND(((E777/D777)*100),1)</f>
        <v>131.30000000000001</v>
      </c>
      <c r="G777" t="s">
        <v>20</v>
      </c>
      <c r="H777">
        <f>(E777/I777)</f>
        <v>81.016591928251117</v>
      </c>
      <c r="I777">
        <v>2230</v>
      </c>
      <c r="J777" t="s">
        <v>21</v>
      </c>
      <c r="K777" t="s">
        <v>22</v>
      </c>
      <c r="L777">
        <v>1395550800</v>
      </c>
      <c r="M777" s="9">
        <f>(((L777/60)/60)/24)+DATE(1970,1,1)</f>
        <v>41721.208333333336</v>
      </c>
      <c r="N777">
        <v>1395723600</v>
      </c>
      <c r="O777" s="9">
        <f>(((N777/60)/60)/24)+DATE(1970,1,1)</f>
        <v>41723.208333333336</v>
      </c>
      <c r="P777" s="10">
        <f>YEAR(M777)</f>
        <v>2014</v>
      </c>
      <c r="Q777" t="b">
        <v>0</v>
      </c>
      <c r="R777" t="b">
        <v>0</v>
      </c>
      <c r="S777" t="s">
        <v>17</v>
      </c>
      <c r="T777" t="str" cm="1">
        <f t="array" ref="T777:U777">_xlfn.TEXTSPLIT(S777, "/")</f>
        <v>food</v>
      </c>
      <c r="U777" t="str">
        <v>food trucks</v>
      </c>
    </row>
    <row r="778" spans="1:21" x14ac:dyDescent="0.35">
      <c r="A778">
        <v>608</v>
      </c>
      <c r="B778" t="s">
        <v>1258</v>
      </c>
      <c r="C778" s="3" t="s">
        <v>1259</v>
      </c>
      <c r="D778">
        <v>3900</v>
      </c>
      <c r="E778">
        <v>11075</v>
      </c>
      <c r="F778">
        <f>ROUND(((E778/D778)*100),1)</f>
        <v>284</v>
      </c>
      <c r="G778" t="s">
        <v>20</v>
      </c>
      <c r="H778">
        <f>(E778/I778)</f>
        <v>35.047468354430379</v>
      </c>
      <c r="I778">
        <v>316</v>
      </c>
      <c r="J778" t="s">
        <v>21</v>
      </c>
      <c r="K778" t="s">
        <v>22</v>
      </c>
      <c r="L778">
        <v>1551852000</v>
      </c>
      <c r="M778" s="9">
        <f>(((L778/60)/60)/24)+DATE(1970,1,1)</f>
        <v>43530.25</v>
      </c>
      <c r="N778">
        <v>1552197600</v>
      </c>
      <c r="O778" s="9">
        <f>(((N778/60)/60)/24)+DATE(1970,1,1)</f>
        <v>43534.25</v>
      </c>
      <c r="P778" s="10">
        <f>YEAR(M778)</f>
        <v>2019</v>
      </c>
      <c r="Q778" t="b">
        <v>0</v>
      </c>
      <c r="R778" t="b">
        <v>1</v>
      </c>
      <c r="S778" t="s">
        <v>159</v>
      </c>
      <c r="T778" t="str" cm="1">
        <f t="array" ref="T778:U778">_xlfn.TEXTSPLIT(S778, "/")</f>
        <v>music</v>
      </c>
      <c r="U778" t="str">
        <v>jazz</v>
      </c>
    </row>
    <row r="779" spans="1:21" x14ac:dyDescent="0.35">
      <c r="A779">
        <v>609</v>
      </c>
      <c r="B779" t="s">
        <v>1260</v>
      </c>
      <c r="C779" s="3" t="s">
        <v>1261</v>
      </c>
      <c r="D779">
        <v>10000</v>
      </c>
      <c r="E779">
        <v>12042</v>
      </c>
      <c r="F779">
        <f>ROUND(((E779/D779)*100),1)</f>
        <v>120.4</v>
      </c>
      <c r="G779" t="s">
        <v>20</v>
      </c>
      <c r="H779">
        <f>(E779/I779)</f>
        <v>102.92307692307692</v>
      </c>
      <c r="I779">
        <v>117</v>
      </c>
      <c r="J779" t="s">
        <v>21</v>
      </c>
      <c r="K779" t="s">
        <v>22</v>
      </c>
      <c r="L779">
        <v>1547618400</v>
      </c>
      <c r="M779" s="9">
        <f>(((L779/60)/60)/24)+DATE(1970,1,1)</f>
        <v>43481.25</v>
      </c>
      <c r="N779">
        <v>1549087200</v>
      </c>
      <c r="O779" s="9">
        <f>(((N779/60)/60)/24)+DATE(1970,1,1)</f>
        <v>43498.25</v>
      </c>
      <c r="P779" s="10">
        <f>YEAR(M779)</f>
        <v>2019</v>
      </c>
      <c r="Q779" t="b">
        <v>0</v>
      </c>
      <c r="R779" t="b">
        <v>0</v>
      </c>
      <c r="S779" t="s">
        <v>474</v>
      </c>
      <c r="T779" t="str" cm="1">
        <f t="array" ref="T779:U779">_xlfn.TEXTSPLIT(S779, "/")</f>
        <v>film &amp; video</v>
      </c>
      <c r="U779" t="str">
        <v>science fiction</v>
      </c>
    </row>
    <row r="780" spans="1:21" ht="31" x14ac:dyDescent="0.35">
      <c r="A780">
        <v>610</v>
      </c>
      <c r="B780" t="s">
        <v>1262</v>
      </c>
      <c r="C780" s="3" t="s">
        <v>1263</v>
      </c>
      <c r="D780">
        <v>42800</v>
      </c>
      <c r="E780">
        <v>179356</v>
      </c>
      <c r="F780">
        <f>ROUND(((E780/D780)*100),1)</f>
        <v>419.1</v>
      </c>
      <c r="G780" t="s">
        <v>20</v>
      </c>
      <c r="H780">
        <f>(E780/I780)</f>
        <v>27.998126756166094</v>
      </c>
      <c r="I780">
        <v>6406</v>
      </c>
      <c r="J780" t="s">
        <v>21</v>
      </c>
      <c r="K780" t="s">
        <v>22</v>
      </c>
      <c r="L780">
        <v>1355637600</v>
      </c>
      <c r="M780" s="9">
        <f>(((L780/60)/60)/24)+DATE(1970,1,1)</f>
        <v>41259.25</v>
      </c>
      <c r="N780">
        <v>1356847200</v>
      </c>
      <c r="O780" s="9">
        <f>(((N780/60)/60)/24)+DATE(1970,1,1)</f>
        <v>41273.25</v>
      </c>
      <c r="P780" s="10">
        <f>YEAR(M780)</f>
        <v>2012</v>
      </c>
      <c r="Q780" t="b">
        <v>0</v>
      </c>
      <c r="R780" t="b">
        <v>0</v>
      </c>
      <c r="S780" t="s">
        <v>33</v>
      </c>
      <c r="T780" t="str" cm="1">
        <f t="array" ref="T780:U780">_xlfn.TEXTSPLIT(S780, "/")</f>
        <v>theater</v>
      </c>
      <c r="U780" t="str">
        <v>plays</v>
      </c>
    </row>
    <row r="781" spans="1:21" x14ac:dyDescent="0.35">
      <c r="A781">
        <v>612</v>
      </c>
      <c r="B781" t="s">
        <v>1266</v>
      </c>
      <c r="C781" s="3" t="s">
        <v>1267</v>
      </c>
      <c r="D781">
        <v>6200</v>
      </c>
      <c r="E781">
        <v>8645</v>
      </c>
      <c r="F781">
        <f>ROUND(((E781/D781)*100),1)</f>
        <v>139.4</v>
      </c>
      <c r="G781" t="s">
        <v>20</v>
      </c>
      <c r="H781">
        <f>(E781/I781)</f>
        <v>45.026041666666664</v>
      </c>
      <c r="I781">
        <v>192</v>
      </c>
      <c r="J781" t="s">
        <v>21</v>
      </c>
      <c r="K781" t="s">
        <v>22</v>
      </c>
      <c r="L781">
        <v>1287810000</v>
      </c>
      <c r="M781" s="9">
        <f>(((L781/60)/60)/24)+DATE(1970,1,1)</f>
        <v>40474.208333333336</v>
      </c>
      <c r="N781">
        <v>1289800800</v>
      </c>
      <c r="O781" s="9">
        <f>(((N781/60)/60)/24)+DATE(1970,1,1)</f>
        <v>40497.25</v>
      </c>
      <c r="P781" s="10">
        <f>YEAR(M781)</f>
        <v>2010</v>
      </c>
      <c r="Q781" t="b">
        <v>0</v>
      </c>
      <c r="R781" t="b">
        <v>0</v>
      </c>
      <c r="S781" t="s">
        <v>50</v>
      </c>
      <c r="T781" t="str" cm="1">
        <f t="array" ref="T781:U781">_xlfn.TEXTSPLIT(S781, "/")</f>
        <v>music</v>
      </c>
      <c r="U781" t="str">
        <v>electric music</v>
      </c>
    </row>
    <row r="782" spans="1:21" ht="31" x14ac:dyDescent="0.35">
      <c r="A782">
        <v>613</v>
      </c>
      <c r="B782" t="s">
        <v>1268</v>
      </c>
      <c r="C782" s="3" t="s">
        <v>1269</v>
      </c>
      <c r="D782">
        <v>1100</v>
      </c>
      <c r="E782">
        <v>1914</v>
      </c>
      <c r="F782">
        <f>ROUND(((E782/D782)*100),1)</f>
        <v>174</v>
      </c>
      <c r="G782" t="s">
        <v>20</v>
      </c>
      <c r="H782">
        <f>(E782/I782)</f>
        <v>73.615384615384613</v>
      </c>
      <c r="I782">
        <v>26</v>
      </c>
      <c r="J782" t="s">
        <v>15</v>
      </c>
      <c r="K782" t="s">
        <v>16</v>
      </c>
      <c r="L782">
        <v>1503723600</v>
      </c>
      <c r="M782" s="9">
        <f>(((L782/60)/60)/24)+DATE(1970,1,1)</f>
        <v>42973.208333333328</v>
      </c>
      <c r="N782">
        <v>1504501200</v>
      </c>
      <c r="O782" s="9">
        <f>(((N782/60)/60)/24)+DATE(1970,1,1)</f>
        <v>42982.208333333328</v>
      </c>
      <c r="P782" s="10">
        <f>YEAR(M782)</f>
        <v>2017</v>
      </c>
      <c r="Q782" t="b">
        <v>0</v>
      </c>
      <c r="R782" t="b">
        <v>0</v>
      </c>
      <c r="S782" t="s">
        <v>33</v>
      </c>
      <c r="T782" t="str" cm="1">
        <f t="array" ref="T782:U782">_xlfn.TEXTSPLIT(S782, "/")</f>
        <v>theater</v>
      </c>
      <c r="U782" t="str">
        <v>plays</v>
      </c>
    </row>
    <row r="783" spans="1:21" ht="31" x14ac:dyDescent="0.35">
      <c r="A783">
        <v>614</v>
      </c>
      <c r="B783" t="s">
        <v>1270</v>
      </c>
      <c r="C783" s="3" t="s">
        <v>1271</v>
      </c>
      <c r="D783">
        <v>26500</v>
      </c>
      <c r="E783">
        <v>41205</v>
      </c>
      <c r="F783">
        <f>ROUND(((E783/D783)*100),1)</f>
        <v>155.5</v>
      </c>
      <c r="G783" t="s">
        <v>20</v>
      </c>
      <c r="H783">
        <f>(E783/I783)</f>
        <v>56.991701244813278</v>
      </c>
      <c r="I783">
        <v>723</v>
      </c>
      <c r="J783" t="s">
        <v>21</v>
      </c>
      <c r="K783" t="s">
        <v>22</v>
      </c>
      <c r="L783">
        <v>1484114400</v>
      </c>
      <c r="M783" s="9">
        <f>(((L783/60)/60)/24)+DATE(1970,1,1)</f>
        <v>42746.25</v>
      </c>
      <c r="N783">
        <v>1485669600</v>
      </c>
      <c r="O783" s="9">
        <f>(((N783/60)/60)/24)+DATE(1970,1,1)</f>
        <v>42764.25</v>
      </c>
      <c r="P783" s="10">
        <f>YEAR(M783)</f>
        <v>2017</v>
      </c>
      <c r="Q783" t="b">
        <v>0</v>
      </c>
      <c r="R783" t="b">
        <v>0</v>
      </c>
      <c r="S783" t="s">
        <v>33</v>
      </c>
      <c r="T783" t="str" cm="1">
        <f t="array" ref="T783:U783">_xlfn.TEXTSPLIT(S783, "/")</f>
        <v>theater</v>
      </c>
      <c r="U783" t="str">
        <v>plays</v>
      </c>
    </row>
    <row r="784" spans="1:21" x14ac:dyDescent="0.35">
      <c r="A784">
        <v>615</v>
      </c>
      <c r="B784" t="s">
        <v>1272</v>
      </c>
      <c r="C784" s="3" t="s">
        <v>1273</v>
      </c>
      <c r="D784">
        <v>8500</v>
      </c>
      <c r="E784">
        <v>14488</v>
      </c>
      <c r="F784">
        <f>ROUND(((E784/D784)*100),1)</f>
        <v>170.4</v>
      </c>
      <c r="G784" t="s">
        <v>20</v>
      </c>
      <c r="H784">
        <f>(E784/I784)</f>
        <v>85.223529411764702</v>
      </c>
      <c r="I784">
        <v>170</v>
      </c>
      <c r="J784" t="s">
        <v>107</v>
      </c>
      <c r="K784" t="s">
        <v>108</v>
      </c>
      <c r="L784">
        <v>1461906000</v>
      </c>
      <c r="M784" s="9">
        <f>(((L784/60)/60)/24)+DATE(1970,1,1)</f>
        <v>42489.208333333328</v>
      </c>
      <c r="N784">
        <v>1462770000</v>
      </c>
      <c r="O784" s="9">
        <f>(((N784/60)/60)/24)+DATE(1970,1,1)</f>
        <v>42499.208333333328</v>
      </c>
      <c r="P784" s="10">
        <f>YEAR(M784)</f>
        <v>2016</v>
      </c>
      <c r="Q784" t="b">
        <v>0</v>
      </c>
      <c r="R784" t="b">
        <v>0</v>
      </c>
      <c r="S784" t="s">
        <v>33</v>
      </c>
      <c r="T784" t="str" cm="1">
        <f t="array" ref="T784:U784">_xlfn.TEXTSPLIT(S784, "/")</f>
        <v>theater</v>
      </c>
      <c r="U784" t="str">
        <v>plays</v>
      </c>
    </row>
    <row r="785" spans="1:21" ht="31" x14ac:dyDescent="0.35">
      <c r="A785">
        <v>616</v>
      </c>
      <c r="B785" t="s">
        <v>1274</v>
      </c>
      <c r="C785" s="3" t="s">
        <v>1275</v>
      </c>
      <c r="D785">
        <v>6400</v>
      </c>
      <c r="E785">
        <v>12129</v>
      </c>
      <c r="F785">
        <f>ROUND(((E785/D785)*100),1)</f>
        <v>189.5</v>
      </c>
      <c r="G785" t="s">
        <v>20</v>
      </c>
      <c r="H785">
        <f>(E785/I785)</f>
        <v>50.962184873949582</v>
      </c>
      <c r="I785">
        <v>238</v>
      </c>
      <c r="J785" t="s">
        <v>40</v>
      </c>
      <c r="K785" t="s">
        <v>41</v>
      </c>
      <c r="L785">
        <v>1379653200</v>
      </c>
      <c r="M785" s="9">
        <f>(((L785/60)/60)/24)+DATE(1970,1,1)</f>
        <v>41537.208333333336</v>
      </c>
      <c r="N785">
        <v>1379739600</v>
      </c>
      <c r="O785" s="9">
        <f>(((N785/60)/60)/24)+DATE(1970,1,1)</f>
        <v>41538.208333333336</v>
      </c>
      <c r="P785" s="10">
        <f>YEAR(M785)</f>
        <v>2013</v>
      </c>
      <c r="Q785" t="b">
        <v>0</v>
      </c>
      <c r="R785" t="b">
        <v>1</v>
      </c>
      <c r="S785" t="s">
        <v>60</v>
      </c>
      <c r="T785" t="str" cm="1">
        <f t="array" ref="T785:U785">_xlfn.TEXTSPLIT(S785, "/")</f>
        <v>music</v>
      </c>
      <c r="U785" t="str">
        <v>indie rock</v>
      </c>
    </row>
    <row r="786" spans="1:21" x14ac:dyDescent="0.35">
      <c r="A786">
        <v>617</v>
      </c>
      <c r="B786" t="s">
        <v>1276</v>
      </c>
      <c r="C786" s="3" t="s">
        <v>1277</v>
      </c>
      <c r="D786">
        <v>1400</v>
      </c>
      <c r="E786">
        <v>3496</v>
      </c>
      <c r="F786">
        <f>ROUND(((E786/D786)*100),1)</f>
        <v>249.7</v>
      </c>
      <c r="G786" t="s">
        <v>20</v>
      </c>
      <c r="H786">
        <f>(E786/I786)</f>
        <v>63.563636363636363</v>
      </c>
      <c r="I786">
        <v>55</v>
      </c>
      <c r="J786" t="s">
        <v>21</v>
      </c>
      <c r="K786" t="s">
        <v>22</v>
      </c>
      <c r="L786">
        <v>1401858000</v>
      </c>
      <c r="M786" s="9">
        <f>(((L786/60)/60)/24)+DATE(1970,1,1)</f>
        <v>41794.208333333336</v>
      </c>
      <c r="N786">
        <v>1402722000</v>
      </c>
      <c r="O786" s="9">
        <f>(((N786/60)/60)/24)+DATE(1970,1,1)</f>
        <v>41804.208333333336</v>
      </c>
      <c r="P786" s="10">
        <f>YEAR(M786)</f>
        <v>2014</v>
      </c>
      <c r="Q786" t="b">
        <v>0</v>
      </c>
      <c r="R786" t="b">
        <v>0</v>
      </c>
      <c r="S786" t="s">
        <v>33</v>
      </c>
      <c r="T786" t="str" cm="1">
        <f t="array" ref="T786:U786">_xlfn.TEXTSPLIT(S786, "/")</f>
        <v>theater</v>
      </c>
      <c r="U786" t="str">
        <v>plays</v>
      </c>
    </row>
    <row r="787" spans="1:21" x14ac:dyDescent="0.35">
      <c r="A787">
        <v>620</v>
      </c>
      <c r="B787" t="s">
        <v>1282</v>
      </c>
      <c r="C787" s="3" t="s">
        <v>1283</v>
      </c>
      <c r="D787">
        <v>4300</v>
      </c>
      <c r="E787">
        <v>11525</v>
      </c>
      <c r="F787">
        <f>ROUND(((E787/D787)*100),1)</f>
        <v>268</v>
      </c>
      <c r="G787" t="s">
        <v>20</v>
      </c>
      <c r="H787">
        <f>(E787/I787)</f>
        <v>90.0390625</v>
      </c>
      <c r="I787">
        <v>128</v>
      </c>
      <c r="J787" t="s">
        <v>26</v>
      </c>
      <c r="K787" t="s">
        <v>27</v>
      </c>
      <c r="L787">
        <v>1467954000</v>
      </c>
      <c r="M787" s="9">
        <f>(((L787/60)/60)/24)+DATE(1970,1,1)</f>
        <v>42559.208333333328</v>
      </c>
      <c r="N787">
        <v>1468299600</v>
      </c>
      <c r="O787" s="9">
        <f>(((N787/60)/60)/24)+DATE(1970,1,1)</f>
        <v>42563.208333333328</v>
      </c>
      <c r="P787" s="10">
        <f>YEAR(M787)</f>
        <v>2016</v>
      </c>
      <c r="Q787" t="b">
        <v>0</v>
      </c>
      <c r="R787" t="b">
        <v>0</v>
      </c>
      <c r="S787" t="s">
        <v>122</v>
      </c>
      <c r="T787" t="str" cm="1">
        <f t="array" ref="T787:U787">_xlfn.TEXTSPLIT(S787, "/")</f>
        <v>photography</v>
      </c>
      <c r="U787" t="str">
        <v>photography books</v>
      </c>
    </row>
    <row r="788" spans="1:21" x14ac:dyDescent="0.35">
      <c r="A788">
        <v>621</v>
      </c>
      <c r="B788" t="s">
        <v>1284</v>
      </c>
      <c r="C788" s="3" t="s">
        <v>1285</v>
      </c>
      <c r="D788">
        <v>25600</v>
      </c>
      <c r="E788">
        <v>158669</v>
      </c>
      <c r="F788">
        <f>ROUND(((E788/D788)*100),1)</f>
        <v>619.79999999999995</v>
      </c>
      <c r="G788" t="s">
        <v>20</v>
      </c>
      <c r="H788">
        <f>(E788/I788)</f>
        <v>74.006063432835816</v>
      </c>
      <c r="I788">
        <v>2144</v>
      </c>
      <c r="J788" t="s">
        <v>21</v>
      </c>
      <c r="K788" t="s">
        <v>22</v>
      </c>
      <c r="L788">
        <v>1473742800</v>
      </c>
      <c r="M788" s="9">
        <f>(((L788/60)/60)/24)+DATE(1970,1,1)</f>
        <v>42626.208333333328</v>
      </c>
      <c r="N788">
        <v>1474174800</v>
      </c>
      <c r="O788" s="9">
        <f>(((N788/60)/60)/24)+DATE(1970,1,1)</f>
        <v>42631.208333333328</v>
      </c>
      <c r="P788" s="10">
        <f>YEAR(M788)</f>
        <v>2016</v>
      </c>
      <c r="Q788" t="b">
        <v>0</v>
      </c>
      <c r="R788" t="b">
        <v>0</v>
      </c>
      <c r="S788" t="s">
        <v>33</v>
      </c>
      <c r="T788" t="str" cm="1">
        <f t="array" ref="T788:U788">_xlfn.TEXTSPLIT(S788, "/")</f>
        <v>theater</v>
      </c>
      <c r="U788" t="str">
        <v>plays</v>
      </c>
    </row>
    <row r="789" spans="1:21" x14ac:dyDescent="0.35">
      <c r="A789">
        <v>623</v>
      </c>
      <c r="B789" t="s">
        <v>1288</v>
      </c>
      <c r="C789" s="3" t="s">
        <v>1289</v>
      </c>
      <c r="D789">
        <v>94300</v>
      </c>
      <c r="E789">
        <v>150806</v>
      </c>
      <c r="F789">
        <f>ROUND(((E789/D789)*100),1)</f>
        <v>159.9</v>
      </c>
      <c r="G789" t="s">
        <v>20</v>
      </c>
      <c r="H789">
        <f>(E789/I789)</f>
        <v>55.999257333828446</v>
      </c>
      <c r="I789">
        <v>2693</v>
      </c>
      <c r="J789" t="s">
        <v>40</v>
      </c>
      <c r="K789" t="s">
        <v>41</v>
      </c>
      <c r="L789">
        <v>1437022800</v>
      </c>
      <c r="M789" s="9">
        <f>(((L789/60)/60)/24)+DATE(1970,1,1)</f>
        <v>42201.208333333328</v>
      </c>
      <c r="N789">
        <v>1437454800</v>
      </c>
      <c r="O789" s="9">
        <f>(((N789/60)/60)/24)+DATE(1970,1,1)</f>
        <v>42206.208333333328</v>
      </c>
      <c r="P789" s="10">
        <f>YEAR(M789)</f>
        <v>2015</v>
      </c>
      <c r="Q789" t="b">
        <v>0</v>
      </c>
      <c r="R789" t="b">
        <v>0</v>
      </c>
      <c r="S789" t="s">
        <v>33</v>
      </c>
      <c r="T789" t="str" cm="1">
        <f t="array" ref="T789:U789">_xlfn.TEXTSPLIT(S789, "/")</f>
        <v>theater</v>
      </c>
      <c r="U789" t="str">
        <v>plays</v>
      </c>
    </row>
    <row r="790" spans="1:21" x14ac:dyDescent="0.35">
      <c r="A790">
        <v>624</v>
      </c>
      <c r="B790" t="s">
        <v>1290</v>
      </c>
      <c r="C790" s="3" t="s">
        <v>1291</v>
      </c>
      <c r="D790">
        <v>5100</v>
      </c>
      <c r="E790">
        <v>14249</v>
      </c>
      <c r="F790">
        <f>ROUND(((E790/D790)*100),1)</f>
        <v>279.39999999999998</v>
      </c>
      <c r="G790" t="s">
        <v>20</v>
      </c>
      <c r="H790">
        <f>(E790/I790)</f>
        <v>32.983796296296298</v>
      </c>
      <c r="I790">
        <v>432</v>
      </c>
      <c r="J790" t="s">
        <v>21</v>
      </c>
      <c r="K790" t="s">
        <v>22</v>
      </c>
      <c r="L790">
        <v>1422165600</v>
      </c>
      <c r="M790" s="9">
        <f>(((L790/60)/60)/24)+DATE(1970,1,1)</f>
        <v>42029.25</v>
      </c>
      <c r="N790">
        <v>1422684000</v>
      </c>
      <c r="O790" s="9">
        <f>(((N790/60)/60)/24)+DATE(1970,1,1)</f>
        <v>42035.25</v>
      </c>
      <c r="P790" s="10">
        <f>YEAR(M790)</f>
        <v>2015</v>
      </c>
      <c r="Q790" t="b">
        <v>0</v>
      </c>
      <c r="R790" t="b">
        <v>0</v>
      </c>
      <c r="S790" t="s">
        <v>122</v>
      </c>
      <c r="T790" t="str" cm="1">
        <f t="array" ref="T790:U790">_xlfn.TEXTSPLIT(S790, "/")</f>
        <v>photography</v>
      </c>
      <c r="U790" t="str">
        <v>photography books</v>
      </c>
    </row>
    <row r="791" spans="1:21" ht="31" x14ac:dyDescent="0.35">
      <c r="A791">
        <v>626</v>
      </c>
      <c r="B791" t="s">
        <v>1294</v>
      </c>
      <c r="C791" s="3" t="s">
        <v>1295</v>
      </c>
      <c r="D791">
        <v>6400</v>
      </c>
      <c r="E791">
        <v>13205</v>
      </c>
      <c r="F791">
        <f>ROUND(((E791/D791)*100),1)</f>
        <v>206.3</v>
      </c>
      <c r="G791" t="s">
        <v>20</v>
      </c>
      <c r="H791">
        <f>(E791/I791)</f>
        <v>69.867724867724874</v>
      </c>
      <c r="I791">
        <v>189</v>
      </c>
      <c r="J791" t="s">
        <v>21</v>
      </c>
      <c r="K791" t="s">
        <v>22</v>
      </c>
      <c r="L791">
        <v>1285650000</v>
      </c>
      <c r="M791" s="9">
        <f>(((L791/60)/60)/24)+DATE(1970,1,1)</f>
        <v>40449.208333333336</v>
      </c>
      <c r="N791">
        <v>1286427600</v>
      </c>
      <c r="O791" s="9">
        <f>(((N791/60)/60)/24)+DATE(1970,1,1)</f>
        <v>40458.208333333336</v>
      </c>
      <c r="P791" s="10">
        <f>YEAR(M791)</f>
        <v>2010</v>
      </c>
      <c r="Q791" t="b">
        <v>0</v>
      </c>
      <c r="R791" t="b">
        <v>1</v>
      </c>
      <c r="S791" t="s">
        <v>33</v>
      </c>
      <c r="T791" t="str" cm="1">
        <f t="array" ref="T791:U791">_xlfn.TEXTSPLIT(S791, "/")</f>
        <v>theater</v>
      </c>
      <c r="U791" t="str">
        <v>plays</v>
      </c>
    </row>
    <row r="792" spans="1:21" ht="31" x14ac:dyDescent="0.35">
      <c r="A792">
        <v>627</v>
      </c>
      <c r="B792" t="s">
        <v>1296</v>
      </c>
      <c r="C792" s="3" t="s">
        <v>1297</v>
      </c>
      <c r="D792">
        <v>1600</v>
      </c>
      <c r="E792">
        <v>11108</v>
      </c>
      <c r="F792">
        <f>ROUND(((E792/D792)*100),1)</f>
        <v>694.3</v>
      </c>
      <c r="G792" t="s">
        <v>20</v>
      </c>
      <c r="H792">
        <f>(E792/I792)</f>
        <v>72.129870129870127</v>
      </c>
      <c r="I792">
        <v>154</v>
      </c>
      <c r="J792" t="s">
        <v>40</v>
      </c>
      <c r="K792" t="s">
        <v>41</v>
      </c>
      <c r="L792">
        <v>1276664400</v>
      </c>
      <c r="M792" s="9">
        <f>(((L792/60)/60)/24)+DATE(1970,1,1)</f>
        <v>40345.208333333336</v>
      </c>
      <c r="N792">
        <v>1278738000</v>
      </c>
      <c r="O792" s="9">
        <f>(((N792/60)/60)/24)+DATE(1970,1,1)</f>
        <v>40369.208333333336</v>
      </c>
      <c r="P792" s="10">
        <f>YEAR(M792)</f>
        <v>2010</v>
      </c>
      <c r="Q792" t="b">
        <v>1</v>
      </c>
      <c r="R792" t="b">
        <v>0</v>
      </c>
      <c r="S792" t="s">
        <v>17</v>
      </c>
      <c r="T792" t="str" cm="1">
        <f t="array" ref="T792:U792">_xlfn.TEXTSPLIT(S792, "/")</f>
        <v>food</v>
      </c>
      <c r="U792" t="str">
        <v>food trucks</v>
      </c>
    </row>
    <row r="793" spans="1:21" x14ac:dyDescent="0.35">
      <c r="A793">
        <v>628</v>
      </c>
      <c r="B793" t="s">
        <v>1298</v>
      </c>
      <c r="C793" s="3" t="s">
        <v>1299</v>
      </c>
      <c r="D793">
        <v>1900</v>
      </c>
      <c r="E793">
        <v>2884</v>
      </c>
      <c r="F793">
        <f>ROUND(((E793/D793)*100),1)</f>
        <v>151.80000000000001</v>
      </c>
      <c r="G793" t="s">
        <v>20</v>
      </c>
      <c r="H793">
        <f>(E793/I793)</f>
        <v>30.041666666666668</v>
      </c>
      <c r="I793">
        <v>96</v>
      </c>
      <c r="J793" t="s">
        <v>21</v>
      </c>
      <c r="K793" t="s">
        <v>22</v>
      </c>
      <c r="L793">
        <v>1286168400</v>
      </c>
      <c r="M793" s="9">
        <f>(((L793/60)/60)/24)+DATE(1970,1,1)</f>
        <v>40455.208333333336</v>
      </c>
      <c r="N793">
        <v>1286427600</v>
      </c>
      <c r="O793" s="9">
        <f>(((N793/60)/60)/24)+DATE(1970,1,1)</f>
        <v>40458.208333333336</v>
      </c>
      <c r="P793" s="10">
        <f>YEAR(M793)</f>
        <v>2010</v>
      </c>
      <c r="Q793" t="b">
        <v>0</v>
      </c>
      <c r="R793" t="b">
        <v>0</v>
      </c>
      <c r="S793" t="s">
        <v>60</v>
      </c>
      <c r="T793" t="str" cm="1">
        <f t="array" ref="T793:U793">_xlfn.TEXTSPLIT(S793, "/")</f>
        <v>music</v>
      </c>
      <c r="U793" t="str">
        <v>indie rock</v>
      </c>
    </row>
    <row r="794" spans="1:21" x14ac:dyDescent="0.35">
      <c r="A794">
        <v>631</v>
      </c>
      <c r="B794" t="s">
        <v>1304</v>
      </c>
      <c r="C794" s="3" t="s">
        <v>1305</v>
      </c>
      <c r="D794">
        <v>59200</v>
      </c>
      <c r="E794">
        <v>183756</v>
      </c>
      <c r="F794">
        <f>ROUND(((E794/D794)*100),1)</f>
        <v>310.39999999999998</v>
      </c>
      <c r="G794" t="s">
        <v>20</v>
      </c>
      <c r="H794">
        <f>(E794/I794)</f>
        <v>59.992164544564154</v>
      </c>
      <c r="I794">
        <v>3063</v>
      </c>
      <c r="J794" t="s">
        <v>21</v>
      </c>
      <c r="K794" t="s">
        <v>22</v>
      </c>
      <c r="L794">
        <v>1553576400</v>
      </c>
      <c r="M794" s="9">
        <f>(((L794/60)/60)/24)+DATE(1970,1,1)</f>
        <v>43550.208333333328</v>
      </c>
      <c r="N794">
        <v>1553922000</v>
      </c>
      <c r="O794" s="9">
        <f>(((N794/60)/60)/24)+DATE(1970,1,1)</f>
        <v>43554.208333333328</v>
      </c>
      <c r="P794" s="10">
        <f>YEAR(M794)</f>
        <v>2019</v>
      </c>
      <c r="Q794" t="b">
        <v>0</v>
      </c>
      <c r="R794" t="b">
        <v>0</v>
      </c>
      <c r="S794" t="s">
        <v>33</v>
      </c>
      <c r="T794" t="str" cm="1">
        <f t="array" ref="T794:U794">_xlfn.TEXTSPLIT(S794, "/")</f>
        <v>theater</v>
      </c>
      <c r="U794" t="str">
        <v>plays</v>
      </c>
    </row>
    <row r="795" spans="1:21" x14ac:dyDescent="0.35">
      <c r="A795">
        <v>635</v>
      </c>
      <c r="B795" t="s">
        <v>1312</v>
      </c>
      <c r="C795" s="3" t="s">
        <v>1313</v>
      </c>
      <c r="D795">
        <v>139000</v>
      </c>
      <c r="E795">
        <v>158590</v>
      </c>
      <c r="F795">
        <f>ROUND(((E795/D795)*100),1)</f>
        <v>114.1</v>
      </c>
      <c r="G795" t="s">
        <v>20</v>
      </c>
      <c r="H795">
        <f>(E795/I795)</f>
        <v>69.986760812003524</v>
      </c>
      <c r="I795">
        <v>2266</v>
      </c>
      <c r="J795" t="s">
        <v>21</v>
      </c>
      <c r="K795" t="s">
        <v>22</v>
      </c>
      <c r="L795">
        <v>1360389600</v>
      </c>
      <c r="M795" s="9">
        <f>(((L795/60)/60)/24)+DATE(1970,1,1)</f>
        <v>41314.25</v>
      </c>
      <c r="N795">
        <v>1363150800</v>
      </c>
      <c r="O795" s="9">
        <f>(((N795/60)/60)/24)+DATE(1970,1,1)</f>
        <v>41346.208333333336</v>
      </c>
      <c r="P795" s="10">
        <f>YEAR(M795)</f>
        <v>2013</v>
      </c>
      <c r="Q795" t="b">
        <v>0</v>
      </c>
      <c r="R795" t="b">
        <v>0</v>
      </c>
      <c r="S795" t="s">
        <v>269</v>
      </c>
      <c r="T795" t="str" cm="1">
        <f t="array" ref="T795:U795">_xlfn.TEXTSPLIT(S795, "/")</f>
        <v>film &amp; video</v>
      </c>
      <c r="U795" t="str">
        <v>television</v>
      </c>
    </row>
    <row r="796" spans="1:21" ht="31" x14ac:dyDescent="0.35">
      <c r="A796">
        <v>641</v>
      </c>
      <c r="B796" t="s">
        <v>1324</v>
      </c>
      <c r="C796" s="3" t="s">
        <v>1325</v>
      </c>
      <c r="D796">
        <v>9400</v>
      </c>
      <c r="E796">
        <v>11277</v>
      </c>
      <c r="F796">
        <f>ROUND(((E796/D796)*100),1)</f>
        <v>120</v>
      </c>
      <c r="G796" t="s">
        <v>20</v>
      </c>
      <c r="H796">
        <f>(E796/I796)</f>
        <v>58.128865979381445</v>
      </c>
      <c r="I796">
        <v>194</v>
      </c>
      <c r="J796" t="s">
        <v>98</v>
      </c>
      <c r="K796" t="s">
        <v>99</v>
      </c>
      <c r="L796">
        <v>1487570400</v>
      </c>
      <c r="M796" s="9">
        <f>(((L796/60)/60)/24)+DATE(1970,1,1)</f>
        <v>42786.25</v>
      </c>
      <c r="N796">
        <v>1489986000</v>
      </c>
      <c r="O796" s="9">
        <f>(((N796/60)/60)/24)+DATE(1970,1,1)</f>
        <v>42814.208333333328</v>
      </c>
      <c r="P796" s="10">
        <f>YEAR(M796)</f>
        <v>2017</v>
      </c>
      <c r="Q796" t="b">
        <v>0</v>
      </c>
      <c r="R796" t="b">
        <v>0</v>
      </c>
      <c r="S796" t="s">
        <v>33</v>
      </c>
      <c r="T796" t="str" cm="1">
        <f t="array" ref="T796:U796">_xlfn.TEXTSPLIT(S796, "/")</f>
        <v>theater</v>
      </c>
      <c r="U796" t="str">
        <v>plays</v>
      </c>
    </row>
    <row r="797" spans="1:21" ht="31" x14ac:dyDescent="0.35">
      <c r="A797">
        <v>642</v>
      </c>
      <c r="B797" t="s">
        <v>1326</v>
      </c>
      <c r="C797" s="3" t="s">
        <v>1327</v>
      </c>
      <c r="D797">
        <v>9200</v>
      </c>
      <c r="E797">
        <v>13382</v>
      </c>
      <c r="F797">
        <f>ROUND(((E797/D797)*100),1)</f>
        <v>145.5</v>
      </c>
      <c r="G797" t="s">
        <v>20</v>
      </c>
      <c r="H797">
        <f>(E797/I797)</f>
        <v>103.73643410852713</v>
      </c>
      <c r="I797">
        <v>129</v>
      </c>
      <c r="J797" t="s">
        <v>15</v>
      </c>
      <c r="K797" t="s">
        <v>16</v>
      </c>
      <c r="L797">
        <v>1545026400</v>
      </c>
      <c r="M797" s="9">
        <f>(((L797/60)/60)/24)+DATE(1970,1,1)</f>
        <v>43451.25</v>
      </c>
      <c r="N797">
        <v>1545804000</v>
      </c>
      <c r="O797" s="9">
        <f>(((N797/60)/60)/24)+DATE(1970,1,1)</f>
        <v>43460.25</v>
      </c>
      <c r="P797" s="10">
        <f>YEAR(M797)</f>
        <v>2018</v>
      </c>
      <c r="Q797" t="b">
        <v>0</v>
      </c>
      <c r="R797" t="b">
        <v>0</v>
      </c>
      <c r="S797" t="s">
        <v>65</v>
      </c>
      <c r="T797" t="str" cm="1">
        <f t="array" ref="T797:U797">_xlfn.TEXTSPLIT(S797, "/")</f>
        <v>technology</v>
      </c>
      <c r="U797" t="str">
        <v>wearables</v>
      </c>
    </row>
    <row r="798" spans="1:21" x14ac:dyDescent="0.35">
      <c r="A798">
        <v>643</v>
      </c>
      <c r="B798" t="s">
        <v>1328</v>
      </c>
      <c r="C798" s="3" t="s">
        <v>1329</v>
      </c>
      <c r="D798">
        <v>14900</v>
      </c>
      <c r="E798">
        <v>32986</v>
      </c>
      <c r="F798">
        <f>ROUND(((E798/D798)*100),1)</f>
        <v>221.4</v>
      </c>
      <c r="G798" t="s">
        <v>20</v>
      </c>
      <c r="H798">
        <f>(E798/I798)</f>
        <v>87.962666666666664</v>
      </c>
      <c r="I798">
        <v>375</v>
      </c>
      <c r="J798" t="s">
        <v>21</v>
      </c>
      <c r="K798" t="s">
        <v>22</v>
      </c>
      <c r="L798">
        <v>1488348000</v>
      </c>
      <c r="M798" s="9">
        <f>(((L798/60)/60)/24)+DATE(1970,1,1)</f>
        <v>42795.25</v>
      </c>
      <c r="N798">
        <v>1489899600</v>
      </c>
      <c r="O798" s="9">
        <f>(((N798/60)/60)/24)+DATE(1970,1,1)</f>
        <v>42813.208333333328</v>
      </c>
      <c r="P798" s="10">
        <f>YEAR(M798)</f>
        <v>2017</v>
      </c>
      <c r="Q798" t="b">
        <v>0</v>
      </c>
      <c r="R798" t="b">
        <v>0</v>
      </c>
      <c r="S798" t="s">
        <v>33</v>
      </c>
      <c r="T798" t="str" cm="1">
        <f t="array" ref="T798:U798">_xlfn.TEXTSPLIT(S798, "/")</f>
        <v>theater</v>
      </c>
      <c r="U798" t="str">
        <v>plays</v>
      </c>
    </row>
    <row r="799" spans="1:21" x14ac:dyDescent="0.35">
      <c r="A799">
        <v>652</v>
      </c>
      <c r="B799" t="s">
        <v>1346</v>
      </c>
      <c r="C799" s="3" t="s">
        <v>1347</v>
      </c>
      <c r="D799">
        <v>10000</v>
      </c>
      <c r="E799">
        <v>12684</v>
      </c>
      <c r="F799">
        <f>ROUND(((E799/D799)*100),1)</f>
        <v>126.8</v>
      </c>
      <c r="G799" t="s">
        <v>20</v>
      </c>
      <c r="H799">
        <f>(E799/I799)</f>
        <v>31.012224938875306</v>
      </c>
      <c r="I799">
        <v>409</v>
      </c>
      <c r="J799" t="s">
        <v>21</v>
      </c>
      <c r="K799" t="s">
        <v>22</v>
      </c>
      <c r="L799">
        <v>1470373200</v>
      </c>
      <c r="M799" s="9">
        <f>(((L799/60)/60)/24)+DATE(1970,1,1)</f>
        <v>42587.208333333328</v>
      </c>
      <c r="N799">
        <v>1474088400</v>
      </c>
      <c r="O799" s="9">
        <f>(((N799/60)/60)/24)+DATE(1970,1,1)</f>
        <v>42630.208333333328</v>
      </c>
      <c r="P799" s="10">
        <f>YEAR(M799)</f>
        <v>2016</v>
      </c>
      <c r="Q799" t="b">
        <v>0</v>
      </c>
      <c r="R799" t="b">
        <v>0</v>
      </c>
      <c r="S799" t="s">
        <v>28</v>
      </c>
      <c r="T799" t="str" cm="1">
        <f t="array" ref="T799:U799">_xlfn.TEXTSPLIT(S799, "/")</f>
        <v>technology</v>
      </c>
      <c r="U799" t="str">
        <v>web</v>
      </c>
    </row>
    <row r="800" spans="1:21" ht="31" x14ac:dyDescent="0.35">
      <c r="A800">
        <v>653</v>
      </c>
      <c r="B800" t="s">
        <v>1348</v>
      </c>
      <c r="C800" s="3" t="s">
        <v>1349</v>
      </c>
      <c r="D800">
        <v>600</v>
      </c>
      <c r="E800">
        <v>14033</v>
      </c>
      <c r="F800">
        <f>ROUND(((E800/D800)*100),1)</f>
        <v>2338.8000000000002</v>
      </c>
      <c r="G800" t="s">
        <v>20</v>
      </c>
      <c r="H800">
        <f>(E800/I800)</f>
        <v>59.970085470085472</v>
      </c>
      <c r="I800">
        <v>234</v>
      </c>
      <c r="J800" t="s">
        <v>21</v>
      </c>
      <c r="K800" t="s">
        <v>22</v>
      </c>
      <c r="L800">
        <v>1460091600</v>
      </c>
      <c r="M800" s="9">
        <f>(((L800/60)/60)/24)+DATE(1970,1,1)</f>
        <v>42468.208333333328</v>
      </c>
      <c r="N800">
        <v>1460264400</v>
      </c>
      <c r="O800" s="9">
        <f>(((N800/60)/60)/24)+DATE(1970,1,1)</f>
        <v>42470.208333333328</v>
      </c>
      <c r="P800" s="10">
        <f>YEAR(M800)</f>
        <v>2016</v>
      </c>
      <c r="Q800" t="b">
        <v>0</v>
      </c>
      <c r="R800" t="b">
        <v>0</v>
      </c>
      <c r="S800" t="s">
        <v>28</v>
      </c>
      <c r="T800" t="str" cm="1">
        <f t="array" ref="T800:U800">_xlfn.TEXTSPLIT(S800, "/")</f>
        <v>technology</v>
      </c>
      <c r="U800" t="str">
        <v>web</v>
      </c>
    </row>
    <row r="801" spans="1:21" x14ac:dyDescent="0.35">
      <c r="A801">
        <v>654</v>
      </c>
      <c r="B801" t="s">
        <v>1350</v>
      </c>
      <c r="C801" s="3" t="s">
        <v>1351</v>
      </c>
      <c r="D801">
        <v>35000</v>
      </c>
      <c r="E801">
        <v>177936</v>
      </c>
      <c r="F801">
        <f>ROUND(((E801/D801)*100),1)</f>
        <v>508.4</v>
      </c>
      <c r="G801" t="s">
        <v>20</v>
      </c>
      <c r="H801">
        <f>(E801/I801)</f>
        <v>58.9973474801061</v>
      </c>
      <c r="I801">
        <v>3016</v>
      </c>
      <c r="J801" t="s">
        <v>21</v>
      </c>
      <c r="K801" t="s">
        <v>22</v>
      </c>
      <c r="L801">
        <v>1440392400</v>
      </c>
      <c r="M801" s="9">
        <f>(((L801/60)/60)/24)+DATE(1970,1,1)</f>
        <v>42240.208333333328</v>
      </c>
      <c r="N801">
        <v>1440824400</v>
      </c>
      <c r="O801" s="9">
        <f>(((N801/60)/60)/24)+DATE(1970,1,1)</f>
        <v>42245.208333333328</v>
      </c>
      <c r="P801" s="10">
        <f>YEAR(M801)</f>
        <v>2015</v>
      </c>
      <c r="Q801" t="b">
        <v>0</v>
      </c>
      <c r="R801" t="b">
        <v>0</v>
      </c>
      <c r="S801" t="s">
        <v>148</v>
      </c>
      <c r="T801" t="str" cm="1">
        <f t="array" ref="T801:U801">_xlfn.TEXTSPLIT(S801, "/")</f>
        <v>music</v>
      </c>
      <c r="U801" t="str">
        <v>metal</v>
      </c>
    </row>
    <row r="802" spans="1:21" ht="31" x14ac:dyDescent="0.35">
      <c r="A802">
        <v>655</v>
      </c>
      <c r="B802" t="s">
        <v>1352</v>
      </c>
      <c r="C802" s="3" t="s">
        <v>1353</v>
      </c>
      <c r="D802">
        <v>6900</v>
      </c>
      <c r="E802">
        <v>13212</v>
      </c>
      <c r="F802">
        <f>ROUND(((E802/D802)*100),1)</f>
        <v>191.5</v>
      </c>
      <c r="G802" t="s">
        <v>20</v>
      </c>
      <c r="H802">
        <f>(E802/I802)</f>
        <v>50.045454545454547</v>
      </c>
      <c r="I802">
        <v>264</v>
      </c>
      <c r="J802" t="s">
        <v>21</v>
      </c>
      <c r="K802" t="s">
        <v>22</v>
      </c>
      <c r="L802">
        <v>1488434400</v>
      </c>
      <c r="M802" s="9">
        <f>(((L802/60)/60)/24)+DATE(1970,1,1)</f>
        <v>42796.25</v>
      </c>
      <c r="N802">
        <v>1489554000</v>
      </c>
      <c r="O802" s="9">
        <f>(((N802/60)/60)/24)+DATE(1970,1,1)</f>
        <v>42809.208333333328</v>
      </c>
      <c r="P802" s="10">
        <f>YEAR(M802)</f>
        <v>2017</v>
      </c>
      <c r="Q802" t="b">
        <v>1</v>
      </c>
      <c r="R802" t="b">
        <v>0</v>
      </c>
      <c r="S802" t="s">
        <v>122</v>
      </c>
      <c r="T802" t="str" cm="1">
        <f t="array" ref="T802:U802">_xlfn.TEXTSPLIT(S802, "/")</f>
        <v>photography</v>
      </c>
      <c r="U802" t="str">
        <v>photography books</v>
      </c>
    </row>
    <row r="803" spans="1:21" ht="31" x14ac:dyDescent="0.35">
      <c r="A803">
        <v>665</v>
      </c>
      <c r="B803" t="s">
        <v>1371</v>
      </c>
      <c r="C803" s="3" t="s">
        <v>1372</v>
      </c>
      <c r="D803">
        <v>5100</v>
      </c>
      <c r="E803">
        <v>12219</v>
      </c>
      <c r="F803">
        <f>ROUND(((E803/D803)*100),1)</f>
        <v>239.6</v>
      </c>
      <c r="G803" t="s">
        <v>20</v>
      </c>
      <c r="H803">
        <f>(E803/I803)</f>
        <v>44.922794117647058</v>
      </c>
      <c r="I803">
        <v>272</v>
      </c>
      <c r="J803" t="s">
        <v>21</v>
      </c>
      <c r="K803" t="s">
        <v>22</v>
      </c>
      <c r="L803">
        <v>1310187600</v>
      </c>
      <c r="M803" s="9">
        <f>(((L803/60)/60)/24)+DATE(1970,1,1)</f>
        <v>40733.208333333336</v>
      </c>
      <c r="N803">
        <v>1311397200</v>
      </c>
      <c r="O803" s="9">
        <f>(((N803/60)/60)/24)+DATE(1970,1,1)</f>
        <v>40747.208333333336</v>
      </c>
      <c r="P803" s="10">
        <f>YEAR(M803)</f>
        <v>2011</v>
      </c>
      <c r="Q803" t="b">
        <v>0</v>
      </c>
      <c r="R803" t="b">
        <v>1</v>
      </c>
      <c r="S803" t="s">
        <v>42</v>
      </c>
      <c r="T803" t="str" cm="1">
        <f t="array" ref="T803:U803">_xlfn.TEXTSPLIT(S803, "/")</f>
        <v>film &amp; video</v>
      </c>
      <c r="U803" t="str">
        <v>documentary</v>
      </c>
    </row>
    <row r="804" spans="1:21" ht="31" x14ac:dyDescent="0.35">
      <c r="A804">
        <v>667</v>
      </c>
      <c r="B804" t="s">
        <v>1375</v>
      </c>
      <c r="C804" s="3" t="s">
        <v>1376</v>
      </c>
      <c r="D804">
        <v>6900</v>
      </c>
      <c r="E804">
        <v>12155</v>
      </c>
      <c r="F804">
        <f>ROUND(((E804/D804)*100),1)</f>
        <v>176.2</v>
      </c>
      <c r="G804" t="s">
        <v>20</v>
      </c>
      <c r="H804">
        <f>(E804/I804)</f>
        <v>29.009546539379475</v>
      </c>
      <c r="I804">
        <v>419</v>
      </c>
      <c r="J804" t="s">
        <v>21</v>
      </c>
      <c r="K804" t="s">
        <v>22</v>
      </c>
      <c r="L804">
        <v>1410325200</v>
      </c>
      <c r="M804" s="9">
        <f>(((L804/60)/60)/24)+DATE(1970,1,1)</f>
        <v>41892.208333333336</v>
      </c>
      <c r="N804">
        <v>1411102800</v>
      </c>
      <c r="O804" s="9">
        <f>(((N804/60)/60)/24)+DATE(1970,1,1)</f>
        <v>41901.208333333336</v>
      </c>
      <c r="P804" s="10">
        <f>YEAR(M804)</f>
        <v>2014</v>
      </c>
      <c r="Q804" t="b">
        <v>0</v>
      </c>
      <c r="R804" t="b">
        <v>0</v>
      </c>
      <c r="S804" t="s">
        <v>1029</v>
      </c>
      <c r="T804" t="str" cm="1">
        <f t="array" ref="T804:U804">_xlfn.TEXTSPLIT(S804, "/")</f>
        <v>journalism</v>
      </c>
      <c r="U804" t="str">
        <v>audio</v>
      </c>
    </row>
    <row r="805" spans="1:21" x14ac:dyDescent="0.35">
      <c r="A805">
        <v>669</v>
      </c>
      <c r="B805" t="s">
        <v>1379</v>
      </c>
      <c r="C805" s="3" t="s">
        <v>1380</v>
      </c>
      <c r="D805">
        <v>48800</v>
      </c>
      <c r="E805">
        <v>175020</v>
      </c>
      <c r="F805">
        <f>ROUND(((E805/D805)*100),1)</f>
        <v>358.6</v>
      </c>
      <c r="G805" t="s">
        <v>20</v>
      </c>
      <c r="H805">
        <f>(E805/I805)</f>
        <v>107.97038864898211</v>
      </c>
      <c r="I805">
        <v>1621</v>
      </c>
      <c r="J805" t="s">
        <v>107</v>
      </c>
      <c r="K805" t="s">
        <v>108</v>
      </c>
      <c r="L805">
        <v>1498453200</v>
      </c>
      <c r="M805" s="9">
        <f>(((L805/60)/60)/24)+DATE(1970,1,1)</f>
        <v>42912.208333333328</v>
      </c>
      <c r="N805">
        <v>1499230800</v>
      </c>
      <c r="O805" s="9">
        <f>(((N805/60)/60)/24)+DATE(1970,1,1)</f>
        <v>42921.208333333328</v>
      </c>
      <c r="P805" s="10">
        <f>YEAR(M805)</f>
        <v>2017</v>
      </c>
      <c r="Q805" t="b">
        <v>0</v>
      </c>
      <c r="R805" t="b">
        <v>0</v>
      </c>
      <c r="S805" t="s">
        <v>33</v>
      </c>
      <c r="T805" t="str" cm="1">
        <f t="array" ref="T805:U805">_xlfn.TEXTSPLIT(S805, "/")</f>
        <v>theater</v>
      </c>
      <c r="U805" t="str">
        <v>plays</v>
      </c>
    </row>
    <row r="806" spans="1:21" ht="31" x14ac:dyDescent="0.35">
      <c r="A806">
        <v>670</v>
      </c>
      <c r="B806" t="s">
        <v>1334</v>
      </c>
      <c r="C806" s="3" t="s">
        <v>1381</v>
      </c>
      <c r="D806">
        <v>16200</v>
      </c>
      <c r="E806">
        <v>75955</v>
      </c>
      <c r="F806">
        <f>ROUND(((E806/D806)*100),1)</f>
        <v>468.9</v>
      </c>
      <c r="G806" t="s">
        <v>20</v>
      </c>
      <c r="H806">
        <f>(E806/I806)</f>
        <v>68.987284287011803</v>
      </c>
      <c r="I806">
        <v>1101</v>
      </c>
      <c r="J806" t="s">
        <v>21</v>
      </c>
      <c r="K806" t="s">
        <v>22</v>
      </c>
      <c r="L806">
        <v>1456380000</v>
      </c>
      <c r="M806" s="9">
        <f>(((L806/60)/60)/24)+DATE(1970,1,1)</f>
        <v>42425.25</v>
      </c>
      <c r="N806">
        <v>1457416800</v>
      </c>
      <c r="O806" s="9">
        <f>(((N806/60)/60)/24)+DATE(1970,1,1)</f>
        <v>42437.25</v>
      </c>
      <c r="P806" s="10">
        <f>YEAR(M806)</f>
        <v>2016</v>
      </c>
      <c r="Q806" t="b">
        <v>0</v>
      </c>
      <c r="R806" t="b">
        <v>0</v>
      </c>
      <c r="S806" t="s">
        <v>60</v>
      </c>
      <c r="T806" t="str" cm="1">
        <f t="array" ref="T806:U806">_xlfn.TEXTSPLIT(S806, "/")</f>
        <v>music</v>
      </c>
      <c r="U806" t="str">
        <v>indie rock</v>
      </c>
    </row>
    <row r="807" spans="1:21" ht="31" x14ac:dyDescent="0.35">
      <c r="A807">
        <v>671</v>
      </c>
      <c r="B807" t="s">
        <v>1382</v>
      </c>
      <c r="C807" s="3" t="s">
        <v>1383</v>
      </c>
      <c r="D807">
        <v>97600</v>
      </c>
      <c r="E807">
        <v>119127</v>
      </c>
      <c r="F807">
        <f>ROUND(((E807/D807)*100),1)</f>
        <v>122.1</v>
      </c>
      <c r="G807" t="s">
        <v>20</v>
      </c>
      <c r="H807">
        <f>(E807/I807)</f>
        <v>111.02236719478098</v>
      </c>
      <c r="I807">
        <v>1073</v>
      </c>
      <c r="J807" t="s">
        <v>21</v>
      </c>
      <c r="K807" t="s">
        <v>22</v>
      </c>
      <c r="L807">
        <v>1280552400</v>
      </c>
      <c r="M807" s="9">
        <f>(((L807/60)/60)/24)+DATE(1970,1,1)</f>
        <v>40390.208333333336</v>
      </c>
      <c r="N807">
        <v>1280898000</v>
      </c>
      <c r="O807" s="9">
        <f>(((N807/60)/60)/24)+DATE(1970,1,1)</f>
        <v>40394.208333333336</v>
      </c>
      <c r="P807" s="10">
        <f>YEAR(M807)</f>
        <v>2010</v>
      </c>
      <c r="Q807" t="b">
        <v>0</v>
      </c>
      <c r="R807" t="b">
        <v>1</v>
      </c>
      <c r="S807" t="s">
        <v>33</v>
      </c>
      <c r="T807" t="str" cm="1">
        <f t="array" ref="T807:U807">_xlfn.TEXTSPLIT(S807, "/")</f>
        <v>theater</v>
      </c>
      <c r="U807" t="str">
        <v>plays</v>
      </c>
    </row>
    <row r="808" spans="1:21" x14ac:dyDescent="0.35">
      <c r="A808">
        <v>675</v>
      </c>
      <c r="B808" t="s">
        <v>1390</v>
      </c>
      <c r="C808" s="3" t="s">
        <v>1391</v>
      </c>
      <c r="D808">
        <v>9700</v>
      </c>
      <c r="E808">
        <v>11929</v>
      </c>
      <c r="F808">
        <f>ROUND(((E808/D808)*100),1)</f>
        <v>123</v>
      </c>
      <c r="G808" t="s">
        <v>20</v>
      </c>
      <c r="H808">
        <f>(E808/I808)</f>
        <v>36.0392749244713</v>
      </c>
      <c r="I808">
        <v>331</v>
      </c>
      <c r="J808" t="s">
        <v>21</v>
      </c>
      <c r="K808" t="s">
        <v>22</v>
      </c>
      <c r="L808">
        <v>1568178000</v>
      </c>
      <c r="M808" s="9">
        <f>(((L808/60)/60)/24)+DATE(1970,1,1)</f>
        <v>43719.208333333328</v>
      </c>
      <c r="N808">
        <v>1568782800</v>
      </c>
      <c r="O808" s="9">
        <f>(((N808/60)/60)/24)+DATE(1970,1,1)</f>
        <v>43726.208333333328</v>
      </c>
      <c r="P808" s="10">
        <f>YEAR(M808)</f>
        <v>2019</v>
      </c>
      <c r="Q808" t="b">
        <v>0</v>
      </c>
      <c r="R808" t="b">
        <v>0</v>
      </c>
      <c r="S808" t="s">
        <v>1029</v>
      </c>
      <c r="T808" t="str" cm="1">
        <f t="array" ref="T808:U808">_xlfn.TEXTSPLIT(S808, "/")</f>
        <v>journalism</v>
      </c>
      <c r="U808" t="str">
        <v>audio</v>
      </c>
    </row>
    <row r="809" spans="1:21" ht="31" x14ac:dyDescent="0.35">
      <c r="A809">
        <v>676</v>
      </c>
      <c r="B809" t="s">
        <v>1392</v>
      </c>
      <c r="C809" s="3" t="s">
        <v>1393</v>
      </c>
      <c r="D809">
        <v>62300</v>
      </c>
      <c r="E809">
        <v>118214</v>
      </c>
      <c r="F809">
        <f>ROUND(((E809/D809)*100),1)</f>
        <v>189.7</v>
      </c>
      <c r="G809" t="s">
        <v>20</v>
      </c>
      <c r="H809">
        <f>(E809/I809)</f>
        <v>101.03760683760684</v>
      </c>
      <c r="I809">
        <v>1170</v>
      </c>
      <c r="J809" t="s">
        <v>21</v>
      </c>
      <c r="K809" t="s">
        <v>22</v>
      </c>
      <c r="L809">
        <v>1348635600</v>
      </c>
      <c r="M809" s="9">
        <f>(((L809/60)/60)/24)+DATE(1970,1,1)</f>
        <v>41178.208333333336</v>
      </c>
      <c r="N809">
        <v>1349413200</v>
      </c>
      <c r="O809" s="9">
        <f>(((N809/60)/60)/24)+DATE(1970,1,1)</f>
        <v>41187.208333333336</v>
      </c>
      <c r="P809" s="10">
        <f>YEAR(M809)</f>
        <v>2012</v>
      </c>
      <c r="Q809" t="b">
        <v>0</v>
      </c>
      <c r="R809" t="b">
        <v>0</v>
      </c>
      <c r="S809" t="s">
        <v>122</v>
      </c>
      <c r="T809" t="str" cm="1">
        <f t="array" ref="T809:U809">_xlfn.TEXTSPLIT(S809, "/")</f>
        <v>photography</v>
      </c>
      <c r="U809" t="str">
        <v>photography books</v>
      </c>
    </row>
    <row r="810" spans="1:21" x14ac:dyDescent="0.35">
      <c r="A810">
        <v>679</v>
      </c>
      <c r="B810" t="s">
        <v>668</v>
      </c>
      <c r="C810" s="3" t="s">
        <v>1398</v>
      </c>
      <c r="D810">
        <v>1400</v>
      </c>
      <c r="E810">
        <v>14511</v>
      </c>
      <c r="F810">
        <f>ROUND(((E810/D810)*100),1)</f>
        <v>1036.5</v>
      </c>
      <c r="G810" t="s">
        <v>20</v>
      </c>
      <c r="H810">
        <f>(E810/I810)</f>
        <v>39.97520661157025</v>
      </c>
      <c r="I810">
        <v>363</v>
      </c>
      <c r="J810" t="s">
        <v>21</v>
      </c>
      <c r="K810" t="s">
        <v>22</v>
      </c>
      <c r="L810">
        <v>1571374800</v>
      </c>
      <c r="M810" s="9">
        <f>(((L810/60)/60)/24)+DATE(1970,1,1)</f>
        <v>43756.208333333328</v>
      </c>
      <c r="N810">
        <v>1571806800</v>
      </c>
      <c r="O810" s="9">
        <f>(((N810/60)/60)/24)+DATE(1970,1,1)</f>
        <v>43761.208333333328</v>
      </c>
      <c r="P810" s="10">
        <f>YEAR(M810)</f>
        <v>2019</v>
      </c>
      <c r="Q810" t="b">
        <v>0</v>
      </c>
      <c r="R810" t="b">
        <v>1</v>
      </c>
      <c r="S810" t="s">
        <v>17</v>
      </c>
      <c r="T810" t="str" cm="1">
        <f t="array" ref="T810:U810">_xlfn.TEXTSPLIT(S810, "/")</f>
        <v>food</v>
      </c>
      <c r="U810" t="str">
        <v>food trucks</v>
      </c>
    </row>
    <row r="811" spans="1:21" x14ac:dyDescent="0.35">
      <c r="A811">
        <v>682</v>
      </c>
      <c r="B811" t="s">
        <v>1403</v>
      </c>
      <c r="C811" s="3" t="s">
        <v>1404</v>
      </c>
      <c r="D811">
        <v>5400</v>
      </c>
      <c r="E811">
        <v>8109</v>
      </c>
      <c r="F811">
        <f>ROUND(((E811/D811)*100),1)</f>
        <v>150.19999999999999</v>
      </c>
      <c r="G811" t="s">
        <v>20</v>
      </c>
      <c r="H811">
        <f>(E811/I811)</f>
        <v>78.728155339805824</v>
      </c>
      <c r="I811">
        <v>103</v>
      </c>
      <c r="J811" t="s">
        <v>21</v>
      </c>
      <c r="K811" t="s">
        <v>22</v>
      </c>
      <c r="L811">
        <v>1386741600</v>
      </c>
      <c r="M811" s="9">
        <f>(((L811/60)/60)/24)+DATE(1970,1,1)</f>
        <v>41619.25</v>
      </c>
      <c r="N811">
        <v>1387519200</v>
      </c>
      <c r="O811" s="9">
        <f>(((N811/60)/60)/24)+DATE(1970,1,1)</f>
        <v>41628.25</v>
      </c>
      <c r="P811" s="10">
        <f>YEAR(M811)</f>
        <v>2013</v>
      </c>
      <c r="Q811" t="b">
        <v>0</v>
      </c>
      <c r="R811" t="b">
        <v>0</v>
      </c>
      <c r="S811" t="s">
        <v>33</v>
      </c>
      <c r="T811" t="str" cm="1">
        <f t="array" ref="T811:U811">_xlfn.TEXTSPLIT(S811, "/")</f>
        <v>theater</v>
      </c>
      <c r="U811" t="str">
        <v>plays</v>
      </c>
    </row>
    <row r="812" spans="1:21" x14ac:dyDescent="0.35">
      <c r="A812">
        <v>683</v>
      </c>
      <c r="B812" t="s">
        <v>1405</v>
      </c>
      <c r="C812" s="3" t="s">
        <v>1406</v>
      </c>
      <c r="D812">
        <v>2300</v>
      </c>
      <c r="E812">
        <v>8244</v>
      </c>
      <c r="F812">
        <f>ROUND(((E812/D812)*100),1)</f>
        <v>358.4</v>
      </c>
      <c r="G812" t="s">
        <v>20</v>
      </c>
      <c r="H812">
        <f>(E812/I812)</f>
        <v>56.081632653061227</v>
      </c>
      <c r="I812">
        <v>147</v>
      </c>
      <c r="J812" t="s">
        <v>21</v>
      </c>
      <c r="K812" t="s">
        <v>22</v>
      </c>
      <c r="L812">
        <v>1537074000</v>
      </c>
      <c r="M812" s="9">
        <f>(((L812/60)/60)/24)+DATE(1970,1,1)</f>
        <v>43359.208333333328</v>
      </c>
      <c r="N812">
        <v>1537246800</v>
      </c>
      <c r="O812" s="9">
        <f>(((N812/60)/60)/24)+DATE(1970,1,1)</f>
        <v>43361.208333333328</v>
      </c>
      <c r="P812" s="10">
        <f>YEAR(M812)</f>
        <v>2018</v>
      </c>
      <c r="Q812" t="b">
        <v>0</v>
      </c>
      <c r="R812" t="b">
        <v>0</v>
      </c>
      <c r="S812" t="s">
        <v>33</v>
      </c>
      <c r="T812" t="str" cm="1">
        <f t="array" ref="T812:U812">_xlfn.TEXTSPLIT(S812, "/")</f>
        <v>theater</v>
      </c>
      <c r="U812" t="str">
        <v>plays</v>
      </c>
    </row>
    <row r="813" spans="1:21" x14ac:dyDescent="0.35">
      <c r="A813">
        <v>684</v>
      </c>
      <c r="B813" t="s">
        <v>1407</v>
      </c>
      <c r="C813" s="3" t="s">
        <v>1408</v>
      </c>
      <c r="D813">
        <v>1400</v>
      </c>
      <c r="E813">
        <v>7600</v>
      </c>
      <c r="F813">
        <f>ROUND(((E813/D813)*100),1)</f>
        <v>542.9</v>
      </c>
      <c r="G813" t="s">
        <v>20</v>
      </c>
      <c r="H813">
        <f>(E813/I813)</f>
        <v>69.090909090909093</v>
      </c>
      <c r="I813">
        <v>110</v>
      </c>
      <c r="J813" t="s">
        <v>15</v>
      </c>
      <c r="K813" t="s">
        <v>16</v>
      </c>
      <c r="L813">
        <v>1277787600</v>
      </c>
      <c r="M813" s="9">
        <f>(((L813/60)/60)/24)+DATE(1970,1,1)</f>
        <v>40358.208333333336</v>
      </c>
      <c r="N813">
        <v>1279515600</v>
      </c>
      <c r="O813" s="9">
        <f>(((N813/60)/60)/24)+DATE(1970,1,1)</f>
        <v>40378.208333333336</v>
      </c>
      <c r="P813" s="10">
        <f>YEAR(M813)</f>
        <v>2010</v>
      </c>
      <c r="Q813" t="b">
        <v>0</v>
      </c>
      <c r="R813" t="b">
        <v>0</v>
      </c>
      <c r="S813" t="s">
        <v>68</v>
      </c>
      <c r="T813" t="str" cm="1">
        <f t="array" ref="T813:U813">_xlfn.TEXTSPLIT(S813, "/")</f>
        <v>publishing</v>
      </c>
      <c r="U813" t="str">
        <v>nonfiction</v>
      </c>
    </row>
    <row r="814" spans="1:21" x14ac:dyDescent="0.35">
      <c r="A814">
        <v>686</v>
      </c>
      <c r="B814" t="s">
        <v>1411</v>
      </c>
      <c r="C814" s="3" t="s">
        <v>1412</v>
      </c>
      <c r="D814">
        <v>7500</v>
      </c>
      <c r="E814">
        <v>14381</v>
      </c>
      <c r="F814">
        <f>ROUND(((E814/D814)*100),1)</f>
        <v>191.7</v>
      </c>
      <c r="G814" t="s">
        <v>20</v>
      </c>
      <c r="H814">
        <f>(E814/I814)</f>
        <v>107.32089552238806</v>
      </c>
      <c r="I814">
        <v>134</v>
      </c>
      <c r="J814" t="s">
        <v>21</v>
      </c>
      <c r="K814" t="s">
        <v>22</v>
      </c>
      <c r="L814">
        <v>1522126800</v>
      </c>
      <c r="M814" s="9">
        <f>(((L814/60)/60)/24)+DATE(1970,1,1)</f>
        <v>43186.208333333328</v>
      </c>
      <c r="N814">
        <v>1523077200</v>
      </c>
      <c r="O814" s="9">
        <f>(((N814/60)/60)/24)+DATE(1970,1,1)</f>
        <v>43197.208333333328</v>
      </c>
      <c r="P814" s="10">
        <f>YEAR(M814)</f>
        <v>2018</v>
      </c>
      <c r="Q814" t="b">
        <v>0</v>
      </c>
      <c r="R814" t="b">
        <v>0</v>
      </c>
      <c r="S814" t="s">
        <v>65</v>
      </c>
      <c r="T814" t="str" cm="1">
        <f t="array" ref="T814:U814">_xlfn.TEXTSPLIT(S814, "/")</f>
        <v>technology</v>
      </c>
      <c r="U814" t="str">
        <v>wearables</v>
      </c>
    </row>
    <row r="815" spans="1:21" x14ac:dyDescent="0.35">
      <c r="A815">
        <v>687</v>
      </c>
      <c r="B815" t="s">
        <v>1413</v>
      </c>
      <c r="C815" s="3" t="s">
        <v>1414</v>
      </c>
      <c r="D815">
        <v>1500</v>
      </c>
      <c r="E815">
        <v>13980</v>
      </c>
      <c r="F815">
        <f>ROUND(((E815/D815)*100),1)</f>
        <v>932</v>
      </c>
      <c r="G815" t="s">
        <v>20</v>
      </c>
      <c r="H815">
        <f>(E815/I815)</f>
        <v>51.970260223048328</v>
      </c>
      <c r="I815">
        <v>269</v>
      </c>
      <c r="J815" t="s">
        <v>21</v>
      </c>
      <c r="K815" t="s">
        <v>22</v>
      </c>
      <c r="L815">
        <v>1489298400</v>
      </c>
      <c r="M815" s="9">
        <f>(((L815/60)/60)/24)+DATE(1970,1,1)</f>
        <v>42806.25</v>
      </c>
      <c r="N815">
        <v>1489554000</v>
      </c>
      <c r="O815" s="9">
        <f>(((N815/60)/60)/24)+DATE(1970,1,1)</f>
        <v>42809.208333333328</v>
      </c>
      <c r="P815" s="10">
        <f>YEAR(M815)</f>
        <v>2017</v>
      </c>
      <c r="Q815" t="b">
        <v>0</v>
      </c>
      <c r="R815" t="b">
        <v>0</v>
      </c>
      <c r="S815" t="s">
        <v>33</v>
      </c>
      <c r="T815" t="str" cm="1">
        <f t="array" ref="T815:U815">_xlfn.TEXTSPLIT(S815, "/")</f>
        <v>theater</v>
      </c>
      <c r="U815" t="str">
        <v>plays</v>
      </c>
    </row>
    <row r="816" spans="1:21" x14ac:dyDescent="0.35">
      <c r="A816">
        <v>688</v>
      </c>
      <c r="B816" t="s">
        <v>1415</v>
      </c>
      <c r="C816" s="3" t="s">
        <v>1416</v>
      </c>
      <c r="D816">
        <v>2900</v>
      </c>
      <c r="E816">
        <v>12449</v>
      </c>
      <c r="F816">
        <f>ROUND(((E816/D816)*100),1)</f>
        <v>429.3</v>
      </c>
      <c r="G816" t="s">
        <v>20</v>
      </c>
      <c r="H816">
        <f>(E816/I816)</f>
        <v>71.137142857142862</v>
      </c>
      <c r="I816">
        <v>175</v>
      </c>
      <c r="J816" t="s">
        <v>21</v>
      </c>
      <c r="K816" t="s">
        <v>22</v>
      </c>
      <c r="L816">
        <v>1547100000</v>
      </c>
      <c r="M816" s="9">
        <f>(((L816/60)/60)/24)+DATE(1970,1,1)</f>
        <v>43475.25</v>
      </c>
      <c r="N816">
        <v>1548482400</v>
      </c>
      <c r="O816" s="9">
        <f>(((N816/60)/60)/24)+DATE(1970,1,1)</f>
        <v>43491.25</v>
      </c>
      <c r="P816" s="10">
        <f>YEAR(M816)</f>
        <v>2019</v>
      </c>
      <c r="Q816" t="b">
        <v>0</v>
      </c>
      <c r="R816" t="b">
        <v>1</v>
      </c>
      <c r="S816" t="s">
        <v>269</v>
      </c>
      <c r="T816" t="str" cm="1">
        <f t="array" ref="T816:U816">_xlfn.TEXTSPLIT(S816, "/")</f>
        <v>film &amp; video</v>
      </c>
      <c r="U816" t="str">
        <v>television</v>
      </c>
    </row>
    <row r="817" spans="1:21" x14ac:dyDescent="0.35">
      <c r="A817">
        <v>689</v>
      </c>
      <c r="B817" t="s">
        <v>1417</v>
      </c>
      <c r="C817" s="3" t="s">
        <v>1418</v>
      </c>
      <c r="D817">
        <v>7300</v>
      </c>
      <c r="E817">
        <v>7348</v>
      </c>
      <c r="F817">
        <f>ROUND(((E817/D817)*100),1)</f>
        <v>100.7</v>
      </c>
      <c r="G817" t="s">
        <v>20</v>
      </c>
      <c r="H817">
        <f>(E817/I817)</f>
        <v>106.49275362318841</v>
      </c>
      <c r="I817">
        <v>69</v>
      </c>
      <c r="J817" t="s">
        <v>21</v>
      </c>
      <c r="K817" t="s">
        <v>22</v>
      </c>
      <c r="L817">
        <v>1383022800</v>
      </c>
      <c r="M817" s="9">
        <f>(((L817/60)/60)/24)+DATE(1970,1,1)</f>
        <v>41576.208333333336</v>
      </c>
      <c r="N817">
        <v>1384063200</v>
      </c>
      <c r="O817" s="9">
        <f>(((N817/60)/60)/24)+DATE(1970,1,1)</f>
        <v>41588.25</v>
      </c>
      <c r="P817" s="10">
        <f>YEAR(M817)</f>
        <v>2013</v>
      </c>
      <c r="Q817" t="b">
        <v>0</v>
      </c>
      <c r="R817" t="b">
        <v>0</v>
      </c>
      <c r="S817" t="s">
        <v>28</v>
      </c>
      <c r="T817" t="str" cm="1">
        <f t="array" ref="T817:U817">_xlfn.TEXTSPLIT(S817, "/")</f>
        <v>technology</v>
      </c>
      <c r="U817" t="str">
        <v>web</v>
      </c>
    </row>
    <row r="818" spans="1:21" ht="31" x14ac:dyDescent="0.35">
      <c r="A818">
        <v>690</v>
      </c>
      <c r="B818" t="s">
        <v>1419</v>
      </c>
      <c r="C818" s="3" t="s">
        <v>1420</v>
      </c>
      <c r="D818">
        <v>3600</v>
      </c>
      <c r="E818">
        <v>8158</v>
      </c>
      <c r="F818">
        <f>ROUND(((E818/D818)*100),1)</f>
        <v>226.6</v>
      </c>
      <c r="G818" t="s">
        <v>20</v>
      </c>
      <c r="H818">
        <f>(E818/I818)</f>
        <v>42.93684210526316</v>
      </c>
      <c r="I818">
        <v>190</v>
      </c>
      <c r="J818" t="s">
        <v>21</v>
      </c>
      <c r="K818" t="s">
        <v>22</v>
      </c>
      <c r="L818">
        <v>1322373600</v>
      </c>
      <c r="M818" s="9">
        <f>(((L818/60)/60)/24)+DATE(1970,1,1)</f>
        <v>40874.25</v>
      </c>
      <c r="N818">
        <v>1322892000</v>
      </c>
      <c r="O818" s="9">
        <f>(((N818/60)/60)/24)+DATE(1970,1,1)</f>
        <v>40880.25</v>
      </c>
      <c r="P818" s="10">
        <f>YEAR(M818)</f>
        <v>2011</v>
      </c>
      <c r="Q818" t="b">
        <v>0</v>
      </c>
      <c r="R818" t="b">
        <v>1</v>
      </c>
      <c r="S818" t="s">
        <v>42</v>
      </c>
      <c r="T818" t="str" cm="1">
        <f t="array" ref="T818:U818">_xlfn.TEXTSPLIT(S818, "/")</f>
        <v>film &amp; video</v>
      </c>
      <c r="U818" t="str">
        <v>documentary</v>
      </c>
    </row>
    <row r="819" spans="1:21" x14ac:dyDescent="0.35">
      <c r="A819">
        <v>691</v>
      </c>
      <c r="B819" t="s">
        <v>1421</v>
      </c>
      <c r="C819" s="3" t="s">
        <v>1422</v>
      </c>
      <c r="D819">
        <v>5000</v>
      </c>
      <c r="E819">
        <v>7119</v>
      </c>
      <c r="F819">
        <f>ROUND(((E819/D819)*100),1)</f>
        <v>142.4</v>
      </c>
      <c r="G819" t="s">
        <v>20</v>
      </c>
      <c r="H819">
        <f>(E819/I819)</f>
        <v>30.037974683544302</v>
      </c>
      <c r="I819">
        <v>237</v>
      </c>
      <c r="J819" t="s">
        <v>21</v>
      </c>
      <c r="K819" t="s">
        <v>22</v>
      </c>
      <c r="L819">
        <v>1349240400</v>
      </c>
      <c r="M819" s="9">
        <f>(((L819/60)/60)/24)+DATE(1970,1,1)</f>
        <v>41185.208333333336</v>
      </c>
      <c r="N819">
        <v>1350709200</v>
      </c>
      <c r="O819" s="9">
        <f>(((N819/60)/60)/24)+DATE(1970,1,1)</f>
        <v>41202.208333333336</v>
      </c>
      <c r="P819" s="10">
        <f>YEAR(M819)</f>
        <v>2012</v>
      </c>
      <c r="Q819" t="b">
        <v>1</v>
      </c>
      <c r="R819" t="b">
        <v>1</v>
      </c>
      <c r="S819" t="s">
        <v>42</v>
      </c>
      <c r="T819" t="str" cm="1">
        <f t="array" ref="T819:U819">_xlfn.TEXTSPLIT(S819, "/")</f>
        <v>film &amp; video</v>
      </c>
      <c r="U819" t="str">
        <v>documentary</v>
      </c>
    </row>
    <row r="820" spans="1:21" x14ac:dyDescent="0.35">
      <c r="A820">
        <v>695</v>
      </c>
      <c r="B820" t="s">
        <v>1429</v>
      </c>
      <c r="C820" s="3" t="s">
        <v>1430</v>
      </c>
      <c r="D820">
        <v>9200</v>
      </c>
      <c r="E820">
        <v>12322</v>
      </c>
      <c r="F820">
        <f>ROUND(((E820/D820)*100),1)</f>
        <v>133.9</v>
      </c>
      <c r="G820" t="s">
        <v>20</v>
      </c>
      <c r="H820">
        <f>(E820/I820)</f>
        <v>62.867346938775512</v>
      </c>
      <c r="I820">
        <v>196</v>
      </c>
      <c r="J820" t="s">
        <v>107</v>
      </c>
      <c r="K820" t="s">
        <v>108</v>
      </c>
      <c r="L820">
        <v>1447480800</v>
      </c>
      <c r="M820" s="9">
        <f>(((L820/60)/60)/24)+DATE(1970,1,1)</f>
        <v>42322.25</v>
      </c>
      <c r="N820">
        <v>1448863200</v>
      </c>
      <c r="O820" s="9">
        <f>(((N820/60)/60)/24)+DATE(1970,1,1)</f>
        <v>42338.25</v>
      </c>
      <c r="P820" s="10">
        <f>YEAR(M820)</f>
        <v>2015</v>
      </c>
      <c r="Q820" t="b">
        <v>1</v>
      </c>
      <c r="R820" t="b">
        <v>0</v>
      </c>
      <c r="S820" t="s">
        <v>23</v>
      </c>
      <c r="T820" t="str" cm="1">
        <f t="array" ref="T820:U820">_xlfn.TEXTSPLIT(S820, "/")</f>
        <v>music</v>
      </c>
      <c r="U820" t="str">
        <v>rock</v>
      </c>
    </row>
    <row r="821" spans="1:21" ht="31" x14ac:dyDescent="0.35">
      <c r="A821">
        <v>697</v>
      </c>
      <c r="B821" t="s">
        <v>1433</v>
      </c>
      <c r="C821" s="3" t="s">
        <v>1434</v>
      </c>
      <c r="D821">
        <v>128900</v>
      </c>
      <c r="E821">
        <v>196960</v>
      </c>
      <c r="F821">
        <f>ROUND(((E821/D821)*100),1)</f>
        <v>152.80000000000001</v>
      </c>
      <c r="G821" t="s">
        <v>20</v>
      </c>
      <c r="H821">
        <f>(E821/I821)</f>
        <v>26.999314599040439</v>
      </c>
      <c r="I821">
        <v>7295</v>
      </c>
      <c r="J821" t="s">
        <v>21</v>
      </c>
      <c r="K821" t="s">
        <v>22</v>
      </c>
      <c r="L821">
        <v>1522472400</v>
      </c>
      <c r="M821" s="9">
        <f>(((L821/60)/60)/24)+DATE(1970,1,1)</f>
        <v>43190.208333333328</v>
      </c>
      <c r="N821">
        <v>1522645200</v>
      </c>
      <c r="O821" s="9">
        <f>(((N821/60)/60)/24)+DATE(1970,1,1)</f>
        <v>43192.208333333328</v>
      </c>
      <c r="P821" s="10">
        <f>YEAR(M821)</f>
        <v>2018</v>
      </c>
      <c r="Q821" t="b">
        <v>0</v>
      </c>
      <c r="R821" t="b">
        <v>0</v>
      </c>
      <c r="S821" t="s">
        <v>50</v>
      </c>
      <c r="T821" t="str" cm="1">
        <f t="array" ref="T821:U821">_xlfn.TEXTSPLIT(S821, "/")</f>
        <v>music</v>
      </c>
      <c r="U821" t="str">
        <v>electric music</v>
      </c>
    </row>
    <row r="822" spans="1:21" x14ac:dyDescent="0.35">
      <c r="A822">
        <v>698</v>
      </c>
      <c r="B822" t="s">
        <v>1435</v>
      </c>
      <c r="C822" s="3" t="s">
        <v>1436</v>
      </c>
      <c r="D822">
        <v>42100</v>
      </c>
      <c r="E822">
        <v>188057</v>
      </c>
      <c r="F822">
        <f>ROUND(((E822/D822)*100),1)</f>
        <v>446.7</v>
      </c>
      <c r="G822" t="s">
        <v>20</v>
      </c>
      <c r="H822">
        <f>(E822/I822)</f>
        <v>65.004147943311438</v>
      </c>
      <c r="I822">
        <v>2893</v>
      </c>
      <c r="J822" t="s">
        <v>15</v>
      </c>
      <c r="K822" t="s">
        <v>16</v>
      </c>
      <c r="L822">
        <v>1322114400</v>
      </c>
      <c r="M822" s="9">
        <f>(((L822/60)/60)/24)+DATE(1970,1,1)</f>
        <v>40871.25</v>
      </c>
      <c r="N822">
        <v>1323324000</v>
      </c>
      <c r="O822" s="9">
        <f>(((N822/60)/60)/24)+DATE(1970,1,1)</f>
        <v>40885.25</v>
      </c>
      <c r="P822" s="10">
        <f>YEAR(M822)</f>
        <v>2011</v>
      </c>
      <c r="Q822" t="b">
        <v>0</v>
      </c>
      <c r="R822" t="b">
        <v>0</v>
      </c>
      <c r="S822" t="s">
        <v>65</v>
      </c>
      <c r="T822" t="str" cm="1">
        <f t="array" ref="T822:U822">_xlfn.TEXTSPLIT(S822, "/")</f>
        <v>technology</v>
      </c>
      <c r="U822" t="str">
        <v>wearables</v>
      </c>
    </row>
    <row r="823" spans="1:21" ht="31" x14ac:dyDescent="0.35">
      <c r="A823">
        <v>701</v>
      </c>
      <c r="B823" t="s">
        <v>1440</v>
      </c>
      <c r="C823" s="3" t="s">
        <v>1441</v>
      </c>
      <c r="D823">
        <v>52000</v>
      </c>
      <c r="E823">
        <v>91014</v>
      </c>
      <c r="F823">
        <f>ROUND(((E823/D823)*100),1)</f>
        <v>175</v>
      </c>
      <c r="G823" t="s">
        <v>20</v>
      </c>
      <c r="H823">
        <f>(E823/I823)</f>
        <v>110.99268292682927</v>
      </c>
      <c r="I823">
        <v>820</v>
      </c>
      <c r="J823" t="s">
        <v>21</v>
      </c>
      <c r="K823" t="s">
        <v>22</v>
      </c>
      <c r="L823">
        <v>1301202000</v>
      </c>
      <c r="M823" s="9">
        <f>(((L823/60)/60)/24)+DATE(1970,1,1)</f>
        <v>40629.208333333336</v>
      </c>
      <c r="N823">
        <v>1301806800</v>
      </c>
      <c r="O823" s="9">
        <f>(((N823/60)/60)/24)+DATE(1970,1,1)</f>
        <v>40636.208333333336</v>
      </c>
      <c r="P823" s="10">
        <f>YEAR(M823)</f>
        <v>2011</v>
      </c>
      <c r="Q823" t="b">
        <v>1</v>
      </c>
      <c r="R823" t="b">
        <v>0</v>
      </c>
      <c r="S823" t="s">
        <v>33</v>
      </c>
      <c r="T823" t="str" cm="1">
        <f t="array" ref="T823:U823">_xlfn.TEXTSPLIT(S823, "/")</f>
        <v>theater</v>
      </c>
      <c r="U823" t="str">
        <v>plays</v>
      </c>
    </row>
    <row r="824" spans="1:21" x14ac:dyDescent="0.35">
      <c r="A824">
        <v>703</v>
      </c>
      <c r="B824" t="s">
        <v>1444</v>
      </c>
      <c r="C824" s="3" t="s">
        <v>1445</v>
      </c>
      <c r="D824">
        <v>63400</v>
      </c>
      <c r="E824">
        <v>197728</v>
      </c>
      <c r="F824">
        <f>ROUND(((E824/D824)*100),1)</f>
        <v>311.89999999999998</v>
      </c>
      <c r="G824" t="s">
        <v>20</v>
      </c>
      <c r="H824">
        <f>(E824/I824)</f>
        <v>97.020608439646708</v>
      </c>
      <c r="I824">
        <v>2038</v>
      </c>
      <c r="J824" t="s">
        <v>21</v>
      </c>
      <c r="K824" t="s">
        <v>22</v>
      </c>
      <c r="L824">
        <v>1334984400</v>
      </c>
      <c r="M824" s="9">
        <f>(((L824/60)/60)/24)+DATE(1970,1,1)</f>
        <v>41020.208333333336</v>
      </c>
      <c r="N824">
        <v>1336453200</v>
      </c>
      <c r="O824" s="9">
        <f>(((N824/60)/60)/24)+DATE(1970,1,1)</f>
        <v>41037.208333333336</v>
      </c>
      <c r="P824" s="10">
        <f>YEAR(M824)</f>
        <v>2012</v>
      </c>
      <c r="Q824" t="b">
        <v>1</v>
      </c>
      <c r="R824" t="b">
        <v>1</v>
      </c>
      <c r="S824" t="s">
        <v>206</v>
      </c>
      <c r="T824" t="str" cm="1">
        <f t="array" ref="T824:U824">_xlfn.TEXTSPLIT(S824, "/")</f>
        <v>publishing</v>
      </c>
      <c r="U824" t="str">
        <v>translations</v>
      </c>
    </row>
    <row r="825" spans="1:21" ht="31" x14ac:dyDescent="0.35">
      <c r="A825">
        <v>704</v>
      </c>
      <c r="B825" t="s">
        <v>1446</v>
      </c>
      <c r="C825" s="3" t="s">
        <v>1447</v>
      </c>
      <c r="D825">
        <v>8700</v>
      </c>
      <c r="E825">
        <v>10682</v>
      </c>
      <c r="F825">
        <f>ROUND(((E825/D825)*100),1)</f>
        <v>122.8</v>
      </c>
      <c r="G825" t="s">
        <v>20</v>
      </c>
      <c r="H825">
        <f>(E825/I825)</f>
        <v>92.08620689655173</v>
      </c>
      <c r="I825">
        <v>116</v>
      </c>
      <c r="J825" t="s">
        <v>21</v>
      </c>
      <c r="K825" t="s">
        <v>22</v>
      </c>
      <c r="L825">
        <v>1467608400</v>
      </c>
      <c r="M825" s="9">
        <f>(((L825/60)/60)/24)+DATE(1970,1,1)</f>
        <v>42555.208333333328</v>
      </c>
      <c r="N825">
        <v>1468904400</v>
      </c>
      <c r="O825" s="9">
        <f>(((N825/60)/60)/24)+DATE(1970,1,1)</f>
        <v>42570.208333333328</v>
      </c>
      <c r="P825" s="10">
        <f>YEAR(M825)</f>
        <v>2016</v>
      </c>
      <c r="Q825" t="b">
        <v>0</v>
      </c>
      <c r="R825" t="b">
        <v>0</v>
      </c>
      <c r="S825" t="s">
        <v>71</v>
      </c>
      <c r="T825" t="str" cm="1">
        <f t="array" ref="T825:U825">_xlfn.TEXTSPLIT(S825, "/")</f>
        <v>film &amp; video</v>
      </c>
      <c r="U825" t="str">
        <v>animation</v>
      </c>
    </row>
    <row r="826" spans="1:21" ht="31" x14ac:dyDescent="0.35">
      <c r="A826">
        <v>706</v>
      </c>
      <c r="B826" t="s">
        <v>1450</v>
      </c>
      <c r="C826" s="3" t="s">
        <v>1451</v>
      </c>
      <c r="D826">
        <v>108400</v>
      </c>
      <c r="E826">
        <v>138586</v>
      </c>
      <c r="F826">
        <f>ROUND(((E826/D826)*100),1)</f>
        <v>127.8</v>
      </c>
      <c r="G826" t="s">
        <v>20</v>
      </c>
      <c r="H826">
        <f>(E826/I826)</f>
        <v>103.03791821561339</v>
      </c>
      <c r="I826">
        <v>1345</v>
      </c>
      <c r="J826" t="s">
        <v>26</v>
      </c>
      <c r="K826" t="s">
        <v>27</v>
      </c>
      <c r="L826">
        <v>1546754400</v>
      </c>
      <c r="M826" s="9">
        <f>(((L826/60)/60)/24)+DATE(1970,1,1)</f>
        <v>43471.25</v>
      </c>
      <c r="N826">
        <v>1547445600</v>
      </c>
      <c r="O826" s="9">
        <f>(((N826/60)/60)/24)+DATE(1970,1,1)</f>
        <v>43479.25</v>
      </c>
      <c r="P826" s="10">
        <f>YEAR(M826)</f>
        <v>2019</v>
      </c>
      <c r="Q826" t="b">
        <v>0</v>
      </c>
      <c r="R826" t="b">
        <v>1</v>
      </c>
      <c r="S826" t="s">
        <v>28</v>
      </c>
      <c r="T826" t="str" cm="1">
        <f t="array" ref="T826:U826">_xlfn.TEXTSPLIT(S826, "/")</f>
        <v>technology</v>
      </c>
      <c r="U826" t="str">
        <v>web</v>
      </c>
    </row>
    <row r="827" spans="1:21" ht="31" x14ac:dyDescent="0.35">
      <c r="A827">
        <v>707</v>
      </c>
      <c r="B827" t="s">
        <v>1452</v>
      </c>
      <c r="C827" s="3" t="s">
        <v>1453</v>
      </c>
      <c r="D827">
        <v>7300</v>
      </c>
      <c r="E827">
        <v>11579</v>
      </c>
      <c r="F827">
        <f>ROUND(((E827/D827)*100),1)</f>
        <v>158.6</v>
      </c>
      <c r="G827" t="s">
        <v>20</v>
      </c>
      <c r="H827">
        <f>(E827/I827)</f>
        <v>68.922619047619051</v>
      </c>
      <c r="I827">
        <v>168</v>
      </c>
      <c r="J827" t="s">
        <v>21</v>
      </c>
      <c r="K827" t="s">
        <v>22</v>
      </c>
      <c r="L827">
        <v>1544248800</v>
      </c>
      <c r="M827" s="9">
        <f>(((L827/60)/60)/24)+DATE(1970,1,1)</f>
        <v>43442.25</v>
      </c>
      <c r="N827">
        <v>1547359200</v>
      </c>
      <c r="O827" s="9">
        <f>(((N827/60)/60)/24)+DATE(1970,1,1)</f>
        <v>43478.25</v>
      </c>
      <c r="P827" s="10">
        <f>YEAR(M827)</f>
        <v>2018</v>
      </c>
      <c r="Q827" t="b">
        <v>0</v>
      </c>
      <c r="R827" t="b">
        <v>0</v>
      </c>
      <c r="S827" t="s">
        <v>53</v>
      </c>
      <c r="T827" t="str" cm="1">
        <f t="array" ref="T827:U827">_xlfn.TEXTSPLIT(S827, "/")</f>
        <v>film &amp; video</v>
      </c>
      <c r="U827" t="str">
        <v>drama</v>
      </c>
    </row>
    <row r="828" spans="1:21" x14ac:dyDescent="0.35">
      <c r="A828">
        <v>708</v>
      </c>
      <c r="B828" t="s">
        <v>1454</v>
      </c>
      <c r="C828" s="3" t="s">
        <v>1455</v>
      </c>
      <c r="D828">
        <v>1700</v>
      </c>
      <c r="E828">
        <v>12020</v>
      </c>
      <c r="F828">
        <f>ROUND(((E828/D828)*100),1)</f>
        <v>707.1</v>
      </c>
      <c r="G828" t="s">
        <v>20</v>
      </c>
      <c r="H828">
        <f>(E828/I828)</f>
        <v>87.737226277372258</v>
      </c>
      <c r="I828">
        <v>137</v>
      </c>
      <c r="J828" t="s">
        <v>98</v>
      </c>
      <c r="K828" t="s">
        <v>99</v>
      </c>
      <c r="L828">
        <v>1495429200</v>
      </c>
      <c r="M828" s="9">
        <f>(((L828/60)/60)/24)+DATE(1970,1,1)</f>
        <v>42877.208333333328</v>
      </c>
      <c r="N828">
        <v>1496293200</v>
      </c>
      <c r="O828" s="9">
        <f>(((N828/60)/60)/24)+DATE(1970,1,1)</f>
        <v>42887.208333333328</v>
      </c>
      <c r="P828" s="10">
        <f>YEAR(M828)</f>
        <v>2017</v>
      </c>
      <c r="Q828" t="b">
        <v>0</v>
      </c>
      <c r="R828" t="b">
        <v>0</v>
      </c>
      <c r="S828" t="s">
        <v>33</v>
      </c>
      <c r="T828" t="str" cm="1">
        <f t="array" ref="T828:U828">_xlfn.TEXTSPLIT(S828, "/")</f>
        <v>theater</v>
      </c>
      <c r="U828" t="str">
        <v>plays</v>
      </c>
    </row>
    <row r="829" spans="1:21" x14ac:dyDescent="0.35">
      <c r="A829">
        <v>709</v>
      </c>
      <c r="B829" t="s">
        <v>1456</v>
      </c>
      <c r="C829" s="3" t="s">
        <v>1457</v>
      </c>
      <c r="D829">
        <v>9800</v>
      </c>
      <c r="E829">
        <v>13954</v>
      </c>
      <c r="F829">
        <f>ROUND(((E829/D829)*100),1)</f>
        <v>142.4</v>
      </c>
      <c r="G829" t="s">
        <v>20</v>
      </c>
      <c r="H829">
        <f>(E829/I829)</f>
        <v>75.021505376344081</v>
      </c>
      <c r="I829">
        <v>186</v>
      </c>
      <c r="J829" t="s">
        <v>107</v>
      </c>
      <c r="K829" t="s">
        <v>108</v>
      </c>
      <c r="L829">
        <v>1334811600</v>
      </c>
      <c r="M829" s="9">
        <f>(((L829/60)/60)/24)+DATE(1970,1,1)</f>
        <v>41018.208333333336</v>
      </c>
      <c r="N829">
        <v>1335416400</v>
      </c>
      <c r="O829" s="9">
        <f>(((N829/60)/60)/24)+DATE(1970,1,1)</f>
        <v>41025.208333333336</v>
      </c>
      <c r="P829" s="10">
        <f>YEAR(M829)</f>
        <v>2012</v>
      </c>
      <c r="Q829" t="b">
        <v>0</v>
      </c>
      <c r="R829" t="b">
        <v>0</v>
      </c>
      <c r="S829" t="s">
        <v>33</v>
      </c>
      <c r="T829" t="str" cm="1">
        <f t="array" ref="T829:U829">_xlfn.TEXTSPLIT(S829, "/")</f>
        <v>theater</v>
      </c>
      <c r="U829" t="str">
        <v>plays</v>
      </c>
    </row>
    <row r="830" spans="1:21" ht="31" x14ac:dyDescent="0.35">
      <c r="A830">
        <v>710</v>
      </c>
      <c r="B830" t="s">
        <v>1458</v>
      </c>
      <c r="C830" s="3" t="s">
        <v>1459</v>
      </c>
      <c r="D830">
        <v>4300</v>
      </c>
      <c r="E830">
        <v>6358</v>
      </c>
      <c r="F830">
        <f>ROUND(((E830/D830)*100),1)</f>
        <v>147.9</v>
      </c>
      <c r="G830" t="s">
        <v>20</v>
      </c>
      <c r="H830">
        <f>(E830/I830)</f>
        <v>50.863999999999997</v>
      </c>
      <c r="I830">
        <v>125</v>
      </c>
      <c r="J830" t="s">
        <v>21</v>
      </c>
      <c r="K830" t="s">
        <v>22</v>
      </c>
      <c r="L830">
        <v>1531544400</v>
      </c>
      <c r="M830" s="9">
        <f>(((L830/60)/60)/24)+DATE(1970,1,1)</f>
        <v>43295.208333333328</v>
      </c>
      <c r="N830">
        <v>1532149200</v>
      </c>
      <c r="O830" s="9">
        <f>(((N830/60)/60)/24)+DATE(1970,1,1)</f>
        <v>43302.208333333328</v>
      </c>
      <c r="P830" s="10">
        <f>YEAR(M830)</f>
        <v>2018</v>
      </c>
      <c r="Q830" t="b">
        <v>0</v>
      </c>
      <c r="R830" t="b">
        <v>1</v>
      </c>
      <c r="S830" t="s">
        <v>33</v>
      </c>
      <c r="T830" t="str" cm="1">
        <f t="array" ref="T830:U830">_xlfn.TEXTSPLIT(S830, "/")</f>
        <v>theater</v>
      </c>
      <c r="U830" t="str">
        <v>plays</v>
      </c>
    </row>
    <row r="831" spans="1:21" ht="31" x14ac:dyDescent="0.35">
      <c r="A831">
        <v>712</v>
      </c>
      <c r="B831" t="s">
        <v>1462</v>
      </c>
      <c r="C831" s="3" t="s">
        <v>1463</v>
      </c>
      <c r="D831">
        <v>800</v>
      </c>
      <c r="E831">
        <v>14725</v>
      </c>
      <c r="F831">
        <f>ROUND(((E831/D831)*100),1)</f>
        <v>1840.6</v>
      </c>
      <c r="G831" t="s">
        <v>20</v>
      </c>
      <c r="H831">
        <f>(E831/I831)</f>
        <v>72.896039603960389</v>
      </c>
      <c r="I831">
        <v>202</v>
      </c>
      <c r="J831" t="s">
        <v>21</v>
      </c>
      <c r="K831" t="s">
        <v>22</v>
      </c>
      <c r="L831">
        <v>1467954000</v>
      </c>
      <c r="M831" s="9">
        <f>(((L831/60)/60)/24)+DATE(1970,1,1)</f>
        <v>42559.208333333328</v>
      </c>
      <c r="N831">
        <v>1471496400</v>
      </c>
      <c r="O831" s="9">
        <f>(((N831/60)/60)/24)+DATE(1970,1,1)</f>
        <v>42600.208333333328</v>
      </c>
      <c r="P831" s="10">
        <f>YEAR(M831)</f>
        <v>2016</v>
      </c>
      <c r="Q831" t="b">
        <v>0</v>
      </c>
      <c r="R831" t="b">
        <v>0</v>
      </c>
      <c r="S831" t="s">
        <v>33</v>
      </c>
      <c r="T831" t="str" cm="1">
        <f t="array" ref="T831:U831">_xlfn.TEXTSPLIT(S831, "/")</f>
        <v>theater</v>
      </c>
      <c r="U831" t="str">
        <v>plays</v>
      </c>
    </row>
    <row r="832" spans="1:21" x14ac:dyDescent="0.35">
      <c r="A832">
        <v>713</v>
      </c>
      <c r="B832" t="s">
        <v>1464</v>
      </c>
      <c r="C832" s="3" t="s">
        <v>1465</v>
      </c>
      <c r="D832">
        <v>6900</v>
      </c>
      <c r="E832">
        <v>11174</v>
      </c>
      <c r="F832">
        <f>ROUND(((E832/D832)*100),1)</f>
        <v>161.9</v>
      </c>
      <c r="G832" t="s">
        <v>20</v>
      </c>
      <c r="H832">
        <f>(E832/I832)</f>
        <v>108.48543689320388</v>
      </c>
      <c r="I832">
        <v>103</v>
      </c>
      <c r="J832" t="s">
        <v>21</v>
      </c>
      <c r="K832" t="s">
        <v>22</v>
      </c>
      <c r="L832">
        <v>1471842000</v>
      </c>
      <c r="M832" s="9">
        <f>(((L832/60)/60)/24)+DATE(1970,1,1)</f>
        <v>42604.208333333328</v>
      </c>
      <c r="N832">
        <v>1472878800</v>
      </c>
      <c r="O832" s="9">
        <f>(((N832/60)/60)/24)+DATE(1970,1,1)</f>
        <v>42616.208333333328</v>
      </c>
      <c r="P832" s="10">
        <f>YEAR(M832)</f>
        <v>2016</v>
      </c>
      <c r="Q832" t="b">
        <v>0</v>
      </c>
      <c r="R832" t="b">
        <v>0</v>
      </c>
      <c r="S832" t="s">
        <v>133</v>
      </c>
      <c r="T832" t="str" cm="1">
        <f t="array" ref="T832:U832">_xlfn.TEXTSPLIT(S832, "/")</f>
        <v>publishing</v>
      </c>
      <c r="U832" t="str">
        <v>radio &amp; podcasts</v>
      </c>
    </row>
    <row r="833" spans="1:21" ht="31" x14ac:dyDescent="0.35">
      <c r="A833">
        <v>714</v>
      </c>
      <c r="B833" t="s">
        <v>1466</v>
      </c>
      <c r="C833" s="3" t="s">
        <v>1467</v>
      </c>
      <c r="D833">
        <v>38500</v>
      </c>
      <c r="E833">
        <v>182036</v>
      </c>
      <c r="F833">
        <f>ROUND(((E833/D833)*100),1)</f>
        <v>472.8</v>
      </c>
      <c r="G833" t="s">
        <v>20</v>
      </c>
      <c r="H833">
        <f>(E833/I833)</f>
        <v>101.98095238095237</v>
      </c>
      <c r="I833">
        <v>1785</v>
      </c>
      <c r="J833" t="s">
        <v>21</v>
      </c>
      <c r="K833" t="s">
        <v>22</v>
      </c>
      <c r="L833">
        <v>1408424400</v>
      </c>
      <c r="M833" s="9">
        <f>(((L833/60)/60)/24)+DATE(1970,1,1)</f>
        <v>41870.208333333336</v>
      </c>
      <c r="N833">
        <v>1408510800</v>
      </c>
      <c r="O833" s="9">
        <f>(((N833/60)/60)/24)+DATE(1970,1,1)</f>
        <v>41871.208333333336</v>
      </c>
      <c r="P833" s="10">
        <f>YEAR(M833)</f>
        <v>2014</v>
      </c>
      <c r="Q833" t="b">
        <v>0</v>
      </c>
      <c r="R833" t="b">
        <v>0</v>
      </c>
      <c r="S833" t="s">
        <v>23</v>
      </c>
      <c r="T833" t="str" cm="1">
        <f t="array" ref="T833:U833">_xlfn.TEXTSPLIT(S833, "/")</f>
        <v>music</v>
      </c>
      <c r="U833" t="str">
        <v>rock</v>
      </c>
    </row>
    <row r="834" spans="1:21" x14ac:dyDescent="0.35">
      <c r="A834">
        <v>716</v>
      </c>
      <c r="B834" t="s">
        <v>1470</v>
      </c>
      <c r="C834" s="3" t="s">
        <v>1471</v>
      </c>
      <c r="D834">
        <v>2000</v>
      </c>
      <c r="E834">
        <v>10353</v>
      </c>
      <c r="F834">
        <f>ROUND(((E834/D834)*100),1)</f>
        <v>517.70000000000005</v>
      </c>
      <c r="G834" t="s">
        <v>20</v>
      </c>
      <c r="H834">
        <f>(E834/I834)</f>
        <v>65.942675159235662</v>
      </c>
      <c r="I834">
        <v>157</v>
      </c>
      <c r="J834" t="s">
        <v>21</v>
      </c>
      <c r="K834" t="s">
        <v>22</v>
      </c>
      <c r="L834">
        <v>1373432400</v>
      </c>
      <c r="M834" s="9">
        <f>(((L834/60)/60)/24)+DATE(1970,1,1)</f>
        <v>41465.208333333336</v>
      </c>
      <c r="N834">
        <v>1375851600</v>
      </c>
      <c r="O834" s="9">
        <f>(((N834/60)/60)/24)+DATE(1970,1,1)</f>
        <v>41493.208333333336</v>
      </c>
      <c r="P834" s="10">
        <f>YEAR(M834)</f>
        <v>2013</v>
      </c>
      <c r="Q834" t="b">
        <v>0</v>
      </c>
      <c r="R834" t="b">
        <v>1</v>
      </c>
      <c r="S834" t="s">
        <v>33</v>
      </c>
      <c r="T834" t="str" cm="1">
        <f t="array" ref="T834:U834">_xlfn.TEXTSPLIT(S834, "/")</f>
        <v>theater</v>
      </c>
      <c r="U834" t="str">
        <v>plays</v>
      </c>
    </row>
    <row r="835" spans="1:21" ht="31" x14ac:dyDescent="0.35">
      <c r="A835">
        <v>717</v>
      </c>
      <c r="B835" t="s">
        <v>1472</v>
      </c>
      <c r="C835" s="3" t="s">
        <v>1473</v>
      </c>
      <c r="D835">
        <v>5600</v>
      </c>
      <c r="E835">
        <v>13868</v>
      </c>
      <c r="F835">
        <f>ROUND(((E835/D835)*100),1)</f>
        <v>247.6</v>
      </c>
      <c r="G835" t="s">
        <v>20</v>
      </c>
      <c r="H835">
        <f>(E835/I835)</f>
        <v>24.987387387387386</v>
      </c>
      <c r="I835">
        <v>555</v>
      </c>
      <c r="J835" t="s">
        <v>21</v>
      </c>
      <c r="K835" t="s">
        <v>22</v>
      </c>
      <c r="L835">
        <v>1313989200</v>
      </c>
      <c r="M835" s="9">
        <f>(((L835/60)/60)/24)+DATE(1970,1,1)</f>
        <v>40777.208333333336</v>
      </c>
      <c r="N835">
        <v>1315803600</v>
      </c>
      <c r="O835" s="9">
        <f>(((N835/60)/60)/24)+DATE(1970,1,1)</f>
        <v>40798.208333333336</v>
      </c>
      <c r="P835" s="10">
        <f>YEAR(M835)</f>
        <v>2011</v>
      </c>
      <c r="Q835" t="b">
        <v>0</v>
      </c>
      <c r="R835" t="b">
        <v>0</v>
      </c>
      <c r="S835" t="s">
        <v>42</v>
      </c>
      <c r="T835" t="str" cm="1">
        <f t="array" ref="T835:U835">_xlfn.TEXTSPLIT(S835, "/")</f>
        <v>film &amp; video</v>
      </c>
      <c r="U835" t="str">
        <v>documentary</v>
      </c>
    </row>
    <row r="836" spans="1:21" x14ac:dyDescent="0.35">
      <c r="A836">
        <v>718</v>
      </c>
      <c r="B836" t="s">
        <v>1474</v>
      </c>
      <c r="C836" s="3" t="s">
        <v>1475</v>
      </c>
      <c r="D836">
        <v>8300</v>
      </c>
      <c r="E836">
        <v>8317</v>
      </c>
      <c r="F836">
        <f>ROUND(((E836/D836)*100),1)</f>
        <v>100.2</v>
      </c>
      <c r="G836" t="s">
        <v>20</v>
      </c>
      <c r="H836">
        <f>(E836/I836)</f>
        <v>28.003367003367003</v>
      </c>
      <c r="I836">
        <v>297</v>
      </c>
      <c r="J836" t="s">
        <v>21</v>
      </c>
      <c r="K836" t="s">
        <v>22</v>
      </c>
      <c r="L836">
        <v>1371445200</v>
      </c>
      <c r="M836" s="9">
        <f>(((L836/60)/60)/24)+DATE(1970,1,1)</f>
        <v>41442.208333333336</v>
      </c>
      <c r="N836">
        <v>1373691600</v>
      </c>
      <c r="O836" s="9">
        <f>(((N836/60)/60)/24)+DATE(1970,1,1)</f>
        <v>41468.208333333336</v>
      </c>
      <c r="P836" s="10">
        <f>YEAR(M836)</f>
        <v>2013</v>
      </c>
      <c r="Q836" t="b">
        <v>0</v>
      </c>
      <c r="R836" t="b">
        <v>0</v>
      </c>
      <c r="S836" t="s">
        <v>65</v>
      </c>
      <c r="T836" t="str" cm="1">
        <f t="array" ref="T836:U836">_xlfn.TEXTSPLIT(S836, "/")</f>
        <v>technology</v>
      </c>
      <c r="U836" t="str">
        <v>wearables</v>
      </c>
    </row>
    <row r="837" spans="1:21" x14ac:dyDescent="0.35">
      <c r="A837">
        <v>719</v>
      </c>
      <c r="B837" t="s">
        <v>1476</v>
      </c>
      <c r="C837" s="3" t="s">
        <v>1477</v>
      </c>
      <c r="D837">
        <v>6900</v>
      </c>
      <c r="E837">
        <v>10557</v>
      </c>
      <c r="F837">
        <f>ROUND(((E837/D837)*100),1)</f>
        <v>153</v>
      </c>
      <c r="G837" t="s">
        <v>20</v>
      </c>
      <c r="H837">
        <f>(E837/I837)</f>
        <v>85.829268292682926</v>
      </c>
      <c r="I837">
        <v>123</v>
      </c>
      <c r="J837" t="s">
        <v>21</v>
      </c>
      <c r="K837" t="s">
        <v>22</v>
      </c>
      <c r="L837">
        <v>1338267600</v>
      </c>
      <c r="M837" s="9">
        <f>(((L837/60)/60)/24)+DATE(1970,1,1)</f>
        <v>41058.208333333336</v>
      </c>
      <c r="N837">
        <v>1339218000</v>
      </c>
      <c r="O837" s="9">
        <f>(((N837/60)/60)/24)+DATE(1970,1,1)</f>
        <v>41069.208333333336</v>
      </c>
      <c r="P837" s="10">
        <f>YEAR(M837)</f>
        <v>2012</v>
      </c>
      <c r="Q837" t="b">
        <v>0</v>
      </c>
      <c r="R837" t="b">
        <v>0</v>
      </c>
      <c r="S837" t="s">
        <v>119</v>
      </c>
      <c r="T837" t="str" cm="1">
        <f t="array" ref="T837:U837">_xlfn.TEXTSPLIT(S837, "/")</f>
        <v>publishing</v>
      </c>
      <c r="U837" t="str">
        <v>fiction</v>
      </c>
    </row>
    <row r="838" spans="1:21" x14ac:dyDescent="0.35">
      <c r="A838">
        <v>722</v>
      </c>
      <c r="B838" t="s">
        <v>1482</v>
      </c>
      <c r="C838" s="3" t="s">
        <v>1483</v>
      </c>
      <c r="D838">
        <v>48500</v>
      </c>
      <c r="E838">
        <v>75906</v>
      </c>
      <c r="F838">
        <f>ROUND(((E838/D838)*100),1)</f>
        <v>156.5</v>
      </c>
      <c r="G838" t="s">
        <v>20</v>
      </c>
      <c r="H838">
        <f>(E838/I838)</f>
        <v>25.00197628458498</v>
      </c>
      <c r="I838">
        <v>3036</v>
      </c>
      <c r="J838" t="s">
        <v>21</v>
      </c>
      <c r="K838" t="s">
        <v>22</v>
      </c>
      <c r="L838">
        <v>1509948000</v>
      </c>
      <c r="M838" s="9">
        <f>(((L838/60)/60)/24)+DATE(1970,1,1)</f>
        <v>43045.25</v>
      </c>
      <c r="N838">
        <v>1512280800</v>
      </c>
      <c r="O838" s="9">
        <f>(((N838/60)/60)/24)+DATE(1970,1,1)</f>
        <v>43072.25</v>
      </c>
      <c r="P838" s="10">
        <f>YEAR(M838)</f>
        <v>2017</v>
      </c>
      <c r="Q838" t="b">
        <v>0</v>
      </c>
      <c r="R838" t="b">
        <v>0</v>
      </c>
      <c r="S838" t="s">
        <v>42</v>
      </c>
      <c r="T838" t="str" cm="1">
        <f t="array" ref="T838:U838">_xlfn.TEXTSPLIT(S838, "/")</f>
        <v>film &amp; video</v>
      </c>
      <c r="U838" t="str">
        <v>documentary</v>
      </c>
    </row>
    <row r="839" spans="1:21" x14ac:dyDescent="0.35">
      <c r="A839">
        <v>723</v>
      </c>
      <c r="B839" t="s">
        <v>1484</v>
      </c>
      <c r="C839" s="3" t="s">
        <v>1485</v>
      </c>
      <c r="D839">
        <v>4900</v>
      </c>
      <c r="E839">
        <v>13250</v>
      </c>
      <c r="F839">
        <f>ROUND(((E839/D839)*100),1)</f>
        <v>270.39999999999998</v>
      </c>
      <c r="G839" t="s">
        <v>20</v>
      </c>
      <c r="H839">
        <f>(E839/I839)</f>
        <v>92.013888888888886</v>
      </c>
      <c r="I839">
        <v>144</v>
      </c>
      <c r="J839" t="s">
        <v>26</v>
      </c>
      <c r="K839" t="s">
        <v>27</v>
      </c>
      <c r="L839">
        <v>1456898400</v>
      </c>
      <c r="M839" s="9">
        <f>(((L839/60)/60)/24)+DATE(1970,1,1)</f>
        <v>42431.25</v>
      </c>
      <c r="N839">
        <v>1458709200</v>
      </c>
      <c r="O839" s="9">
        <f>(((N839/60)/60)/24)+DATE(1970,1,1)</f>
        <v>42452.208333333328</v>
      </c>
      <c r="P839" s="10">
        <f>YEAR(M839)</f>
        <v>2016</v>
      </c>
      <c r="Q839" t="b">
        <v>0</v>
      </c>
      <c r="R839" t="b">
        <v>0</v>
      </c>
      <c r="S839" t="s">
        <v>33</v>
      </c>
      <c r="T839" t="str" cm="1">
        <f t="array" ref="T839:U839">_xlfn.TEXTSPLIT(S839, "/")</f>
        <v>theater</v>
      </c>
      <c r="U839" t="str">
        <v>plays</v>
      </c>
    </row>
    <row r="840" spans="1:21" ht="31" x14ac:dyDescent="0.35">
      <c r="A840">
        <v>724</v>
      </c>
      <c r="B840" t="s">
        <v>1486</v>
      </c>
      <c r="C840" s="3" t="s">
        <v>1487</v>
      </c>
      <c r="D840">
        <v>8400</v>
      </c>
      <c r="E840">
        <v>11261</v>
      </c>
      <c r="F840">
        <f>ROUND(((E840/D840)*100),1)</f>
        <v>134.1</v>
      </c>
      <c r="G840" t="s">
        <v>20</v>
      </c>
      <c r="H840">
        <f>(E840/I840)</f>
        <v>93.066115702479337</v>
      </c>
      <c r="I840">
        <v>121</v>
      </c>
      <c r="J840" t="s">
        <v>40</v>
      </c>
      <c r="K840" t="s">
        <v>41</v>
      </c>
      <c r="L840">
        <v>1413954000</v>
      </c>
      <c r="M840" s="9">
        <f>(((L840/60)/60)/24)+DATE(1970,1,1)</f>
        <v>41934.208333333336</v>
      </c>
      <c r="N840">
        <v>1414126800</v>
      </c>
      <c r="O840" s="9">
        <f>(((N840/60)/60)/24)+DATE(1970,1,1)</f>
        <v>41936.208333333336</v>
      </c>
      <c r="P840" s="10">
        <f>YEAR(M840)</f>
        <v>2014</v>
      </c>
      <c r="Q840" t="b">
        <v>0</v>
      </c>
      <c r="R840" t="b">
        <v>1</v>
      </c>
      <c r="S840" t="s">
        <v>33</v>
      </c>
      <c r="T840" t="str" cm="1">
        <f t="array" ref="T840:U840">_xlfn.TEXTSPLIT(S840, "/")</f>
        <v>theater</v>
      </c>
      <c r="U840" t="str">
        <v>plays</v>
      </c>
    </row>
    <row r="841" spans="1:21" ht="31" x14ac:dyDescent="0.35">
      <c r="A841">
        <v>727</v>
      </c>
      <c r="B841" t="s">
        <v>1492</v>
      </c>
      <c r="C841" s="3" t="s">
        <v>1493</v>
      </c>
      <c r="D841">
        <v>8900</v>
      </c>
      <c r="E841">
        <v>14685</v>
      </c>
      <c r="F841">
        <f>ROUND(((E841/D841)*100),1)</f>
        <v>165</v>
      </c>
      <c r="G841" t="s">
        <v>20</v>
      </c>
      <c r="H841">
        <f>(E841/I841)</f>
        <v>81.132596685082873</v>
      </c>
      <c r="I841">
        <v>181</v>
      </c>
      <c r="J841" t="s">
        <v>21</v>
      </c>
      <c r="K841" t="s">
        <v>22</v>
      </c>
      <c r="L841">
        <v>1547964000</v>
      </c>
      <c r="M841" s="9">
        <f>(((L841/60)/60)/24)+DATE(1970,1,1)</f>
        <v>43485.25</v>
      </c>
      <c r="N841">
        <v>1552971600</v>
      </c>
      <c r="O841" s="9">
        <f>(((N841/60)/60)/24)+DATE(1970,1,1)</f>
        <v>43543.208333333328</v>
      </c>
      <c r="P841" s="10">
        <f>YEAR(M841)</f>
        <v>2019</v>
      </c>
      <c r="Q841" t="b">
        <v>0</v>
      </c>
      <c r="R841" t="b">
        <v>0</v>
      </c>
      <c r="S841" t="s">
        <v>28</v>
      </c>
      <c r="T841" t="str" cm="1">
        <f t="array" ref="T841:U841">_xlfn.TEXTSPLIT(S841, "/")</f>
        <v>technology</v>
      </c>
      <c r="U841" t="str">
        <v>web</v>
      </c>
    </row>
    <row r="842" spans="1:21" ht="31" x14ac:dyDescent="0.35">
      <c r="A842">
        <v>729</v>
      </c>
      <c r="B842" t="s">
        <v>1496</v>
      </c>
      <c r="C842" s="3" t="s">
        <v>1497</v>
      </c>
      <c r="D842">
        <v>5600</v>
      </c>
      <c r="E842">
        <v>10397</v>
      </c>
      <c r="F842">
        <f>ROUND(((E842/D842)*100),1)</f>
        <v>185.7</v>
      </c>
      <c r="G842" t="s">
        <v>20</v>
      </c>
      <c r="H842">
        <f>(E842/I842)</f>
        <v>85.221311475409834</v>
      </c>
      <c r="I842">
        <v>122</v>
      </c>
      <c r="J842" t="s">
        <v>21</v>
      </c>
      <c r="K842" t="s">
        <v>22</v>
      </c>
      <c r="L842">
        <v>1359957600</v>
      </c>
      <c r="M842" s="9">
        <f>(((L842/60)/60)/24)+DATE(1970,1,1)</f>
        <v>41309.25</v>
      </c>
      <c r="N842">
        <v>1360130400</v>
      </c>
      <c r="O842" s="9">
        <f>(((N842/60)/60)/24)+DATE(1970,1,1)</f>
        <v>41311.25</v>
      </c>
      <c r="P842" s="10">
        <f>YEAR(M842)</f>
        <v>2013</v>
      </c>
      <c r="Q842" t="b">
        <v>0</v>
      </c>
      <c r="R842" t="b">
        <v>0</v>
      </c>
      <c r="S842" t="s">
        <v>53</v>
      </c>
      <c r="T842" t="str" cm="1">
        <f t="array" ref="T842:U842">_xlfn.TEXTSPLIT(S842, "/")</f>
        <v>film &amp; video</v>
      </c>
      <c r="U842" t="str">
        <v>drama</v>
      </c>
    </row>
    <row r="843" spans="1:21" x14ac:dyDescent="0.35">
      <c r="A843">
        <v>730</v>
      </c>
      <c r="B843" t="s">
        <v>1498</v>
      </c>
      <c r="C843" s="3" t="s">
        <v>1499</v>
      </c>
      <c r="D843">
        <v>28800</v>
      </c>
      <c r="E843">
        <v>118847</v>
      </c>
      <c r="F843">
        <f>ROUND(((E843/D843)*100),1)</f>
        <v>412.7</v>
      </c>
      <c r="G843" t="s">
        <v>20</v>
      </c>
      <c r="H843">
        <f>(E843/I843)</f>
        <v>110.96825396825396</v>
      </c>
      <c r="I843">
        <v>1071</v>
      </c>
      <c r="J843" t="s">
        <v>15</v>
      </c>
      <c r="K843" t="s">
        <v>16</v>
      </c>
      <c r="L843">
        <v>1432357200</v>
      </c>
      <c r="M843" s="9">
        <f>(((L843/60)/60)/24)+DATE(1970,1,1)</f>
        <v>42147.208333333328</v>
      </c>
      <c r="N843">
        <v>1432875600</v>
      </c>
      <c r="O843" s="9">
        <f>(((N843/60)/60)/24)+DATE(1970,1,1)</f>
        <v>42153.208333333328</v>
      </c>
      <c r="P843" s="10">
        <f>YEAR(M843)</f>
        <v>2015</v>
      </c>
      <c r="Q843" t="b">
        <v>0</v>
      </c>
      <c r="R843" t="b">
        <v>0</v>
      </c>
      <c r="S843" t="s">
        <v>65</v>
      </c>
      <c r="T843" t="str" cm="1">
        <f t="array" ref="T843:U843">_xlfn.TEXTSPLIT(S843, "/")</f>
        <v>technology</v>
      </c>
      <c r="U843" t="str">
        <v>wearables</v>
      </c>
    </row>
    <row r="844" spans="1:21" x14ac:dyDescent="0.35">
      <c r="A844">
        <v>733</v>
      </c>
      <c r="B844" t="s">
        <v>1504</v>
      </c>
      <c r="C844" s="3" t="s">
        <v>1505</v>
      </c>
      <c r="D844">
        <v>15800</v>
      </c>
      <c r="E844">
        <v>83267</v>
      </c>
      <c r="F844">
        <f>ROUND(((E844/D844)*100),1)</f>
        <v>527</v>
      </c>
      <c r="G844" t="s">
        <v>20</v>
      </c>
      <c r="H844">
        <f>(E844/I844)</f>
        <v>84.96632653061225</v>
      </c>
      <c r="I844">
        <v>980</v>
      </c>
      <c r="J844" t="s">
        <v>21</v>
      </c>
      <c r="K844" t="s">
        <v>22</v>
      </c>
      <c r="L844">
        <v>1406178000</v>
      </c>
      <c r="M844" s="9">
        <f>(((L844/60)/60)/24)+DATE(1970,1,1)</f>
        <v>41844.208333333336</v>
      </c>
      <c r="N844">
        <v>1407301200</v>
      </c>
      <c r="O844" s="9">
        <f>(((N844/60)/60)/24)+DATE(1970,1,1)</f>
        <v>41857.208333333336</v>
      </c>
      <c r="P844" s="10">
        <f>YEAR(M844)</f>
        <v>2014</v>
      </c>
      <c r="Q844" t="b">
        <v>0</v>
      </c>
      <c r="R844" t="b">
        <v>0</v>
      </c>
      <c r="S844" t="s">
        <v>148</v>
      </c>
      <c r="T844" t="str" cm="1">
        <f t="array" ref="T844:U844">_xlfn.TEXTSPLIT(S844, "/")</f>
        <v>music</v>
      </c>
      <c r="U844" t="str">
        <v>metal</v>
      </c>
    </row>
    <row r="845" spans="1:21" x14ac:dyDescent="0.35">
      <c r="A845">
        <v>734</v>
      </c>
      <c r="B845" t="s">
        <v>1506</v>
      </c>
      <c r="C845" s="3" t="s">
        <v>1507</v>
      </c>
      <c r="D845">
        <v>4200</v>
      </c>
      <c r="E845">
        <v>13404</v>
      </c>
      <c r="F845">
        <f>ROUND(((E845/D845)*100),1)</f>
        <v>319.10000000000002</v>
      </c>
      <c r="G845" t="s">
        <v>20</v>
      </c>
      <c r="H845">
        <f>(E845/I845)</f>
        <v>25.007462686567163</v>
      </c>
      <c r="I845">
        <v>536</v>
      </c>
      <c r="J845" t="s">
        <v>21</v>
      </c>
      <c r="K845" t="s">
        <v>22</v>
      </c>
      <c r="L845">
        <v>1485583200</v>
      </c>
      <c r="M845" s="9">
        <f>(((L845/60)/60)/24)+DATE(1970,1,1)</f>
        <v>42763.25</v>
      </c>
      <c r="N845">
        <v>1486620000</v>
      </c>
      <c r="O845" s="9">
        <f>(((N845/60)/60)/24)+DATE(1970,1,1)</f>
        <v>42775.25</v>
      </c>
      <c r="P845" s="10">
        <f>YEAR(M845)</f>
        <v>2017</v>
      </c>
      <c r="Q845" t="b">
        <v>0</v>
      </c>
      <c r="R845" t="b">
        <v>1</v>
      </c>
      <c r="S845" t="s">
        <v>33</v>
      </c>
      <c r="T845" t="str" cm="1">
        <f t="array" ref="T845:U845">_xlfn.TEXTSPLIT(S845, "/")</f>
        <v>theater</v>
      </c>
      <c r="U845" t="str">
        <v>plays</v>
      </c>
    </row>
    <row r="846" spans="1:21" ht="31" x14ac:dyDescent="0.35">
      <c r="A846">
        <v>735</v>
      </c>
      <c r="B846" t="s">
        <v>1508</v>
      </c>
      <c r="C846" s="3" t="s">
        <v>1509</v>
      </c>
      <c r="D846">
        <v>37100</v>
      </c>
      <c r="E846">
        <v>131404</v>
      </c>
      <c r="F846">
        <f>ROUND(((E846/D846)*100),1)</f>
        <v>354.2</v>
      </c>
      <c r="G846" t="s">
        <v>20</v>
      </c>
      <c r="H846">
        <f>(E846/I846)</f>
        <v>65.998995479658461</v>
      </c>
      <c r="I846">
        <v>1991</v>
      </c>
      <c r="J846" t="s">
        <v>21</v>
      </c>
      <c r="K846" t="s">
        <v>22</v>
      </c>
      <c r="L846">
        <v>1459314000</v>
      </c>
      <c r="M846" s="9">
        <f>(((L846/60)/60)/24)+DATE(1970,1,1)</f>
        <v>42459.208333333328</v>
      </c>
      <c r="N846">
        <v>1459918800</v>
      </c>
      <c r="O846" s="9">
        <f>(((N846/60)/60)/24)+DATE(1970,1,1)</f>
        <v>42466.208333333328</v>
      </c>
      <c r="P846" s="10">
        <f>YEAR(M846)</f>
        <v>2016</v>
      </c>
      <c r="Q846" t="b">
        <v>0</v>
      </c>
      <c r="R846" t="b">
        <v>0</v>
      </c>
      <c r="S846" t="s">
        <v>122</v>
      </c>
      <c r="T846" t="str" cm="1">
        <f t="array" ref="T846:U846">_xlfn.TEXTSPLIT(S846, "/")</f>
        <v>photography</v>
      </c>
      <c r="U846" t="str">
        <v>photography books</v>
      </c>
    </row>
    <row r="847" spans="1:21" ht="31" x14ac:dyDescent="0.35">
      <c r="A847">
        <v>737</v>
      </c>
      <c r="B847" t="s">
        <v>1512</v>
      </c>
      <c r="C847" s="3" t="s">
        <v>1513</v>
      </c>
      <c r="D847">
        <v>3700</v>
      </c>
      <c r="E847">
        <v>5028</v>
      </c>
      <c r="F847">
        <f>ROUND(((E847/D847)*100),1)</f>
        <v>135.9</v>
      </c>
      <c r="G847" t="s">
        <v>20</v>
      </c>
      <c r="H847">
        <f>(E847/I847)</f>
        <v>27.933333333333334</v>
      </c>
      <c r="I847">
        <v>180</v>
      </c>
      <c r="J847" t="s">
        <v>21</v>
      </c>
      <c r="K847" t="s">
        <v>22</v>
      </c>
      <c r="L847">
        <v>1478844000</v>
      </c>
      <c r="M847" s="9">
        <f>(((L847/60)/60)/24)+DATE(1970,1,1)</f>
        <v>42685.25</v>
      </c>
      <c r="N847">
        <v>1479880800</v>
      </c>
      <c r="O847" s="9">
        <f>(((N847/60)/60)/24)+DATE(1970,1,1)</f>
        <v>42697.25</v>
      </c>
      <c r="P847" s="10">
        <f>YEAR(M847)</f>
        <v>2016</v>
      </c>
      <c r="Q847" t="b">
        <v>0</v>
      </c>
      <c r="R847" t="b">
        <v>0</v>
      </c>
      <c r="S847" t="s">
        <v>60</v>
      </c>
      <c r="T847" t="str" cm="1">
        <f t="array" ref="T847:U847">_xlfn.TEXTSPLIT(S847, "/")</f>
        <v>music</v>
      </c>
      <c r="U847" t="str">
        <v>indie rock</v>
      </c>
    </row>
    <row r="848" spans="1:21" x14ac:dyDescent="0.35">
      <c r="A848">
        <v>741</v>
      </c>
      <c r="B848" t="s">
        <v>628</v>
      </c>
      <c r="C848" s="3" t="s">
        <v>1519</v>
      </c>
      <c r="D848">
        <v>1200</v>
      </c>
      <c r="E848">
        <v>14150</v>
      </c>
      <c r="F848">
        <f>ROUND(((E848/D848)*100),1)</f>
        <v>1179.2</v>
      </c>
      <c r="G848" t="s">
        <v>20</v>
      </c>
      <c r="H848">
        <f>(E848/I848)</f>
        <v>108.84615384615384</v>
      </c>
      <c r="I848">
        <v>130</v>
      </c>
      <c r="J848" t="s">
        <v>21</v>
      </c>
      <c r="K848" t="s">
        <v>22</v>
      </c>
      <c r="L848">
        <v>1274590800</v>
      </c>
      <c r="M848" s="9">
        <f>(((L848/60)/60)/24)+DATE(1970,1,1)</f>
        <v>40321.208333333336</v>
      </c>
      <c r="N848">
        <v>1274677200</v>
      </c>
      <c r="O848" s="9">
        <f>(((N848/60)/60)/24)+DATE(1970,1,1)</f>
        <v>40322.208333333336</v>
      </c>
      <c r="P848" s="10">
        <f>YEAR(M848)</f>
        <v>2010</v>
      </c>
      <c r="Q848" t="b">
        <v>0</v>
      </c>
      <c r="R848" t="b">
        <v>0</v>
      </c>
      <c r="S848" t="s">
        <v>33</v>
      </c>
      <c r="T848" t="str" cm="1">
        <f t="array" ref="T848:U848">_xlfn.TEXTSPLIT(S848, "/")</f>
        <v>theater</v>
      </c>
      <c r="U848" t="str">
        <v>plays</v>
      </c>
    </row>
    <row r="849" spans="1:21" ht="31" x14ac:dyDescent="0.35">
      <c r="A849">
        <v>742</v>
      </c>
      <c r="B849" t="s">
        <v>1520</v>
      </c>
      <c r="C849" s="3" t="s">
        <v>1521</v>
      </c>
      <c r="D849">
        <v>1200</v>
      </c>
      <c r="E849">
        <v>13513</v>
      </c>
      <c r="F849">
        <f>ROUND(((E849/D849)*100),1)</f>
        <v>1126.0999999999999</v>
      </c>
      <c r="G849" t="s">
        <v>20</v>
      </c>
      <c r="H849">
        <f>(E849/I849)</f>
        <v>110.76229508196721</v>
      </c>
      <c r="I849">
        <v>122</v>
      </c>
      <c r="J849" t="s">
        <v>21</v>
      </c>
      <c r="K849" t="s">
        <v>22</v>
      </c>
      <c r="L849">
        <v>1263880800</v>
      </c>
      <c r="M849" s="9">
        <f>(((L849/60)/60)/24)+DATE(1970,1,1)</f>
        <v>40197.25</v>
      </c>
      <c r="N849">
        <v>1267509600</v>
      </c>
      <c r="O849" s="9">
        <f>(((N849/60)/60)/24)+DATE(1970,1,1)</f>
        <v>40239.25</v>
      </c>
      <c r="P849" s="10">
        <f>YEAR(M849)</f>
        <v>2010</v>
      </c>
      <c r="Q849" t="b">
        <v>0</v>
      </c>
      <c r="R849" t="b">
        <v>0</v>
      </c>
      <c r="S849" t="s">
        <v>50</v>
      </c>
      <c r="T849" t="str" cm="1">
        <f t="array" ref="T849:U849">_xlfn.TEXTSPLIT(S849, "/")</f>
        <v>music</v>
      </c>
      <c r="U849" t="str">
        <v>electric music</v>
      </c>
    </row>
    <row r="850" spans="1:21" x14ac:dyDescent="0.35">
      <c r="A850">
        <v>744</v>
      </c>
      <c r="B850" t="s">
        <v>1524</v>
      </c>
      <c r="C850" s="3" t="s">
        <v>1525</v>
      </c>
      <c r="D850">
        <v>2000</v>
      </c>
      <c r="E850">
        <v>14240</v>
      </c>
      <c r="F850">
        <f>ROUND(((E850/D850)*100),1)</f>
        <v>712</v>
      </c>
      <c r="G850" t="s">
        <v>20</v>
      </c>
      <c r="H850">
        <f>(E850/I850)</f>
        <v>101.71428571428571</v>
      </c>
      <c r="I850">
        <v>140</v>
      </c>
      <c r="J850" t="s">
        <v>21</v>
      </c>
      <c r="K850" t="s">
        <v>22</v>
      </c>
      <c r="L850">
        <v>1533877200</v>
      </c>
      <c r="M850" s="9">
        <f>(((L850/60)/60)/24)+DATE(1970,1,1)</f>
        <v>43322.208333333328</v>
      </c>
      <c r="N850">
        <v>1534050000</v>
      </c>
      <c r="O850" s="9">
        <f>(((N850/60)/60)/24)+DATE(1970,1,1)</f>
        <v>43324.208333333328</v>
      </c>
      <c r="P850" s="10">
        <f>YEAR(M850)</f>
        <v>2018</v>
      </c>
      <c r="Q850" t="b">
        <v>0</v>
      </c>
      <c r="R850" t="b">
        <v>1</v>
      </c>
      <c r="S850" t="s">
        <v>33</v>
      </c>
      <c r="T850" t="str" cm="1">
        <f t="array" ref="T850:U850">_xlfn.TEXTSPLIT(S850, "/")</f>
        <v>theater</v>
      </c>
      <c r="U850" t="str">
        <v>plays</v>
      </c>
    </row>
    <row r="851" spans="1:21" ht="31" x14ac:dyDescent="0.35">
      <c r="A851">
        <v>746</v>
      </c>
      <c r="B851" t="s">
        <v>1528</v>
      </c>
      <c r="C851" s="3" t="s">
        <v>1529</v>
      </c>
      <c r="D851">
        <v>55800</v>
      </c>
      <c r="E851">
        <v>118580</v>
      </c>
      <c r="F851">
        <f>ROUND(((E851/D851)*100),1)</f>
        <v>212.5</v>
      </c>
      <c r="G851" t="s">
        <v>20</v>
      </c>
      <c r="H851">
        <f>(E851/I851)</f>
        <v>35</v>
      </c>
      <c r="I851">
        <v>3388</v>
      </c>
      <c r="J851" t="s">
        <v>21</v>
      </c>
      <c r="K851" t="s">
        <v>22</v>
      </c>
      <c r="L851">
        <v>1318136400</v>
      </c>
      <c r="M851" s="9">
        <f>(((L851/60)/60)/24)+DATE(1970,1,1)</f>
        <v>40825.208333333336</v>
      </c>
      <c r="N851">
        <v>1318568400</v>
      </c>
      <c r="O851" s="9">
        <f>(((N851/60)/60)/24)+DATE(1970,1,1)</f>
        <v>40830.208333333336</v>
      </c>
      <c r="P851" s="10">
        <f>YEAR(M851)</f>
        <v>2011</v>
      </c>
      <c r="Q851" t="b">
        <v>0</v>
      </c>
      <c r="R851" t="b">
        <v>0</v>
      </c>
      <c r="S851" t="s">
        <v>28</v>
      </c>
      <c r="T851" t="str" cm="1">
        <f t="array" ref="T851:U851">_xlfn.TEXTSPLIT(S851, "/")</f>
        <v>technology</v>
      </c>
      <c r="U851" t="str">
        <v>web</v>
      </c>
    </row>
    <row r="852" spans="1:21" x14ac:dyDescent="0.35">
      <c r="A852">
        <v>747</v>
      </c>
      <c r="B852" t="s">
        <v>1530</v>
      </c>
      <c r="C852" s="3" t="s">
        <v>1531</v>
      </c>
      <c r="D852">
        <v>4900</v>
      </c>
      <c r="E852">
        <v>11214</v>
      </c>
      <c r="F852">
        <f>ROUND(((E852/D852)*100),1)</f>
        <v>228.9</v>
      </c>
      <c r="G852" t="s">
        <v>20</v>
      </c>
      <c r="H852">
        <f>(E852/I852)</f>
        <v>40.049999999999997</v>
      </c>
      <c r="I852">
        <v>280</v>
      </c>
      <c r="J852" t="s">
        <v>21</v>
      </c>
      <c r="K852" t="s">
        <v>22</v>
      </c>
      <c r="L852">
        <v>1283403600</v>
      </c>
      <c r="M852" s="9">
        <f>(((L852/60)/60)/24)+DATE(1970,1,1)</f>
        <v>40423.208333333336</v>
      </c>
      <c r="N852">
        <v>1284354000</v>
      </c>
      <c r="O852" s="9">
        <f>(((N852/60)/60)/24)+DATE(1970,1,1)</f>
        <v>40434.208333333336</v>
      </c>
      <c r="P852" s="10">
        <f>YEAR(M852)</f>
        <v>2010</v>
      </c>
      <c r="Q852" t="b">
        <v>0</v>
      </c>
      <c r="R852" t="b">
        <v>0</v>
      </c>
      <c r="S852" t="s">
        <v>33</v>
      </c>
      <c r="T852" t="str" cm="1">
        <f t="array" ref="T852:U852">_xlfn.TEXTSPLIT(S852, "/")</f>
        <v>theater</v>
      </c>
      <c r="U852" t="str">
        <v>plays</v>
      </c>
    </row>
    <row r="853" spans="1:21" x14ac:dyDescent="0.35">
      <c r="A853">
        <v>749</v>
      </c>
      <c r="B853" t="s">
        <v>1534</v>
      </c>
      <c r="C853" s="3" t="s">
        <v>1535</v>
      </c>
      <c r="D853">
        <v>8600</v>
      </c>
      <c r="E853">
        <v>13527</v>
      </c>
      <c r="F853">
        <f>ROUND(((E853/D853)*100),1)</f>
        <v>157.30000000000001</v>
      </c>
      <c r="G853" t="s">
        <v>20</v>
      </c>
      <c r="H853">
        <f>(E853/I853)</f>
        <v>36.959016393442624</v>
      </c>
      <c r="I853">
        <v>366</v>
      </c>
      <c r="J853" t="s">
        <v>107</v>
      </c>
      <c r="K853" t="s">
        <v>108</v>
      </c>
      <c r="L853">
        <v>1412744400</v>
      </c>
      <c r="M853" s="9">
        <f>(((L853/60)/60)/24)+DATE(1970,1,1)</f>
        <v>41920.208333333336</v>
      </c>
      <c r="N853">
        <v>1413781200</v>
      </c>
      <c r="O853" s="9">
        <f>(((N853/60)/60)/24)+DATE(1970,1,1)</f>
        <v>41932.208333333336</v>
      </c>
      <c r="P853" s="10">
        <f>YEAR(M853)</f>
        <v>2014</v>
      </c>
      <c r="Q853" t="b">
        <v>0</v>
      </c>
      <c r="R853" t="b">
        <v>1</v>
      </c>
      <c r="S853" t="s">
        <v>65</v>
      </c>
      <c r="T853" t="str" cm="1">
        <f t="array" ref="T853:U853">_xlfn.TEXTSPLIT(S853, "/")</f>
        <v>technology</v>
      </c>
      <c r="U853" t="str">
        <v>wearables</v>
      </c>
    </row>
    <row r="854" spans="1:21" x14ac:dyDescent="0.35">
      <c r="A854">
        <v>751</v>
      </c>
      <c r="B854" t="s">
        <v>1538</v>
      </c>
      <c r="C854" s="3" t="s">
        <v>1539</v>
      </c>
      <c r="D854">
        <v>3600</v>
      </c>
      <c r="E854">
        <v>8363</v>
      </c>
      <c r="F854">
        <f>ROUND(((E854/D854)*100),1)</f>
        <v>232.3</v>
      </c>
      <c r="G854" t="s">
        <v>20</v>
      </c>
      <c r="H854">
        <f>(E854/I854)</f>
        <v>30.974074074074075</v>
      </c>
      <c r="I854">
        <v>270</v>
      </c>
      <c r="J854" t="s">
        <v>21</v>
      </c>
      <c r="K854" t="s">
        <v>22</v>
      </c>
      <c r="L854">
        <v>1458190800</v>
      </c>
      <c r="M854" s="9">
        <f>(((L854/60)/60)/24)+DATE(1970,1,1)</f>
        <v>42446.208333333328</v>
      </c>
      <c r="N854">
        <v>1459486800</v>
      </c>
      <c r="O854" s="9">
        <f>(((N854/60)/60)/24)+DATE(1970,1,1)</f>
        <v>42461.208333333328</v>
      </c>
      <c r="P854" s="10">
        <f>YEAR(M854)</f>
        <v>2016</v>
      </c>
      <c r="Q854" t="b">
        <v>1</v>
      </c>
      <c r="R854" t="b">
        <v>1</v>
      </c>
      <c r="S854" t="s">
        <v>68</v>
      </c>
      <c r="T854" t="str" cm="1">
        <f t="array" ref="T854:U854">_xlfn.TEXTSPLIT(S854, "/")</f>
        <v>publishing</v>
      </c>
      <c r="U854" t="str">
        <v>nonfiction</v>
      </c>
    </row>
    <row r="855" spans="1:21" x14ac:dyDescent="0.35">
      <c r="A855">
        <v>753</v>
      </c>
      <c r="B855" t="s">
        <v>1542</v>
      </c>
      <c r="C855" s="3" t="s">
        <v>1543</v>
      </c>
      <c r="D855">
        <v>4700</v>
      </c>
      <c r="E855">
        <v>12065</v>
      </c>
      <c r="F855">
        <f>ROUND(((E855/D855)*100),1)</f>
        <v>256.7</v>
      </c>
      <c r="G855" t="s">
        <v>20</v>
      </c>
      <c r="H855">
        <f>(E855/I855)</f>
        <v>88.065693430656935</v>
      </c>
      <c r="I855">
        <v>137</v>
      </c>
      <c r="J855" t="s">
        <v>21</v>
      </c>
      <c r="K855" t="s">
        <v>22</v>
      </c>
      <c r="L855">
        <v>1274590800</v>
      </c>
      <c r="M855" s="9">
        <f>(((L855/60)/60)/24)+DATE(1970,1,1)</f>
        <v>40321.208333333336</v>
      </c>
      <c r="N855">
        <v>1275886800</v>
      </c>
      <c r="O855" s="9">
        <f>(((N855/60)/60)/24)+DATE(1970,1,1)</f>
        <v>40336.208333333336</v>
      </c>
      <c r="P855" s="10">
        <f>YEAR(M855)</f>
        <v>2010</v>
      </c>
      <c r="Q855" t="b">
        <v>0</v>
      </c>
      <c r="R855" t="b">
        <v>0</v>
      </c>
      <c r="S855" t="s">
        <v>122</v>
      </c>
      <c r="T855" t="str" cm="1">
        <f t="array" ref="T855:U855">_xlfn.TEXTSPLIT(S855, "/")</f>
        <v>photography</v>
      </c>
      <c r="U855" t="str">
        <v>photography books</v>
      </c>
    </row>
    <row r="856" spans="1:21" x14ac:dyDescent="0.35">
      <c r="A856">
        <v>754</v>
      </c>
      <c r="B856" t="s">
        <v>1544</v>
      </c>
      <c r="C856" s="3" t="s">
        <v>1545</v>
      </c>
      <c r="D856">
        <v>70400</v>
      </c>
      <c r="E856">
        <v>118603</v>
      </c>
      <c r="F856">
        <f>ROUND(((E856/D856)*100),1)</f>
        <v>168.5</v>
      </c>
      <c r="G856" t="s">
        <v>20</v>
      </c>
      <c r="H856">
        <f>(E856/I856)</f>
        <v>37.005616224648989</v>
      </c>
      <c r="I856">
        <v>3205</v>
      </c>
      <c r="J856" t="s">
        <v>21</v>
      </c>
      <c r="K856" t="s">
        <v>22</v>
      </c>
      <c r="L856">
        <v>1351400400</v>
      </c>
      <c r="M856" s="9">
        <f>(((L856/60)/60)/24)+DATE(1970,1,1)</f>
        <v>41210.208333333336</v>
      </c>
      <c r="N856">
        <v>1355983200</v>
      </c>
      <c r="O856" s="9">
        <f>(((N856/60)/60)/24)+DATE(1970,1,1)</f>
        <v>41263.25</v>
      </c>
      <c r="P856" s="10">
        <f>YEAR(M856)</f>
        <v>2012</v>
      </c>
      <c r="Q856" t="b">
        <v>0</v>
      </c>
      <c r="R856" t="b">
        <v>0</v>
      </c>
      <c r="S856" t="s">
        <v>33</v>
      </c>
      <c r="T856" t="str" cm="1">
        <f t="array" ref="T856:U856">_xlfn.TEXTSPLIT(S856, "/")</f>
        <v>theater</v>
      </c>
      <c r="U856" t="str">
        <v>plays</v>
      </c>
    </row>
    <row r="857" spans="1:21" x14ac:dyDescent="0.35">
      <c r="A857">
        <v>755</v>
      </c>
      <c r="B857" t="s">
        <v>1546</v>
      </c>
      <c r="C857" s="3" t="s">
        <v>1547</v>
      </c>
      <c r="D857">
        <v>4500</v>
      </c>
      <c r="E857">
        <v>7496</v>
      </c>
      <c r="F857">
        <f>ROUND(((E857/D857)*100),1)</f>
        <v>166.6</v>
      </c>
      <c r="G857" t="s">
        <v>20</v>
      </c>
      <c r="H857">
        <f>(E857/I857)</f>
        <v>26.027777777777779</v>
      </c>
      <c r="I857">
        <v>288</v>
      </c>
      <c r="J857" t="s">
        <v>36</v>
      </c>
      <c r="K857" t="s">
        <v>37</v>
      </c>
      <c r="L857">
        <v>1514354400</v>
      </c>
      <c r="M857" s="9">
        <f>(((L857/60)/60)/24)+DATE(1970,1,1)</f>
        <v>43096.25</v>
      </c>
      <c r="N857">
        <v>1515391200</v>
      </c>
      <c r="O857" s="9">
        <f>(((N857/60)/60)/24)+DATE(1970,1,1)</f>
        <v>43108.25</v>
      </c>
      <c r="P857" s="10">
        <f>YEAR(M857)</f>
        <v>2017</v>
      </c>
      <c r="Q857" t="b">
        <v>0</v>
      </c>
      <c r="R857" t="b">
        <v>1</v>
      </c>
      <c r="S857" t="s">
        <v>33</v>
      </c>
      <c r="T857" t="str" cm="1">
        <f t="array" ref="T857:U857">_xlfn.TEXTSPLIT(S857, "/")</f>
        <v>theater</v>
      </c>
      <c r="U857" t="str">
        <v>plays</v>
      </c>
    </row>
    <row r="858" spans="1:21" ht="31" x14ac:dyDescent="0.35">
      <c r="A858">
        <v>756</v>
      </c>
      <c r="B858" t="s">
        <v>1548</v>
      </c>
      <c r="C858" s="3" t="s">
        <v>1549</v>
      </c>
      <c r="D858">
        <v>1300</v>
      </c>
      <c r="E858">
        <v>10037</v>
      </c>
      <c r="F858">
        <f>ROUND(((E858/D858)*100),1)</f>
        <v>772.1</v>
      </c>
      <c r="G858" t="s">
        <v>20</v>
      </c>
      <c r="H858">
        <f>(E858/I858)</f>
        <v>67.817567567567565</v>
      </c>
      <c r="I858">
        <v>148</v>
      </c>
      <c r="J858" t="s">
        <v>21</v>
      </c>
      <c r="K858" t="s">
        <v>22</v>
      </c>
      <c r="L858">
        <v>1421733600</v>
      </c>
      <c r="M858" s="9">
        <f>(((L858/60)/60)/24)+DATE(1970,1,1)</f>
        <v>42024.25</v>
      </c>
      <c r="N858">
        <v>1422252000</v>
      </c>
      <c r="O858" s="9">
        <f>(((N858/60)/60)/24)+DATE(1970,1,1)</f>
        <v>42030.25</v>
      </c>
      <c r="P858" s="10">
        <f>YEAR(M858)</f>
        <v>2015</v>
      </c>
      <c r="Q858" t="b">
        <v>0</v>
      </c>
      <c r="R858" t="b">
        <v>0</v>
      </c>
      <c r="S858" t="s">
        <v>33</v>
      </c>
      <c r="T858" t="str" cm="1">
        <f t="array" ref="T858:U858">_xlfn.TEXTSPLIT(S858, "/")</f>
        <v>theater</v>
      </c>
      <c r="U858" t="str">
        <v>plays</v>
      </c>
    </row>
    <row r="859" spans="1:21" x14ac:dyDescent="0.35">
      <c r="A859">
        <v>757</v>
      </c>
      <c r="B859" t="s">
        <v>1550</v>
      </c>
      <c r="C859" s="3" t="s">
        <v>1551</v>
      </c>
      <c r="D859">
        <v>1400</v>
      </c>
      <c r="E859">
        <v>5696</v>
      </c>
      <c r="F859">
        <f>ROUND(((E859/D859)*100),1)</f>
        <v>406.9</v>
      </c>
      <c r="G859" t="s">
        <v>20</v>
      </c>
      <c r="H859">
        <f>(E859/I859)</f>
        <v>49.964912280701753</v>
      </c>
      <c r="I859">
        <v>114</v>
      </c>
      <c r="J859" t="s">
        <v>21</v>
      </c>
      <c r="K859" t="s">
        <v>22</v>
      </c>
      <c r="L859">
        <v>1305176400</v>
      </c>
      <c r="M859" s="9">
        <f>(((L859/60)/60)/24)+DATE(1970,1,1)</f>
        <v>40675.208333333336</v>
      </c>
      <c r="N859">
        <v>1305522000</v>
      </c>
      <c r="O859" s="9">
        <f>(((N859/60)/60)/24)+DATE(1970,1,1)</f>
        <v>40679.208333333336</v>
      </c>
      <c r="P859" s="10">
        <f>YEAR(M859)</f>
        <v>2011</v>
      </c>
      <c r="Q859" t="b">
        <v>0</v>
      </c>
      <c r="R859" t="b">
        <v>0</v>
      </c>
      <c r="S859" t="s">
        <v>53</v>
      </c>
      <c r="T859" t="str" cm="1">
        <f t="array" ref="T859:U859">_xlfn.TEXTSPLIT(S859, "/")</f>
        <v>film &amp; video</v>
      </c>
      <c r="U859" t="str">
        <v>drama</v>
      </c>
    </row>
    <row r="860" spans="1:21" x14ac:dyDescent="0.35">
      <c r="A860">
        <v>758</v>
      </c>
      <c r="B860" t="s">
        <v>1552</v>
      </c>
      <c r="C860" s="3" t="s">
        <v>1553</v>
      </c>
      <c r="D860">
        <v>29600</v>
      </c>
      <c r="E860">
        <v>167005</v>
      </c>
      <c r="F860">
        <f>ROUND(((E860/D860)*100),1)</f>
        <v>564.20000000000005</v>
      </c>
      <c r="G860" t="s">
        <v>20</v>
      </c>
      <c r="H860">
        <f>(E860/I860)</f>
        <v>110.01646903820817</v>
      </c>
      <c r="I860">
        <v>1518</v>
      </c>
      <c r="J860" t="s">
        <v>15</v>
      </c>
      <c r="K860" t="s">
        <v>16</v>
      </c>
      <c r="L860">
        <v>1414126800</v>
      </c>
      <c r="M860" s="9">
        <f>(((L860/60)/60)/24)+DATE(1970,1,1)</f>
        <v>41936.208333333336</v>
      </c>
      <c r="N860">
        <v>1414904400</v>
      </c>
      <c r="O860" s="9">
        <f>(((N860/60)/60)/24)+DATE(1970,1,1)</f>
        <v>41945.208333333336</v>
      </c>
      <c r="P860" s="10">
        <f>YEAR(M860)</f>
        <v>2014</v>
      </c>
      <c r="Q860" t="b">
        <v>0</v>
      </c>
      <c r="R860" t="b">
        <v>0</v>
      </c>
      <c r="S860" t="s">
        <v>23</v>
      </c>
      <c r="T860" t="str" cm="1">
        <f t="array" ref="T860:U860">_xlfn.TEXTSPLIT(S860, "/")</f>
        <v>music</v>
      </c>
      <c r="U860" t="str">
        <v>rock</v>
      </c>
    </row>
    <row r="861" spans="1:21" x14ac:dyDescent="0.35">
      <c r="A861">
        <v>761</v>
      </c>
      <c r="B861" t="s">
        <v>1558</v>
      </c>
      <c r="C861" s="3" t="s">
        <v>1559</v>
      </c>
      <c r="D861">
        <v>2200</v>
      </c>
      <c r="E861">
        <v>14420</v>
      </c>
      <c r="F861">
        <f>ROUND(((E861/D861)*100),1)</f>
        <v>655.5</v>
      </c>
      <c r="G861" t="s">
        <v>20</v>
      </c>
      <c r="H861">
        <f>(E861/I861)</f>
        <v>86.867469879518069</v>
      </c>
      <c r="I861">
        <v>166</v>
      </c>
      <c r="J861" t="s">
        <v>21</v>
      </c>
      <c r="K861" t="s">
        <v>22</v>
      </c>
      <c r="L861">
        <v>1500699600</v>
      </c>
      <c r="M861" s="9">
        <f>(((L861/60)/60)/24)+DATE(1970,1,1)</f>
        <v>42938.208333333328</v>
      </c>
      <c r="N861">
        <v>1501131600</v>
      </c>
      <c r="O861" s="9">
        <f>(((N861/60)/60)/24)+DATE(1970,1,1)</f>
        <v>42943.208333333328</v>
      </c>
      <c r="P861" s="10">
        <f>YEAR(M861)</f>
        <v>2017</v>
      </c>
      <c r="Q861" t="b">
        <v>0</v>
      </c>
      <c r="R861" t="b">
        <v>0</v>
      </c>
      <c r="S861" t="s">
        <v>23</v>
      </c>
      <c r="T861" t="str" cm="1">
        <f t="array" ref="T861:U861">_xlfn.TEXTSPLIT(S861, "/")</f>
        <v>music</v>
      </c>
      <c r="U861" t="str">
        <v>rock</v>
      </c>
    </row>
    <row r="862" spans="1:21" x14ac:dyDescent="0.35">
      <c r="A862">
        <v>762</v>
      </c>
      <c r="B862" t="s">
        <v>668</v>
      </c>
      <c r="C862" s="3" t="s">
        <v>1560</v>
      </c>
      <c r="D862">
        <v>3500</v>
      </c>
      <c r="E862">
        <v>6204</v>
      </c>
      <c r="F862">
        <f>ROUND(((E862/D862)*100),1)</f>
        <v>177.3</v>
      </c>
      <c r="G862" t="s">
        <v>20</v>
      </c>
      <c r="H862">
        <f>(E862/I862)</f>
        <v>62.04</v>
      </c>
      <c r="I862">
        <v>100</v>
      </c>
      <c r="J862" t="s">
        <v>26</v>
      </c>
      <c r="K862" t="s">
        <v>27</v>
      </c>
      <c r="L862">
        <v>1354082400</v>
      </c>
      <c r="M862" s="9">
        <f>(((L862/60)/60)/24)+DATE(1970,1,1)</f>
        <v>41241.25</v>
      </c>
      <c r="N862">
        <v>1355032800</v>
      </c>
      <c r="O862" s="9">
        <f>(((N862/60)/60)/24)+DATE(1970,1,1)</f>
        <v>41252.25</v>
      </c>
      <c r="P862" s="10">
        <f>YEAR(M862)</f>
        <v>2012</v>
      </c>
      <c r="Q862" t="b">
        <v>0</v>
      </c>
      <c r="R862" t="b">
        <v>0</v>
      </c>
      <c r="S862" t="s">
        <v>159</v>
      </c>
      <c r="T862" t="str" cm="1">
        <f t="array" ref="T862:U862">_xlfn.TEXTSPLIT(S862, "/")</f>
        <v>music</v>
      </c>
      <c r="U862" t="str">
        <v>jazz</v>
      </c>
    </row>
    <row r="863" spans="1:21" x14ac:dyDescent="0.35">
      <c r="A863">
        <v>763</v>
      </c>
      <c r="B863" t="s">
        <v>1561</v>
      </c>
      <c r="C863" s="3" t="s">
        <v>1562</v>
      </c>
      <c r="D863">
        <v>5600</v>
      </c>
      <c r="E863">
        <v>6338</v>
      </c>
      <c r="F863">
        <f>ROUND(((E863/D863)*100),1)</f>
        <v>113.2</v>
      </c>
      <c r="G863" t="s">
        <v>20</v>
      </c>
      <c r="H863">
        <f>(E863/I863)</f>
        <v>26.970212765957445</v>
      </c>
      <c r="I863">
        <v>235</v>
      </c>
      <c r="J863" t="s">
        <v>21</v>
      </c>
      <c r="K863" t="s">
        <v>22</v>
      </c>
      <c r="L863">
        <v>1336453200</v>
      </c>
      <c r="M863" s="9">
        <f>(((L863/60)/60)/24)+DATE(1970,1,1)</f>
        <v>41037.208333333336</v>
      </c>
      <c r="N863">
        <v>1339477200</v>
      </c>
      <c r="O863" s="9">
        <f>(((N863/60)/60)/24)+DATE(1970,1,1)</f>
        <v>41072.208333333336</v>
      </c>
      <c r="P863" s="10">
        <f>YEAR(M863)</f>
        <v>2012</v>
      </c>
      <c r="Q863" t="b">
        <v>0</v>
      </c>
      <c r="R863" t="b">
        <v>1</v>
      </c>
      <c r="S863" t="s">
        <v>33</v>
      </c>
      <c r="T863" t="str" cm="1">
        <f t="array" ref="T863:U863">_xlfn.TEXTSPLIT(S863, "/")</f>
        <v>theater</v>
      </c>
      <c r="U863" t="str">
        <v>plays</v>
      </c>
    </row>
    <row r="864" spans="1:21" ht="31" x14ac:dyDescent="0.35">
      <c r="A864">
        <v>764</v>
      </c>
      <c r="B864" t="s">
        <v>1563</v>
      </c>
      <c r="C864" s="3" t="s">
        <v>1564</v>
      </c>
      <c r="D864">
        <v>1100</v>
      </c>
      <c r="E864">
        <v>8010</v>
      </c>
      <c r="F864">
        <f>ROUND(((E864/D864)*100),1)</f>
        <v>728.2</v>
      </c>
      <c r="G864" t="s">
        <v>20</v>
      </c>
      <c r="H864">
        <f>(E864/I864)</f>
        <v>54.121621621621621</v>
      </c>
      <c r="I864">
        <v>148</v>
      </c>
      <c r="J864" t="s">
        <v>21</v>
      </c>
      <c r="K864" t="s">
        <v>22</v>
      </c>
      <c r="L864">
        <v>1305262800</v>
      </c>
      <c r="M864" s="9">
        <f>(((L864/60)/60)/24)+DATE(1970,1,1)</f>
        <v>40676.208333333336</v>
      </c>
      <c r="N864">
        <v>1305954000</v>
      </c>
      <c r="O864" s="9">
        <f>(((N864/60)/60)/24)+DATE(1970,1,1)</f>
        <v>40684.208333333336</v>
      </c>
      <c r="P864" s="10">
        <f>YEAR(M864)</f>
        <v>2011</v>
      </c>
      <c r="Q864" t="b">
        <v>0</v>
      </c>
      <c r="R864" t="b">
        <v>0</v>
      </c>
      <c r="S864" t="s">
        <v>23</v>
      </c>
      <c r="T864" t="str" cm="1">
        <f t="array" ref="T864:U864">_xlfn.TEXTSPLIT(S864, "/")</f>
        <v>music</v>
      </c>
      <c r="U864" t="str">
        <v>rock</v>
      </c>
    </row>
    <row r="865" spans="1:21" x14ac:dyDescent="0.35">
      <c r="A865">
        <v>765</v>
      </c>
      <c r="B865" t="s">
        <v>1565</v>
      </c>
      <c r="C865" s="3" t="s">
        <v>1566</v>
      </c>
      <c r="D865">
        <v>3900</v>
      </c>
      <c r="E865">
        <v>8125</v>
      </c>
      <c r="F865">
        <f>ROUND(((E865/D865)*100),1)</f>
        <v>208.3</v>
      </c>
      <c r="G865" t="s">
        <v>20</v>
      </c>
      <c r="H865">
        <f>(E865/I865)</f>
        <v>41.035353535353536</v>
      </c>
      <c r="I865">
        <v>198</v>
      </c>
      <c r="J865" t="s">
        <v>21</v>
      </c>
      <c r="K865" t="s">
        <v>22</v>
      </c>
      <c r="L865">
        <v>1492232400</v>
      </c>
      <c r="M865" s="9">
        <f>(((L865/60)/60)/24)+DATE(1970,1,1)</f>
        <v>42840.208333333328</v>
      </c>
      <c r="N865">
        <v>1494392400</v>
      </c>
      <c r="O865" s="9">
        <f>(((N865/60)/60)/24)+DATE(1970,1,1)</f>
        <v>42865.208333333328</v>
      </c>
      <c r="P865" s="10">
        <f>YEAR(M865)</f>
        <v>2017</v>
      </c>
      <c r="Q865" t="b">
        <v>1</v>
      </c>
      <c r="R865" t="b">
        <v>1</v>
      </c>
      <c r="S865" t="s">
        <v>60</v>
      </c>
      <c r="T865" t="str" cm="1">
        <f t="array" ref="T865:U865">_xlfn.TEXTSPLIT(S865, "/")</f>
        <v>music</v>
      </c>
      <c r="U865" t="str">
        <v>indie rock</v>
      </c>
    </row>
    <row r="866" spans="1:21" ht="31" x14ac:dyDescent="0.35">
      <c r="A866">
        <v>768</v>
      </c>
      <c r="B866" t="s">
        <v>1571</v>
      </c>
      <c r="C866" s="3" t="s">
        <v>1572</v>
      </c>
      <c r="D866">
        <v>4800</v>
      </c>
      <c r="E866">
        <v>11088</v>
      </c>
      <c r="F866">
        <f>ROUND(((E866/D866)*100),1)</f>
        <v>231</v>
      </c>
      <c r="G866" t="s">
        <v>20</v>
      </c>
      <c r="H866">
        <f>(E866/I866)</f>
        <v>73.92</v>
      </c>
      <c r="I866">
        <v>150</v>
      </c>
      <c r="J866" t="s">
        <v>21</v>
      </c>
      <c r="K866" t="s">
        <v>22</v>
      </c>
      <c r="L866">
        <v>1386741600</v>
      </c>
      <c r="M866" s="9">
        <f>(((L866/60)/60)/24)+DATE(1970,1,1)</f>
        <v>41619.25</v>
      </c>
      <c r="N866">
        <v>1388037600</v>
      </c>
      <c r="O866" s="9">
        <f>(((N866/60)/60)/24)+DATE(1970,1,1)</f>
        <v>41634.25</v>
      </c>
      <c r="P866" s="10">
        <f>YEAR(M866)</f>
        <v>2013</v>
      </c>
      <c r="Q866" t="b">
        <v>0</v>
      </c>
      <c r="R866" t="b">
        <v>0</v>
      </c>
      <c r="S866" t="s">
        <v>33</v>
      </c>
      <c r="T866" t="str" cm="1">
        <f t="array" ref="T866:U866">_xlfn.TEXTSPLIT(S866, "/")</f>
        <v>theater</v>
      </c>
      <c r="U866" t="str">
        <v>plays</v>
      </c>
    </row>
    <row r="867" spans="1:21" ht="31" x14ac:dyDescent="0.35">
      <c r="A867">
        <v>770</v>
      </c>
      <c r="B867" t="s">
        <v>1575</v>
      </c>
      <c r="C867" s="3" t="s">
        <v>1576</v>
      </c>
      <c r="D867">
        <v>4300</v>
      </c>
      <c r="E867">
        <v>11642</v>
      </c>
      <c r="F867">
        <f>ROUND(((E867/D867)*100),1)</f>
        <v>270.7</v>
      </c>
      <c r="G867" t="s">
        <v>20</v>
      </c>
      <c r="H867">
        <f>(E867/I867)</f>
        <v>53.898148148148145</v>
      </c>
      <c r="I867">
        <v>216</v>
      </c>
      <c r="J867" t="s">
        <v>107</v>
      </c>
      <c r="K867" t="s">
        <v>108</v>
      </c>
      <c r="L867">
        <v>1397451600</v>
      </c>
      <c r="M867" s="9">
        <f>(((L867/60)/60)/24)+DATE(1970,1,1)</f>
        <v>41743.208333333336</v>
      </c>
      <c r="N867">
        <v>1398056400</v>
      </c>
      <c r="O867" s="9">
        <f>(((N867/60)/60)/24)+DATE(1970,1,1)</f>
        <v>41750.208333333336</v>
      </c>
      <c r="P867" s="10">
        <f>YEAR(M867)</f>
        <v>2014</v>
      </c>
      <c r="Q867" t="b">
        <v>0</v>
      </c>
      <c r="R867" t="b">
        <v>1</v>
      </c>
      <c r="S867" t="s">
        <v>33</v>
      </c>
      <c r="T867" t="str" cm="1">
        <f t="array" ref="T867:U867">_xlfn.TEXTSPLIT(S867, "/")</f>
        <v>theater</v>
      </c>
      <c r="U867" t="str">
        <v>plays</v>
      </c>
    </row>
    <row r="868" spans="1:21" ht="31" x14ac:dyDescent="0.35">
      <c r="A868">
        <v>772</v>
      </c>
      <c r="B868" t="s">
        <v>1579</v>
      </c>
      <c r="C868" s="3" t="s">
        <v>1580</v>
      </c>
      <c r="D868">
        <v>149600</v>
      </c>
      <c r="E868">
        <v>169586</v>
      </c>
      <c r="F868">
        <f>ROUND(((E868/D868)*100),1)</f>
        <v>113.4</v>
      </c>
      <c r="G868" t="s">
        <v>20</v>
      </c>
      <c r="H868">
        <f>(E868/I868)</f>
        <v>32.999805409612762</v>
      </c>
      <c r="I868">
        <v>5139</v>
      </c>
      <c r="J868" t="s">
        <v>21</v>
      </c>
      <c r="K868" t="s">
        <v>22</v>
      </c>
      <c r="L868">
        <v>1549692000</v>
      </c>
      <c r="M868" s="9">
        <f>(((L868/60)/60)/24)+DATE(1970,1,1)</f>
        <v>43505.25</v>
      </c>
      <c r="N868">
        <v>1550037600</v>
      </c>
      <c r="O868" s="9">
        <f>(((N868/60)/60)/24)+DATE(1970,1,1)</f>
        <v>43509.25</v>
      </c>
      <c r="P868" s="10">
        <f>YEAR(M868)</f>
        <v>2019</v>
      </c>
      <c r="Q868" t="b">
        <v>0</v>
      </c>
      <c r="R868" t="b">
        <v>0</v>
      </c>
      <c r="S868" t="s">
        <v>60</v>
      </c>
      <c r="T868" t="str" cm="1">
        <f t="array" ref="T868:U868">_xlfn.TEXTSPLIT(S868, "/")</f>
        <v>music</v>
      </c>
      <c r="U868" t="str">
        <v>indie rock</v>
      </c>
    </row>
    <row r="869" spans="1:21" x14ac:dyDescent="0.35">
      <c r="A869">
        <v>773</v>
      </c>
      <c r="B869" t="s">
        <v>1581</v>
      </c>
      <c r="C869" s="3" t="s">
        <v>1582</v>
      </c>
      <c r="D869">
        <v>53100</v>
      </c>
      <c r="E869">
        <v>101185</v>
      </c>
      <c r="F869">
        <f>ROUND(((E869/D869)*100),1)</f>
        <v>190.6</v>
      </c>
      <c r="G869" t="s">
        <v>20</v>
      </c>
      <c r="H869">
        <f>(E869/I869)</f>
        <v>43.00254993625159</v>
      </c>
      <c r="I869">
        <v>2353</v>
      </c>
      <c r="J869" t="s">
        <v>21</v>
      </c>
      <c r="K869" t="s">
        <v>22</v>
      </c>
      <c r="L869">
        <v>1492059600</v>
      </c>
      <c r="M869" s="9">
        <f>(((L869/60)/60)/24)+DATE(1970,1,1)</f>
        <v>42838.208333333328</v>
      </c>
      <c r="N869">
        <v>1492923600</v>
      </c>
      <c r="O869" s="9">
        <f>(((N869/60)/60)/24)+DATE(1970,1,1)</f>
        <v>42848.208333333328</v>
      </c>
      <c r="P869" s="10">
        <f>YEAR(M869)</f>
        <v>2017</v>
      </c>
      <c r="Q869" t="b">
        <v>0</v>
      </c>
      <c r="R869" t="b">
        <v>0</v>
      </c>
      <c r="S869" t="s">
        <v>33</v>
      </c>
      <c r="T869" t="str" cm="1">
        <f t="array" ref="T869:U869">_xlfn.TEXTSPLIT(S869, "/")</f>
        <v>theater</v>
      </c>
      <c r="U869" t="str">
        <v>plays</v>
      </c>
    </row>
    <row r="870" spans="1:21" x14ac:dyDescent="0.35">
      <c r="A870">
        <v>774</v>
      </c>
      <c r="B870" t="s">
        <v>1583</v>
      </c>
      <c r="C870" s="3" t="s">
        <v>1584</v>
      </c>
      <c r="D870">
        <v>5000</v>
      </c>
      <c r="E870">
        <v>6775</v>
      </c>
      <c r="F870">
        <f>ROUND(((E870/D870)*100),1)</f>
        <v>135.5</v>
      </c>
      <c r="G870" t="s">
        <v>20</v>
      </c>
      <c r="H870">
        <f>(E870/I870)</f>
        <v>86.858974358974365</v>
      </c>
      <c r="I870">
        <v>78</v>
      </c>
      <c r="J870" t="s">
        <v>107</v>
      </c>
      <c r="K870" t="s">
        <v>108</v>
      </c>
      <c r="L870">
        <v>1463979600</v>
      </c>
      <c r="M870" s="9">
        <f>(((L870/60)/60)/24)+DATE(1970,1,1)</f>
        <v>42513.208333333328</v>
      </c>
      <c r="N870">
        <v>1467522000</v>
      </c>
      <c r="O870" s="9">
        <f>(((N870/60)/60)/24)+DATE(1970,1,1)</f>
        <v>42554.208333333328</v>
      </c>
      <c r="P870" s="10">
        <f>YEAR(M870)</f>
        <v>2016</v>
      </c>
      <c r="Q870" t="b">
        <v>0</v>
      </c>
      <c r="R870" t="b">
        <v>0</v>
      </c>
      <c r="S870" t="s">
        <v>28</v>
      </c>
      <c r="T870" t="str" cm="1">
        <f t="array" ref="T870:U870">_xlfn.TEXTSPLIT(S870, "/")</f>
        <v>technology</v>
      </c>
      <c r="U870" t="str">
        <v>web</v>
      </c>
    </row>
    <row r="871" spans="1:21" x14ac:dyDescent="0.35">
      <c r="A871">
        <v>778</v>
      </c>
      <c r="B871" t="s">
        <v>1591</v>
      </c>
      <c r="C871" s="3" t="s">
        <v>1592</v>
      </c>
      <c r="D871">
        <v>1300</v>
      </c>
      <c r="E871">
        <v>10243</v>
      </c>
      <c r="F871">
        <f>ROUND(((E871/D871)*100),1)</f>
        <v>787.9</v>
      </c>
      <c r="G871" t="s">
        <v>20</v>
      </c>
      <c r="H871">
        <f>(E871/I871)</f>
        <v>58.867816091954026</v>
      </c>
      <c r="I871">
        <v>174</v>
      </c>
      <c r="J871" t="s">
        <v>98</v>
      </c>
      <c r="K871" t="s">
        <v>99</v>
      </c>
      <c r="L871">
        <v>1313211600</v>
      </c>
      <c r="M871" s="9">
        <f>(((L871/60)/60)/24)+DATE(1970,1,1)</f>
        <v>40768.208333333336</v>
      </c>
      <c r="N871">
        <v>1313643600</v>
      </c>
      <c r="O871" s="9">
        <f>(((N871/60)/60)/24)+DATE(1970,1,1)</f>
        <v>40773.208333333336</v>
      </c>
      <c r="P871" s="10">
        <f>YEAR(M871)</f>
        <v>2011</v>
      </c>
      <c r="Q871" t="b">
        <v>0</v>
      </c>
      <c r="R871" t="b">
        <v>0</v>
      </c>
      <c r="S871" t="s">
        <v>71</v>
      </c>
      <c r="T871" t="str" cm="1">
        <f t="array" ref="T871:U871">_xlfn.TEXTSPLIT(S871, "/")</f>
        <v>film &amp; video</v>
      </c>
      <c r="U871" t="str">
        <v>animation</v>
      </c>
    </row>
    <row r="872" spans="1:21" ht="31" x14ac:dyDescent="0.35">
      <c r="A872">
        <v>780</v>
      </c>
      <c r="B872" t="s">
        <v>1595</v>
      </c>
      <c r="C872" s="3" t="s">
        <v>1596</v>
      </c>
      <c r="D872">
        <v>5100</v>
      </c>
      <c r="E872">
        <v>5421</v>
      </c>
      <c r="F872">
        <f>ROUND(((E872/D872)*100),1)</f>
        <v>106.3</v>
      </c>
      <c r="G872" t="s">
        <v>20</v>
      </c>
      <c r="H872">
        <f>(E872/I872)</f>
        <v>33.054878048780488</v>
      </c>
      <c r="I872">
        <v>164</v>
      </c>
      <c r="J872" t="s">
        <v>21</v>
      </c>
      <c r="K872" t="s">
        <v>22</v>
      </c>
      <c r="L872">
        <v>1469163600</v>
      </c>
      <c r="M872" s="9">
        <f>(((L872/60)/60)/24)+DATE(1970,1,1)</f>
        <v>42573.208333333328</v>
      </c>
      <c r="N872">
        <v>1470805200</v>
      </c>
      <c r="O872" s="9">
        <f>(((N872/60)/60)/24)+DATE(1970,1,1)</f>
        <v>42592.208333333328</v>
      </c>
      <c r="P872" s="10">
        <f>YEAR(M872)</f>
        <v>2016</v>
      </c>
      <c r="Q872" t="b">
        <v>0</v>
      </c>
      <c r="R872" t="b">
        <v>1</v>
      </c>
      <c r="S872" t="s">
        <v>53</v>
      </c>
      <c r="T872" t="str" cm="1">
        <f t="array" ref="T872:U872">_xlfn.TEXTSPLIT(S872, "/")</f>
        <v>film &amp; video</v>
      </c>
      <c r="U872" t="str">
        <v>drama</v>
      </c>
    </row>
    <row r="873" spans="1:21" x14ac:dyDescent="0.35">
      <c r="A873">
        <v>782</v>
      </c>
      <c r="B873" t="s">
        <v>1599</v>
      </c>
      <c r="C873" s="3" t="s">
        <v>1600</v>
      </c>
      <c r="D873">
        <v>5100</v>
      </c>
      <c r="E873">
        <v>10981</v>
      </c>
      <c r="F873">
        <f>ROUND(((E873/D873)*100),1)</f>
        <v>215.3</v>
      </c>
      <c r="G873" t="s">
        <v>20</v>
      </c>
      <c r="H873">
        <f>(E873/I873)</f>
        <v>68.204968944099377</v>
      </c>
      <c r="I873">
        <v>161</v>
      </c>
      <c r="J873" t="s">
        <v>21</v>
      </c>
      <c r="K873" t="s">
        <v>22</v>
      </c>
      <c r="L873">
        <v>1298959200</v>
      </c>
      <c r="M873" s="9">
        <f>(((L873/60)/60)/24)+DATE(1970,1,1)</f>
        <v>40603.25</v>
      </c>
      <c r="N873">
        <v>1301374800</v>
      </c>
      <c r="O873" s="9">
        <f>(((N873/60)/60)/24)+DATE(1970,1,1)</f>
        <v>40631.208333333336</v>
      </c>
      <c r="P873" s="10">
        <f>YEAR(M873)</f>
        <v>2011</v>
      </c>
      <c r="Q873" t="b">
        <v>0</v>
      </c>
      <c r="R873" t="b">
        <v>1</v>
      </c>
      <c r="S873" t="s">
        <v>71</v>
      </c>
      <c r="T873" t="str" cm="1">
        <f t="array" ref="T873:U873">_xlfn.TEXTSPLIT(S873, "/")</f>
        <v>film &amp; video</v>
      </c>
      <c r="U873" t="str">
        <v>animation</v>
      </c>
    </row>
    <row r="874" spans="1:21" x14ac:dyDescent="0.35">
      <c r="A874">
        <v>783</v>
      </c>
      <c r="B874" t="s">
        <v>1601</v>
      </c>
      <c r="C874" s="3" t="s">
        <v>1602</v>
      </c>
      <c r="D874">
        <v>7400</v>
      </c>
      <c r="E874">
        <v>10451</v>
      </c>
      <c r="F874">
        <f>ROUND(((E874/D874)*100),1)</f>
        <v>141.19999999999999</v>
      </c>
      <c r="G874" t="s">
        <v>20</v>
      </c>
      <c r="H874">
        <f>(E874/I874)</f>
        <v>75.731884057971016</v>
      </c>
      <c r="I874">
        <v>138</v>
      </c>
      <c r="J874" t="s">
        <v>21</v>
      </c>
      <c r="K874" t="s">
        <v>22</v>
      </c>
      <c r="L874">
        <v>1387260000</v>
      </c>
      <c r="M874" s="9">
        <f>(((L874/60)/60)/24)+DATE(1970,1,1)</f>
        <v>41625.25</v>
      </c>
      <c r="N874">
        <v>1387864800</v>
      </c>
      <c r="O874" s="9">
        <f>(((N874/60)/60)/24)+DATE(1970,1,1)</f>
        <v>41632.25</v>
      </c>
      <c r="P874" s="10">
        <f>YEAR(M874)</f>
        <v>2013</v>
      </c>
      <c r="Q874" t="b">
        <v>0</v>
      </c>
      <c r="R874" t="b">
        <v>0</v>
      </c>
      <c r="S874" t="s">
        <v>23</v>
      </c>
      <c r="T874" t="str" cm="1">
        <f t="array" ref="T874:U874">_xlfn.TEXTSPLIT(S874, "/")</f>
        <v>music</v>
      </c>
      <c r="U874" t="str">
        <v>rock</v>
      </c>
    </row>
    <row r="875" spans="1:21" x14ac:dyDescent="0.35">
      <c r="A875">
        <v>784</v>
      </c>
      <c r="B875" t="s">
        <v>1603</v>
      </c>
      <c r="C875" s="3" t="s">
        <v>1604</v>
      </c>
      <c r="D875">
        <v>88900</v>
      </c>
      <c r="E875">
        <v>102535</v>
      </c>
      <c r="F875">
        <f>ROUND(((E875/D875)*100),1)</f>
        <v>115.3</v>
      </c>
      <c r="G875" t="s">
        <v>20</v>
      </c>
      <c r="H875">
        <f>(E875/I875)</f>
        <v>30.996070133010882</v>
      </c>
      <c r="I875">
        <v>3308</v>
      </c>
      <c r="J875" t="s">
        <v>21</v>
      </c>
      <c r="K875" t="s">
        <v>22</v>
      </c>
      <c r="L875">
        <v>1457244000</v>
      </c>
      <c r="M875" s="9">
        <f>(((L875/60)/60)/24)+DATE(1970,1,1)</f>
        <v>42435.25</v>
      </c>
      <c r="N875">
        <v>1458190800</v>
      </c>
      <c r="O875" s="9">
        <f>(((N875/60)/60)/24)+DATE(1970,1,1)</f>
        <v>42446.208333333328</v>
      </c>
      <c r="P875" s="10">
        <f>YEAR(M875)</f>
        <v>2016</v>
      </c>
      <c r="Q875" t="b">
        <v>0</v>
      </c>
      <c r="R875" t="b">
        <v>0</v>
      </c>
      <c r="S875" t="s">
        <v>28</v>
      </c>
      <c r="T875" t="str" cm="1">
        <f t="array" ref="T875:U875">_xlfn.TEXTSPLIT(S875, "/")</f>
        <v>technology</v>
      </c>
      <c r="U875" t="str">
        <v>web</v>
      </c>
    </row>
    <row r="876" spans="1:21" ht="31" x14ac:dyDescent="0.35">
      <c r="A876">
        <v>785</v>
      </c>
      <c r="B876" t="s">
        <v>1605</v>
      </c>
      <c r="C876" s="3" t="s">
        <v>1606</v>
      </c>
      <c r="D876">
        <v>6700</v>
      </c>
      <c r="E876">
        <v>12939</v>
      </c>
      <c r="F876">
        <f>ROUND(((E876/D876)*100),1)</f>
        <v>193.1</v>
      </c>
      <c r="G876" t="s">
        <v>20</v>
      </c>
      <c r="H876">
        <f>(E876/I876)</f>
        <v>101.88188976377953</v>
      </c>
      <c r="I876">
        <v>127</v>
      </c>
      <c r="J876" t="s">
        <v>26</v>
      </c>
      <c r="K876" t="s">
        <v>27</v>
      </c>
      <c r="L876">
        <v>1556341200</v>
      </c>
      <c r="M876" s="9">
        <f>(((L876/60)/60)/24)+DATE(1970,1,1)</f>
        <v>43582.208333333328</v>
      </c>
      <c r="N876">
        <v>1559278800</v>
      </c>
      <c r="O876" s="9">
        <f>(((N876/60)/60)/24)+DATE(1970,1,1)</f>
        <v>43616.208333333328</v>
      </c>
      <c r="P876" s="10">
        <f>YEAR(M876)</f>
        <v>2019</v>
      </c>
      <c r="Q876" t="b">
        <v>0</v>
      </c>
      <c r="R876" t="b">
        <v>1</v>
      </c>
      <c r="S876" t="s">
        <v>71</v>
      </c>
      <c r="T876" t="str" cm="1">
        <f t="array" ref="T876:U876">_xlfn.TEXTSPLIT(S876, "/")</f>
        <v>film &amp; video</v>
      </c>
      <c r="U876" t="str">
        <v>animation</v>
      </c>
    </row>
    <row r="877" spans="1:21" x14ac:dyDescent="0.35">
      <c r="A877">
        <v>786</v>
      </c>
      <c r="B877" t="s">
        <v>1607</v>
      </c>
      <c r="C877" s="3" t="s">
        <v>1608</v>
      </c>
      <c r="D877">
        <v>1500</v>
      </c>
      <c r="E877">
        <v>10946</v>
      </c>
      <c r="F877">
        <f>ROUND(((E877/D877)*100),1)</f>
        <v>729.7</v>
      </c>
      <c r="G877" t="s">
        <v>20</v>
      </c>
      <c r="H877">
        <f>(E877/I877)</f>
        <v>52.879227053140099</v>
      </c>
      <c r="I877">
        <v>207</v>
      </c>
      <c r="J877" t="s">
        <v>107</v>
      </c>
      <c r="K877" t="s">
        <v>108</v>
      </c>
      <c r="L877">
        <v>1522126800</v>
      </c>
      <c r="M877" s="9">
        <f>(((L877/60)/60)/24)+DATE(1970,1,1)</f>
        <v>43186.208333333328</v>
      </c>
      <c r="N877">
        <v>1522731600</v>
      </c>
      <c r="O877" s="9">
        <f>(((N877/60)/60)/24)+DATE(1970,1,1)</f>
        <v>43193.208333333328</v>
      </c>
      <c r="P877" s="10">
        <f>YEAR(M877)</f>
        <v>2018</v>
      </c>
      <c r="Q877" t="b">
        <v>0</v>
      </c>
      <c r="R877" t="b">
        <v>1</v>
      </c>
      <c r="S877" t="s">
        <v>159</v>
      </c>
      <c r="T877" t="str" cm="1">
        <f t="array" ref="T877:U877">_xlfn.TEXTSPLIT(S877, "/")</f>
        <v>music</v>
      </c>
      <c r="U877" t="str">
        <v>jazz</v>
      </c>
    </row>
    <row r="878" spans="1:21" ht="31" x14ac:dyDescent="0.35">
      <c r="A878">
        <v>793</v>
      </c>
      <c r="B878" t="s">
        <v>1621</v>
      </c>
      <c r="C878" s="3" t="s">
        <v>1622</v>
      </c>
      <c r="D878">
        <v>1100</v>
      </c>
      <c r="E878">
        <v>13045</v>
      </c>
      <c r="F878">
        <f>ROUND(((E878/D878)*100),1)</f>
        <v>1185.9000000000001</v>
      </c>
      <c r="G878" t="s">
        <v>20</v>
      </c>
      <c r="H878">
        <f>(E878/I878)</f>
        <v>72.071823204419886</v>
      </c>
      <c r="I878">
        <v>181</v>
      </c>
      <c r="J878" t="s">
        <v>98</v>
      </c>
      <c r="K878" t="s">
        <v>99</v>
      </c>
      <c r="L878">
        <v>1372136400</v>
      </c>
      <c r="M878" s="9">
        <f>(((L878/60)/60)/24)+DATE(1970,1,1)</f>
        <v>41450.208333333336</v>
      </c>
      <c r="N878">
        <v>1372482000</v>
      </c>
      <c r="O878" s="9">
        <f>(((N878/60)/60)/24)+DATE(1970,1,1)</f>
        <v>41454.208333333336</v>
      </c>
      <c r="P878" s="10">
        <f>YEAR(M878)</f>
        <v>2013</v>
      </c>
      <c r="Q878" t="b">
        <v>0</v>
      </c>
      <c r="R878" t="b">
        <v>0</v>
      </c>
      <c r="S878" t="s">
        <v>68</v>
      </c>
      <c r="T878" t="str" cm="1">
        <f t="array" ref="T878:U878">_xlfn.TEXTSPLIT(S878, "/")</f>
        <v>publishing</v>
      </c>
      <c r="U878" t="str">
        <v>nonfiction</v>
      </c>
    </row>
    <row r="879" spans="1:21" x14ac:dyDescent="0.35">
      <c r="A879">
        <v>794</v>
      </c>
      <c r="B879" t="s">
        <v>1623</v>
      </c>
      <c r="C879" s="3" t="s">
        <v>1624</v>
      </c>
      <c r="D879">
        <v>6600</v>
      </c>
      <c r="E879">
        <v>8276</v>
      </c>
      <c r="F879">
        <f>ROUND(((E879/D879)*100),1)</f>
        <v>125.4</v>
      </c>
      <c r="G879" t="s">
        <v>20</v>
      </c>
      <c r="H879">
        <f>(E879/I879)</f>
        <v>75.236363636363635</v>
      </c>
      <c r="I879">
        <v>110</v>
      </c>
      <c r="J879" t="s">
        <v>21</v>
      </c>
      <c r="K879" t="s">
        <v>22</v>
      </c>
      <c r="L879">
        <v>1513922400</v>
      </c>
      <c r="M879" s="9">
        <f>(((L879/60)/60)/24)+DATE(1970,1,1)</f>
        <v>43091.25</v>
      </c>
      <c r="N879">
        <v>1514959200</v>
      </c>
      <c r="O879" s="9">
        <f>(((N879/60)/60)/24)+DATE(1970,1,1)</f>
        <v>43103.25</v>
      </c>
      <c r="P879" s="10">
        <f>YEAR(M879)</f>
        <v>2017</v>
      </c>
      <c r="Q879" t="b">
        <v>0</v>
      </c>
      <c r="R879" t="b">
        <v>0</v>
      </c>
      <c r="S879" t="s">
        <v>23</v>
      </c>
      <c r="T879" t="str" cm="1">
        <f t="array" ref="T879:U879">_xlfn.TEXTSPLIT(S879, "/")</f>
        <v>music</v>
      </c>
      <c r="U879" t="str">
        <v>rock</v>
      </c>
    </row>
    <row r="880" spans="1:21" x14ac:dyDescent="0.35">
      <c r="A880">
        <v>797</v>
      </c>
      <c r="B880" t="s">
        <v>1629</v>
      </c>
      <c r="C880" s="3" t="s">
        <v>1630</v>
      </c>
      <c r="D880">
        <v>7600</v>
      </c>
      <c r="E880">
        <v>8332</v>
      </c>
      <c r="F880">
        <f>ROUND(((E880/D880)*100),1)</f>
        <v>109.6</v>
      </c>
      <c r="G880" t="s">
        <v>20</v>
      </c>
      <c r="H880">
        <f>(E880/I880)</f>
        <v>45.037837837837834</v>
      </c>
      <c r="I880">
        <v>185</v>
      </c>
      <c r="J880" t="s">
        <v>21</v>
      </c>
      <c r="K880" t="s">
        <v>22</v>
      </c>
      <c r="L880">
        <v>1546149600</v>
      </c>
      <c r="M880" s="9">
        <f>(((L880/60)/60)/24)+DATE(1970,1,1)</f>
        <v>43464.25</v>
      </c>
      <c r="N880">
        <v>1548136800</v>
      </c>
      <c r="O880" s="9">
        <f>(((N880/60)/60)/24)+DATE(1970,1,1)</f>
        <v>43487.25</v>
      </c>
      <c r="P880" s="10">
        <f>YEAR(M880)</f>
        <v>2018</v>
      </c>
      <c r="Q880" t="b">
        <v>0</v>
      </c>
      <c r="R880" t="b">
        <v>0</v>
      </c>
      <c r="S880" t="s">
        <v>28</v>
      </c>
      <c r="T880" t="str" cm="1">
        <f t="array" ref="T880:U880">_xlfn.TEXTSPLIT(S880, "/")</f>
        <v>technology</v>
      </c>
      <c r="U880" t="str">
        <v>web</v>
      </c>
    </row>
    <row r="881" spans="1:21" x14ac:dyDescent="0.35">
      <c r="A881">
        <v>798</v>
      </c>
      <c r="B881" t="s">
        <v>1631</v>
      </c>
      <c r="C881" s="3" t="s">
        <v>1632</v>
      </c>
      <c r="D881">
        <v>3400</v>
      </c>
      <c r="E881">
        <v>6408</v>
      </c>
      <c r="F881">
        <f>ROUND(((E881/D881)*100),1)</f>
        <v>188.5</v>
      </c>
      <c r="G881" t="s">
        <v>20</v>
      </c>
      <c r="H881">
        <f>(E881/I881)</f>
        <v>52.958677685950413</v>
      </c>
      <c r="I881">
        <v>121</v>
      </c>
      <c r="J881" t="s">
        <v>21</v>
      </c>
      <c r="K881" t="s">
        <v>22</v>
      </c>
      <c r="L881">
        <v>1338440400</v>
      </c>
      <c r="M881" s="9">
        <f>(((L881/60)/60)/24)+DATE(1970,1,1)</f>
        <v>41060.208333333336</v>
      </c>
      <c r="N881">
        <v>1340859600</v>
      </c>
      <c r="O881" s="9">
        <f>(((N881/60)/60)/24)+DATE(1970,1,1)</f>
        <v>41088.208333333336</v>
      </c>
      <c r="P881" s="10">
        <f>YEAR(M881)</f>
        <v>2012</v>
      </c>
      <c r="Q881" t="b">
        <v>0</v>
      </c>
      <c r="R881" t="b">
        <v>1</v>
      </c>
      <c r="S881" t="s">
        <v>33</v>
      </c>
      <c r="T881" t="str" cm="1">
        <f t="array" ref="T881:U881">_xlfn.TEXTSPLIT(S881, "/")</f>
        <v>theater</v>
      </c>
      <c r="U881" t="str">
        <v>plays</v>
      </c>
    </row>
    <row r="882" spans="1:21" x14ac:dyDescent="0.35">
      <c r="A882">
        <v>801</v>
      </c>
      <c r="B882" t="s">
        <v>1637</v>
      </c>
      <c r="C882" s="3" t="s">
        <v>1638</v>
      </c>
      <c r="D882">
        <v>2300</v>
      </c>
      <c r="E882">
        <v>4667</v>
      </c>
      <c r="F882">
        <f>ROUND(((E882/D882)*100),1)</f>
        <v>202.9</v>
      </c>
      <c r="G882" t="s">
        <v>20</v>
      </c>
      <c r="H882">
        <f>(E882/I882)</f>
        <v>44.028301886792455</v>
      </c>
      <c r="I882">
        <v>106</v>
      </c>
      <c r="J882" t="s">
        <v>21</v>
      </c>
      <c r="K882" t="s">
        <v>22</v>
      </c>
      <c r="L882">
        <v>1577772000</v>
      </c>
      <c r="M882" s="9">
        <f>(((L882/60)/60)/24)+DATE(1970,1,1)</f>
        <v>43830.25</v>
      </c>
      <c r="N882">
        <v>1579672800</v>
      </c>
      <c r="O882" s="9">
        <f>(((N882/60)/60)/24)+DATE(1970,1,1)</f>
        <v>43852.25</v>
      </c>
      <c r="P882" s="10">
        <f>YEAR(M882)</f>
        <v>2019</v>
      </c>
      <c r="Q882" t="b">
        <v>0</v>
      </c>
      <c r="R882" t="b">
        <v>1</v>
      </c>
      <c r="S882" t="s">
        <v>122</v>
      </c>
      <c r="T882" t="str" cm="1">
        <f t="array" ref="T882:U882">_xlfn.TEXTSPLIT(S882, "/")</f>
        <v>photography</v>
      </c>
      <c r="U882" t="str">
        <v>photography books</v>
      </c>
    </row>
    <row r="883" spans="1:21" ht="31" x14ac:dyDescent="0.35">
      <c r="A883">
        <v>802</v>
      </c>
      <c r="B883" t="s">
        <v>1639</v>
      </c>
      <c r="C883" s="3" t="s">
        <v>1640</v>
      </c>
      <c r="D883">
        <v>6200</v>
      </c>
      <c r="E883">
        <v>12216</v>
      </c>
      <c r="F883">
        <f>ROUND(((E883/D883)*100),1)</f>
        <v>197</v>
      </c>
      <c r="G883" t="s">
        <v>20</v>
      </c>
      <c r="H883">
        <f>(E883/I883)</f>
        <v>86.028169014084511</v>
      </c>
      <c r="I883">
        <v>142</v>
      </c>
      <c r="J883" t="s">
        <v>21</v>
      </c>
      <c r="K883" t="s">
        <v>22</v>
      </c>
      <c r="L883">
        <v>1562216400</v>
      </c>
      <c r="M883" s="9">
        <f>(((L883/60)/60)/24)+DATE(1970,1,1)</f>
        <v>43650.208333333328</v>
      </c>
      <c r="N883">
        <v>1562389200</v>
      </c>
      <c r="O883" s="9">
        <f>(((N883/60)/60)/24)+DATE(1970,1,1)</f>
        <v>43652.208333333328</v>
      </c>
      <c r="P883" s="10">
        <f>YEAR(M883)</f>
        <v>2019</v>
      </c>
      <c r="Q883" t="b">
        <v>0</v>
      </c>
      <c r="R883" t="b">
        <v>0</v>
      </c>
      <c r="S883" t="s">
        <v>122</v>
      </c>
      <c r="T883" t="str" cm="1">
        <f t="array" ref="T883:U883">_xlfn.TEXTSPLIT(S883, "/")</f>
        <v>photography</v>
      </c>
      <c r="U883" t="str">
        <v>photography books</v>
      </c>
    </row>
    <row r="884" spans="1:21" ht="31" x14ac:dyDescent="0.35">
      <c r="A884">
        <v>803</v>
      </c>
      <c r="B884" t="s">
        <v>1641</v>
      </c>
      <c r="C884" s="3" t="s">
        <v>1642</v>
      </c>
      <c r="D884">
        <v>6100</v>
      </c>
      <c r="E884">
        <v>6527</v>
      </c>
      <c r="F884">
        <f>ROUND(((E884/D884)*100),1)</f>
        <v>107</v>
      </c>
      <c r="G884" t="s">
        <v>20</v>
      </c>
      <c r="H884">
        <f>(E884/I884)</f>
        <v>28.012875536480685</v>
      </c>
      <c r="I884">
        <v>233</v>
      </c>
      <c r="J884" t="s">
        <v>21</v>
      </c>
      <c r="K884" t="s">
        <v>22</v>
      </c>
      <c r="L884">
        <v>1548568800</v>
      </c>
      <c r="M884" s="9">
        <f>(((L884/60)/60)/24)+DATE(1970,1,1)</f>
        <v>43492.25</v>
      </c>
      <c r="N884">
        <v>1551506400</v>
      </c>
      <c r="O884" s="9">
        <f>(((N884/60)/60)/24)+DATE(1970,1,1)</f>
        <v>43526.25</v>
      </c>
      <c r="P884" s="10">
        <f>YEAR(M884)</f>
        <v>2019</v>
      </c>
      <c r="Q884" t="b">
        <v>0</v>
      </c>
      <c r="R884" t="b">
        <v>0</v>
      </c>
      <c r="S884" t="s">
        <v>33</v>
      </c>
      <c r="T884" t="str" cm="1">
        <f t="array" ref="T884:U884">_xlfn.TEXTSPLIT(S884, "/")</f>
        <v>theater</v>
      </c>
      <c r="U884" t="str">
        <v>plays</v>
      </c>
    </row>
    <row r="885" spans="1:21" x14ac:dyDescent="0.35">
      <c r="A885">
        <v>804</v>
      </c>
      <c r="B885" t="s">
        <v>1643</v>
      </c>
      <c r="C885" s="3" t="s">
        <v>1644</v>
      </c>
      <c r="D885">
        <v>2600</v>
      </c>
      <c r="E885">
        <v>6987</v>
      </c>
      <c r="F885">
        <f>ROUND(((E885/D885)*100),1)</f>
        <v>268.7</v>
      </c>
      <c r="G885" t="s">
        <v>20</v>
      </c>
      <c r="H885">
        <f>(E885/I885)</f>
        <v>32.050458715596328</v>
      </c>
      <c r="I885">
        <v>218</v>
      </c>
      <c r="J885" t="s">
        <v>21</v>
      </c>
      <c r="K885" t="s">
        <v>22</v>
      </c>
      <c r="L885">
        <v>1514872800</v>
      </c>
      <c r="M885" s="9">
        <f>(((L885/60)/60)/24)+DATE(1970,1,1)</f>
        <v>43102.25</v>
      </c>
      <c r="N885">
        <v>1516600800</v>
      </c>
      <c r="O885" s="9">
        <f>(((N885/60)/60)/24)+DATE(1970,1,1)</f>
        <v>43122.25</v>
      </c>
      <c r="P885" s="10">
        <f>YEAR(M885)</f>
        <v>2018</v>
      </c>
      <c r="Q885" t="b">
        <v>0</v>
      </c>
      <c r="R885" t="b">
        <v>0</v>
      </c>
      <c r="S885" t="s">
        <v>23</v>
      </c>
      <c r="T885" t="str" cm="1">
        <f t="array" ref="T885:U885">_xlfn.TEXTSPLIT(S885, "/")</f>
        <v>music</v>
      </c>
      <c r="U885" t="str">
        <v>rock</v>
      </c>
    </row>
    <row r="886" spans="1:21" x14ac:dyDescent="0.35">
      <c r="A886">
        <v>806</v>
      </c>
      <c r="B886" t="s">
        <v>1647</v>
      </c>
      <c r="C886" s="3" t="s">
        <v>1648</v>
      </c>
      <c r="D886">
        <v>700</v>
      </c>
      <c r="E886">
        <v>8262</v>
      </c>
      <c r="F886">
        <f>ROUND(((E886/D886)*100),1)</f>
        <v>1180.3</v>
      </c>
      <c r="G886" t="s">
        <v>20</v>
      </c>
      <c r="H886">
        <f>(E886/I886)</f>
        <v>108.71052631578948</v>
      </c>
      <c r="I886">
        <v>76</v>
      </c>
      <c r="J886" t="s">
        <v>21</v>
      </c>
      <c r="K886" t="s">
        <v>22</v>
      </c>
      <c r="L886">
        <v>1330927200</v>
      </c>
      <c r="M886" s="9">
        <f>(((L886/60)/60)/24)+DATE(1970,1,1)</f>
        <v>40973.25</v>
      </c>
      <c r="N886">
        <v>1332997200</v>
      </c>
      <c r="O886" s="9">
        <f>(((N886/60)/60)/24)+DATE(1970,1,1)</f>
        <v>40997.208333333336</v>
      </c>
      <c r="P886" s="10">
        <f>YEAR(M886)</f>
        <v>2012</v>
      </c>
      <c r="Q886" t="b">
        <v>0</v>
      </c>
      <c r="R886" t="b">
        <v>1</v>
      </c>
      <c r="S886" t="s">
        <v>53</v>
      </c>
      <c r="T886" t="str" cm="1">
        <f t="array" ref="T886:U886">_xlfn.TEXTSPLIT(S886, "/")</f>
        <v>film &amp; video</v>
      </c>
      <c r="U886" t="str">
        <v>drama</v>
      </c>
    </row>
    <row r="887" spans="1:21" x14ac:dyDescent="0.35">
      <c r="A887">
        <v>807</v>
      </c>
      <c r="B887" t="s">
        <v>1649</v>
      </c>
      <c r="C887" s="3" t="s">
        <v>1650</v>
      </c>
      <c r="D887">
        <v>700</v>
      </c>
      <c r="E887">
        <v>1848</v>
      </c>
      <c r="F887">
        <f>ROUND(((E887/D887)*100),1)</f>
        <v>264</v>
      </c>
      <c r="G887" t="s">
        <v>20</v>
      </c>
      <c r="H887">
        <f>(E887/I887)</f>
        <v>42.97674418604651</v>
      </c>
      <c r="I887">
        <v>43</v>
      </c>
      <c r="J887" t="s">
        <v>21</v>
      </c>
      <c r="K887" t="s">
        <v>22</v>
      </c>
      <c r="L887">
        <v>1571115600</v>
      </c>
      <c r="M887" s="9">
        <f>(((L887/60)/60)/24)+DATE(1970,1,1)</f>
        <v>43753.208333333328</v>
      </c>
      <c r="N887">
        <v>1574920800</v>
      </c>
      <c r="O887" s="9">
        <f>(((N887/60)/60)/24)+DATE(1970,1,1)</f>
        <v>43797.25</v>
      </c>
      <c r="P887" s="10">
        <f>YEAR(M887)</f>
        <v>2019</v>
      </c>
      <c r="Q887" t="b">
        <v>0</v>
      </c>
      <c r="R887" t="b">
        <v>1</v>
      </c>
      <c r="S887" t="s">
        <v>33</v>
      </c>
      <c r="T887" t="str" cm="1">
        <f t="array" ref="T887:U887">_xlfn.TEXTSPLIT(S887, "/")</f>
        <v>theater</v>
      </c>
      <c r="U887" t="str">
        <v>plays</v>
      </c>
    </row>
    <row r="888" spans="1:21" ht="31" x14ac:dyDescent="0.35">
      <c r="A888">
        <v>810</v>
      </c>
      <c r="B888" t="s">
        <v>1654</v>
      </c>
      <c r="C888" s="3" t="s">
        <v>1655</v>
      </c>
      <c r="D888">
        <v>6400</v>
      </c>
      <c r="E888">
        <v>12360</v>
      </c>
      <c r="F888">
        <f>ROUND(((E888/D888)*100),1)</f>
        <v>193.1</v>
      </c>
      <c r="G888" t="s">
        <v>20</v>
      </c>
      <c r="H888">
        <f>(E888/I888)</f>
        <v>55.927601809954751</v>
      </c>
      <c r="I888">
        <v>221</v>
      </c>
      <c r="J888" t="s">
        <v>21</v>
      </c>
      <c r="K888" t="s">
        <v>22</v>
      </c>
      <c r="L888">
        <v>1511848800</v>
      </c>
      <c r="M888" s="9">
        <f>(((L888/60)/60)/24)+DATE(1970,1,1)</f>
        <v>43067.25</v>
      </c>
      <c r="N888">
        <v>1512712800</v>
      </c>
      <c r="O888" s="9">
        <f>(((N888/60)/60)/24)+DATE(1970,1,1)</f>
        <v>43077.25</v>
      </c>
      <c r="P888" s="10">
        <f>YEAR(M888)</f>
        <v>2017</v>
      </c>
      <c r="Q888" t="b">
        <v>0</v>
      </c>
      <c r="R888" t="b">
        <v>1</v>
      </c>
      <c r="S888" t="s">
        <v>33</v>
      </c>
      <c r="T888" t="str" cm="1">
        <f t="array" ref="T888:U888">_xlfn.TEXTSPLIT(S888, "/")</f>
        <v>theater</v>
      </c>
      <c r="U888" t="str">
        <v>plays</v>
      </c>
    </row>
    <row r="889" spans="1:21" x14ac:dyDescent="0.35">
      <c r="A889">
        <v>812</v>
      </c>
      <c r="B889" t="s">
        <v>1658</v>
      </c>
      <c r="C889" s="3" t="s">
        <v>1659</v>
      </c>
      <c r="D889">
        <v>59700</v>
      </c>
      <c r="E889">
        <v>134640</v>
      </c>
      <c r="F889">
        <f>ROUND(((E889/D889)*100),1)</f>
        <v>225.5</v>
      </c>
      <c r="G889" t="s">
        <v>20</v>
      </c>
      <c r="H889">
        <f>(E889/I889)</f>
        <v>48</v>
      </c>
      <c r="I889">
        <v>2805</v>
      </c>
      <c r="J889" t="s">
        <v>15</v>
      </c>
      <c r="K889" t="s">
        <v>16</v>
      </c>
      <c r="L889">
        <v>1523854800</v>
      </c>
      <c r="M889" s="9">
        <f>(((L889/60)/60)/24)+DATE(1970,1,1)</f>
        <v>43206.208333333328</v>
      </c>
      <c r="N889">
        <v>1524286800</v>
      </c>
      <c r="O889" s="9">
        <f>(((N889/60)/60)/24)+DATE(1970,1,1)</f>
        <v>43211.208333333328</v>
      </c>
      <c r="P889" s="10">
        <f>YEAR(M889)</f>
        <v>2018</v>
      </c>
      <c r="Q889" t="b">
        <v>0</v>
      </c>
      <c r="R889" t="b">
        <v>0</v>
      </c>
      <c r="S889" t="s">
        <v>68</v>
      </c>
      <c r="T889" t="str" cm="1">
        <f t="array" ref="T889:U889">_xlfn.TEXTSPLIT(S889, "/")</f>
        <v>publishing</v>
      </c>
      <c r="U889" t="str">
        <v>nonfiction</v>
      </c>
    </row>
    <row r="890" spans="1:21" x14ac:dyDescent="0.35">
      <c r="A890">
        <v>813</v>
      </c>
      <c r="B890" t="s">
        <v>1660</v>
      </c>
      <c r="C890" s="3" t="s">
        <v>1661</v>
      </c>
      <c r="D890">
        <v>3200</v>
      </c>
      <c r="E890">
        <v>7661</v>
      </c>
      <c r="F890">
        <f>ROUND(((E890/D890)*100),1)</f>
        <v>239.4</v>
      </c>
      <c r="G890" t="s">
        <v>20</v>
      </c>
      <c r="H890">
        <f>(E890/I890)</f>
        <v>112.66176470588235</v>
      </c>
      <c r="I890">
        <v>68</v>
      </c>
      <c r="J890" t="s">
        <v>21</v>
      </c>
      <c r="K890" t="s">
        <v>22</v>
      </c>
      <c r="L890">
        <v>1346043600</v>
      </c>
      <c r="M890" s="9">
        <f>(((L890/60)/60)/24)+DATE(1970,1,1)</f>
        <v>41148.208333333336</v>
      </c>
      <c r="N890">
        <v>1346907600</v>
      </c>
      <c r="O890" s="9">
        <f>(((N890/60)/60)/24)+DATE(1970,1,1)</f>
        <v>41158.208333333336</v>
      </c>
      <c r="P890" s="10">
        <f>YEAR(M890)</f>
        <v>2012</v>
      </c>
      <c r="Q890" t="b">
        <v>0</v>
      </c>
      <c r="R890" t="b">
        <v>0</v>
      </c>
      <c r="S890" t="s">
        <v>89</v>
      </c>
      <c r="T890" t="str" cm="1">
        <f t="array" ref="T890:U890">_xlfn.TEXTSPLIT(S890, "/")</f>
        <v>games</v>
      </c>
      <c r="U890" t="str">
        <v>video games</v>
      </c>
    </row>
    <row r="891" spans="1:21" ht="31" x14ac:dyDescent="0.35">
      <c r="A891">
        <v>815</v>
      </c>
      <c r="B891" t="s">
        <v>1664</v>
      </c>
      <c r="C891" s="3" t="s">
        <v>1665</v>
      </c>
      <c r="D891">
        <v>9000</v>
      </c>
      <c r="E891">
        <v>11721</v>
      </c>
      <c r="F891">
        <f>ROUND(((E891/D891)*100),1)</f>
        <v>130.19999999999999</v>
      </c>
      <c r="G891" t="s">
        <v>20</v>
      </c>
      <c r="H891">
        <f>(E891/I891)</f>
        <v>64.049180327868854</v>
      </c>
      <c r="I891">
        <v>183</v>
      </c>
      <c r="J891" t="s">
        <v>15</v>
      </c>
      <c r="K891" t="s">
        <v>16</v>
      </c>
      <c r="L891">
        <v>1511935200</v>
      </c>
      <c r="M891" s="9">
        <f>(((L891/60)/60)/24)+DATE(1970,1,1)</f>
        <v>43068.25</v>
      </c>
      <c r="N891">
        <v>1514181600</v>
      </c>
      <c r="O891" s="9">
        <f>(((N891/60)/60)/24)+DATE(1970,1,1)</f>
        <v>43094.25</v>
      </c>
      <c r="P891" s="10">
        <f>YEAR(M891)</f>
        <v>2017</v>
      </c>
      <c r="Q891" t="b">
        <v>0</v>
      </c>
      <c r="R891" t="b">
        <v>0</v>
      </c>
      <c r="S891" t="s">
        <v>23</v>
      </c>
      <c r="T891" t="str" cm="1">
        <f t="array" ref="T891:U891">_xlfn.TEXTSPLIT(S891, "/")</f>
        <v>music</v>
      </c>
      <c r="U891" t="str">
        <v>rock</v>
      </c>
    </row>
    <row r="892" spans="1:21" ht="31" x14ac:dyDescent="0.35">
      <c r="A892">
        <v>816</v>
      </c>
      <c r="B892" t="s">
        <v>1666</v>
      </c>
      <c r="C892" s="3" t="s">
        <v>1667</v>
      </c>
      <c r="D892">
        <v>2300</v>
      </c>
      <c r="E892">
        <v>14150</v>
      </c>
      <c r="F892">
        <f>ROUND(((E892/D892)*100),1)</f>
        <v>615.20000000000005</v>
      </c>
      <c r="G892" t="s">
        <v>20</v>
      </c>
      <c r="H892">
        <f>(E892/I892)</f>
        <v>106.39097744360902</v>
      </c>
      <c r="I892">
        <v>133</v>
      </c>
      <c r="J892" t="s">
        <v>21</v>
      </c>
      <c r="K892" t="s">
        <v>22</v>
      </c>
      <c r="L892">
        <v>1392012000</v>
      </c>
      <c r="M892" s="9">
        <f>(((L892/60)/60)/24)+DATE(1970,1,1)</f>
        <v>41680.25</v>
      </c>
      <c r="N892">
        <v>1392184800</v>
      </c>
      <c r="O892" s="9">
        <f>(((N892/60)/60)/24)+DATE(1970,1,1)</f>
        <v>41682.25</v>
      </c>
      <c r="P892" s="10">
        <f>YEAR(M892)</f>
        <v>2014</v>
      </c>
      <c r="Q892" t="b">
        <v>1</v>
      </c>
      <c r="R892" t="b">
        <v>1</v>
      </c>
      <c r="S892" t="s">
        <v>33</v>
      </c>
      <c r="T892" t="str" cm="1">
        <f t="array" ref="T892:U892">_xlfn.TEXTSPLIT(S892, "/")</f>
        <v>theater</v>
      </c>
      <c r="U892" t="str">
        <v>plays</v>
      </c>
    </row>
    <row r="893" spans="1:21" x14ac:dyDescent="0.35">
      <c r="A893">
        <v>817</v>
      </c>
      <c r="B893" t="s">
        <v>1668</v>
      </c>
      <c r="C893" s="3" t="s">
        <v>1669</v>
      </c>
      <c r="D893">
        <v>51300</v>
      </c>
      <c r="E893">
        <v>189192</v>
      </c>
      <c r="F893">
        <f>ROUND(((E893/D893)*100),1)</f>
        <v>368.8</v>
      </c>
      <c r="G893" t="s">
        <v>20</v>
      </c>
      <c r="H893">
        <f>(E893/I893)</f>
        <v>76.011249497790274</v>
      </c>
      <c r="I893">
        <v>2489</v>
      </c>
      <c r="J893" t="s">
        <v>107</v>
      </c>
      <c r="K893" t="s">
        <v>108</v>
      </c>
      <c r="L893">
        <v>1556946000</v>
      </c>
      <c r="M893" s="9">
        <f>(((L893/60)/60)/24)+DATE(1970,1,1)</f>
        <v>43589.208333333328</v>
      </c>
      <c r="N893">
        <v>1559365200</v>
      </c>
      <c r="O893" s="9">
        <f>(((N893/60)/60)/24)+DATE(1970,1,1)</f>
        <v>43617.208333333328</v>
      </c>
      <c r="P893" s="10">
        <f>YEAR(M893)</f>
        <v>2019</v>
      </c>
      <c r="Q893" t="b">
        <v>0</v>
      </c>
      <c r="R893" t="b">
        <v>1</v>
      </c>
      <c r="S893" t="s">
        <v>68</v>
      </c>
      <c r="T893" t="str" cm="1">
        <f t="array" ref="T893:U893">_xlfn.TEXTSPLIT(S893, "/")</f>
        <v>publishing</v>
      </c>
      <c r="U893" t="str">
        <v>nonfiction</v>
      </c>
    </row>
    <row r="894" spans="1:21" x14ac:dyDescent="0.35">
      <c r="A894">
        <v>818</v>
      </c>
      <c r="B894" t="s">
        <v>676</v>
      </c>
      <c r="C894" s="3" t="s">
        <v>1670</v>
      </c>
      <c r="D894">
        <v>700</v>
      </c>
      <c r="E894">
        <v>7664</v>
      </c>
      <c r="F894">
        <f>ROUND(((E894/D894)*100),1)</f>
        <v>1094.9000000000001</v>
      </c>
      <c r="G894" t="s">
        <v>20</v>
      </c>
      <c r="H894">
        <f>(E894/I894)</f>
        <v>111.07246376811594</v>
      </c>
      <c r="I894">
        <v>69</v>
      </c>
      <c r="J894" t="s">
        <v>21</v>
      </c>
      <c r="K894" t="s">
        <v>22</v>
      </c>
      <c r="L894">
        <v>1548050400</v>
      </c>
      <c r="M894" s="9">
        <f>(((L894/60)/60)/24)+DATE(1970,1,1)</f>
        <v>43486.25</v>
      </c>
      <c r="N894">
        <v>1549173600</v>
      </c>
      <c r="O894" s="9">
        <f>(((N894/60)/60)/24)+DATE(1970,1,1)</f>
        <v>43499.25</v>
      </c>
      <c r="P894" s="10">
        <f>YEAR(M894)</f>
        <v>2019</v>
      </c>
      <c r="Q894" t="b">
        <v>0</v>
      </c>
      <c r="R894" t="b">
        <v>1</v>
      </c>
      <c r="S894" t="s">
        <v>33</v>
      </c>
      <c r="T894" t="str" cm="1">
        <f t="array" ref="T894:U894">_xlfn.TEXTSPLIT(S894, "/")</f>
        <v>theater</v>
      </c>
      <c r="U894" t="str">
        <v>plays</v>
      </c>
    </row>
    <row r="895" spans="1:21" x14ac:dyDescent="0.35">
      <c r="A895">
        <v>820</v>
      </c>
      <c r="B895" t="s">
        <v>1673</v>
      </c>
      <c r="C895" s="3" t="s">
        <v>1674</v>
      </c>
      <c r="D895">
        <v>1500</v>
      </c>
      <c r="E895">
        <v>12009</v>
      </c>
      <c r="F895">
        <f>ROUND(((E895/D895)*100),1)</f>
        <v>800.6</v>
      </c>
      <c r="G895" t="s">
        <v>20</v>
      </c>
      <c r="H895">
        <f>(E895/I895)</f>
        <v>43.043010752688176</v>
      </c>
      <c r="I895">
        <v>279</v>
      </c>
      <c r="J895" t="s">
        <v>40</v>
      </c>
      <c r="K895" t="s">
        <v>41</v>
      </c>
      <c r="L895">
        <v>1532840400</v>
      </c>
      <c r="M895" s="9">
        <f>(((L895/60)/60)/24)+DATE(1970,1,1)</f>
        <v>43310.208333333328</v>
      </c>
      <c r="N895">
        <v>1533963600</v>
      </c>
      <c r="O895" s="9">
        <f>(((N895/60)/60)/24)+DATE(1970,1,1)</f>
        <v>43323.208333333328</v>
      </c>
      <c r="P895" s="10">
        <f>YEAR(M895)</f>
        <v>2018</v>
      </c>
      <c r="Q895" t="b">
        <v>0</v>
      </c>
      <c r="R895" t="b">
        <v>1</v>
      </c>
      <c r="S895" t="s">
        <v>23</v>
      </c>
      <c r="T895" t="str" cm="1">
        <f t="array" ref="T895:U895">_xlfn.TEXTSPLIT(S895, "/")</f>
        <v>music</v>
      </c>
      <c r="U895" t="str">
        <v>rock</v>
      </c>
    </row>
    <row r="896" spans="1:21" x14ac:dyDescent="0.35">
      <c r="A896">
        <v>821</v>
      </c>
      <c r="B896" t="s">
        <v>1675</v>
      </c>
      <c r="C896" s="3" t="s">
        <v>1676</v>
      </c>
      <c r="D896">
        <v>4900</v>
      </c>
      <c r="E896">
        <v>14273</v>
      </c>
      <c r="F896">
        <f>ROUND(((E896/D896)*100),1)</f>
        <v>291.3</v>
      </c>
      <c r="G896" t="s">
        <v>20</v>
      </c>
      <c r="H896">
        <f>(E896/I896)</f>
        <v>67.966666666666669</v>
      </c>
      <c r="I896">
        <v>210</v>
      </c>
      <c r="J896" t="s">
        <v>21</v>
      </c>
      <c r="K896" t="s">
        <v>22</v>
      </c>
      <c r="L896">
        <v>1488261600</v>
      </c>
      <c r="M896" s="9">
        <f>(((L896/60)/60)/24)+DATE(1970,1,1)</f>
        <v>42794.25</v>
      </c>
      <c r="N896">
        <v>1489381200</v>
      </c>
      <c r="O896" s="9">
        <f>(((N896/60)/60)/24)+DATE(1970,1,1)</f>
        <v>42807.208333333328</v>
      </c>
      <c r="P896" s="10">
        <f>YEAR(M896)</f>
        <v>2017</v>
      </c>
      <c r="Q896" t="b">
        <v>0</v>
      </c>
      <c r="R896" t="b">
        <v>0</v>
      </c>
      <c r="S896" t="s">
        <v>42</v>
      </c>
      <c r="T896" t="str" cm="1">
        <f t="array" ref="T896:U896">_xlfn.TEXTSPLIT(S896, "/")</f>
        <v>film &amp; video</v>
      </c>
      <c r="U896" t="str">
        <v>documentary</v>
      </c>
    </row>
    <row r="897" spans="1:21" x14ac:dyDescent="0.35">
      <c r="A897">
        <v>822</v>
      </c>
      <c r="B897" t="s">
        <v>1677</v>
      </c>
      <c r="C897" s="3" t="s">
        <v>1678</v>
      </c>
      <c r="D897">
        <v>54000</v>
      </c>
      <c r="E897">
        <v>188982</v>
      </c>
      <c r="F897">
        <f>ROUND(((E897/D897)*100),1)</f>
        <v>350</v>
      </c>
      <c r="G897" t="s">
        <v>20</v>
      </c>
      <c r="H897">
        <f>(E897/I897)</f>
        <v>89.991428571428571</v>
      </c>
      <c r="I897">
        <v>2100</v>
      </c>
      <c r="J897" t="s">
        <v>21</v>
      </c>
      <c r="K897" t="s">
        <v>22</v>
      </c>
      <c r="L897">
        <v>1393567200</v>
      </c>
      <c r="M897" s="9">
        <f>(((L897/60)/60)/24)+DATE(1970,1,1)</f>
        <v>41698.25</v>
      </c>
      <c r="N897">
        <v>1395032400</v>
      </c>
      <c r="O897" s="9">
        <f>(((N897/60)/60)/24)+DATE(1970,1,1)</f>
        <v>41715.208333333336</v>
      </c>
      <c r="P897" s="10">
        <f>YEAR(M897)</f>
        <v>2014</v>
      </c>
      <c r="Q897" t="b">
        <v>0</v>
      </c>
      <c r="R897" t="b">
        <v>0</v>
      </c>
      <c r="S897" t="s">
        <v>23</v>
      </c>
      <c r="T897" t="str" cm="1">
        <f t="array" ref="T897:U897">_xlfn.TEXTSPLIT(S897, "/")</f>
        <v>music</v>
      </c>
      <c r="U897" t="str">
        <v>rock</v>
      </c>
    </row>
    <row r="898" spans="1:21" ht="31" x14ac:dyDescent="0.35">
      <c r="A898">
        <v>823</v>
      </c>
      <c r="B898" t="s">
        <v>1679</v>
      </c>
      <c r="C898" s="3" t="s">
        <v>1680</v>
      </c>
      <c r="D898">
        <v>4100</v>
      </c>
      <c r="E898">
        <v>14640</v>
      </c>
      <c r="F898">
        <f>ROUND(((E898/D898)*100),1)</f>
        <v>357.1</v>
      </c>
      <c r="G898" t="s">
        <v>20</v>
      </c>
      <c r="H898">
        <f>(E898/I898)</f>
        <v>58.095238095238095</v>
      </c>
      <c r="I898">
        <v>252</v>
      </c>
      <c r="J898" t="s">
        <v>21</v>
      </c>
      <c r="K898" t="s">
        <v>22</v>
      </c>
      <c r="L898">
        <v>1410325200</v>
      </c>
      <c r="M898" s="9">
        <f>(((L898/60)/60)/24)+DATE(1970,1,1)</f>
        <v>41892.208333333336</v>
      </c>
      <c r="N898">
        <v>1412485200</v>
      </c>
      <c r="O898" s="9">
        <f>(((N898/60)/60)/24)+DATE(1970,1,1)</f>
        <v>41917.208333333336</v>
      </c>
      <c r="P898" s="10">
        <f>YEAR(M898)</f>
        <v>2014</v>
      </c>
      <c r="Q898" t="b">
        <v>1</v>
      </c>
      <c r="R898" t="b">
        <v>1</v>
      </c>
      <c r="S898" t="s">
        <v>23</v>
      </c>
      <c r="T898" t="str" cm="1">
        <f t="array" ref="T898:U898">_xlfn.TEXTSPLIT(S898, "/")</f>
        <v>music</v>
      </c>
      <c r="U898" t="str">
        <v>rock</v>
      </c>
    </row>
    <row r="899" spans="1:21" x14ac:dyDescent="0.35">
      <c r="A899">
        <v>824</v>
      </c>
      <c r="B899" t="s">
        <v>1681</v>
      </c>
      <c r="C899" s="3" t="s">
        <v>1682</v>
      </c>
      <c r="D899">
        <v>85000</v>
      </c>
      <c r="E899">
        <v>107516</v>
      </c>
      <c r="F899">
        <f>ROUND(((E899/D899)*100),1)</f>
        <v>126.5</v>
      </c>
      <c r="G899" t="s">
        <v>20</v>
      </c>
      <c r="H899">
        <f>(E899/I899)</f>
        <v>83.996875000000003</v>
      </c>
      <c r="I899">
        <v>1280</v>
      </c>
      <c r="J899" t="s">
        <v>21</v>
      </c>
      <c r="K899" t="s">
        <v>22</v>
      </c>
      <c r="L899">
        <v>1276923600</v>
      </c>
      <c r="M899" s="9">
        <f>(((L899/60)/60)/24)+DATE(1970,1,1)</f>
        <v>40348.208333333336</v>
      </c>
      <c r="N899">
        <v>1279688400</v>
      </c>
      <c r="O899" s="9">
        <f>(((N899/60)/60)/24)+DATE(1970,1,1)</f>
        <v>40380.208333333336</v>
      </c>
      <c r="P899" s="10">
        <f>YEAR(M899)</f>
        <v>2010</v>
      </c>
      <c r="Q899" t="b">
        <v>0</v>
      </c>
      <c r="R899" t="b">
        <v>1</v>
      </c>
      <c r="S899" t="s">
        <v>68</v>
      </c>
      <c r="T899" t="str" cm="1">
        <f t="array" ref="T899:U899">_xlfn.TEXTSPLIT(S899, "/")</f>
        <v>publishing</v>
      </c>
      <c r="U899" t="str">
        <v>nonfiction</v>
      </c>
    </row>
    <row r="900" spans="1:21" ht="31" x14ac:dyDescent="0.35">
      <c r="A900">
        <v>825</v>
      </c>
      <c r="B900" t="s">
        <v>1683</v>
      </c>
      <c r="C900" s="3" t="s">
        <v>1684</v>
      </c>
      <c r="D900">
        <v>3600</v>
      </c>
      <c r="E900">
        <v>13950</v>
      </c>
      <c r="F900">
        <f>ROUND(((E900/D900)*100),1)</f>
        <v>387.5</v>
      </c>
      <c r="G900" t="s">
        <v>20</v>
      </c>
      <c r="H900">
        <f>(E900/I900)</f>
        <v>88.853503184713375</v>
      </c>
      <c r="I900">
        <v>157</v>
      </c>
      <c r="J900" t="s">
        <v>40</v>
      </c>
      <c r="K900" t="s">
        <v>41</v>
      </c>
      <c r="L900">
        <v>1500958800</v>
      </c>
      <c r="M900" s="9">
        <f>(((L900/60)/60)/24)+DATE(1970,1,1)</f>
        <v>42941.208333333328</v>
      </c>
      <c r="N900">
        <v>1501995600</v>
      </c>
      <c r="O900" s="9">
        <f>(((N900/60)/60)/24)+DATE(1970,1,1)</f>
        <v>42953.208333333328</v>
      </c>
      <c r="P900" s="10">
        <f>YEAR(M900)</f>
        <v>2017</v>
      </c>
      <c r="Q900" t="b">
        <v>0</v>
      </c>
      <c r="R900" t="b">
        <v>0</v>
      </c>
      <c r="S900" t="s">
        <v>100</v>
      </c>
      <c r="T900" t="str" cm="1">
        <f t="array" ref="T900:U900">_xlfn.TEXTSPLIT(S900, "/")</f>
        <v>film &amp; video</v>
      </c>
      <c r="U900" t="str">
        <v>shorts</v>
      </c>
    </row>
    <row r="901" spans="1:21" ht="31" x14ac:dyDescent="0.35">
      <c r="A901">
        <v>826</v>
      </c>
      <c r="B901" t="s">
        <v>1685</v>
      </c>
      <c r="C901" s="3" t="s">
        <v>1686</v>
      </c>
      <c r="D901">
        <v>2800</v>
      </c>
      <c r="E901">
        <v>12797</v>
      </c>
      <c r="F901">
        <f>ROUND(((E901/D901)*100),1)</f>
        <v>457</v>
      </c>
      <c r="G901" t="s">
        <v>20</v>
      </c>
      <c r="H901">
        <f>(E901/I901)</f>
        <v>65.963917525773198</v>
      </c>
      <c r="I901">
        <v>194</v>
      </c>
      <c r="J901" t="s">
        <v>21</v>
      </c>
      <c r="K901" t="s">
        <v>22</v>
      </c>
      <c r="L901">
        <v>1292220000</v>
      </c>
      <c r="M901" s="9">
        <f>(((L901/60)/60)/24)+DATE(1970,1,1)</f>
        <v>40525.25</v>
      </c>
      <c r="N901">
        <v>1294639200</v>
      </c>
      <c r="O901" s="9">
        <f>(((N901/60)/60)/24)+DATE(1970,1,1)</f>
        <v>40553.25</v>
      </c>
      <c r="P901" s="10">
        <f>YEAR(M901)</f>
        <v>2010</v>
      </c>
      <c r="Q901" t="b">
        <v>0</v>
      </c>
      <c r="R901" t="b">
        <v>1</v>
      </c>
      <c r="S901" t="s">
        <v>33</v>
      </c>
      <c r="T901" t="str" cm="1">
        <f t="array" ref="T901:U901">_xlfn.TEXTSPLIT(S901, "/")</f>
        <v>theater</v>
      </c>
      <c r="U901" t="str">
        <v>plays</v>
      </c>
    </row>
    <row r="902" spans="1:21" ht="31" x14ac:dyDescent="0.35">
      <c r="A902">
        <v>827</v>
      </c>
      <c r="B902" t="s">
        <v>1687</v>
      </c>
      <c r="C902" s="3" t="s">
        <v>1688</v>
      </c>
      <c r="D902">
        <v>2300</v>
      </c>
      <c r="E902">
        <v>6134</v>
      </c>
      <c r="F902">
        <f>ROUND(((E902/D902)*100),1)</f>
        <v>266.7</v>
      </c>
      <c r="G902" t="s">
        <v>20</v>
      </c>
      <c r="H902">
        <f>(E902/I902)</f>
        <v>74.804878048780495</v>
      </c>
      <c r="I902">
        <v>82</v>
      </c>
      <c r="J902" t="s">
        <v>26</v>
      </c>
      <c r="K902" t="s">
        <v>27</v>
      </c>
      <c r="L902">
        <v>1304398800</v>
      </c>
      <c r="M902" s="9">
        <f>(((L902/60)/60)/24)+DATE(1970,1,1)</f>
        <v>40666.208333333336</v>
      </c>
      <c r="N902">
        <v>1305435600</v>
      </c>
      <c r="O902" s="9">
        <f>(((N902/60)/60)/24)+DATE(1970,1,1)</f>
        <v>40678.208333333336</v>
      </c>
      <c r="P902" s="10">
        <f>YEAR(M902)</f>
        <v>2011</v>
      </c>
      <c r="Q902" t="b">
        <v>0</v>
      </c>
      <c r="R902" t="b">
        <v>1</v>
      </c>
      <c r="S902" t="s">
        <v>53</v>
      </c>
      <c r="T902" t="str" cm="1">
        <f t="array" ref="T902:U902">_xlfn.TEXTSPLIT(S902, "/")</f>
        <v>film &amp; video</v>
      </c>
      <c r="U902" t="str">
        <v>drama</v>
      </c>
    </row>
    <row r="903" spans="1:21" ht="31" x14ac:dyDescent="0.35">
      <c r="A903">
        <v>831</v>
      </c>
      <c r="B903" t="s">
        <v>1695</v>
      </c>
      <c r="C903" s="3" t="s">
        <v>1696</v>
      </c>
      <c r="D903">
        <v>97100</v>
      </c>
      <c r="E903">
        <v>105817</v>
      </c>
      <c r="F903">
        <f>ROUND(((E903/D903)*100),1)</f>
        <v>109</v>
      </c>
      <c r="G903" t="s">
        <v>20</v>
      </c>
      <c r="H903">
        <f>(E903/I903)</f>
        <v>24.998110087408456</v>
      </c>
      <c r="I903">
        <v>4233</v>
      </c>
      <c r="J903" t="s">
        <v>21</v>
      </c>
      <c r="K903" t="s">
        <v>22</v>
      </c>
      <c r="L903">
        <v>1332738000</v>
      </c>
      <c r="M903" s="9">
        <f>(((L903/60)/60)/24)+DATE(1970,1,1)</f>
        <v>40994.208333333336</v>
      </c>
      <c r="N903">
        <v>1335675600</v>
      </c>
      <c r="O903" s="9">
        <f>(((N903/60)/60)/24)+DATE(1970,1,1)</f>
        <v>41028.208333333336</v>
      </c>
      <c r="P903" s="10">
        <f>YEAR(M903)</f>
        <v>2012</v>
      </c>
      <c r="Q903" t="b">
        <v>0</v>
      </c>
      <c r="R903" t="b">
        <v>0</v>
      </c>
      <c r="S903" t="s">
        <v>122</v>
      </c>
      <c r="T903" t="str" cm="1">
        <f t="array" ref="T903:U903">_xlfn.TEXTSPLIT(S903, "/")</f>
        <v>photography</v>
      </c>
      <c r="U903" t="str">
        <v>photography books</v>
      </c>
    </row>
    <row r="904" spans="1:21" x14ac:dyDescent="0.35">
      <c r="A904">
        <v>832</v>
      </c>
      <c r="B904" t="s">
        <v>1697</v>
      </c>
      <c r="C904" s="3" t="s">
        <v>1698</v>
      </c>
      <c r="D904">
        <v>43200</v>
      </c>
      <c r="E904">
        <v>136156</v>
      </c>
      <c r="F904">
        <f>ROUND(((E904/D904)*100),1)</f>
        <v>315.2</v>
      </c>
      <c r="G904" t="s">
        <v>20</v>
      </c>
      <c r="H904">
        <f>(E904/I904)</f>
        <v>104.97764070932922</v>
      </c>
      <c r="I904">
        <v>1297</v>
      </c>
      <c r="J904" t="s">
        <v>36</v>
      </c>
      <c r="K904" t="s">
        <v>37</v>
      </c>
      <c r="L904">
        <v>1445490000</v>
      </c>
      <c r="M904" s="9">
        <f>(((L904/60)/60)/24)+DATE(1970,1,1)</f>
        <v>42299.208333333328</v>
      </c>
      <c r="N904">
        <v>1448431200</v>
      </c>
      <c r="O904" s="9">
        <f>(((N904/60)/60)/24)+DATE(1970,1,1)</f>
        <v>42333.25</v>
      </c>
      <c r="P904" s="10">
        <f>YEAR(M904)</f>
        <v>2015</v>
      </c>
      <c r="Q904" t="b">
        <v>1</v>
      </c>
      <c r="R904" t="b">
        <v>0</v>
      </c>
      <c r="S904" t="s">
        <v>206</v>
      </c>
      <c r="T904" t="str" cm="1">
        <f t="array" ref="T904:U904">_xlfn.TEXTSPLIT(S904, "/")</f>
        <v>publishing</v>
      </c>
      <c r="U904" t="str">
        <v>translations</v>
      </c>
    </row>
    <row r="905" spans="1:21" x14ac:dyDescent="0.35">
      <c r="A905">
        <v>833</v>
      </c>
      <c r="B905" t="s">
        <v>1699</v>
      </c>
      <c r="C905" s="3" t="s">
        <v>1700</v>
      </c>
      <c r="D905">
        <v>6800</v>
      </c>
      <c r="E905">
        <v>10723</v>
      </c>
      <c r="F905">
        <f>ROUND(((E905/D905)*100),1)</f>
        <v>157.69999999999999</v>
      </c>
      <c r="G905" t="s">
        <v>20</v>
      </c>
      <c r="H905">
        <f>(E905/I905)</f>
        <v>64.987878787878785</v>
      </c>
      <c r="I905">
        <v>165</v>
      </c>
      <c r="J905" t="s">
        <v>36</v>
      </c>
      <c r="K905" t="s">
        <v>37</v>
      </c>
      <c r="L905">
        <v>1297663200</v>
      </c>
      <c r="M905" s="9">
        <f>(((L905/60)/60)/24)+DATE(1970,1,1)</f>
        <v>40588.25</v>
      </c>
      <c r="N905">
        <v>1298613600</v>
      </c>
      <c r="O905" s="9">
        <f>(((N905/60)/60)/24)+DATE(1970,1,1)</f>
        <v>40599.25</v>
      </c>
      <c r="P905" s="10">
        <f>YEAR(M905)</f>
        <v>2011</v>
      </c>
      <c r="Q905" t="b">
        <v>0</v>
      </c>
      <c r="R905" t="b">
        <v>0</v>
      </c>
      <c r="S905" t="s">
        <v>206</v>
      </c>
      <c r="T905" t="str" cm="1">
        <f t="array" ref="T905:U905">_xlfn.TEXTSPLIT(S905, "/")</f>
        <v>publishing</v>
      </c>
      <c r="U905" t="str">
        <v>translations</v>
      </c>
    </row>
    <row r="906" spans="1:21" x14ac:dyDescent="0.35">
      <c r="A906">
        <v>834</v>
      </c>
      <c r="B906" t="s">
        <v>1701</v>
      </c>
      <c r="C906" s="3" t="s">
        <v>1702</v>
      </c>
      <c r="D906">
        <v>7300</v>
      </c>
      <c r="E906">
        <v>11228</v>
      </c>
      <c r="F906">
        <f>ROUND(((E906/D906)*100),1)</f>
        <v>153.80000000000001</v>
      </c>
      <c r="G906" t="s">
        <v>20</v>
      </c>
      <c r="H906">
        <f>(E906/I906)</f>
        <v>94.352941176470594</v>
      </c>
      <c r="I906">
        <v>119</v>
      </c>
      <c r="J906" t="s">
        <v>21</v>
      </c>
      <c r="K906" t="s">
        <v>22</v>
      </c>
      <c r="L906">
        <v>1371963600</v>
      </c>
      <c r="M906" s="9">
        <f>(((L906/60)/60)/24)+DATE(1970,1,1)</f>
        <v>41448.208333333336</v>
      </c>
      <c r="N906">
        <v>1372482000</v>
      </c>
      <c r="O906" s="9">
        <f>(((N906/60)/60)/24)+DATE(1970,1,1)</f>
        <v>41454.208333333336</v>
      </c>
      <c r="P906" s="10">
        <f>YEAR(M906)</f>
        <v>2013</v>
      </c>
      <c r="Q906" t="b">
        <v>0</v>
      </c>
      <c r="R906" t="b">
        <v>0</v>
      </c>
      <c r="S906" t="s">
        <v>33</v>
      </c>
      <c r="T906" t="str" cm="1">
        <f t="array" ref="T906:U906">_xlfn.TEXTSPLIT(S906, "/")</f>
        <v>theater</v>
      </c>
      <c r="U906" t="str">
        <v>plays</v>
      </c>
    </row>
    <row r="907" spans="1:21" ht="31" x14ac:dyDescent="0.35">
      <c r="A907">
        <v>837</v>
      </c>
      <c r="B907" t="s">
        <v>1707</v>
      </c>
      <c r="C907" s="3" t="s">
        <v>1708</v>
      </c>
      <c r="D907">
        <v>17700</v>
      </c>
      <c r="E907">
        <v>150960</v>
      </c>
      <c r="F907">
        <f>ROUND(((E907/D907)*100),1)</f>
        <v>852.9</v>
      </c>
      <c r="G907" t="s">
        <v>20</v>
      </c>
      <c r="H907">
        <f>(E907/I907)</f>
        <v>84.00667779632721</v>
      </c>
      <c r="I907">
        <v>1797</v>
      </c>
      <c r="J907" t="s">
        <v>21</v>
      </c>
      <c r="K907" t="s">
        <v>22</v>
      </c>
      <c r="L907">
        <v>1301202000</v>
      </c>
      <c r="M907" s="9">
        <f>(((L907/60)/60)/24)+DATE(1970,1,1)</f>
        <v>40629.208333333336</v>
      </c>
      <c r="N907">
        <v>1305867600</v>
      </c>
      <c r="O907" s="9">
        <f>(((N907/60)/60)/24)+DATE(1970,1,1)</f>
        <v>40683.208333333336</v>
      </c>
      <c r="P907" s="10">
        <f>YEAR(M907)</f>
        <v>2011</v>
      </c>
      <c r="Q907" t="b">
        <v>0</v>
      </c>
      <c r="R907" t="b">
        <v>0</v>
      </c>
      <c r="S907" t="s">
        <v>159</v>
      </c>
      <c r="T907" t="str" cm="1">
        <f t="array" ref="T907:U907">_xlfn.TEXTSPLIT(S907, "/")</f>
        <v>music</v>
      </c>
      <c r="U907" t="str">
        <v>jazz</v>
      </c>
    </row>
    <row r="908" spans="1:21" x14ac:dyDescent="0.35">
      <c r="A908">
        <v>838</v>
      </c>
      <c r="B908" t="s">
        <v>1709</v>
      </c>
      <c r="C908" s="3" t="s">
        <v>1710</v>
      </c>
      <c r="D908">
        <v>6400</v>
      </c>
      <c r="E908">
        <v>8890</v>
      </c>
      <c r="F908">
        <f>ROUND(((E908/D908)*100),1)</f>
        <v>138.9</v>
      </c>
      <c r="G908" t="s">
        <v>20</v>
      </c>
      <c r="H908">
        <f>(E908/I908)</f>
        <v>34.061302681992338</v>
      </c>
      <c r="I908">
        <v>261</v>
      </c>
      <c r="J908" t="s">
        <v>21</v>
      </c>
      <c r="K908" t="s">
        <v>22</v>
      </c>
      <c r="L908">
        <v>1538024400</v>
      </c>
      <c r="M908" s="9">
        <f>(((L908/60)/60)/24)+DATE(1970,1,1)</f>
        <v>43370.208333333328</v>
      </c>
      <c r="N908">
        <v>1538802000</v>
      </c>
      <c r="O908" s="9">
        <f>(((N908/60)/60)/24)+DATE(1970,1,1)</f>
        <v>43379.208333333328</v>
      </c>
      <c r="P908" s="10">
        <f>YEAR(M908)</f>
        <v>2018</v>
      </c>
      <c r="Q908" t="b">
        <v>0</v>
      </c>
      <c r="R908" t="b">
        <v>0</v>
      </c>
      <c r="S908" t="s">
        <v>33</v>
      </c>
      <c r="T908" t="str" cm="1">
        <f t="array" ref="T908:U908">_xlfn.TEXTSPLIT(S908, "/")</f>
        <v>theater</v>
      </c>
      <c r="U908" t="str">
        <v>plays</v>
      </c>
    </row>
    <row r="909" spans="1:21" x14ac:dyDescent="0.35">
      <c r="A909">
        <v>839</v>
      </c>
      <c r="B909" t="s">
        <v>1711</v>
      </c>
      <c r="C909" s="3" t="s">
        <v>1712</v>
      </c>
      <c r="D909">
        <v>7700</v>
      </c>
      <c r="E909">
        <v>14644</v>
      </c>
      <c r="F909">
        <f>ROUND(((E909/D909)*100),1)</f>
        <v>190.2</v>
      </c>
      <c r="G909" t="s">
        <v>20</v>
      </c>
      <c r="H909">
        <f>(E909/I909)</f>
        <v>93.273885350318466</v>
      </c>
      <c r="I909">
        <v>157</v>
      </c>
      <c r="J909" t="s">
        <v>21</v>
      </c>
      <c r="K909" t="s">
        <v>22</v>
      </c>
      <c r="L909">
        <v>1395032400</v>
      </c>
      <c r="M909" s="9">
        <f>(((L909/60)/60)/24)+DATE(1970,1,1)</f>
        <v>41715.208333333336</v>
      </c>
      <c r="N909">
        <v>1398920400</v>
      </c>
      <c r="O909" s="9">
        <f>(((N909/60)/60)/24)+DATE(1970,1,1)</f>
        <v>41760.208333333336</v>
      </c>
      <c r="P909" s="10">
        <f>YEAR(M909)</f>
        <v>2014</v>
      </c>
      <c r="Q909" t="b">
        <v>0</v>
      </c>
      <c r="R909" t="b">
        <v>1</v>
      </c>
      <c r="S909" t="s">
        <v>42</v>
      </c>
      <c r="T909" t="str" cm="1">
        <f t="array" ref="T909:U909">_xlfn.TEXTSPLIT(S909, "/")</f>
        <v>film &amp; video</v>
      </c>
      <c r="U909" t="str">
        <v>documentary</v>
      </c>
    </row>
    <row r="910" spans="1:21" x14ac:dyDescent="0.35">
      <c r="A910">
        <v>840</v>
      </c>
      <c r="B910" t="s">
        <v>1713</v>
      </c>
      <c r="C910" s="3" t="s">
        <v>1714</v>
      </c>
      <c r="D910">
        <v>116300</v>
      </c>
      <c r="E910">
        <v>116583</v>
      </c>
      <c r="F910">
        <f>ROUND(((E910/D910)*100),1)</f>
        <v>100.2</v>
      </c>
      <c r="G910" t="s">
        <v>20</v>
      </c>
      <c r="H910">
        <f>(E910/I910)</f>
        <v>32.998301726577978</v>
      </c>
      <c r="I910">
        <v>3533</v>
      </c>
      <c r="J910" t="s">
        <v>21</v>
      </c>
      <c r="K910" t="s">
        <v>22</v>
      </c>
      <c r="L910">
        <v>1405486800</v>
      </c>
      <c r="M910" s="9">
        <f>(((L910/60)/60)/24)+DATE(1970,1,1)</f>
        <v>41836.208333333336</v>
      </c>
      <c r="N910">
        <v>1405659600</v>
      </c>
      <c r="O910" s="9">
        <f>(((N910/60)/60)/24)+DATE(1970,1,1)</f>
        <v>41838.208333333336</v>
      </c>
      <c r="P910" s="10">
        <f>YEAR(M910)</f>
        <v>2014</v>
      </c>
      <c r="Q910" t="b">
        <v>0</v>
      </c>
      <c r="R910" t="b">
        <v>1</v>
      </c>
      <c r="S910" t="s">
        <v>33</v>
      </c>
      <c r="T910" t="str" cm="1">
        <f t="array" ref="T910:U910">_xlfn.TEXTSPLIT(S910, "/")</f>
        <v>theater</v>
      </c>
      <c r="U910" t="str">
        <v>plays</v>
      </c>
    </row>
    <row r="911" spans="1:21" x14ac:dyDescent="0.35">
      <c r="A911">
        <v>841</v>
      </c>
      <c r="B911" t="s">
        <v>1715</v>
      </c>
      <c r="C911" s="3" t="s">
        <v>1716</v>
      </c>
      <c r="D911">
        <v>9100</v>
      </c>
      <c r="E911">
        <v>12991</v>
      </c>
      <c r="F911">
        <f>ROUND(((E911/D911)*100),1)</f>
        <v>142.80000000000001</v>
      </c>
      <c r="G911" t="s">
        <v>20</v>
      </c>
      <c r="H911">
        <f>(E911/I911)</f>
        <v>83.812903225806451</v>
      </c>
      <c r="I911">
        <v>155</v>
      </c>
      <c r="J911" t="s">
        <v>21</v>
      </c>
      <c r="K911" t="s">
        <v>22</v>
      </c>
      <c r="L911">
        <v>1455861600</v>
      </c>
      <c r="M911" s="9">
        <f>(((L911/60)/60)/24)+DATE(1970,1,1)</f>
        <v>42419.25</v>
      </c>
      <c r="N911">
        <v>1457244000</v>
      </c>
      <c r="O911" s="9">
        <f>(((N911/60)/60)/24)+DATE(1970,1,1)</f>
        <v>42435.25</v>
      </c>
      <c r="P911" s="10">
        <f>YEAR(M911)</f>
        <v>2016</v>
      </c>
      <c r="Q911" t="b">
        <v>0</v>
      </c>
      <c r="R911" t="b">
        <v>0</v>
      </c>
      <c r="S911" t="s">
        <v>28</v>
      </c>
      <c r="T911" t="str" cm="1">
        <f t="array" ref="T911:U911">_xlfn.TEXTSPLIT(S911, "/")</f>
        <v>technology</v>
      </c>
      <c r="U911" t="str">
        <v>web</v>
      </c>
    </row>
    <row r="912" spans="1:21" ht="31" x14ac:dyDescent="0.35">
      <c r="A912">
        <v>842</v>
      </c>
      <c r="B912" t="s">
        <v>1717</v>
      </c>
      <c r="C912" s="3" t="s">
        <v>1718</v>
      </c>
      <c r="D912">
        <v>1500</v>
      </c>
      <c r="E912">
        <v>8447</v>
      </c>
      <c r="F912">
        <f>ROUND(((E912/D912)*100),1)</f>
        <v>563.1</v>
      </c>
      <c r="G912" t="s">
        <v>20</v>
      </c>
      <c r="H912">
        <f>(E912/I912)</f>
        <v>63.992424242424242</v>
      </c>
      <c r="I912">
        <v>132</v>
      </c>
      <c r="J912" t="s">
        <v>107</v>
      </c>
      <c r="K912" t="s">
        <v>108</v>
      </c>
      <c r="L912">
        <v>1529038800</v>
      </c>
      <c r="M912" s="9">
        <f>(((L912/60)/60)/24)+DATE(1970,1,1)</f>
        <v>43266.208333333328</v>
      </c>
      <c r="N912">
        <v>1529298000</v>
      </c>
      <c r="O912" s="9">
        <f>(((N912/60)/60)/24)+DATE(1970,1,1)</f>
        <v>43269.208333333328</v>
      </c>
      <c r="P912" s="10">
        <f>YEAR(M912)</f>
        <v>2018</v>
      </c>
      <c r="Q912" t="b">
        <v>0</v>
      </c>
      <c r="R912" t="b">
        <v>0</v>
      </c>
      <c r="S912" t="s">
        <v>65</v>
      </c>
      <c r="T912" t="str" cm="1">
        <f t="array" ref="T912:U912">_xlfn.TEXTSPLIT(S912, "/")</f>
        <v>technology</v>
      </c>
      <c r="U912" t="str">
        <v>wearables</v>
      </c>
    </row>
    <row r="913" spans="1:21" x14ac:dyDescent="0.35">
      <c r="A913">
        <v>845</v>
      </c>
      <c r="B913" t="s">
        <v>1723</v>
      </c>
      <c r="C913" s="3" t="s">
        <v>1724</v>
      </c>
      <c r="D913">
        <v>69900</v>
      </c>
      <c r="E913">
        <v>138087</v>
      </c>
      <c r="F913">
        <f>ROUND(((E913/D913)*100),1)</f>
        <v>197.5</v>
      </c>
      <c r="G913" t="s">
        <v>20</v>
      </c>
      <c r="H913">
        <f>(E913/I913)</f>
        <v>101.98449039881831</v>
      </c>
      <c r="I913">
        <v>1354</v>
      </c>
      <c r="J913" t="s">
        <v>40</v>
      </c>
      <c r="K913" t="s">
        <v>41</v>
      </c>
      <c r="L913">
        <v>1526360400</v>
      </c>
      <c r="M913" s="9">
        <f>(((L913/60)/60)/24)+DATE(1970,1,1)</f>
        <v>43235.208333333328</v>
      </c>
      <c r="N913">
        <v>1529557200</v>
      </c>
      <c r="O913" s="9">
        <f>(((N913/60)/60)/24)+DATE(1970,1,1)</f>
        <v>43272.208333333328</v>
      </c>
      <c r="P913" s="10">
        <f>YEAR(M913)</f>
        <v>2018</v>
      </c>
      <c r="Q913" t="b">
        <v>0</v>
      </c>
      <c r="R913" t="b">
        <v>0</v>
      </c>
      <c r="S913" t="s">
        <v>28</v>
      </c>
      <c r="T913" t="str" cm="1">
        <f t="array" ref="T913:U913">_xlfn.TEXTSPLIT(S913, "/")</f>
        <v>technology</v>
      </c>
      <c r="U913" t="str">
        <v>web</v>
      </c>
    </row>
    <row r="914" spans="1:21" x14ac:dyDescent="0.35">
      <c r="A914">
        <v>846</v>
      </c>
      <c r="B914" t="s">
        <v>1725</v>
      </c>
      <c r="C914" s="3" t="s">
        <v>1726</v>
      </c>
      <c r="D914">
        <v>1000</v>
      </c>
      <c r="E914">
        <v>5085</v>
      </c>
      <c r="F914">
        <f>ROUND(((E914/D914)*100),1)</f>
        <v>508.5</v>
      </c>
      <c r="G914" t="s">
        <v>20</v>
      </c>
      <c r="H914">
        <f>(E914/I914)</f>
        <v>105.9375</v>
      </c>
      <c r="I914">
        <v>48</v>
      </c>
      <c r="J914" t="s">
        <v>21</v>
      </c>
      <c r="K914" t="s">
        <v>22</v>
      </c>
      <c r="L914">
        <v>1532149200</v>
      </c>
      <c r="M914" s="9">
        <f>(((L914/60)/60)/24)+DATE(1970,1,1)</f>
        <v>43302.208333333328</v>
      </c>
      <c r="N914">
        <v>1535259600</v>
      </c>
      <c r="O914" s="9">
        <f>(((N914/60)/60)/24)+DATE(1970,1,1)</f>
        <v>43338.208333333328</v>
      </c>
      <c r="P914" s="10">
        <f>YEAR(M914)</f>
        <v>2018</v>
      </c>
      <c r="Q914" t="b">
        <v>1</v>
      </c>
      <c r="R914" t="b">
        <v>1</v>
      </c>
      <c r="S914" t="s">
        <v>28</v>
      </c>
      <c r="T914" t="str" cm="1">
        <f t="array" ref="T914:U914">_xlfn.TEXTSPLIT(S914, "/")</f>
        <v>technology</v>
      </c>
      <c r="U914" t="str">
        <v>web</v>
      </c>
    </row>
    <row r="915" spans="1:21" x14ac:dyDescent="0.35">
      <c r="A915">
        <v>847</v>
      </c>
      <c r="B915" t="s">
        <v>1727</v>
      </c>
      <c r="C915" s="3" t="s">
        <v>1728</v>
      </c>
      <c r="D915">
        <v>4700</v>
      </c>
      <c r="E915">
        <v>11174</v>
      </c>
      <c r="F915">
        <f>ROUND(((E915/D915)*100),1)</f>
        <v>237.7</v>
      </c>
      <c r="G915" t="s">
        <v>20</v>
      </c>
      <c r="H915">
        <f>(E915/I915)</f>
        <v>101.58181818181818</v>
      </c>
      <c r="I915">
        <v>110</v>
      </c>
      <c r="J915" t="s">
        <v>21</v>
      </c>
      <c r="K915" t="s">
        <v>22</v>
      </c>
      <c r="L915">
        <v>1515304800</v>
      </c>
      <c r="M915" s="9">
        <f>(((L915/60)/60)/24)+DATE(1970,1,1)</f>
        <v>43107.25</v>
      </c>
      <c r="N915">
        <v>1515564000</v>
      </c>
      <c r="O915" s="9">
        <f>(((N915/60)/60)/24)+DATE(1970,1,1)</f>
        <v>43110.25</v>
      </c>
      <c r="P915" s="10">
        <f>YEAR(M915)</f>
        <v>2018</v>
      </c>
      <c r="Q915" t="b">
        <v>0</v>
      </c>
      <c r="R915" t="b">
        <v>0</v>
      </c>
      <c r="S915" t="s">
        <v>17</v>
      </c>
      <c r="T915" t="str" cm="1">
        <f t="array" ref="T915:U915">_xlfn.TEXTSPLIT(S915, "/")</f>
        <v>food</v>
      </c>
      <c r="U915" t="str">
        <v>food trucks</v>
      </c>
    </row>
    <row r="916" spans="1:21" x14ac:dyDescent="0.35">
      <c r="A916">
        <v>848</v>
      </c>
      <c r="B916" t="s">
        <v>1729</v>
      </c>
      <c r="C916" s="3" t="s">
        <v>1730</v>
      </c>
      <c r="D916">
        <v>3200</v>
      </c>
      <c r="E916">
        <v>10831</v>
      </c>
      <c r="F916">
        <f>ROUND(((E916/D916)*100),1)</f>
        <v>338.5</v>
      </c>
      <c r="G916" t="s">
        <v>20</v>
      </c>
      <c r="H916">
        <f>(E916/I916)</f>
        <v>62.970930232558139</v>
      </c>
      <c r="I916">
        <v>172</v>
      </c>
      <c r="J916" t="s">
        <v>21</v>
      </c>
      <c r="K916" t="s">
        <v>22</v>
      </c>
      <c r="L916">
        <v>1276318800</v>
      </c>
      <c r="M916" s="9">
        <f>(((L916/60)/60)/24)+DATE(1970,1,1)</f>
        <v>40341.208333333336</v>
      </c>
      <c r="N916">
        <v>1277096400</v>
      </c>
      <c r="O916" s="9">
        <f>(((N916/60)/60)/24)+DATE(1970,1,1)</f>
        <v>40350.208333333336</v>
      </c>
      <c r="P916" s="10">
        <f>YEAR(M916)</f>
        <v>2010</v>
      </c>
      <c r="Q916" t="b">
        <v>0</v>
      </c>
      <c r="R916" t="b">
        <v>0</v>
      </c>
      <c r="S916" t="s">
        <v>53</v>
      </c>
      <c r="T916" t="str" cm="1">
        <f t="array" ref="T916:U916">_xlfn.TEXTSPLIT(S916, "/")</f>
        <v>film &amp; video</v>
      </c>
      <c r="U916" t="str">
        <v>drama</v>
      </c>
    </row>
    <row r="917" spans="1:21" ht="31" x14ac:dyDescent="0.35">
      <c r="A917">
        <v>849</v>
      </c>
      <c r="B917" t="s">
        <v>1731</v>
      </c>
      <c r="C917" s="3" t="s">
        <v>1732</v>
      </c>
      <c r="D917">
        <v>6700</v>
      </c>
      <c r="E917">
        <v>8917</v>
      </c>
      <c r="F917">
        <f>ROUND(((E917/D917)*100),1)</f>
        <v>133.1</v>
      </c>
      <c r="G917" t="s">
        <v>20</v>
      </c>
      <c r="H917">
        <f>(E917/I917)</f>
        <v>29.045602605863191</v>
      </c>
      <c r="I917">
        <v>307</v>
      </c>
      <c r="J917" t="s">
        <v>21</v>
      </c>
      <c r="K917" t="s">
        <v>22</v>
      </c>
      <c r="L917">
        <v>1328767200</v>
      </c>
      <c r="M917" s="9">
        <f>(((L917/60)/60)/24)+DATE(1970,1,1)</f>
        <v>40948.25</v>
      </c>
      <c r="N917">
        <v>1329026400</v>
      </c>
      <c r="O917" s="9">
        <f>(((N917/60)/60)/24)+DATE(1970,1,1)</f>
        <v>40951.25</v>
      </c>
      <c r="P917" s="10">
        <f>YEAR(M917)</f>
        <v>2012</v>
      </c>
      <c r="Q917" t="b">
        <v>0</v>
      </c>
      <c r="R917" t="b">
        <v>1</v>
      </c>
      <c r="S917" t="s">
        <v>60</v>
      </c>
      <c r="T917" t="str" cm="1">
        <f t="array" ref="T917:U917">_xlfn.TEXTSPLIT(S917, "/")</f>
        <v>music</v>
      </c>
      <c r="U917" t="str">
        <v>indie rock</v>
      </c>
    </row>
    <row r="918" spans="1:21" ht="31" x14ac:dyDescent="0.35">
      <c r="A918">
        <v>851</v>
      </c>
      <c r="B918" t="s">
        <v>1735</v>
      </c>
      <c r="C918" s="3" t="s">
        <v>1736</v>
      </c>
      <c r="D918">
        <v>6000</v>
      </c>
      <c r="E918">
        <v>12468</v>
      </c>
      <c r="F918">
        <f>ROUND(((E918/D918)*100),1)</f>
        <v>207.8</v>
      </c>
      <c r="G918" t="s">
        <v>20</v>
      </c>
      <c r="H918">
        <f>(E918/I918)</f>
        <v>77.924999999999997</v>
      </c>
      <c r="I918">
        <v>160</v>
      </c>
      <c r="J918" t="s">
        <v>21</v>
      </c>
      <c r="K918" t="s">
        <v>22</v>
      </c>
      <c r="L918">
        <v>1335934800</v>
      </c>
      <c r="M918" s="9">
        <f>(((L918/60)/60)/24)+DATE(1970,1,1)</f>
        <v>41031.208333333336</v>
      </c>
      <c r="N918">
        <v>1338786000</v>
      </c>
      <c r="O918" s="9">
        <f>(((N918/60)/60)/24)+DATE(1970,1,1)</f>
        <v>41064.208333333336</v>
      </c>
      <c r="P918" s="10">
        <f>YEAR(M918)</f>
        <v>2012</v>
      </c>
      <c r="Q918" t="b">
        <v>0</v>
      </c>
      <c r="R918" t="b">
        <v>0</v>
      </c>
      <c r="S918" t="s">
        <v>50</v>
      </c>
      <c r="T918" t="str" cm="1">
        <f t="array" ref="T918:U918">_xlfn.TEXTSPLIT(S918, "/")</f>
        <v>music</v>
      </c>
      <c r="U918" t="str">
        <v>electric music</v>
      </c>
    </row>
    <row r="919" spans="1:21" x14ac:dyDescent="0.35">
      <c r="A919">
        <v>853</v>
      </c>
      <c r="B919" t="s">
        <v>1739</v>
      </c>
      <c r="C919" s="3" t="s">
        <v>1740</v>
      </c>
      <c r="D919">
        <v>17100</v>
      </c>
      <c r="E919">
        <v>111502</v>
      </c>
      <c r="F919">
        <f>ROUND(((E919/D919)*100),1)</f>
        <v>652.1</v>
      </c>
      <c r="G919" t="s">
        <v>20</v>
      </c>
      <c r="H919">
        <f>(E919/I919)</f>
        <v>76.006816632583508</v>
      </c>
      <c r="I919">
        <v>1467</v>
      </c>
      <c r="J919" t="s">
        <v>15</v>
      </c>
      <c r="K919" t="s">
        <v>16</v>
      </c>
      <c r="L919">
        <v>1308546000</v>
      </c>
      <c r="M919" s="9">
        <f>(((L919/60)/60)/24)+DATE(1970,1,1)</f>
        <v>40714.208333333336</v>
      </c>
      <c r="N919">
        <v>1308978000</v>
      </c>
      <c r="O919" s="9">
        <f>(((N919/60)/60)/24)+DATE(1970,1,1)</f>
        <v>40719.208333333336</v>
      </c>
      <c r="P919" s="10">
        <f>YEAR(M919)</f>
        <v>2011</v>
      </c>
      <c r="Q919" t="b">
        <v>0</v>
      </c>
      <c r="R919" t="b">
        <v>1</v>
      </c>
      <c r="S919" t="s">
        <v>60</v>
      </c>
      <c r="T919" t="str" cm="1">
        <f t="array" ref="T919:U919">_xlfn.TEXTSPLIT(S919, "/")</f>
        <v>music</v>
      </c>
      <c r="U919" t="str">
        <v>indie rock</v>
      </c>
    </row>
    <row r="920" spans="1:21" ht="31" x14ac:dyDescent="0.35">
      <c r="A920">
        <v>854</v>
      </c>
      <c r="B920" t="s">
        <v>1741</v>
      </c>
      <c r="C920" s="3" t="s">
        <v>1742</v>
      </c>
      <c r="D920">
        <v>171000</v>
      </c>
      <c r="E920">
        <v>194309</v>
      </c>
      <c r="F920">
        <f>ROUND(((E920/D920)*100),1)</f>
        <v>113.6</v>
      </c>
      <c r="G920" t="s">
        <v>20</v>
      </c>
      <c r="H920">
        <f>(E920/I920)</f>
        <v>72.993613824192337</v>
      </c>
      <c r="I920">
        <v>2662</v>
      </c>
      <c r="J920" t="s">
        <v>15</v>
      </c>
      <c r="K920" t="s">
        <v>16</v>
      </c>
      <c r="L920">
        <v>1574056800</v>
      </c>
      <c r="M920" s="9">
        <f>(((L920/60)/60)/24)+DATE(1970,1,1)</f>
        <v>43787.25</v>
      </c>
      <c r="N920">
        <v>1576389600</v>
      </c>
      <c r="O920" s="9">
        <f>(((N920/60)/60)/24)+DATE(1970,1,1)</f>
        <v>43814.25</v>
      </c>
      <c r="P920" s="10">
        <f>YEAR(M920)</f>
        <v>2019</v>
      </c>
      <c r="Q920" t="b">
        <v>0</v>
      </c>
      <c r="R920" t="b">
        <v>0</v>
      </c>
      <c r="S920" t="s">
        <v>119</v>
      </c>
      <c r="T920" t="str" cm="1">
        <f t="array" ref="T920:U920">_xlfn.TEXTSPLIT(S920, "/")</f>
        <v>publishing</v>
      </c>
      <c r="U920" t="str">
        <v>fiction</v>
      </c>
    </row>
    <row r="921" spans="1:21" ht="31" x14ac:dyDescent="0.35">
      <c r="A921">
        <v>855</v>
      </c>
      <c r="B921" t="s">
        <v>1743</v>
      </c>
      <c r="C921" s="3" t="s">
        <v>1744</v>
      </c>
      <c r="D921">
        <v>23400</v>
      </c>
      <c r="E921">
        <v>23956</v>
      </c>
      <c r="F921">
        <f>ROUND(((E921/D921)*100),1)</f>
        <v>102.4</v>
      </c>
      <c r="G921" t="s">
        <v>20</v>
      </c>
      <c r="H921">
        <f>(E921/I921)</f>
        <v>53</v>
      </c>
      <c r="I921">
        <v>452</v>
      </c>
      <c r="J921" t="s">
        <v>26</v>
      </c>
      <c r="K921" t="s">
        <v>27</v>
      </c>
      <c r="L921">
        <v>1308373200</v>
      </c>
      <c r="M921" s="9">
        <f>(((L921/60)/60)/24)+DATE(1970,1,1)</f>
        <v>40712.208333333336</v>
      </c>
      <c r="N921">
        <v>1311051600</v>
      </c>
      <c r="O921" s="9">
        <f>(((N921/60)/60)/24)+DATE(1970,1,1)</f>
        <v>40743.208333333336</v>
      </c>
      <c r="P921" s="10">
        <f>YEAR(M921)</f>
        <v>2011</v>
      </c>
      <c r="Q921" t="b">
        <v>0</v>
      </c>
      <c r="R921" t="b">
        <v>0</v>
      </c>
      <c r="S921" t="s">
        <v>33</v>
      </c>
      <c r="T921" t="str" cm="1">
        <f t="array" ref="T921:U921">_xlfn.TEXTSPLIT(S921, "/")</f>
        <v>theater</v>
      </c>
      <c r="U921" t="str">
        <v>plays</v>
      </c>
    </row>
    <row r="922" spans="1:21" x14ac:dyDescent="0.35">
      <c r="A922">
        <v>856</v>
      </c>
      <c r="B922" t="s">
        <v>1599</v>
      </c>
      <c r="C922" s="3" t="s">
        <v>1745</v>
      </c>
      <c r="D922">
        <v>2400</v>
      </c>
      <c r="E922">
        <v>8558</v>
      </c>
      <c r="F922">
        <f>ROUND(((E922/D922)*100),1)</f>
        <v>356.6</v>
      </c>
      <c r="G922" t="s">
        <v>20</v>
      </c>
      <c r="H922">
        <f>(E922/I922)</f>
        <v>54.164556962025316</v>
      </c>
      <c r="I922">
        <v>158</v>
      </c>
      <c r="J922" t="s">
        <v>21</v>
      </c>
      <c r="K922" t="s">
        <v>22</v>
      </c>
      <c r="L922">
        <v>1335243600</v>
      </c>
      <c r="M922" s="9">
        <f>(((L922/60)/60)/24)+DATE(1970,1,1)</f>
        <v>41023.208333333336</v>
      </c>
      <c r="N922">
        <v>1336712400</v>
      </c>
      <c r="O922" s="9">
        <f>(((N922/60)/60)/24)+DATE(1970,1,1)</f>
        <v>41040.208333333336</v>
      </c>
      <c r="P922" s="10">
        <f>YEAR(M922)</f>
        <v>2012</v>
      </c>
      <c r="Q922" t="b">
        <v>0</v>
      </c>
      <c r="R922" t="b">
        <v>0</v>
      </c>
      <c r="S922" t="s">
        <v>17</v>
      </c>
      <c r="T922" t="str" cm="1">
        <f t="array" ref="T922:U922">_xlfn.TEXTSPLIT(S922, "/")</f>
        <v>food</v>
      </c>
      <c r="U922" t="str">
        <v>food trucks</v>
      </c>
    </row>
    <row r="923" spans="1:21" ht="31" x14ac:dyDescent="0.35">
      <c r="A923">
        <v>857</v>
      </c>
      <c r="B923" t="s">
        <v>1746</v>
      </c>
      <c r="C923" s="3" t="s">
        <v>1747</v>
      </c>
      <c r="D923">
        <v>5300</v>
      </c>
      <c r="E923">
        <v>7413</v>
      </c>
      <c r="F923">
        <f>ROUND(((E923/D923)*100),1)</f>
        <v>139.9</v>
      </c>
      <c r="G923" t="s">
        <v>20</v>
      </c>
      <c r="H923">
        <f>(E923/I923)</f>
        <v>32.946666666666665</v>
      </c>
      <c r="I923">
        <v>225</v>
      </c>
      <c r="J923" t="s">
        <v>98</v>
      </c>
      <c r="K923" t="s">
        <v>99</v>
      </c>
      <c r="L923">
        <v>1328421600</v>
      </c>
      <c r="M923" s="9">
        <f>(((L923/60)/60)/24)+DATE(1970,1,1)</f>
        <v>40944.25</v>
      </c>
      <c r="N923">
        <v>1330408800</v>
      </c>
      <c r="O923" s="9">
        <f>(((N923/60)/60)/24)+DATE(1970,1,1)</f>
        <v>40967.25</v>
      </c>
      <c r="P923" s="10">
        <f>YEAR(M923)</f>
        <v>2012</v>
      </c>
      <c r="Q923" t="b">
        <v>1</v>
      </c>
      <c r="R923" t="b">
        <v>0</v>
      </c>
      <c r="S923" t="s">
        <v>100</v>
      </c>
      <c r="T923" t="str" cm="1">
        <f t="array" ref="T923:U923">_xlfn.TEXTSPLIT(S923, "/")</f>
        <v>film &amp; video</v>
      </c>
      <c r="U923" t="str">
        <v>shorts</v>
      </c>
    </row>
    <row r="924" spans="1:21" ht="31" x14ac:dyDescent="0.35">
      <c r="A924">
        <v>860</v>
      </c>
      <c r="B924" t="s">
        <v>1752</v>
      </c>
      <c r="C924" s="3" t="s">
        <v>1753</v>
      </c>
      <c r="D924">
        <v>2000</v>
      </c>
      <c r="E924">
        <v>5033</v>
      </c>
      <c r="F924">
        <f>ROUND(((E924/D924)*100),1)</f>
        <v>251.7</v>
      </c>
      <c r="G924" t="s">
        <v>20</v>
      </c>
      <c r="H924">
        <f>(E924/I924)</f>
        <v>77.430769230769229</v>
      </c>
      <c r="I924">
        <v>65</v>
      </c>
      <c r="J924" t="s">
        <v>21</v>
      </c>
      <c r="K924" t="s">
        <v>22</v>
      </c>
      <c r="L924">
        <v>1550556000</v>
      </c>
      <c r="M924" s="9">
        <f>(((L924/60)/60)/24)+DATE(1970,1,1)</f>
        <v>43515.25</v>
      </c>
      <c r="N924">
        <v>1551420000</v>
      </c>
      <c r="O924" s="9">
        <f>(((N924/60)/60)/24)+DATE(1970,1,1)</f>
        <v>43525.25</v>
      </c>
      <c r="P924" s="10">
        <f>YEAR(M924)</f>
        <v>2019</v>
      </c>
      <c r="Q924" t="b">
        <v>0</v>
      </c>
      <c r="R924" t="b">
        <v>1</v>
      </c>
      <c r="S924" t="s">
        <v>65</v>
      </c>
      <c r="T924" t="str" cm="1">
        <f t="array" ref="T924:U924">_xlfn.TEXTSPLIT(S924, "/")</f>
        <v>technology</v>
      </c>
      <c r="U924" t="str">
        <v>wearables</v>
      </c>
    </row>
    <row r="925" spans="1:21" x14ac:dyDescent="0.35">
      <c r="A925">
        <v>861</v>
      </c>
      <c r="B925" t="s">
        <v>1754</v>
      </c>
      <c r="C925" s="3" t="s">
        <v>1755</v>
      </c>
      <c r="D925">
        <v>8800</v>
      </c>
      <c r="E925">
        <v>9317</v>
      </c>
      <c r="F925">
        <f>ROUND(((E925/D925)*100),1)</f>
        <v>105.9</v>
      </c>
      <c r="G925" t="s">
        <v>20</v>
      </c>
      <c r="H925">
        <f>(E925/I925)</f>
        <v>57.159509202453989</v>
      </c>
      <c r="I925">
        <v>163</v>
      </c>
      <c r="J925" t="s">
        <v>21</v>
      </c>
      <c r="K925" t="s">
        <v>22</v>
      </c>
      <c r="L925">
        <v>1269147600</v>
      </c>
      <c r="M925" s="9">
        <f>(((L925/60)/60)/24)+DATE(1970,1,1)</f>
        <v>40258.208333333336</v>
      </c>
      <c r="N925">
        <v>1269838800</v>
      </c>
      <c r="O925" s="9">
        <f>(((N925/60)/60)/24)+DATE(1970,1,1)</f>
        <v>40266.208333333336</v>
      </c>
      <c r="P925" s="10">
        <f>YEAR(M925)</f>
        <v>2010</v>
      </c>
      <c r="Q925" t="b">
        <v>0</v>
      </c>
      <c r="R925" t="b">
        <v>0</v>
      </c>
      <c r="S925" t="s">
        <v>33</v>
      </c>
      <c r="T925" t="str" cm="1">
        <f t="array" ref="T925:U925">_xlfn.TEXTSPLIT(S925, "/")</f>
        <v>theater</v>
      </c>
      <c r="U925" t="str">
        <v>plays</v>
      </c>
    </row>
    <row r="926" spans="1:21" ht="31" x14ac:dyDescent="0.35">
      <c r="A926">
        <v>862</v>
      </c>
      <c r="B926" t="s">
        <v>1756</v>
      </c>
      <c r="C926" s="3" t="s">
        <v>1757</v>
      </c>
      <c r="D926">
        <v>3500</v>
      </c>
      <c r="E926">
        <v>6560</v>
      </c>
      <c r="F926">
        <f>ROUND(((E926/D926)*100),1)</f>
        <v>187.4</v>
      </c>
      <c r="G926" t="s">
        <v>20</v>
      </c>
      <c r="H926">
        <f>(E926/I926)</f>
        <v>77.17647058823529</v>
      </c>
      <c r="I926">
        <v>85</v>
      </c>
      <c r="J926" t="s">
        <v>21</v>
      </c>
      <c r="K926" t="s">
        <v>22</v>
      </c>
      <c r="L926">
        <v>1312174800</v>
      </c>
      <c r="M926" s="9">
        <f>(((L926/60)/60)/24)+DATE(1970,1,1)</f>
        <v>40756.208333333336</v>
      </c>
      <c r="N926">
        <v>1312520400</v>
      </c>
      <c r="O926" s="9">
        <f>(((N926/60)/60)/24)+DATE(1970,1,1)</f>
        <v>40760.208333333336</v>
      </c>
      <c r="P926" s="10">
        <f>YEAR(M926)</f>
        <v>2011</v>
      </c>
      <c r="Q926" t="b">
        <v>0</v>
      </c>
      <c r="R926" t="b">
        <v>0</v>
      </c>
      <c r="S926" t="s">
        <v>33</v>
      </c>
      <c r="T926" t="str" cm="1">
        <f t="array" ref="T926:U926">_xlfn.TEXTSPLIT(S926, "/")</f>
        <v>theater</v>
      </c>
      <c r="U926" t="str">
        <v>plays</v>
      </c>
    </row>
    <row r="927" spans="1:21" x14ac:dyDescent="0.35">
      <c r="A927">
        <v>863</v>
      </c>
      <c r="B927" t="s">
        <v>1758</v>
      </c>
      <c r="C927" s="3" t="s">
        <v>1759</v>
      </c>
      <c r="D927">
        <v>1400</v>
      </c>
      <c r="E927">
        <v>5415</v>
      </c>
      <c r="F927">
        <f>ROUND(((E927/D927)*100),1)</f>
        <v>386.8</v>
      </c>
      <c r="G927" t="s">
        <v>20</v>
      </c>
      <c r="H927">
        <f>(E927/I927)</f>
        <v>24.953917050691246</v>
      </c>
      <c r="I927">
        <v>217</v>
      </c>
      <c r="J927" t="s">
        <v>21</v>
      </c>
      <c r="K927" t="s">
        <v>22</v>
      </c>
      <c r="L927">
        <v>1434517200</v>
      </c>
      <c r="M927" s="9">
        <f>(((L927/60)/60)/24)+DATE(1970,1,1)</f>
        <v>42172.208333333328</v>
      </c>
      <c r="N927">
        <v>1436504400</v>
      </c>
      <c r="O927" s="9">
        <f>(((N927/60)/60)/24)+DATE(1970,1,1)</f>
        <v>42195.208333333328</v>
      </c>
      <c r="P927" s="10">
        <f>YEAR(M927)</f>
        <v>2015</v>
      </c>
      <c r="Q927" t="b">
        <v>0</v>
      </c>
      <c r="R927" t="b">
        <v>1</v>
      </c>
      <c r="S927" t="s">
        <v>269</v>
      </c>
      <c r="T927" t="str" cm="1">
        <f t="array" ref="T927:U927">_xlfn.TEXTSPLIT(S927, "/")</f>
        <v>film &amp; video</v>
      </c>
      <c r="U927" t="str">
        <v>television</v>
      </c>
    </row>
    <row r="928" spans="1:21" x14ac:dyDescent="0.35">
      <c r="A928">
        <v>864</v>
      </c>
      <c r="B928" t="s">
        <v>1760</v>
      </c>
      <c r="C928" s="3" t="s">
        <v>1761</v>
      </c>
      <c r="D928">
        <v>4200</v>
      </c>
      <c r="E928">
        <v>14577</v>
      </c>
      <c r="F928">
        <f>ROUND(((E928/D928)*100),1)</f>
        <v>347.1</v>
      </c>
      <c r="G928" t="s">
        <v>20</v>
      </c>
      <c r="H928">
        <f>(E928/I928)</f>
        <v>97.18</v>
      </c>
      <c r="I928">
        <v>150</v>
      </c>
      <c r="J928" t="s">
        <v>21</v>
      </c>
      <c r="K928" t="s">
        <v>22</v>
      </c>
      <c r="L928">
        <v>1471582800</v>
      </c>
      <c r="M928" s="9">
        <f>(((L928/60)/60)/24)+DATE(1970,1,1)</f>
        <v>42601.208333333328</v>
      </c>
      <c r="N928">
        <v>1472014800</v>
      </c>
      <c r="O928" s="9">
        <f>(((N928/60)/60)/24)+DATE(1970,1,1)</f>
        <v>42606.208333333328</v>
      </c>
      <c r="P928" s="10">
        <f>YEAR(M928)</f>
        <v>2016</v>
      </c>
      <c r="Q928" t="b">
        <v>0</v>
      </c>
      <c r="R928" t="b">
        <v>0</v>
      </c>
      <c r="S928" t="s">
        <v>100</v>
      </c>
      <c r="T928" t="str" cm="1">
        <f t="array" ref="T928:U928">_xlfn.TEXTSPLIT(S928, "/")</f>
        <v>film &amp; video</v>
      </c>
      <c r="U928" t="str">
        <v>shorts</v>
      </c>
    </row>
    <row r="929" spans="1:21" ht="31" x14ac:dyDescent="0.35">
      <c r="A929">
        <v>865</v>
      </c>
      <c r="B929" t="s">
        <v>1762</v>
      </c>
      <c r="C929" s="3" t="s">
        <v>1763</v>
      </c>
      <c r="D929">
        <v>81000</v>
      </c>
      <c r="E929">
        <v>150515</v>
      </c>
      <c r="F929">
        <f>ROUND(((E929/D929)*100),1)</f>
        <v>185.8</v>
      </c>
      <c r="G929" t="s">
        <v>20</v>
      </c>
      <c r="H929">
        <f>(E929/I929)</f>
        <v>46.000916870415651</v>
      </c>
      <c r="I929">
        <v>3272</v>
      </c>
      <c r="J929" t="s">
        <v>21</v>
      </c>
      <c r="K929" t="s">
        <v>22</v>
      </c>
      <c r="L929">
        <v>1410757200</v>
      </c>
      <c r="M929" s="9">
        <f>(((L929/60)/60)/24)+DATE(1970,1,1)</f>
        <v>41897.208333333336</v>
      </c>
      <c r="N929">
        <v>1411534800</v>
      </c>
      <c r="O929" s="9">
        <f>(((N929/60)/60)/24)+DATE(1970,1,1)</f>
        <v>41906.208333333336</v>
      </c>
      <c r="P929" s="10">
        <f>YEAR(M929)</f>
        <v>2014</v>
      </c>
      <c r="Q929" t="b">
        <v>0</v>
      </c>
      <c r="R929" t="b">
        <v>0</v>
      </c>
      <c r="S929" t="s">
        <v>33</v>
      </c>
      <c r="T929" t="str" cm="1">
        <f t="array" ref="T929:U929">_xlfn.TEXTSPLIT(S929, "/")</f>
        <v>theater</v>
      </c>
      <c r="U929" t="str">
        <v>plays</v>
      </c>
    </row>
    <row r="930" spans="1:21" ht="31" x14ac:dyDescent="0.35">
      <c r="A930">
        <v>867</v>
      </c>
      <c r="B930" t="s">
        <v>1766</v>
      </c>
      <c r="C930" s="3" t="s">
        <v>1767</v>
      </c>
      <c r="D930">
        <v>4800</v>
      </c>
      <c r="E930">
        <v>7797</v>
      </c>
      <c r="F930">
        <f>ROUND(((E930/D930)*100),1)</f>
        <v>162.4</v>
      </c>
      <c r="G930" t="s">
        <v>20</v>
      </c>
      <c r="H930">
        <f>(E930/I930)</f>
        <v>25.99</v>
      </c>
      <c r="I930">
        <v>300</v>
      </c>
      <c r="J930" t="s">
        <v>21</v>
      </c>
      <c r="K930" t="s">
        <v>22</v>
      </c>
      <c r="L930">
        <v>1539061200</v>
      </c>
      <c r="M930" s="9">
        <f>(((L930/60)/60)/24)+DATE(1970,1,1)</f>
        <v>43382.208333333328</v>
      </c>
      <c r="N930">
        <v>1539579600</v>
      </c>
      <c r="O930" s="9">
        <f>(((N930/60)/60)/24)+DATE(1970,1,1)</f>
        <v>43388.208333333328</v>
      </c>
      <c r="P930" s="10">
        <f>YEAR(M930)</f>
        <v>2018</v>
      </c>
      <c r="Q930" t="b">
        <v>0</v>
      </c>
      <c r="R930" t="b">
        <v>0</v>
      </c>
      <c r="S930" t="s">
        <v>17</v>
      </c>
      <c r="T930" t="str" cm="1">
        <f t="array" ref="T930:U930">_xlfn.TEXTSPLIT(S930, "/")</f>
        <v>food</v>
      </c>
      <c r="U930" t="str">
        <v>food trucks</v>
      </c>
    </row>
    <row r="931" spans="1:21" x14ac:dyDescent="0.35">
      <c r="A931">
        <v>868</v>
      </c>
      <c r="B931" t="s">
        <v>1768</v>
      </c>
      <c r="C931" s="3" t="s">
        <v>1769</v>
      </c>
      <c r="D931">
        <v>7000</v>
      </c>
      <c r="E931">
        <v>12939</v>
      </c>
      <c r="F931">
        <f>ROUND(((E931/D931)*100),1)</f>
        <v>184.8</v>
      </c>
      <c r="G931" t="s">
        <v>20</v>
      </c>
      <c r="H931">
        <f>(E931/I931)</f>
        <v>102.69047619047619</v>
      </c>
      <c r="I931">
        <v>126</v>
      </c>
      <c r="J931" t="s">
        <v>21</v>
      </c>
      <c r="K931" t="s">
        <v>22</v>
      </c>
      <c r="L931">
        <v>1381554000</v>
      </c>
      <c r="M931" s="9">
        <f>(((L931/60)/60)/24)+DATE(1970,1,1)</f>
        <v>41559.208333333336</v>
      </c>
      <c r="N931">
        <v>1382504400</v>
      </c>
      <c r="O931" s="9">
        <f>(((N931/60)/60)/24)+DATE(1970,1,1)</f>
        <v>41570.208333333336</v>
      </c>
      <c r="P931" s="10">
        <f>YEAR(M931)</f>
        <v>2013</v>
      </c>
      <c r="Q931" t="b">
        <v>0</v>
      </c>
      <c r="R931" t="b">
        <v>0</v>
      </c>
      <c r="S931" t="s">
        <v>33</v>
      </c>
      <c r="T931" t="str" cm="1">
        <f t="array" ref="T931:U931">_xlfn.TEXTSPLIT(S931, "/")</f>
        <v>theater</v>
      </c>
      <c r="U931" t="str">
        <v>plays</v>
      </c>
    </row>
    <row r="932" spans="1:21" ht="31" x14ac:dyDescent="0.35">
      <c r="A932">
        <v>871</v>
      </c>
      <c r="B932" t="s">
        <v>1774</v>
      </c>
      <c r="C932" s="3" t="s">
        <v>1775</v>
      </c>
      <c r="D932">
        <v>71500</v>
      </c>
      <c r="E932">
        <v>194912</v>
      </c>
      <c r="F932">
        <f>ROUND(((E932/D932)*100),1)</f>
        <v>272.60000000000002</v>
      </c>
      <c r="G932" t="s">
        <v>20</v>
      </c>
      <c r="H932">
        <f>(E932/I932)</f>
        <v>84.013793103448279</v>
      </c>
      <c r="I932">
        <v>2320</v>
      </c>
      <c r="J932" t="s">
        <v>21</v>
      </c>
      <c r="K932" t="s">
        <v>22</v>
      </c>
      <c r="L932">
        <v>1509512400</v>
      </c>
      <c r="M932" s="9">
        <f>(((L932/60)/60)/24)+DATE(1970,1,1)</f>
        <v>43040.208333333328</v>
      </c>
      <c r="N932">
        <v>1511071200</v>
      </c>
      <c r="O932" s="9">
        <f>(((N932/60)/60)/24)+DATE(1970,1,1)</f>
        <v>43058.25</v>
      </c>
      <c r="P932" s="10">
        <f>YEAR(M932)</f>
        <v>2017</v>
      </c>
      <c r="Q932" t="b">
        <v>0</v>
      </c>
      <c r="R932" t="b">
        <v>1</v>
      </c>
      <c r="S932" t="s">
        <v>33</v>
      </c>
      <c r="T932" t="str" cm="1">
        <f t="array" ref="T932:U932">_xlfn.TEXTSPLIT(S932, "/")</f>
        <v>theater</v>
      </c>
      <c r="U932" t="str">
        <v>plays</v>
      </c>
    </row>
    <row r="933" spans="1:21" x14ac:dyDescent="0.35">
      <c r="A933">
        <v>872</v>
      </c>
      <c r="B933" t="s">
        <v>1776</v>
      </c>
      <c r="C933" s="3" t="s">
        <v>1777</v>
      </c>
      <c r="D933">
        <v>4700</v>
      </c>
      <c r="E933">
        <v>7992</v>
      </c>
      <c r="F933">
        <f>ROUND(((E933/D933)*100),1)</f>
        <v>170</v>
      </c>
      <c r="G933" t="s">
        <v>20</v>
      </c>
      <c r="H933">
        <f>(E933/I933)</f>
        <v>98.666666666666671</v>
      </c>
      <c r="I933">
        <v>81</v>
      </c>
      <c r="J933" t="s">
        <v>26</v>
      </c>
      <c r="K933" t="s">
        <v>27</v>
      </c>
      <c r="L933">
        <v>1535950800</v>
      </c>
      <c r="M933" s="9">
        <f>(((L933/60)/60)/24)+DATE(1970,1,1)</f>
        <v>43346.208333333328</v>
      </c>
      <c r="N933">
        <v>1536382800</v>
      </c>
      <c r="O933" s="9">
        <f>(((N933/60)/60)/24)+DATE(1970,1,1)</f>
        <v>43351.208333333328</v>
      </c>
      <c r="P933" s="10">
        <f>YEAR(M933)</f>
        <v>2018</v>
      </c>
      <c r="Q933" t="b">
        <v>0</v>
      </c>
      <c r="R933" t="b">
        <v>0</v>
      </c>
      <c r="S933" t="s">
        <v>474</v>
      </c>
      <c r="T933" t="str" cm="1">
        <f t="array" ref="T933:U933">_xlfn.TEXTSPLIT(S933, "/")</f>
        <v>film &amp; video</v>
      </c>
      <c r="U933" t="str">
        <v>science fiction</v>
      </c>
    </row>
    <row r="934" spans="1:21" x14ac:dyDescent="0.35">
      <c r="A934">
        <v>873</v>
      </c>
      <c r="B934" t="s">
        <v>1778</v>
      </c>
      <c r="C934" s="3" t="s">
        <v>1779</v>
      </c>
      <c r="D934">
        <v>42100</v>
      </c>
      <c r="E934">
        <v>79268</v>
      </c>
      <c r="F934">
        <f>ROUND(((E934/D934)*100),1)</f>
        <v>188.3</v>
      </c>
      <c r="G934" t="s">
        <v>20</v>
      </c>
      <c r="H934">
        <f>(E934/I934)</f>
        <v>42.007419183889773</v>
      </c>
      <c r="I934">
        <v>1887</v>
      </c>
      <c r="J934" t="s">
        <v>21</v>
      </c>
      <c r="K934" t="s">
        <v>22</v>
      </c>
      <c r="L934">
        <v>1389160800</v>
      </c>
      <c r="M934" s="9">
        <f>(((L934/60)/60)/24)+DATE(1970,1,1)</f>
        <v>41647.25</v>
      </c>
      <c r="N934">
        <v>1389592800</v>
      </c>
      <c r="O934" s="9">
        <f>(((N934/60)/60)/24)+DATE(1970,1,1)</f>
        <v>41652.25</v>
      </c>
      <c r="P934" s="10">
        <f>YEAR(M934)</f>
        <v>2014</v>
      </c>
      <c r="Q934" t="b">
        <v>0</v>
      </c>
      <c r="R934" t="b">
        <v>0</v>
      </c>
      <c r="S934" t="s">
        <v>122</v>
      </c>
      <c r="T934" t="str" cm="1">
        <f t="array" ref="T934:U934">_xlfn.TEXTSPLIT(S934, "/")</f>
        <v>photography</v>
      </c>
      <c r="U934" t="str">
        <v>photography books</v>
      </c>
    </row>
    <row r="935" spans="1:21" x14ac:dyDescent="0.35">
      <c r="A935">
        <v>874</v>
      </c>
      <c r="B935" t="s">
        <v>1780</v>
      </c>
      <c r="C935" s="3" t="s">
        <v>1781</v>
      </c>
      <c r="D935">
        <v>40200</v>
      </c>
      <c r="E935">
        <v>139468</v>
      </c>
      <c r="F935">
        <f>ROUND(((E935/D935)*100),1)</f>
        <v>346.9</v>
      </c>
      <c r="G935" t="s">
        <v>20</v>
      </c>
      <c r="H935">
        <f>(E935/I935)</f>
        <v>32.002753556677376</v>
      </c>
      <c r="I935">
        <v>4358</v>
      </c>
      <c r="J935" t="s">
        <v>21</v>
      </c>
      <c r="K935" t="s">
        <v>22</v>
      </c>
      <c r="L935">
        <v>1271998800</v>
      </c>
      <c r="M935" s="9">
        <f>(((L935/60)/60)/24)+DATE(1970,1,1)</f>
        <v>40291.208333333336</v>
      </c>
      <c r="N935">
        <v>1275282000</v>
      </c>
      <c r="O935" s="9">
        <f>(((N935/60)/60)/24)+DATE(1970,1,1)</f>
        <v>40329.208333333336</v>
      </c>
      <c r="P935" s="10">
        <f>YEAR(M935)</f>
        <v>2010</v>
      </c>
      <c r="Q935" t="b">
        <v>0</v>
      </c>
      <c r="R935" t="b">
        <v>1</v>
      </c>
      <c r="S935" t="s">
        <v>122</v>
      </c>
      <c r="T935" t="str" cm="1">
        <f t="array" ref="T935:U935">_xlfn.TEXTSPLIT(S935, "/")</f>
        <v>photography</v>
      </c>
      <c r="U935" t="str">
        <v>photography books</v>
      </c>
    </row>
    <row r="936" spans="1:21" ht="31" x14ac:dyDescent="0.35">
      <c r="A936">
        <v>879</v>
      </c>
      <c r="B936" t="s">
        <v>1790</v>
      </c>
      <c r="C936" s="3" t="s">
        <v>1791</v>
      </c>
      <c r="D936">
        <v>1000</v>
      </c>
      <c r="E936">
        <v>5438</v>
      </c>
      <c r="F936">
        <f>ROUND(((E936/D936)*100),1)</f>
        <v>543.79999999999995</v>
      </c>
      <c r="G936" t="s">
        <v>20</v>
      </c>
      <c r="H936">
        <f>(E936/I936)</f>
        <v>102.60377358490567</v>
      </c>
      <c r="I936">
        <v>53</v>
      </c>
      <c r="J936" t="s">
        <v>21</v>
      </c>
      <c r="K936" t="s">
        <v>22</v>
      </c>
      <c r="L936">
        <v>1487743200</v>
      </c>
      <c r="M936" s="9">
        <f>(((L936/60)/60)/24)+DATE(1970,1,1)</f>
        <v>42788.25</v>
      </c>
      <c r="N936">
        <v>1488520800</v>
      </c>
      <c r="O936" s="9">
        <f>(((N936/60)/60)/24)+DATE(1970,1,1)</f>
        <v>42797.25</v>
      </c>
      <c r="P936" s="10">
        <f>YEAR(M936)</f>
        <v>2017</v>
      </c>
      <c r="Q936" t="b">
        <v>0</v>
      </c>
      <c r="R936" t="b">
        <v>0</v>
      </c>
      <c r="S936" t="s">
        <v>68</v>
      </c>
      <c r="T936" t="str" cm="1">
        <f t="array" ref="T936:U936">_xlfn.TEXTSPLIT(S936, "/")</f>
        <v>publishing</v>
      </c>
      <c r="U936" t="str">
        <v>nonfiction</v>
      </c>
    </row>
    <row r="937" spans="1:21" ht="31" x14ac:dyDescent="0.35">
      <c r="A937">
        <v>880</v>
      </c>
      <c r="B937" t="s">
        <v>1792</v>
      </c>
      <c r="C937" s="3" t="s">
        <v>1793</v>
      </c>
      <c r="D937">
        <v>84500</v>
      </c>
      <c r="E937">
        <v>193101</v>
      </c>
      <c r="F937">
        <f>ROUND(((E937/D937)*100),1)</f>
        <v>228.5</v>
      </c>
      <c r="G937" t="s">
        <v>20</v>
      </c>
      <c r="H937">
        <f>(E937/I937)</f>
        <v>79.992129246064621</v>
      </c>
      <c r="I937">
        <v>2414</v>
      </c>
      <c r="J937" t="s">
        <v>21</v>
      </c>
      <c r="K937" t="s">
        <v>22</v>
      </c>
      <c r="L937">
        <v>1563685200</v>
      </c>
      <c r="M937" s="9">
        <f>(((L937/60)/60)/24)+DATE(1970,1,1)</f>
        <v>43667.208333333328</v>
      </c>
      <c r="N937">
        <v>1563858000</v>
      </c>
      <c r="O937" s="9">
        <f>(((N937/60)/60)/24)+DATE(1970,1,1)</f>
        <v>43669.208333333328</v>
      </c>
      <c r="P937" s="10">
        <f>YEAR(M937)</f>
        <v>2019</v>
      </c>
      <c r="Q937" t="b">
        <v>0</v>
      </c>
      <c r="R937" t="b">
        <v>0</v>
      </c>
      <c r="S937" t="s">
        <v>50</v>
      </c>
      <c r="T937" t="str" cm="1">
        <f t="array" ref="T937:U937">_xlfn.TEXTSPLIT(S937, "/")</f>
        <v>music</v>
      </c>
      <c r="U937" t="str">
        <v>electric music</v>
      </c>
    </row>
    <row r="938" spans="1:21" x14ac:dyDescent="0.35">
      <c r="A938">
        <v>882</v>
      </c>
      <c r="B938" t="s">
        <v>1796</v>
      </c>
      <c r="C938" s="3" t="s">
        <v>1797</v>
      </c>
      <c r="D938">
        <v>800</v>
      </c>
      <c r="E938">
        <v>2960</v>
      </c>
      <c r="F938">
        <f>ROUND(((E938/D938)*100),1)</f>
        <v>370</v>
      </c>
      <c r="G938" t="s">
        <v>20</v>
      </c>
      <c r="H938">
        <f>(E938/I938)</f>
        <v>37</v>
      </c>
      <c r="I938">
        <v>80</v>
      </c>
      <c r="J938" t="s">
        <v>21</v>
      </c>
      <c r="K938" t="s">
        <v>22</v>
      </c>
      <c r="L938">
        <v>1421820000</v>
      </c>
      <c r="M938" s="9">
        <f>(((L938/60)/60)/24)+DATE(1970,1,1)</f>
        <v>42025.25</v>
      </c>
      <c r="N938">
        <v>1422165600</v>
      </c>
      <c r="O938" s="9">
        <f>(((N938/60)/60)/24)+DATE(1970,1,1)</f>
        <v>42029.25</v>
      </c>
      <c r="P938" s="10">
        <f>YEAR(M938)</f>
        <v>2015</v>
      </c>
      <c r="Q938" t="b">
        <v>0</v>
      </c>
      <c r="R938" t="b">
        <v>0</v>
      </c>
      <c r="S938" t="s">
        <v>33</v>
      </c>
      <c r="T938" t="str" cm="1">
        <f t="array" ref="T938:U938">_xlfn.TEXTSPLIT(S938, "/")</f>
        <v>theater</v>
      </c>
      <c r="U938" t="str">
        <v>plays</v>
      </c>
    </row>
    <row r="939" spans="1:21" ht="31" x14ac:dyDescent="0.35">
      <c r="A939">
        <v>883</v>
      </c>
      <c r="B939" t="s">
        <v>1798</v>
      </c>
      <c r="C939" s="3" t="s">
        <v>1799</v>
      </c>
      <c r="D939">
        <v>3400</v>
      </c>
      <c r="E939">
        <v>8089</v>
      </c>
      <c r="F939">
        <f>ROUND(((E939/D939)*100),1)</f>
        <v>237.9</v>
      </c>
      <c r="G939" t="s">
        <v>20</v>
      </c>
      <c r="H939">
        <f>(E939/I939)</f>
        <v>41.911917098445599</v>
      </c>
      <c r="I939">
        <v>193</v>
      </c>
      <c r="J939" t="s">
        <v>21</v>
      </c>
      <c r="K939" t="s">
        <v>22</v>
      </c>
      <c r="L939">
        <v>1274763600</v>
      </c>
      <c r="M939" s="9">
        <f>(((L939/60)/60)/24)+DATE(1970,1,1)</f>
        <v>40323.208333333336</v>
      </c>
      <c r="N939">
        <v>1277874000</v>
      </c>
      <c r="O939" s="9">
        <f>(((N939/60)/60)/24)+DATE(1970,1,1)</f>
        <v>40359.208333333336</v>
      </c>
      <c r="P939" s="10">
        <f>YEAR(M939)</f>
        <v>2010</v>
      </c>
      <c r="Q939" t="b">
        <v>0</v>
      </c>
      <c r="R939" t="b">
        <v>0</v>
      </c>
      <c r="S939" t="s">
        <v>100</v>
      </c>
      <c r="T939" t="str" cm="1">
        <f t="array" ref="T939:U939">_xlfn.TEXTSPLIT(S939, "/")</f>
        <v>film &amp; video</v>
      </c>
      <c r="U939" t="str">
        <v>shorts</v>
      </c>
    </row>
    <row r="940" spans="1:21" x14ac:dyDescent="0.35">
      <c r="A940">
        <v>885</v>
      </c>
      <c r="B940" t="s">
        <v>1802</v>
      </c>
      <c r="C940" s="3" t="s">
        <v>1803</v>
      </c>
      <c r="D940">
        <v>1800</v>
      </c>
      <c r="E940">
        <v>2129</v>
      </c>
      <c r="F940">
        <f>ROUND(((E940/D940)*100),1)</f>
        <v>118.3</v>
      </c>
      <c r="G940" t="s">
        <v>20</v>
      </c>
      <c r="H940">
        <f>(E940/I940)</f>
        <v>40.942307692307693</v>
      </c>
      <c r="I940">
        <v>52</v>
      </c>
      <c r="J940" t="s">
        <v>21</v>
      </c>
      <c r="K940" t="s">
        <v>22</v>
      </c>
      <c r="L940">
        <v>1275800400</v>
      </c>
      <c r="M940" s="9">
        <f>(((L940/60)/60)/24)+DATE(1970,1,1)</f>
        <v>40335.208333333336</v>
      </c>
      <c r="N940">
        <v>1279083600</v>
      </c>
      <c r="O940" s="9">
        <f>(((N940/60)/60)/24)+DATE(1970,1,1)</f>
        <v>40373.208333333336</v>
      </c>
      <c r="P940" s="10">
        <f>YEAR(M940)</f>
        <v>2010</v>
      </c>
      <c r="Q940" t="b">
        <v>0</v>
      </c>
      <c r="R940" t="b">
        <v>0</v>
      </c>
      <c r="S940" t="s">
        <v>33</v>
      </c>
      <c r="T940" t="str" cm="1">
        <f t="array" ref="T940:U940">_xlfn.TEXTSPLIT(S940, "/")</f>
        <v>theater</v>
      </c>
      <c r="U940" t="str">
        <v>plays</v>
      </c>
    </row>
    <row r="941" spans="1:21" ht="31" x14ac:dyDescent="0.35">
      <c r="A941">
        <v>888</v>
      </c>
      <c r="B941" t="s">
        <v>1808</v>
      </c>
      <c r="C941" s="3" t="s">
        <v>1809</v>
      </c>
      <c r="D941">
        <v>5800</v>
      </c>
      <c r="E941">
        <v>12174</v>
      </c>
      <c r="F941">
        <f>ROUND(((E941/D941)*100),1)</f>
        <v>209.9</v>
      </c>
      <c r="G941" t="s">
        <v>20</v>
      </c>
      <c r="H941">
        <f>(E941/I941)</f>
        <v>41.979310344827589</v>
      </c>
      <c r="I941">
        <v>290</v>
      </c>
      <c r="J941" t="s">
        <v>21</v>
      </c>
      <c r="K941" t="s">
        <v>22</v>
      </c>
      <c r="L941">
        <v>1491886800</v>
      </c>
      <c r="M941" s="9">
        <f>(((L941/60)/60)/24)+DATE(1970,1,1)</f>
        <v>42836.208333333328</v>
      </c>
      <c r="N941">
        <v>1493528400</v>
      </c>
      <c r="O941" s="9">
        <f>(((N941/60)/60)/24)+DATE(1970,1,1)</f>
        <v>42855.208333333328</v>
      </c>
      <c r="P941" s="10">
        <f>YEAR(M941)</f>
        <v>2017</v>
      </c>
      <c r="Q941" t="b">
        <v>0</v>
      </c>
      <c r="R941" t="b">
        <v>0</v>
      </c>
      <c r="S941" t="s">
        <v>33</v>
      </c>
      <c r="T941" t="str" cm="1">
        <f t="array" ref="T941:U941">_xlfn.TEXTSPLIT(S941, "/")</f>
        <v>theater</v>
      </c>
      <c r="U941" t="str">
        <v>plays</v>
      </c>
    </row>
    <row r="942" spans="1:21" x14ac:dyDescent="0.35">
      <c r="A942">
        <v>889</v>
      </c>
      <c r="B942" t="s">
        <v>1810</v>
      </c>
      <c r="C942" s="3" t="s">
        <v>1811</v>
      </c>
      <c r="D942">
        <v>5600</v>
      </c>
      <c r="E942">
        <v>9508</v>
      </c>
      <c r="F942">
        <f>ROUND(((E942/D942)*100),1)</f>
        <v>169.8</v>
      </c>
      <c r="G942" t="s">
        <v>20</v>
      </c>
      <c r="H942">
        <f>(E942/I942)</f>
        <v>77.93442622950819</v>
      </c>
      <c r="I942">
        <v>122</v>
      </c>
      <c r="J942" t="s">
        <v>21</v>
      </c>
      <c r="K942" t="s">
        <v>22</v>
      </c>
      <c r="L942">
        <v>1394600400</v>
      </c>
      <c r="M942" s="9">
        <f>(((L942/60)/60)/24)+DATE(1970,1,1)</f>
        <v>41710.208333333336</v>
      </c>
      <c r="N942">
        <v>1395205200</v>
      </c>
      <c r="O942" s="9">
        <f>(((N942/60)/60)/24)+DATE(1970,1,1)</f>
        <v>41717.208333333336</v>
      </c>
      <c r="P942" s="10">
        <f>YEAR(M942)</f>
        <v>2014</v>
      </c>
      <c r="Q942" t="b">
        <v>0</v>
      </c>
      <c r="R942" t="b">
        <v>1</v>
      </c>
      <c r="S942" t="s">
        <v>50</v>
      </c>
      <c r="T942" t="str" cm="1">
        <f t="array" ref="T942:U942">_xlfn.TEXTSPLIT(S942, "/")</f>
        <v>music</v>
      </c>
      <c r="U942" t="str">
        <v>electric music</v>
      </c>
    </row>
    <row r="943" spans="1:21" x14ac:dyDescent="0.35">
      <c r="A943">
        <v>890</v>
      </c>
      <c r="B943" t="s">
        <v>1812</v>
      </c>
      <c r="C943" s="3" t="s">
        <v>1813</v>
      </c>
      <c r="D943">
        <v>134400</v>
      </c>
      <c r="E943">
        <v>155849</v>
      </c>
      <c r="F943">
        <f>ROUND(((E943/D943)*100),1)</f>
        <v>116</v>
      </c>
      <c r="G943" t="s">
        <v>20</v>
      </c>
      <c r="H943">
        <f>(E943/I943)</f>
        <v>106.01972789115646</v>
      </c>
      <c r="I943">
        <v>1470</v>
      </c>
      <c r="J943" t="s">
        <v>21</v>
      </c>
      <c r="K943" t="s">
        <v>22</v>
      </c>
      <c r="L943">
        <v>1561352400</v>
      </c>
      <c r="M943" s="9">
        <f>(((L943/60)/60)/24)+DATE(1970,1,1)</f>
        <v>43640.208333333328</v>
      </c>
      <c r="N943">
        <v>1561438800</v>
      </c>
      <c r="O943" s="9">
        <f>(((N943/60)/60)/24)+DATE(1970,1,1)</f>
        <v>43641.208333333328</v>
      </c>
      <c r="P943" s="10">
        <f>YEAR(M943)</f>
        <v>2019</v>
      </c>
      <c r="Q943" t="b">
        <v>0</v>
      </c>
      <c r="R943" t="b">
        <v>0</v>
      </c>
      <c r="S943" t="s">
        <v>60</v>
      </c>
      <c r="T943" t="str" cm="1">
        <f t="array" ref="T943:U943">_xlfn.TEXTSPLIT(S943, "/")</f>
        <v>music</v>
      </c>
      <c r="U943" t="str">
        <v>indie rock</v>
      </c>
    </row>
    <row r="944" spans="1:21" ht="31" x14ac:dyDescent="0.35">
      <c r="A944">
        <v>891</v>
      </c>
      <c r="B944" t="s">
        <v>1814</v>
      </c>
      <c r="C944" s="3" t="s">
        <v>1815</v>
      </c>
      <c r="D944">
        <v>3000</v>
      </c>
      <c r="E944">
        <v>7758</v>
      </c>
      <c r="F944">
        <f>ROUND(((E944/D944)*100),1)</f>
        <v>258.60000000000002</v>
      </c>
      <c r="G944" t="s">
        <v>20</v>
      </c>
      <c r="H944">
        <f>(E944/I944)</f>
        <v>47.018181818181816</v>
      </c>
      <c r="I944">
        <v>165</v>
      </c>
      <c r="J944" t="s">
        <v>15</v>
      </c>
      <c r="K944" t="s">
        <v>16</v>
      </c>
      <c r="L944">
        <v>1322892000</v>
      </c>
      <c r="M944" s="9">
        <f>(((L944/60)/60)/24)+DATE(1970,1,1)</f>
        <v>40880.25</v>
      </c>
      <c r="N944">
        <v>1326693600</v>
      </c>
      <c r="O944" s="9">
        <f>(((N944/60)/60)/24)+DATE(1970,1,1)</f>
        <v>40924.25</v>
      </c>
      <c r="P944" s="10">
        <f>YEAR(M944)</f>
        <v>2011</v>
      </c>
      <c r="Q944" t="b">
        <v>0</v>
      </c>
      <c r="R944" t="b">
        <v>0</v>
      </c>
      <c r="S944" t="s">
        <v>42</v>
      </c>
      <c r="T944" t="str" cm="1">
        <f t="array" ref="T944:U944">_xlfn.TEXTSPLIT(S944, "/")</f>
        <v>film &amp; video</v>
      </c>
      <c r="U944" t="str">
        <v>documentary</v>
      </c>
    </row>
    <row r="945" spans="1:21" x14ac:dyDescent="0.35">
      <c r="A945">
        <v>892</v>
      </c>
      <c r="B945" t="s">
        <v>1816</v>
      </c>
      <c r="C945" s="3" t="s">
        <v>1817</v>
      </c>
      <c r="D945">
        <v>6000</v>
      </c>
      <c r="E945">
        <v>13835</v>
      </c>
      <c r="F945">
        <f>ROUND(((E945/D945)*100),1)</f>
        <v>230.6</v>
      </c>
      <c r="G945" t="s">
        <v>20</v>
      </c>
      <c r="H945">
        <f>(E945/I945)</f>
        <v>76.016483516483518</v>
      </c>
      <c r="I945">
        <v>182</v>
      </c>
      <c r="J945" t="s">
        <v>21</v>
      </c>
      <c r="K945" t="s">
        <v>22</v>
      </c>
      <c r="L945">
        <v>1274418000</v>
      </c>
      <c r="M945" s="9">
        <f>(((L945/60)/60)/24)+DATE(1970,1,1)</f>
        <v>40319.208333333336</v>
      </c>
      <c r="N945">
        <v>1277960400</v>
      </c>
      <c r="O945" s="9">
        <f>(((N945/60)/60)/24)+DATE(1970,1,1)</f>
        <v>40360.208333333336</v>
      </c>
      <c r="P945" s="10">
        <f>YEAR(M945)</f>
        <v>2010</v>
      </c>
      <c r="Q945" t="b">
        <v>0</v>
      </c>
      <c r="R945" t="b">
        <v>0</v>
      </c>
      <c r="S945" t="s">
        <v>206</v>
      </c>
      <c r="T945" t="str" cm="1">
        <f t="array" ref="T945:U945">_xlfn.TEXTSPLIT(S945, "/")</f>
        <v>publishing</v>
      </c>
      <c r="U945" t="str">
        <v>translations</v>
      </c>
    </row>
    <row r="946" spans="1:21" x14ac:dyDescent="0.35">
      <c r="A946">
        <v>893</v>
      </c>
      <c r="B946" t="s">
        <v>1818</v>
      </c>
      <c r="C946" s="3" t="s">
        <v>1819</v>
      </c>
      <c r="D946">
        <v>8400</v>
      </c>
      <c r="E946">
        <v>10770</v>
      </c>
      <c r="F946">
        <f>ROUND(((E946/D946)*100),1)</f>
        <v>128.19999999999999</v>
      </c>
      <c r="G946" t="s">
        <v>20</v>
      </c>
      <c r="H946">
        <f>(E946/I946)</f>
        <v>54.120603015075375</v>
      </c>
      <c r="I946">
        <v>199</v>
      </c>
      <c r="J946" t="s">
        <v>107</v>
      </c>
      <c r="K946" t="s">
        <v>108</v>
      </c>
      <c r="L946">
        <v>1434344400</v>
      </c>
      <c r="M946" s="9">
        <f>(((L946/60)/60)/24)+DATE(1970,1,1)</f>
        <v>42170.208333333328</v>
      </c>
      <c r="N946">
        <v>1434690000</v>
      </c>
      <c r="O946" s="9">
        <f>(((N946/60)/60)/24)+DATE(1970,1,1)</f>
        <v>42174.208333333328</v>
      </c>
      <c r="P946" s="10">
        <f>YEAR(M946)</f>
        <v>2015</v>
      </c>
      <c r="Q946" t="b">
        <v>0</v>
      </c>
      <c r="R946" t="b">
        <v>1</v>
      </c>
      <c r="S946" t="s">
        <v>42</v>
      </c>
      <c r="T946" t="str" cm="1">
        <f t="array" ref="T946:U946">_xlfn.TEXTSPLIT(S946, "/")</f>
        <v>film &amp; video</v>
      </c>
      <c r="U946" t="str">
        <v>documentary</v>
      </c>
    </row>
    <row r="947" spans="1:21" x14ac:dyDescent="0.35">
      <c r="A947">
        <v>894</v>
      </c>
      <c r="B947" t="s">
        <v>1820</v>
      </c>
      <c r="C947" s="3" t="s">
        <v>1821</v>
      </c>
      <c r="D947">
        <v>1700</v>
      </c>
      <c r="E947">
        <v>3208</v>
      </c>
      <c r="F947">
        <f>ROUND(((E947/D947)*100),1)</f>
        <v>188.7</v>
      </c>
      <c r="G947" t="s">
        <v>20</v>
      </c>
      <c r="H947">
        <f>(E947/I947)</f>
        <v>57.285714285714285</v>
      </c>
      <c r="I947">
        <v>56</v>
      </c>
      <c r="J947" t="s">
        <v>40</v>
      </c>
      <c r="K947" t="s">
        <v>41</v>
      </c>
      <c r="L947">
        <v>1373518800</v>
      </c>
      <c r="M947" s="9">
        <f>(((L947/60)/60)/24)+DATE(1970,1,1)</f>
        <v>41466.208333333336</v>
      </c>
      <c r="N947">
        <v>1376110800</v>
      </c>
      <c r="O947" s="9">
        <f>(((N947/60)/60)/24)+DATE(1970,1,1)</f>
        <v>41496.208333333336</v>
      </c>
      <c r="P947" s="10">
        <f>YEAR(M947)</f>
        <v>2013</v>
      </c>
      <c r="Q947" t="b">
        <v>0</v>
      </c>
      <c r="R947" t="b">
        <v>1</v>
      </c>
      <c r="S947" t="s">
        <v>269</v>
      </c>
      <c r="T947" t="str" cm="1">
        <f t="array" ref="T947:U947">_xlfn.TEXTSPLIT(S947, "/")</f>
        <v>film &amp; video</v>
      </c>
      <c r="U947" t="str">
        <v>television</v>
      </c>
    </row>
    <row r="948" spans="1:21" ht="31" x14ac:dyDescent="0.35">
      <c r="A948">
        <v>896</v>
      </c>
      <c r="B948" t="s">
        <v>1824</v>
      </c>
      <c r="C948" s="3" t="s">
        <v>1825</v>
      </c>
      <c r="D948">
        <v>19800</v>
      </c>
      <c r="E948">
        <v>153338</v>
      </c>
      <c r="F948">
        <f>ROUND(((E948/D948)*100),1)</f>
        <v>774.4</v>
      </c>
      <c r="G948" t="s">
        <v>20</v>
      </c>
      <c r="H948">
        <f>(E948/I948)</f>
        <v>105.02602739726028</v>
      </c>
      <c r="I948">
        <v>1460</v>
      </c>
      <c r="J948" t="s">
        <v>26</v>
      </c>
      <c r="K948" t="s">
        <v>27</v>
      </c>
      <c r="L948">
        <v>1310619600</v>
      </c>
      <c r="M948" s="9">
        <f>(((L948/60)/60)/24)+DATE(1970,1,1)</f>
        <v>40738.208333333336</v>
      </c>
      <c r="N948">
        <v>1310878800</v>
      </c>
      <c r="O948" s="9">
        <f>(((N948/60)/60)/24)+DATE(1970,1,1)</f>
        <v>40741.208333333336</v>
      </c>
      <c r="P948" s="10">
        <f>YEAR(M948)</f>
        <v>2011</v>
      </c>
      <c r="Q948" t="b">
        <v>0</v>
      </c>
      <c r="R948" t="b">
        <v>1</v>
      </c>
      <c r="S948" t="s">
        <v>17</v>
      </c>
      <c r="T948" t="str" cm="1">
        <f t="array" ref="T948:U948">_xlfn.TEXTSPLIT(S948, "/")</f>
        <v>food</v>
      </c>
      <c r="U948" t="str">
        <v>food trucks</v>
      </c>
    </row>
    <row r="949" spans="1:21" ht="31" x14ac:dyDescent="0.35">
      <c r="A949">
        <v>899</v>
      </c>
      <c r="B949" t="s">
        <v>1830</v>
      </c>
      <c r="C949" s="3" t="s">
        <v>1831</v>
      </c>
      <c r="D949">
        <v>3100</v>
      </c>
      <c r="E949">
        <v>12620</v>
      </c>
      <c r="F949">
        <f>ROUND(((E949/D949)*100),1)</f>
        <v>407.1</v>
      </c>
      <c r="G949" t="s">
        <v>20</v>
      </c>
      <c r="H949">
        <f>(E949/I949)</f>
        <v>102.60162601626017</v>
      </c>
      <c r="I949">
        <v>123</v>
      </c>
      <c r="J949" t="s">
        <v>98</v>
      </c>
      <c r="K949" t="s">
        <v>99</v>
      </c>
      <c r="L949">
        <v>1381122000</v>
      </c>
      <c r="M949" s="9">
        <f>(((L949/60)/60)/24)+DATE(1970,1,1)</f>
        <v>41554.208333333336</v>
      </c>
      <c r="N949">
        <v>1382677200</v>
      </c>
      <c r="O949" s="9">
        <f>(((N949/60)/60)/24)+DATE(1970,1,1)</f>
        <v>41572.208333333336</v>
      </c>
      <c r="P949" s="10">
        <f>YEAR(M949)</f>
        <v>2013</v>
      </c>
      <c r="Q949" t="b">
        <v>0</v>
      </c>
      <c r="R949" t="b">
        <v>0</v>
      </c>
      <c r="S949" t="s">
        <v>159</v>
      </c>
      <c r="T949" t="str" cm="1">
        <f t="array" ref="T949:U949">_xlfn.TEXTSPLIT(S949, "/")</f>
        <v>music</v>
      </c>
      <c r="U949" t="str">
        <v>jazz</v>
      </c>
    </row>
    <row r="950" spans="1:21" x14ac:dyDescent="0.35">
      <c r="A950">
        <v>901</v>
      </c>
      <c r="B950" t="s">
        <v>1834</v>
      </c>
      <c r="C950" s="3" t="s">
        <v>1835</v>
      </c>
      <c r="D950">
        <v>5600</v>
      </c>
      <c r="E950">
        <v>8746</v>
      </c>
      <c r="F950">
        <f>ROUND(((E950/D950)*100),1)</f>
        <v>156.19999999999999</v>
      </c>
      <c r="G950" t="s">
        <v>20</v>
      </c>
      <c r="H950">
        <f>(E950/I950)</f>
        <v>55.0062893081761</v>
      </c>
      <c r="I950">
        <v>159</v>
      </c>
      <c r="J950" t="s">
        <v>21</v>
      </c>
      <c r="K950" t="s">
        <v>22</v>
      </c>
      <c r="L950">
        <v>1531803600</v>
      </c>
      <c r="M950" s="9">
        <f>(((L950/60)/60)/24)+DATE(1970,1,1)</f>
        <v>43298.208333333328</v>
      </c>
      <c r="N950">
        <v>1534654800</v>
      </c>
      <c r="O950" s="9">
        <f>(((N950/60)/60)/24)+DATE(1970,1,1)</f>
        <v>43331.208333333328</v>
      </c>
      <c r="P950" s="10">
        <f>YEAR(M950)</f>
        <v>2018</v>
      </c>
      <c r="Q950" t="b">
        <v>0</v>
      </c>
      <c r="R950" t="b">
        <v>1</v>
      </c>
      <c r="S950" t="s">
        <v>23</v>
      </c>
      <c r="T950" t="str" cm="1">
        <f t="array" ref="T950:U950">_xlfn.TEXTSPLIT(S950, "/")</f>
        <v>music</v>
      </c>
      <c r="U950" t="str">
        <v>rock</v>
      </c>
    </row>
    <row r="951" spans="1:21" x14ac:dyDescent="0.35">
      <c r="A951">
        <v>902</v>
      </c>
      <c r="B951" t="s">
        <v>1836</v>
      </c>
      <c r="C951" s="3" t="s">
        <v>1837</v>
      </c>
      <c r="D951">
        <v>1400</v>
      </c>
      <c r="E951">
        <v>3534</v>
      </c>
      <c r="F951">
        <f>ROUND(((E951/D951)*100),1)</f>
        <v>252.4</v>
      </c>
      <c r="G951" t="s">
        <v>20</v>
      </c>
      <c r="H951">
        <f>(E951/I951)</f>
        <v>32.127272727272725</v>
      </c>
      <c r="I951">
        <v>110</v>
      </c>
      <c r="J951" t="s">
        <v>21</v>
      </c>
      <c r="K951" t="s">
        <v>22</v>
      </c>
      <c r="L951">
        <v>1454133600</v>
      </c>
      <c r="M951" s="9">
        <f>(((L951/60)/60)/24)+DATE(1970,1,1)</f>
        <v>42399.25</v>
      </c>
      <c r="N951">
        <v>1457762400</v>
      </c>
      <c r="O951" s="9">
        <f>(((N951/60)/60)/24)+DATE(1970,1,1)</f>
        <v>42441.25</v>
      </c>
      <c r="P951" s="10">
        <f>YEAR(M951)</f>
        <v>2016</v>
      </c>
      <c r="Q951" t="b">
        <v>0</v>
      </c>
      <c r="R951" t="b">
        <v>0</v>
      </c>
      <c r="S951" t="s">
        <v>28</v>
      </c>
      <c r="T951" t="str" cm="1">
        <f t="array" ref="T951:U951">_xlfn.TEXTSPLIT(S951, "/")</f>
        <v>technology</v>
      </c>
      <c r="U951" t="str">
        <v>web</v>
      </c>
    </row>
    <row r="952" spans="1:21" ht="31" x14ac:dyDescent="0.35">
      <c r="A952">
        <v>905</v>
      </c>
      <c r="B952" t="s">
        <v>1842</v>
      </c>
      <c r="C952" s="3" t="s">
        <v>1843</v>
      </c>
      <c r="D952">
        <v>7900</v>
      </c>
      <c r="E952">
        <v>12955</v>
      </c>
      <c r="F952">
        <f>ROUND(((E952/D952)*100),1)</f>
        <v>164</v>
      </c>
      <c r="G952" t="s">
        <v>20</v>
      </c>
      <c r="H952">
        <f>(E952/I952)</f>
        <v>54.894067796610166</v>
      </c>
      <c r="I952">
        <v>236</v>
      </c>
      <c r="J952" t="s">
        <v>21</v>
      </c>
      <c r="K952" t="s">
        <v>22</v>
      </c>
      <c r="L952">
        <v>1379566800</v>
      </c>
      <c r="M952" s="9">
        <f>(((L952/60)/60)/24)+DATE(1970,1,1)</f>
        <v>41536.208333333336</v>
      </c>
      <c r="N952">
        <v>1379826000</v>
      </c>
      <c r="O952" s="9">
        <f>(((N952/60)/60)/24)+DATE(1970,1,1)</f>
        <v>41539.208333333336</v>
      </c>
      <c r="P952" s="10">
        <f>YEAR(M952)</f>
        <v>2013</v>
      </c>
      <c r="Q952" t="b">
        <v>0</v>
      </c>
      <c r="R952" t="b">
        <v>0</v>
      </c>
      <c r="S952" t="s">
        <v>33</v>
      </c>
      <c r="T952" t="str" cm="1">
        <f t="array" ref="T952:U952">_xlfn.TEXTSPLIT(S952, "/")</f>
        <v>theater</v>
      </c>
      <c r="U952" t="str">
        <v>plays</v>
      </c>
    </row>
    <row r="953" spans="1:21" ht="31" x14ac:dyDescent="0.35">
      <c r="A953">
        <v>906</v>
      </c>
      <c r="B953" t="s">
        <v>1844</v>
      </c>
      <c r="C953" s="3" t="s">
        <v>1845</v>
      </c>
      <c r="D953">
        <v>5500</v>
      </c>
      <c r="E953">
        <v>8964</v>
      </c>
      <c r="F953">
        <f>ROUND(((E953/D953)*100),1)</f>
        <v>163</v>
      </c>
      <c r="G953" t="s">
        <v>20</v>
      </c>
      <c r="H953">
        <f>(E953/I953)</f>
        <v>46.931937172774866</v>
      </c>
      <c r="I953">
        <v>191</v>
      </c>
      <c r="J953" t="s">
        <v>21</v>
      </c>
      <c r="K953" t="s">
        <v>22</v>
      </c>
      <c r="L953">
        <v>1494651600</v>
      </c>
      <c r="M953" s="9">
        <f>(((L953/60)/60)/24)+DATE(1970,1,1)</f>
        <v>42868.208333333328</v>
      </c>
      <c r="N953">
        <v>1497762000</v>
      </c>
      <c r="O953" s="9">
        <f>(((N953/60)/60)/24)+DATE(1970,1,1)</f>
        <v>42904.208333333328</v>
      </c>
      <c r="P953" s="10">
        <f>YEAR(M953)</f>
        <v>2017</v>
      </c>
      <c r="Q953" t="b">
        <v>1</v>
      </c>
      <c r="R953" t="b">
        <v>1</v>
      </c>
      <c r="S953" t="s">
        <v>42</v>
      </c>
      <c r="T953" t="str" cm="1">
        <f t="array" ref="T953:U953">_xlfn.TEXTSPLIT(S953, "/")</f>
        <v>film &amp; video</v>
      </c>
      <c r="U953" t="str">
        <v>documentary</v>
      </c>
    </row>
    <row r="954" spans="1:21" x14ac:dyDescent="0.35">
      <c r="A954">
        <v>908</v>
      </c>
      <c r="B954" t="s">
        <v>1848</v>
      </c>
      <c r="C954" s="3" t="s">
        <v>1849</v>
      </c>
      <c r="D954">
        <v>38200</v>
      </c>
      <c r="E954">
        <v>121950</v>
      </c>
      <c r="F954">
        <f>ROUND(((E954/D954)*100),1)</f>
        <v>319.2</v>
      </c>
      <c r="G954" t="s">
        <v>20</v>
      </c>
      <c r="H954">
        <f>(E954/I954)</f>
        <v>30.99898322318251</v>
      </c>
      <c r="I954">
        <v>3934</v>
      </c>
      <c r="J954" t="s">
        <v>21</v>
      </c>
      <c r="K954" t="s">
        <v>22</v>
      </c>
      <c r="L954">
        <v>1335934800</v>
      </c>
      <c r="M954" s="9">
        <f>(((L954/60)/60)/24)+DATE(1970,1,1)</f>
        <v>41031.208333333336</v>
      </c>
      <c r="N954">
        <v>1336885200</v>
      </c>
      <c r="O954" s="9">
        <f>(((N954/60)/60)/24)+DATE(1970,1,1)</f>
        <v>41042.208333333336</v>
      </c>
      <c r="P954" s="10">
        <f>YEAR(M954)</f>
        <v>2012</v>
      </c>
      <c r="Q954" t="b">
        <v>0</v>
      </c>
      <c r="R954" t="b">
        <v>0</v>
      </c>
      <c r="S954" t="s">
        <v>89</v>
      </c>
      <c r="T954" t="str" cm="1">
        <f t="array" ref="T954:U954">_xlfn.TEXTSPLIT(S954, "/")</f>
        <v>games</v>
      </c>
      <c r="U954" t="str">
        <v>video games</v>
      </c>
    </row>
    <row r="955" spans="1:21" ht="31" x14ac:dyDescent="0.35">
      <c r="A955">
        <v>909</v>
      </c>
      <c r="B955" t="s">
        <v>1850</v>
      </c>
      <c r="C955" s="3" t="s">
        <v>1851</v>
      </c>
      <c r="D955">
        <v>1800</v>
      </c>
      <c r="E955">
        <v>8621</v>
      </c>
      <c r="F955">
        <f>ROUND(((E955/D955)*100),1)</f>
        <v>478.9</v>
      </c>
      <c r="G955" t="s">
        <v>20</v>
      </c>
      <c r="H955">
        <f>(E955/I955)</f>
        <v>107.7625</v>
      </c>
      <c r="I955">
        <v>80</v>
      </c>
      <c r="J955" t="s">
        <v>15</v>
      </c>
      <c r="K955" t="s">
        <v>16</v>
      </c>
      <c r="L955">
        <v>1528088400</v>
      </c>
      <c r="M955" s="9">
        <f>(((L955/60)/60)/24)+DATE(1970,1,1)</f>
        <v>43255.208333333328</v>
      </c>
      <c r="N955">
        <v>1530421200</v>
      </c>
      <c r="O955" s="9">
        <f>(((N955/60)/60)/24)+DATE(1970,1,1)</f>
        <v>43282.208333333328</v>
      </c>
      <c r="P955" s="10">
        <f>YEAR(M955)</f>
        <v>2018</v>
      </c>
      <c r="Q955" t="b">
        <v>0</v>
      </c>
      <c r="R955" t="b">
        <v>1</v>
      </c>
      <c r="S955" t="s">
        <v>33</v>
      </c>
      <c r="T955" t="str" cm="1">
        <f t="array" ref="T955:U955">_xlfn.TEXTSPLIT(S955, "/")</f>
        <v>theater</v>
      </c>
      <c r="U955" t="str">
        <v>plays</v>
      </c>
    </row>
    <row r="956" spans="1:21" x14ac:dyDescent="0.35">
      <c r="A956">
        <v>911</v>
      </c>
      <c r="B956" t="s">
        <v>1854</v>
      </c>
      <c r="C956" s="3" t="s">
        <v>1855</v>
      </c>
      <c r="D956">
        <v>5800</v>
      </c>
      <c r="E956">
        <v>11539</v>
      </c>
      <c r="F956">
        <f>ROUND(((E956/D956)*100),1)</f>
        <v>198.9</v>
      </c>
      <c r="G956" t="s">
        <v>20</v>
      </c>
      <c r="H956">
        <f>(E956/I956)</f>
        <v>24.976190476190474</v>
      </c>
      <c r="I956">
        <v>462</v>
      </c>
      <c r="J956" t="s">
        <v>21</v>
      </c>
      <c r="K956" t="s">
        <v>22</v>
      </c>
      <c r="L956">
        <v>1568005200</v>
      </c>
      <c r="M956" s="9">
        <f>(((L956/60)/60)/24)+DATE(1970,1,1)</f>
        <v>43717.208333333328</v>
      </c>
      <c r="N956">
        <v>1568178000</v>
      </c>
      <c r="O956" s="9">
        <f>(((N956/60)/60)/24)+DATE(1970,1,1)</f>
        <v>43719.208333333328</v>
      </c>
      <c r="P956" s="10">
        <f>YEAR(M956)</f>
        <v>2019</v>
      </c>
      <c r="Q956" t="b">
        <v>1</v>
      </c>
      <c r="R956" t="b">
        <v>0</v>
      </c>
      <c r="S956" t="s">
        <v>28</v>
      </c>
      <c r="T956" t="str" cm="1">
        <f t="array" ref="T956:U956">_xlfn.TEXTSPLIT(S956, "/")</f>
        <v>technology</v>
      </c>
      <c r="U956" t="str">
        <v>web</v>
      </c>
    </row>
    <row r="957" spans="1:21" ht="31" x14ac:dyDescent="0.35">
      <c r="A957">
        <v>912</v>
      </c>
      <c r="B957" t="s">
        <v>1856</v>
      </c>
      <c r="C957" s="3" t="s">
        <v>1857</v>
      </c>
      <c r="D957">
        <v>1800</v>
      </c>
      <c r="E957">
        <v>14310</v>
      </c>
      <c r="F957">
        <f>ROUND(((E957/D957)*100),1)</f>
        <v>795</v>
      </c>
      <c r="G957" t="s">
        <v>20</v>
      </c>
      <c r="H957">
        <f>(E957/I957)</f>
        <v>79.944134078212286</v>
      </c>
      <c r="I957">
        <v>179</v>
      </c>
      <c r="J957" t="s">
        <v>21</v>
      </c>
      <c r="K957" t="s">
        <v>22</v>
      </c>
      <c r="L957">
        <v>1346821200</v>
      </c>
      <c r="M957" s="9">
        <f>(((L957/60)/60)/24)+DATE(1970,1,1)</f>
        <v>41157.208333333336</v>
      </c>
      <c r="N957">
        <v>1347944400</v>
      </c>
      <c r="O957" s="9">
        <f>(((N957/60)/60)/24)+DATE(1970,1,1)</f>
        <v>41170.208333333336</v>
      </c>
      <c r="P957" s="10">
        <f>YEAR(M957)</f>
        <v>2012</v>
      </c>
      <c r="Q957" t="b">
        <v>1</v>
      </c>
      <c r="R957" t="b">
        <v>0</v>
      </c>
      <c r="S957" t="s">
        <v>53</v>
      </c>
      <c r="T957" t="str" cm="1">
        <f t="array" ref="T957:U957">_xlfn.TEXTSPLIT(S957, "/")</f>
        <v>film &amp; video</v>
      </c>
      <c r="U957" t="str">
        <v>drama</v>
      </c>
    </row>
    <row r="958" spans="1:21" ht="31" x14ac:dyDescent="0.35">
      <c r="A958">
        <v>915</v>
      </c>
      <c r="B958" t="s">
        <v>1862</v>
      </c>
      <c r="C958" s="3" t="s">
        <v>1863</v>
      </c>
      <c r="D958">
        <v>125900</v>
      </c>
      <c r="E958">
        <v>195936</v>
      </c>
      <c r="F958">
        <f>ROUND(((E958/D958)*100),1)</f>
        <v>155.6</v>
      </c>
      <c r="G958" t="s">
        <v>20</v>
      </c>
      <c r="H958">
        <f>(E958/I958)</f>
        <v>105.0032154340836</v>
      </c>
      <c r="I958">
        <v>1866</v>
      </c>
      <c r="J958" t="s">
        <v>40</v>
      </c>
      <c r="K958" t="s">
        <v>41</v>
      </c>
      <c r="L958">
        <v>1503982800</v>
      </c>
      <c r="M958" s="9">
        <f>(((L958/60)/60)/24)+DATE(1970,1,1)</f>
        <v>42976.208333333328</v>
      </c>
      <c r="N958">
        <v>1504760400</v>
      </c>
      <c r="O958" s="9">
        <f>(((N958/60)/60)/24)+DATE(1970,1,1)</f>
        <v>42985.208333333328</v>
      </c>
      <c r="P958" s="10">
        <f>YEAR(M958)</f>
        <v>2017</v>
      </c>
      <c r="Q958" t="b">
        <v>0</v>
      </c>
      <c r="R958" t="b">
        <v>0</v>
      </c>
      <c r="S958" t="s">
        <v>269</v>
      </c>
      <c r="T958" t="str" cm="1">
        <f t="array" ref="T958:U958">_xlfn.TEXTSPLIT(S958, "/")</f>
        <v>film &amp; video</v>
      </c>
      <c r="U958" t="str">
        <v>television</v>
      </c>
    </row>
    <row r="959" spans="1:21" x14ac:dyDescent="0.35">
      <c r="A959">
        <v>918</v>
      </c>
      <c r="B959" t="s">
        <v>1868</v>
      </c>
      <c r="C959" s="3" t="s">
        <v>1869</v>
      </c>
      <c r="D959">
        <v>3800</v>
      </c>
      <c r="E959">
        <v>9021</v>
      </c>
      <c r="F959">
        <f>ROUND(((E959/D959)*100),1)</f>
        <v>237.4</v>
      </c>
      <c r="G959" t="s">
        <v>20</v>
      </c>
      <c r="H959">
        <f>(E959/I959)</f>
        <v>57.82692307692308</v>
      </c>
      <c r="I959">
        <v>156</v>
      </c>
      <c r="J959" t="s">
        <v>98</v>
      </c>
      <c r="K959" t="s">
        <v>99</v>
      </c>
      <c r="L959">
        <v>1343365200</v>
      </c>
      <c r="M959" s="9">
        <f>(((L959/60)/60)/24)+DATE(1970,1,1)</f>
        <v>41117.208333333336</v>
      </c>
      <c r="N959">
        <v>1344315600</v>
      </c>
      <c r="O959" s="9">
        <f>(((N959/60)/60)/24)+DATE(1970,1,1)</f>
        <v>41128.208333333336</v>
      </c>
      <c r="P959" s="10">
        <f>YEAR(M959)</f>
        <v>2012</v>
      </c>
      <c r="Q959" t="b">
        <v>0</v>
      </c>
      <c r="R959" t="b">
        <v>0</v>
      </c>
      <c r="S959" t="s">
        <v>133</v>
      </c>
      <c r="T959" t="str" cm="1">
        <f t="array" ref="T959:U959">_xlfn.TEXTSPLIT(S959, "/")</f>
        <v>publishing</v>
      </c>
      <c r="U959" t="str">
        <v>radio &amp; podcasts</v>
      </c>
    </row>
    <row r="960" spans="1:21" x14ac:dyDescent="0.35">
      <c r="A960">
        <v>920</v>
      </c>
      <c r="B960" t="s">
        <v>1872</v>
      </c>
      <c r="C960" s="3" t="s">
        <v>1873</v>
      </c>
      <c r="D960">
        <v>5300</v>
      </c>
      <c r="E960">
        <v>9676</v>
      </c>
      <c r="F960">
        <f>ROUND(((E960/D960)*100),1)</f>
        <v>182.6</v>
      </c>
      <c r="G960" t="s">
        <v>20</v>
      </c>
      <c r="H960">
        <f>(E960/I960)</f>
        <v>37.945098039215686</v>
      </c>
      <c r="I960">
        <v>255</v>
      </c>
      <c r="J960" t="s">
        <v>21</v>
      </c>
      <c r="K960" t="s">
        <v>22</v>
      </c>
      <c r="L960">
        <v>1549519200</v>
      </c>
      <c r="M960" s="9">
        <f>(((L960/60)/60)/24)+DATE(1970,1,1)</f>
        <v>43503.25</v>
      </c>
      <c r="N960">
        <v>1551247200</v>
      </c>
      <c r="O960" s="9">
        <f>(((N960/60)/60)/24)+DATE(1970,1,1)</f>
        <v>43523.25</v>
      </c>
      <c r="P960" s="10">
        <f>YEAR(M960)</f>
        <v>2019</v>
      </c>
      <c r="Q960" t="b">
        <v>1</v>
      </c>
      <c r="R960" t="b">
        <v>0</v>
      </c>
      <c r="S960" t="s">
        <v>71</v>
      </c>
      <c r="T960" t="str" cm="1">
        <f t="array" ref="T960:U960">_xlfn.TEXTSPLIT(S960, "/")</f>
        <v>film &amp; video</v>
      </c>
      <c r="U960" t="str">
        <v>animation</v>
      </c>
    </row>
    <row r="961" spans="1:21" x14ac:dyDescent="0.35">
      <c r="A961">
        <v>922</v>
      </c>
      <c r="B961" t="s">
        <v>1876</v>
      </c>
      <c r="C961" s="3" t="s">
        <v>1877</v>
      </c>
      <c r="D961">
        <v>51400</v>
      </c>
      <c r="E961">
        <v>90440</v>
      </c>
      <c r="F961">
        <f>ROUND(((E961/D961)*100),1)</f>
        <v>176</v>
      </c>
      <c r="G961" t="s">
        <v>20</v>
      </c>
      <c r="H961">
        <f>(E961/I961)</f>
        <v>40</v>
      </c>
      <c r="I961">
        <v>2261</v>
      </c>
      <c r="J961" t="s">
        <v>21</v>
      </c>
      <c r="K961" t="s">
        <v>22</v>
      </c>
      <c r="L961">
        <v>1544335200</v>
      </c>
      <c r="M961" s="9">
        <f>(((L961/60)/60)/24)+DATE(1970,1,1)</f>
        <v>43443.25</v>
      </c>
      <c r="N961">
        <v>1545112800</v>
      </c>
      <c r="O961" s="9">
        <f>(((N961/60)/60)/24)+DATE(1970,1,1)</f>
        <v>43452.25</v>
      </c>
      <c r="P961" s="10">
        <f>YEAR(M961)</f>
        <v>2018</v>
      </c>
      <c r="Q961" t="b">
        <v>0</v>
      </c>
      <c r="R961" t="b">
        <v>1</v>
      </c>
      <c r="S961" t="s">
        <v>319</v>
      </c>
      <c r="T961" t="str" cm="1">
        <f t="array" ref="T961:U961">_xlfn.TEXTSPLIT(S961, "/")</f>
        <v>music</v>
      </c>
      <c r="U961" t="str">
        <v>world music</v>
      </c>
    </row>
    <row r="962" spans="1:21" x14ac:dyDescent="0.35">
      <c r="A962">
        <v>923</v>
      </c>
      <c r="B962" t="s">
        <v>1878</v>
      </c>
      <c r="C962" s="3" t="s">
        <v>1879</v>
      </c>
      <c r="D962">
        <v>1700</v>
      </c>
      <c r="E962">
        <v>4044</v>
      </c>
      <c r="F962">
        <f>ROUND(((E962/D962)*100),1)</f>
        <v>237.9</v>
      </c>
      <c r="G962" t="s">
        <v>20</v>
      </c>
      <c r="H962">
        <f>(E962/I962)</f>
        <v>101.1</v>
      </c>
      <c r="I962">
        <v>40</v>
      </c>
      <c r="J962" t="s">
        <v>21</v>
      </c>
      <c r="K962" t="s">
        <v>22</v>
      </c>
      <c r="L962">
        <v>1279083600</v>
      </c>
      <c r="M962" s="9">
        <f>(((L962/60)/60)/24)+DATE(1970,1,1)</f>
        <v>40373.208333333336</v>
      </c>
      <c r="N962">
        <v>1279170000</v>
      </c>
      <c r="O962" s="9">
        <f>(((N962/60)/60)/24)+DATE(1970,1,1)</f>
        <v>40374.208333333336</v>
      </c>
      <c r="P962" s="10">
        <f>YEAR(M962)</f>
        <v>2010</v>
      </c>
      <c r="Q962" t="b">
        <v>0</v>
      </c>
      <c r="R962" t="b">
        <v>0</v>
      </c>
      <c r="S962" t="s">
        <v>33</v>
      </c>
      <c r="T962" t="str" cm="1">
        <f t="array" ref="T962:U962">_xlfn.TEXTSPLIT(S962, "/")</f>
        <v>theater</v>
      </c>
      <c r="U962" t="str">
        <v>plays</v>
      </c>
    </row>
    <row r="963" spans="1:21" x14ac:dyDescent="0.35">
      <c r="A963">
        <v>924</v>
      </c>
      <c r="B963" t="s">
        <v>1880</v>
      </c>
      <c r="C963" s="3" t="s">
        <v>1881</v>
      </c>
      <c r="D963">
        <v>39400</v>
      </c>
      <c r="E963">
        <v>192292</v>
      </c>
      <c r="F963">
        <f>ROUND(((E963/D963)*100),1)</f>
        <v>488.1</v>
      </c>
      <c r="G963" t="s">
        <v>20</v>
      </c>
      <c r="H963">
        <f>(E963/I963)</f>
        <v>84.006989951944078</v>
      </c>
      <c r="I963">
        <v>2289</v>
      </c>
      <c r="J963" t="s">
        <v>107</v>
      </c>
      <c r="K963" t="s">
        <v>108</v>
      </c>
      <c r="L963">
        <v>1572498000</v>
      </c>
      <c r="M963" s="9">
        <f>(((L963/60)/60)/24)+DATE(1970,1,1)</f>
        <v>43769.208333333328</v>
      </c>
      <c r="N963">
        <v>1573452000</v>
      </c>
      <c r="O963" s="9">
        <f>(((N963/60)/60)/24)+DATE(1970,1,1)</f>
        <v>43780.25</v>
      </c>
      <c r="P963" s="10">
        <f>YEAR(M963)</f>
        <v>2019</v>
      </c>
      <c r="Q963" t="b">
        <v>0</v>
      </c>
      <c r="R963" t="b">
        <v>0</v>
      </c>
      <c r="S963" t="s">
        <v>33</v>
      </c>
      <c r="T963" t="str" cm="1">
        <f t="array" ref="T963:U963">_xlfn.TEXTSPLIT(S963, "/")</f>
        <v>theater</v>
      </c>
      <c r="U963" t="str">
        <v>plays</v>
      </c>
    </row>
    <row r="964" spans="1:21" ht="31" x14ac:dyDescent="0.35">
      <c r="A964">
        <v>925</v>
      </c>
      <c r="B964" t="s">
        <v>1882</v>
      </c>
      <c r="C964" s="3" t="s">
        <v>1883</v>
      </c>
      <c r="D964">
        <v>3000</v>
      </c>
      <c r="E964">
        <v>6722</v>
      </c>
      <c r="F964">
        <f>ROUND(((E964/D964)*100),1)</f>
        <v>224.1</v>
      </c>
      <c r="G964" t="s">
        <v>20</v>
      </c>
      <c r="H964">
        <f>(E964/I964)</f>
        <v>103.41538461538461</v>
      </c>
      <c r="I964">
        <v>65</v>
      </c>
      <c r="J964" t="s">
        <v>21</v>
      </c>
      <c r="K964" t="s">
        <v>22</v>
      </c>
      <c r="L964">
        <v>1506056400</v>
      </c>
      <c r="M964" s="9">
        <f>(((L964/60)/60)/24)+DATE(1970,1,1)</f>
        <v>43000.208333333328</v>
      </c>
      <c r="N964">
        <v>1507093200</v>
      </c>
      <c r="O964" s="9">
        <f>(((N964/60)/60)/24)+DATE(1970,1,1)</f>
        <v>43012.208333333328</v>
      </c>
      <c r="P964" s="10">
        <f>YEAR(M964)</f>
        <v>2017</v>
      </c>
      <c r="Q964" t="b">
        <v>0</v>
      </c>
      <c r="R964" t="b">
        <v>0</v>
      </c>
      <c r="S964" t="s">
        <v>33</v>
      </c>
      <c r="T964" t="str" cm="1">
        <f t="array" ref="T964:U964">_xlfn.TEXTSPLIT(S964, "/")</f>
        <v>theater</v>
      </c>
      <c r="U964" t="str">
        <v>plays</v>
      </c>
    </row>
    <row r="965" spans="1:21" ht="31" x14ac:dyDescent="0.35">
      <c r="A965">
        <v>928</v>
      </c>
      <c r="B965" t="s">
        <v>1888</v>
      </c>
      <c r="C965" s="3" t="s">
        <v>1889</v>
      </c>
      <c r="D965">
        <v>167400</v>
      </c>
      <c r="E965">
        <v>196386</v>
      </c>
      <c r="F965">
        <f>ROUND(((E965/D965)*100),1)</f>
        <v>117.3</v>
      </c>
      <c r="G965" t="s">
        <v>20</v>
      </c>
      <c r="H965">
        <f>(E965/I965)</f>
        <v>51.995234312946785</v>
      </c>
      <c r="I965">
        <v>3777</v>
      </c>
      <c r="J965" t="s">
        <v>107</v>
      </c>
      <c r="K965" t="s">
        <v>108</v>
      </c>
      <c r="L965">
        <v>1388296800</v>
      </c>
      <c r="M965" s="9">
        <f>(((L965/60)/60)/24)+DATE(1970,1,1)</f>
        <v>41637.25</v>
      </c>
      <c r="N965">
        <v>1389074400</v>
      </c>
      <c r="O965" s="9">
        <f>(((N965/60)/60)/24)+DATE(1970,1,1)</f>
        <v>41646.25</v>
      </c>
      <c r="P965" s="10">
        <f>YEAR(M965)</f>
        <v>2013</v>
      </c>
      <c r="Q965" t="b">
        <v>0</v>
      </c>
      <c r="R965" t="b">
        <v>0</v>
      </c>
      <c r="S965" t="s">
        <v>28</v>
      </c>
      <c r="T965" t="str" cm="1">
        <f t="array" ref="T965:U965">_xlfn.TEXTSPLIT(S965, "/")</f>
        <v>technology</v>
      </c>
      <c r="U965" t="str">
        <v>web</v>
      </c>
    </row>
    <row r="966" spans="1:21" x14ac:dyDescent="0.35">
      <c r="A966">
        <v>929</v>
      </c>
      <c r="B966" t="s">
        <v>1890</v>
      </c>
      <c r="C966" s="3" t="s">
        <v>1891</v>
      </c>
      <c r="D966">
        <v>5500</v>
      </c>
      <c r="E966">
        <v>11952</v>
      </c>
      <c r="F966">
        <f>ROUND(((E966/D966)*100),1)</f>
        <v>217.3</v>
      </c>
      <c r="G966" t="s">
        <v>20</v>
      </c>
      <c r="H966">
        <f>(E966/I966)</f>
        <v>64.956521739130437</v>
      </c>
      <c r="I966">
        <v>184</v>
      </c>
      <c r="J966" t="s">
        <v>40</v>
      </c>
      <c r="K966" t="s">
        <v>41</v>
      </c>
      <c r="L966">
        <v>1493787600</v>
      </c>
      <c r="M966" s="9">
        <f>(((L966/60)/60)/24)+DATE(1970,1,1)</f>
        <v>42858.208333333328</v>
      </c>
      <c r="N966">
        <v>1494997200</v>
      </c>
      <c r="O966" s="9">
        <f>(((N966/60)/60)/24)+DATE(1970,1,1)</f>
        <v>42872.208333333328</v>
      </c>
      <c r="P966" s="10">
        <f>YEAR(M966)</f>
        <v>2017</v>
      </c>
      <c r="Q966" t="b">
        <v>0</v>
      </c>
      <c r="R966" t="b">
        <v>0</v>
      </c>
      <c r="S966" t="s">
        <v>33</v>
      </c>
      <c r="T966" t="str" cm="1">
        <f t="array" ref="T966:U966">_xlfn.TEXTSPLIT(S966, "/")</f>
        <v>theater</v>
      </c>
      <c r="U966" t="str">
        <v>plays</v>
      </c>
    </row>
    <row r="967" spans="1:21" ht="31" x14ac:dyDescent="0.35">
      <c r="A967">
        <v>930</v>
      </c>
      <c r="B967" t="s">
        <v>1892</v>
      </c>
      <c r="C967" s="3" t="s">
        <v>1893</v>
      </c>
      <c r="D967">
        <v>3500</v>
      </c>
      <c r="E967">
        <v>3930</v>
      </c>
      <c r="F967">
        <f>ROUND(((E967/D967)*100),1)</f>
        <v>112.3</v>
      </c>
      <c r="G967" t="s">
        <v>20</v>
      </c>
      <c r="H967">
        <f>(E967/I967)</f>
        <v>46.235294117647058</v>
      </c>
      <c r="I967">
        <v>85</v>
      </c>
      <c r="J967" t="s">
        <v>21</v>
      </c>
      <c r="K967" t="s">
        <v>22</v>
      </c>
      <c r="L967">
        <v>1424844000</v>
      </c>
      <c r="M967" s="9">
        <f>(((L967/60)/60)/24)+DATE(1970,1,1)</f>
        <v>42060.25</v>
      </c>
      <c r="N967">
        <v>1425448800</v>
      </c>
      <c r="O967" s="9">
        <f>(((N967/60)/60)/24)+DATE(1970,1,1)</f>
        <v>42067.25</v>
      </c>
      <c r="P967" s="10">
        <f>YEAR(M967)</f>
        <v>2015</v>
      </c>
      <c r="Q967" t="b">
        <v>0</v>
      </c>
      <c r="R967" t="b">
        <v>1</v>
      </c>
      <c r="S967" t="s">
        <v>33</v>
      </c>
      <c r="T967" t="str" cm="1">
        <f t="array" ref="T967:U967">_xlfn.TEXTSPLIT(S967, "/")</f>
        <v>theater</v>
      </c>
      <c r="U967" t="str">
        <v>plays</v>
      </c>
    </row>
    <row r="968" spans="1:21" ht="31" x14ac:dyDescent="0.35">
      <c r="A968">
        <v>932</v>
      </c>
      <c r="B968" t="s">
        <v>1896</v>
      </c>
      <c r="C968" s="3" t="s">
        <v>1897</v>
      </c>
      <c r="D968">
        <v>2300</v>
      </c>
      <c r="E968">
        <v>4883</v>
      </c>
      <c r="F968">
        <f>ROUND(((E968/D968)*100),1)</f>
        <v>212.3</v>
      </c>
      <c r="G968" t="s">
        <v>20</v>
      </c>
      <c r="H968">
        <f>(E968/I968)</f>
        <v>33.909722222222221</v>
      </c>
      <c r="I968">
        <v>144</v>
      </c>
      <c r="J968" t="s">
        <v>21</v>
      </c>
      <c r="K968" t="s">
        <v>22</v>
      </c>
      <c r="L968">
        <v>1394514000</v>
      </c>
      <c r="M968" s="9">
        <f>(((L968/60)/60)/24)+DATE(1970,1,1)</f>
        <v>41709.208333333336</v>
      </c>
      <c r="N968">
        <v>1394773200</v>
      </c>
      <c r="O968" s="9">
        <f>(((N968/60)/60)/24)+DATE(1970,1,1)</f>
        <v>41712.208333333336</v>
      </c>
      <c r="P968" s="10">
        <f>YEAR(M968)</f>
        <v>2014</v>
      </c>
      <c r="Q968" t="b">
        <v>0</v>
      </c>
      <c r="R968" t="b">
        <v>0</v>
      </c>
      <c r="S968" t="s">
        <v>23</v>
      </c>
      <c r="T968" t="str" cm="1">
        <f t="array" ref="T968:U968">_xlfn.TEXTSPLIT(S968, "/")</f>
        <v>music</v>
      </c>
      <c r="U968" t="str">
        <v>rock</v>
      </c>
    </row>
    <row r="969" spans="1:21" x14ac:dyDescent="0.35">
      <c r="A969">
        <v>933</v>
      </c>
      <c r="B969" t="s">
        <v>1898</v>
      </c>
      <c r="C969" s="3" t="s">
        <v>1899</v>
      </c>
      <c r="D969">
        <v>73000</v>
      </c>
      <c r="E969">
        <v>175015</v>
      </c>
      <c r="F969">
        <f>ROUND(((E969/D969)*100),1)</f>
        <v>239.7</v>
      </c>
      <c r="G969" t="s">
        <v>20</v>
      </c>
      <c r="H969">
        <f>(E969/I969)</f>
        <v>92.016298633017882</v>
      </c>
      <c r="I969">
        <v>1902</v>
      </c>
      <c r="J969" t="s">
        <v>21</v>
      </c>
      <c r="K969" t="s">
        <v>22</v>
      </c>
      <c r="L969">
        <v>1365397200</v>
      </c>
      <c r="M969" s="9">
        <f>(((L969/60)/60)/24)+DATE(1970,1,1)</f>
        <v>41372.208333333336</v>
      </c>
      <c r="N969">
        <v>1366520400</v>
      </c>
      <c r="O969" s="9">
        <f>(((N969/60)/60)/24)+DATE(1970,1,1)</f>
        <v>41385.208333333336</v>
      </c>
      <c r="P969" s="10">
        <f>YEAR(M969)</f>
        <v>2013</v>
      </c>
      <c r="Q969" t="b">
        <v>0</v>
      </c>
      <c r="R969" t="b">
        <v>0</v>
      </c>
      <c r="S969" t="s">
        <v>33</v>
      </c>
      <c r="T969" t="str" cm="1">
        <f t="array" ref="T969:U969">_xlfn.TEXTSPLIT(S969, "/")</f>
        <v>theater</v>
      </c>
      <c r="U969" t="str">
        <v>plays</v>
      </c>
    </row>
    <row r="970" spans="1:21" x14ac:dyDescent="0.35">
      <c r="A970">
        <v>934</v>
      </c>
      <c r="B970" t="s">
        <v>1900</v>
      </c>
      <c r="C970" s="3" t="s">
        <v>1901</v>
      </c>
      <c r="D970">
        <v>6200</v>
      </c>
      <c r="E970">
        <v>11280</v>
      </c>
      <c r="F970">
        <f>ROUND(((E970/D970)*100),1)</f>
        <v>181.9</v>
      </c>
      <c r="G970" t="s">
        <v>20</v>
      </c>
      <c r="H970">
        <f>(E970/I970)</f>
        <v>107.42857142857143</v>
      </c>
      <c r="I970">
        <v>105</v>
      </c>
      <c r="J970" t="s">
        <v>21</v>
      </c>
      <c r="K970" t="s">
        <v>22</v>
      </c>
      <c r="L970">
        <v>1456120800</v>
      </c>
      <c r="M970" s="9">
        <f>(((L970/60)/60)/24)+DATE(1970,1,1)</f>
        <v>42422.25</v>
      </c>
      <c r="N970">
        <v>1456639200</v>
      </c>
      <c r="O970" s="9">
        <f>(((N970/60)/60)/24)+DATE(1970,1,1)</f>
        <v>42428.25</v>
      </c>
      <c r="P970" s="10">
        <f>YEAR(M970)</f>
        <v>2016</v>
      </c>
      <c r="Q970" t="b">
        <v>0</v>
      </c>
      <c r="R970" t="b">
        <v>0</v>
      </c>
      <c r="S970" t="s">
        <v>33</v>
      </c>
      <c r="T970" t="str" cm="1">
        <f t="array" ref="T970:U970">_xlfn.TEXTSPLIT(S970, "/")</f>
        <v>theater</v>
      </c>
      <c r="U970" t="str">
        <v>plays</v>
      </c>
    </row>
    <row r="971" spans="1:21" ht="31" x14ac:dyDescent="0.35">
      <c r="A971">
        <v>935</v>
      </c>
      <c r="B971" t="s">
        <v>1902</v>
      </c>
      <c r="C971" s="3" t="s">
        <v>1903</v>
      </c>
      <c r="D971">
        <v>6100</v>
      </c>
      <c r="E971">
        <v>10012</v>
      </c>
      <c r="F971">
        <f>ROUND(((E971/D971)*100),1)</f>
        <v>164.1</v>
      </c>
      <c r="G971" t="s">
        <v>20</v>
      </c>
      <c r="H971">
        <f>(E971/I971)</f>
        <v>75.848484848484844</v>
      </c>
      <c r="I971">
        <v>132</v>
      </c>
      <c r="J971" t="s">
        <v>21</v>
      </c>
      <c r="K971" t="s">
        <v>22</v>
      </c>
      <c r="L971">
        <v>1437714000</v>
      </c>
      <c r="M971" s="9">
        <f>(((L971/60)/60)/24)+DATE(1970,1,1)</f>
        <v>42209.208333333328</v>
      </c>
      <c r="N971">
        <v>1438318800</v>
      </c>
      <c r="O971" s="9">
        <f>(((N971/60)/60)/24)+DATE(1970,1,1)</f>
        <v>42216.208333333328</v>
      </c>
      <c r="P971" s="10">
        <f>YEAR(M971)</f>
        <v>2015</v>
      </c>
      <c r="Q971" t="b">
        <v>0</v>
      </c>
      <c r="R971" t="b">
        <v>0</v>
      </c>
      <c r="S971" t="s">
        <v>33</v>
      </c>
      <c r="T971" t="str" cm="1">
        <f t="array" ref="T971:U971">_xlfn.TEXTSPLIT(S971, "/")</f>
        <v>theater</v>
      </c>
      <c r="U971" t="str">
        <v>plays</v>
      </c>
    </row>
    <row r="972" spans="1:21" x14ac:dyDescent="0.35">
      <c r="A972">
        <v>938</v>
      </c>
      <c r="B972" t="s">
        <v>1907</v>
      </c>
      <c r="C972" s="3" t="s">
        <v>1908</v>
      </c>
      <c r="D972">
        <v>9200</v>
      </c>
      <c r="E972">
        <v>10093</v>
      </c>
      <c r="F972">
        <f>ROUND(((E972/D972)*100),1)</f>
        <v>109.7</v>
      </c>
      <c r="G972" t="s">
        <v>20</v>
      </c>
      <c r="H972">
        <f>(E972/I972)</f>
        <v>105.13541666666667</v>
      </c>
      <c r="I972">
        <v>96</v>
      </c>
      <c r="J972" t="s">
        <v>21</v>
      </c>
      <c r="K972" t="s">
        <v>22</v>
      </c>
      <c r="L972">
        <v>1528779600</v>
      </c>
      <c r="M972" s="9">
        <f>(((L972/60)/60)/24)+DATE(1970,1,1)</f>
        <v>43263.208333333328</v>
      </c>
      <c r="N972">
        <v>1531890000</v>
      </c>
      <c r="O972" s="9">
        <f>(((N972/60)/60)/24)+DATE(1970,1,1)</f>
        <v>43299.208333333328</v>
      </c>
      <c r="P972" s="10">
        <f>YEAR(M972)</f>
        <v>2018</v>
      </c>
      <c r="Q972" t="b">
        <v>0</v>
      </c>
      <c r="R972" t="b">
        <v>1</v>
      </c>
      <c r="S972" t="s">
        <v>119</v>
      </c>
      <c r="T972" t="str" cm="1">
        <f t="array" ref="T972:U972">_xlfn.TEXTSPLIT(S972, "/")</f>
        <v>publishing</v>
      </c>
      <c r="U972" t="str">
        <v>fiction</v>
      </c>
    </row>
    <row r="973" spans="1:21" ht="31" x14ac:dyDescent="0.35">
      <c r="A973">
        <v>943</v>
      </c>
      <c r="B973" t="s">
        <v>1916</v>
      </c>
      <c r="C973" s="3" t="s">
        <v>1917</v>
      </c>
      <c r="D973">
        <v>7500</v>
      </c>
      <c r="E973">
        <v>11969</v>
      </c>
      <c r="F973">
        <f>ROUND(((E973/D973)*100),1)</f>
        <v>159.6</v>
      </c>
      <c r="G973" t="s">
        <v>20</v>
      </c>
      <c r="H973">
        <f>(E973/I973)</f>
        <v>104.99122807017544</v>
      </c>
      <c r="I973">
        <v>114</v>
      </c>
      <c r="J973" t="s">
        <v>21</v>
      </c>
      <c r="K973" t="s">
        <v>22</v>
      </c>
      <c r="L973">
        <v>1411534800</v>
      </c>
      <c r="M973" s="9">
        <f>(((L973/60)/60)/24)+DATE(1970,1,1)</f>
        <v>41906.208333333336</v>
      </c>
      <c r="N973">
        <v>1414558800</v>
      </c>
      <c r="O973" s="9">
        <f>(((N973/60)/60)/24)+DATE(1970,1,1)</f>
        <v>41941.208333333336</v>
      </c>
      <c r="P973" s="10">
        <f>YEAR(M973)</f>
        <v>2014</v>
      </c>
      <c r="Q973" t="b">
        <v>0</v>
      </c>
      <c r="R973" t="b">
        <v>0</v>
      </c>
      <c r="S973" t="s">
        <v>17</v>
      </c>
      <c r="T973" t="str" cm="1">
        <f t="array" ref="T973:U973">_xlfn.TEXTSPLIT(S973, "/")</f>
        <v>food</v>
      </c>
      <c r="U973" t="str">
        <v>food trucks</v>
      </c>
    </row>
    <row r="974" spans="1:21" ht="31" x14ac:dyDescent="0.35">
      <c r="A974">
        <v>949</v>
      </c>
      <c r="B974" t="s">
        <v>1928</v>
      </c>
      <c r="C974" s="3" t="s">
        <v>1929</v>
      </c>
      <c r="D974">
        <v>5900</v>
      </c>
      <c r="E974">
        <v>9520</v>
      </c>
      <c r="F974">
        <f>ROUND(((E974/D974)*100),1)</f>
        <v>161.4</v>
      </c>
      <c r="G974" t="s">
        <v>20</v>
      </c>
      <c r="H974">
        <f>(E974/I974)</f>
        <v>46.896551724137929</v>
      </c>
      <c r="I974">
        <v>203</v>
      </c>
      <c r="J974" t="s">
        <v>21</v>
      </c>
      <c r="K974" t="s">
        <v>22</v>
      </c>
      <c r="L974">
        <v>1429333200</v>
      </c>
      <c r="M974" s="9">
        <f>(((L974/60)/60)/24)+DATE(1970,1,1)</f>
        <v>42112.208333333328</v>
      </c>
      <c r="N974">
        <v>1430974800</v>
      </c>
      <c r="O974" s="9">
        <f>(((N974/60)/60)/24)+DATE(1970,1,1)</f>
        <v>42131.208333333328</v>
      </c>
      <c r="P974" s="10">
        <f>YEAR(M974)</f>
        <v>2015</v>
      </c>
      <c r="Q974" t="b">
        <v>0</v>
      </c>
      <c r="R974" t="b">
        <v>0</v>
      </c>
      <c r="S974" t="s">
        <v>28</v>
      </c>
      <c r="T974" t="str" cm="1">
        <f t="array" ref="T974:U974">_xlfn.TEXTSPLIT(S974, "/")</f>
        <v>technology</v>
      </c>
      <c r="U974" t="str">
        <v>web</v>
      </c>
    </row>
    <row r="975" spans="1:21" x14ac:dyDescent="0.35">
      <c r="A975">
        <v>951</v>
      </c>
      <c r="B975" t="s">
        <v>1932</v>
      </c>
      <c r="C975" s="3" t="s">
        <v>1933</v>
      </c>
      <c r="D975">
        <v>14500</v>
      </c>
      <c r="E975">
        <v>159056</v>
      </c>
      <c r="F975">
        <f>ROUND(((E975/D975)*100),1)</f>
        <v>1096.9000000000001</v>
      </c>
      <c r="G975" t="s">
        <v>20</v>
      </c>
      <c r="H975">
        <f>(E975/I975)</f>
        <v>102.02437459910199</v>
      </c>
      <c r="I975">
        <v>1559</v>
      </c>
      <c r="J975" t="s">
        <v>21</v>
      </c>
      <c r="K975" t="s">
        <v>22</v>
      </c>
      <c r="L975">
        <v>1482732000</v>
      </c>
      <c r="M975" s="9">
        <f>(((L975/60)/60)/24)+DATE(1970,1,1)</f>
        <v>42730.25</v>
      </c>
      <c r="N975">
        <v>1482818400</v>
      </c>
      <c r="O975" s="9">
        <f>(((N975/60)/60)/24)+DATE(1970,1,1)</f>
        <v>42731.25</v>
      </c>
      <c r="P975" s="10">
        <f>YEAR(M975)</f>
        <v>2016</v>
      </c>
      <c r="Q975" t="b">
        <v>0</v>
      </c>
      <c r="R975" t="b">
        <v>1</v>
      </c>
      <c r="S975" t="s">
        <v>23</v>
      </c>
      <c r="T975" t="str" cm="1">
        <f t="array" ref="T975:U975">_xlfn.TEXTSPLIT(S975, "/")</f>
        <v>music</v>
      </c>
      <c r="U975" t="str">
        <v>rock</v>
      </c>
    </row>
    <row r="976" spans="1:21" x14ac:dyDescent="0.35">
      <c r="A976">
        <v>954</v>
      </c>
      <c r="B976" t="s">
        <v>1938</v>
      </c>
      <c r="C976" s="3" t="s">
        <v>1939</v>
      </c>
      <c r="D976">
        <v>42600</v>
      </c>
      <c r="E976">
        <v>156384</v>
      </c>
      <c r="F976">
        <f>ROUND(((E976/D976)*100),1)</f>
        <v>367.1</v>
      </c>
      <c r="G976" t="s">
        <v>20</v>
      </c>
      <c r="H976">
        <f>(E976/I976)</f>
        <v>101.02325581395348</v>
      </c>
      <c r="I976">
        <v>1548</v>
      </c>
      <c r="J976" t="s">
        <v>26</v>
      </c>
      <c r="K976" t="s">
        <v>27</v>
      </c>
      <c r="L976">
        <v>1348290000</v>
      </c>
      <c r="M976" s="9">
        <f>(((L976/60)/60)/24)+DATE(1970,1,1)</f>
        <v>41174.208333333336</v>
      </c>
      <c r="N976">
        <v>1350363600</v>
      </c>
      <c r="O976" s="9">
        <f>(((N976/60)/60)/24)+DATE(1970,1,1)</f>
        <v>41198.208333333336</v>
      </c>
      <c r="P976" s="10">
        <f>YEAR(M976)</f>
        <v>2012</v>
      </c>
      <c r="Q976" t="b">
        <v>0</v>
      </c>
      <c r="R976" t="b">
        <v>0</v>
      </c>
      <c r="S976" t="s">
        <v>28</v>
      </c>
      <c r="T976" t="str" cm="1">
        <f t="array" ref="T976:U976">_xlfn.TEXTSPLIT(S976, "/")</f>
        <v>technology</v>
      </c>
      <c r="U976" t="str">
        <v>web</v>
      </c>
    </row>
    <row r="977" spans="1:21" ht="31" x14ac:dyDescent="0.35">
      <c r="A977">
        <v>955</v>
      </c>
      <c r="B977" t="s">
        <v>1940</v>
      </c>
      <c r="C977" s="3" t="s">
        <v>1941</v>
      </c>
      <c r="D977">
        <v>700</v>
      </c>
      <c r="E977">
        <v>7763</v>
      </c>
      <c r="F977">
        <f>ROUND(((E977/D977)*100),1)</f>
        <v>1109</v>
      </c>
      <c r="G977" t="s">
        <v>20</v>
      </c>
      <c r="H977">
        <f>(E977/I977)</f>
        <v>97.037499999999994</v>
      </c>
      <c r="I977">
        <v>80</v>
      </c>
      <c r="J977" t="s">
        <v>21</v>
      </c>
      <c r="K977" t="s">
        <v>22</v>
      </c>
      <c r="L977">
        <v>1353823200</v>
      </c>
      <c r="M977" s="9">
        <f>(((L977/60)/60)/24)+DATE(1970,1,1)</f>
        <v>41238.25</v>
      </c>
      <c r="N977">
        <v>1353996000</v>
      </c>
      <c r="O977" s="9">
        <f>(((N977/60)/60)/24)+DATE(1970,1,1)</f>
        <v>41240.25</v>
      </c>
      <c r="P977" s="10">
        <f>YEAR(M977)</f>
        <v>2012</v>
      </c>
      <c r="Q977" t="b">
        <v>0</v>
      </c>
      <c r="R977" t="b">
        <v>0</v>
      </c>
      <c r="S977" t="s">
        <v>33</v>
      </c>
      <c r="T977" t="str" cm="1">
        <f t="array" ref="T977:U977">_xlfn.TEXTSPLIT(S977, "/")</f>
        <v>theater</v>
      </c>
      <c r="U977" t="str">
        <v>plays</v>
      </c>
    </row>
    <row r="978" spans="1:21" x14ac:dyDescent="0.35">
      <c r="A978">
        <v>957</v>
      </c>
      <c r="B978" t="s">
        <v>1944</v>
      </c>
      <c r="C978" s="3" t="s">
        <v>1945</v>
      </c>
      <c r="D978">
        <v>9800</v>
      </c>
      <c r="E978">
        <v>12434</v>
      </c>
      <c r="F978">
        <f>ROUND(((E978/D978)*100),1)</f>
        <v>126.9</v>
      </c>
      <c r="G978" t="s">
        <v>20</v>
      </c>
      <c r="H978">
        <f>(E978/I978)</f>
        <v>94.916030534351151</v>
      </c>
      <c r="I978">
        <v>131</v>
      </c>
      <c r="J978" t="s">
        <v>21</v>
      </c>
      <c r="K978" t="s">
        <v>22</v>
      </c>
      <c r="L978">
        <v>1329372000</v>
      </c>
      <c r="M978" s="9">
        <f>(((L978/60)/60)/24)+DATE(1970,1,1)</f>
        <v>40955.25</v>
      </c>
      <c r="N978">
        <v>1329631200</v>
      </c>
      <c r="O978" s="9">
        <f>(((N978/60)/60)/24)+DATE(1970,1,1)</f>
        <v>40958.25</v>
      </c>
      <c r="P978" s="10">
        <f>YEAR(M978)</f>
        <v>2012</v>
      </c>
      <c r="Q978" t="b">
        <v>0</v>
      </c>
      <c r="R978" t="b">
        <v>0</v>
      </c>
      <c r="S978" t="s">
        <v>33</v>
      </c>
      <c r="T978" t="str" cm="1">
        <f t="array" ref="T978:U978">_xlfn.TEXTSPLIT(S978, "/")</f>
        <v>theater</v>
      </c>
      <c r="U978" t="str">
        <v>plays</v>
      </c>
    </row>
    <row r="979" spans="1:21" ht="31" x14ac:dyDescent="0.35">
      <c r="A979">
        <v>958</v>
      </c>
      <c r="B979" t="s">
        <v>1946</v>
      </c>
      <c r="C979" s="3" t="s">
        <v>1947</v>
      </c>
      <c r="D979">
        <v>1100</v>
      </c>
      <c r="E979">
        <v>8081</v>
      </c>
      <c r="F979">
        <f>ROUND(((E979/D979)*100),1)</f>
        <v>734.6</v>
      </c>
      <c r="G979" t="s">
        <v>20</v>
      </c>
      <c r="H979">
        <f>(E979/I979)</f>
        <v>72.151785714285708</v>
      </c>
      <c r="I979">
        <v>112</v>
      </c>
      <c r="J979" t="s">
        <v>21</v>
      </c>
      <c r="K979" t="s">
        <v>22</v>
      </c>
      <c r="L979">
        <v>1277096400</v>
      </c>
      <c r="M979" s="9">
        <f>(((L979/60)/60)/24)+DATE(1970,1,1)</f>
        <v>40350.208333333336</v>
      </c>
      <c r="N979">
        <v>1278997200</v>
      </c>
      <c r="O979" s="9">
        <f>(((N979/60)/60)/24)+DATE(1970,1,1)</f>
        <v>40372.208333333336</v>
      </c>
      <c r="P979" s="10">
        <f>YEAR(M979)</f>
        <v>2010</v>
      </c>
      <c r="Q979" t="b">
        <v>0</v>
      </c>
      <c r="R979" t="b">
        <v>0</v>
      </c>
      <c r="S979" t="s">
        <v>71</v>
      </c>
      <c r="T979" t="str" cm="1">
        <f t="array" ref="T979:U979">_xlfn.TEXTSPLIT(S979, "/")</f>
        <v>film &amp; video</v>
      </c>
      <c r="U979" t="str">
        <v>animation</v>
      </c>
    </row>
    <row r="980" spans="1:21" ht="31" x14ac:dyDescent="0.35">
      <c r="A980">
        <v>961</v>
      </c>
      <c r="B980" t="s">
        <v>1952</v>
      </c>
      <c r="C980" s="3" t="s">
        <v>1953</v>
      </c>
      <c r="D980">
        <v>5700</v>
      </c>
      <c r="E980">
        <v>6800</v>
      </c>
      <c r="F980">
        <f>ROUND(((E980/D980)*100),1)</f>
        <v>119.3</v>
      </c>
      <c r="G980" t="s">
        <v>20</v>
      </c>
      <c r="H980">
        <f>(E980/I980)</f>
        <v>43.87096774193548</v>
      </c>
      <c r="I980">
        <v>155</v>
      </c>
      <c r="J980" t="s">
        <v>21</v>
      </c>
      <c r="K980" t="s">
        <v>22</v>
      </c>
      <c r="L980">
        <v>1297922400</v>
      </c>
      <c r="M980" s="9">
        <f>(((L980/60)/60)/24)+DATE(1970,1,1)</f>
        <v>40591.25</v>
      </c>
      <c r="N980">
        <v>1298268000</v>
      </c>
      <c r="O980" s="9">
        <f>(((N980/60)/60)/24)+DATE(1970,1,1)</f>
        <v>40595.25</v>
      </c>
      <c r="P980" s="10">
        <f>YEAR(M980)</f>
        <v>2011</v>
      </c>
      <c r="Q980" t="b">
        <v>0</v>
      </c>
      <c r="R980" t="b">
        <v>0</v>
      </c>
      <c r="S980" t="s">
        <v>206</v>
      </c>
      <c r="T980" t="str" cm="1">
        <f t="array" ref="T980:U980">_xlfn.TEXTSPLIT(S980, "/")</f>
        <v>publishing</v>
      </c>
      <c r="U980" t="str">
        <v>translations</v>
      </c>
    </row>
    <row r="981" spans="1:21" x14ac:dyDescent="0.35">
      <c r="A981">
        <v>962</v>
      </c>
      <c r="B981" t="s">
        <v>1954</v>
      </c>
      <c r="C981" s="3" t="s">
        <v>1955</v>
      </c>
      <c r="D981">
        <v>3600</v>
      </c>
      <c r="E981">
        <v>10657</v>
      </c>
      <c r="F981">
        <f>ROUND(((E981/D981)*100),1)</f>
        <v>296</v>
      </c>
      <c r="G981" t="s">
        <v>20</v>
      </c>
      <c r="H981">
        <f>(E981/I981)</f>
        <v>40.063909774436091</v>
      </c>
      <c r="I981">
        <v>266</v>
      </c>
      <c r="J981" t="s">
        <v>21</v>
      </c>
      <c r="K981" t="s">
        <v>22</v>
      </c>
      <c r="L981">
        <v>1384408800</v>
      </c>
      <c r="M981" s="9">
        <f>(((L981/60)/60)/24)+DATE(1970,1,1)</f>
        <v>41592.25</v>
      </c>
      <c r="N981">
        <v>1386223200</v>
      </c>
      <c r="O981" s="9">
        <f>(((N981/60)/60)/24)+DATE(1970,1,1)</f>
        <v>41613.25</v>
      </c>
      <c r="P981" s="10">
        <f>YEAR(M981)</f>
        <v>2013</v>
      </c>
      <c r="Q981" t="b">
        <v>0</v>
      </c>
      <c r="R981" t="b">
        <v>0</v>
      </c>
      <c r="S981" t="s">
        <v>17</v>
      </c>
      <c r="T981" t="str" cm="1">
        <f t="array" ref="T981:U981">_xlfn.TEXTSPLIT(S981, "/")</f>
        <v>food</v>
      </c>
      <c r="U981" t="str">
        <v>food trucks</v>
      </c>
    </row>
    <row r="982" spans="1:21" ht="31" x14ac:dyDescent="0.35">
      <c r="A982">
        <v>964</v>
      </c>
      <c r="B982" t="s">
        <v>1958</v>
      </c>
      <c r="C982" s="3" t="s">
        <v>1959</v>
      </c>
      <c r="D982">
        <v>3700</v>
      </c>
      <c r="E982">
        <v>13164</v>
      </c>
      <c r="F982">
        <f>ROUND(((E982/D982)*100),1)</f>
        <v>355.8</v>
      </c>
      <c r="G982" t="s">
        <v>20</v>
      </c>
      <c r="H982">
        <f>(E982/I982)</f>
        <v>84.92903225806451</v>
      </c>
      <c r="I982">
        <v>155</v>
      </c>
      <c r="J982" t="s">
        <v>21</v>
      </c>
      <c r="K982" t="s">
        <v>22</v>
      </c>
      <c r="L982">
        <v>1431320400</v>
      </c>
      <c r="M982" s="9">
        <f>(((L982/60)/60)/24)+DATE(1970,1,1)</f>
        <v>42135.208333333328</v>
      </c>
      <c r="N982">
        <v>1431752400</v>
      </c>
      <c r="O982" s="9">
        <f>(((N982/60)/60)/24)+DATE(1970,1,1)</f>
        <v>42140.208333333328</v>
      </c>
      <c r="P982" s="10">
        <f>YEAR(M982)</f>
        <v>2015</v>
      </c>
      <c r="Q982" t="b">
        <v>0</v>
      </c>
      <c r="R982" t="b">
        <v>0</v>
      </c>
      <c r="S982" t="s">
        <v>33</v>
      </c>
      <c r="T982" t="str" cm="1">
        <f t="array" ref="T982:U982">_xlfn.TEXTSPLIT(S982, "/")</f>
        <v>theater</v>
      </c>
      <c r="U982" t="str">
        <v>plays</v>
      </c>
    </row>
    <row r="983" spans="1:21" x14ac:dyDescent="0.35">
      <c r="A983">
        <v>965</v>
      </c>
      <c r="B983" t="s">
        <v>1960</v>
      </c>
      <c r="C983" s="3" t="s">
        <v>1961</v>
      </c>
      <c r="D983">
        <v>2200</v>
      </c>
      <c r="E983">
        <v>8501</v>
      </c>
      <c r="F983">
        <f>ROUND(((E983/D983)*100),1)</f>
        <v>386.4</v>
      </c>
      <c r="G983" t="s">
        <v>20</v>
      </c>
      <c r="H983">
        <f>(E983/I983)</f>
        <v>41.067632850241544</v>
      </c>
      <c r="I983">
        <v>207</v>
      </c>
      <c r="J983" t="s">
        <v>40</v>
      </c>
      <c r="K983" t="s">
        <v>41</v>
      </c>
      <c r="L983">
        <v>1264399200</v>
      </c>
      <c r="M983" s="9">
        <f>(((L983/60)/60)/24)+DATE(1970,1,1)</f>
        <v>40203.25</v>
      </c>
      <c r="N983">
        <v>1267855200</v>
      </c>
      <c r="O983" s="9">
        <f>(((N983/60)/60)/24)+DATE(1970,1,1)</f>
        <v>40243.25</v>
      </c>
      <c r="P983" s="10">
        <f>YEAR(M983)</f>
        <v>2010</v>
      </c>
      <c r="Q983" t="b">
        <v>0</v>
      </c>
      <c r="R983" t="b">
        <v>0</v>
      </c>
      <c r="S983" t="s">
        <v>23</v>
      </c>
      <c r="T983" t="str" cm="1">
        <f t="array" ref="T983:U983">_xlfn.TEXTSPLIT(S983, "/")</f>
        <v>music</v>
      </c>
      <c r="U983" t="str">
        <v>rock</v>
      </c>
    </row>
    <row r="984" spans="1:21" ht="31" x14ac:dyDescent="0.35">
      <c r="A984">
        <v>966</v>
      </c>
      <c r="B984" t="s">
        <v>878</v>
      </c>
      <c r="C984" s="3" t="s">
        <v>1962</v>
      </c>
      <c r="D984">
        <v>1700</v>
      </c>
      <c r="E984">
        <v>13468</v>
      </c>
      <c r="F984">
        <f>ROUND(((E984/D984)*100),1)</f>
        <v>792.2</v>
      </c>
      <c r="G984" t="s">
        <v>20</v>
      </c>
      <c r="H984">
        <f>(E984/I984)</f>
        <v>54.971428571428568</v>
      </c>
      <c r="I984">
        <v>245</v>
      </c>
      <c r="J984" t="s">
        <v>21</v>
      </c>
      <c r="K984" t="s">
        <v>22</v>
      </c>
      <c r="L984">
        <v>1497502800</v>
      </c>
      <c r="M984" s="9">
        <f>(((L984/60)/60)/24)+DATE(1970,1,1)</f>
        <v>42901.208333333328</v>
      </c>
      <c r="N984">
        <v>1497675600</v>
      </c>
      <c r="O984" s="9">
        <f>(((N984/60)/60)/24)+DATE(1970,1,1)</f>
        <v>42903.208333333328</v>
      </c>
      <c r="P984" s="10">
        <f>YEAR(M984)</f>
        <v>2017</v>
      </c>
      <c r="Q984" t="b">
        <v>0</v>
      </c>
      <c r="R984" t="b">
        <v>0</v>
      </c>
      <c r="S984" t="s">
        <v>33</v>
      </c>
      <c r="T984" t="str" cm="1">
        <f t="array" ref="T984:U984">_xlfn.TEXTSPLIT(S984, "/")</f>
        <v>theater</v>
      </c>
      <c r="U984" t="str">
        <v>plays</v>
      </c>
    </row>
    <row r="985" spans="1:21" x14ac:dyDescent="0.35">
      <c r="A985">
        <v>967</v>
      </c>
      <c r="B985" t="s">
        <v>1963</v>
      </c>
      <c r="C985" s="3" t="s">
        <v>1964</v>
      </c>
      <c r="D985">
        <v>88400</v>
      </c>
      <c r="E985">
        <v>121138</v>
      </c>
      <c r="F985">
        <f>ROUND(((E985/D985)*100),1)</f>
        <v>137</v>
      </c>
      <c r="G985" t="s">
        <v>20</v>
      </c>
      <c r="H985">
        <f>(E985/I985)</f>
        <v>77.010807374443743</v>
      </c>
      <c r="I985">
        <v>1573</v>
      </c>
      <c r="J985" t="s">
        <v>21</v>
      </c>
      <c r="K985" t="s">
        <v>22</v>
      </c>
      <c r="L985">
        <v>1333688400</v>
      </c>
      <c r="M985" s="9">
        <f>(((L985/60)/60)/24)+DATE(1970,1,1)</f>
        <v>41005.208333333336</v>
      </c>
      <c r="N985">
        <v>1336885200</v>
      </c>
      <c r="O985" s="9">
        <f>(((N985/60)/60)/24)+DATE(1970,1,1)</f>
        <v>41042.208333333336</v>
      </c>
      <c r="P985" s="10">
        <f>YEAR(M985)</f>
        <v>2012</v>
      </c>
      <c r="Q985" t="b">
        <v>0</v>
      </c>
      <c r="R985" t="b">
        <v>0</v>
      </c>
      <c r="S985" t="s">
        <v>319</v>
      </c>
      <c r="T985" t="str" cm="1">
        <f t="array" ref="T985:U985">_xlfn.TEXTSPLIT(S985, "/")</f>
        <v>music</v>
      </c>
      <c r="U985" t="str">
        <v>world music</v>
      </c>
    </row>
    <row r="986" spans="1:21" ht="31" x14ac:dyDescent="0.35">
      <c r="A986">
        <v>968</v>
      </c>
      <c r="B986" t="s">
        <v>1965</v>
      </c>
      <c r="C986" s="3" t="s">
        <v>1966</v>
      </c>
      <c r="D986">
        <v>2400</v>
      </c>
      <c r="E986">
        <v>8117</v>
      </c>
      <c r="F986">
        <f>ROUND(((E986/D986)*100),1)</f>
        <v>338.2</v>
      </c>
      <c r="G986" t="s">
        <v>20</v>
      </c>
      <c r="H986">
        <f>(E986/I986)</f>
        <v>71.201754385964918</v>
      </c>
      <c r="I986">
        <v>114</v>
      </c>
      <c r="J986" t="s">
        <v>21</v>
      </c>
      <c r="K986" t="s">
        <v>22</v>
      </c>
      <c r="L986">
        <v>1293861600</v>
      </c>
      <c r="M986" s="9">
        <f>(((L986/60)/60)/24)+DATE(1970,1,1)</f>
        <v>40544.25</v>
      </c>
      <c r="N986">
        <v>1295157600</v>
      </c>
      <c r="O986" s="9">
        <f>(((N986/60)/60)/24)+DATE(1970,1,1)</f>
        <v>40559.25</v>
      </c>
      <c r="P986" s="10">
        <f>YEAR(M986)</f>
        <v>2011</v>
      </c>
      <c r="Q986" t="b">
        <v>0</v>
      </c>
      <c r="R986" t="b">
        <v>0</v>
      </c>
      <c r="S986" t="s">
        <v>17</v>
      </c>
      <c r="T986" t="str" cm="1">
        <f t="array" ref="T986:U986">_xlfn.TEXTSPLIT(S986, "/")</f>
        <v>food</v>
      </c>
      <c r="U986" t="str">
        <v>food trucks</v>
      </c>
    </row>
    <row r="987" spans="1:21" x14ac:dyDescent="0.35">
      <c r="A987">
        <v>969</v>
      </c>
      <c r="B987" t="s">
        <v>1967</v>
      </c>
      <c r="C987" s="3" t="s">
        <v>1968</v>
      </c>
      <c r="D987">
        <v>7900</v>
      </c>
      <c r="E987">
        <v>8550</v>
      </c>
      <c r="F987">
        <f>ROUND(((E987/D987)*100),1)</f>
        <v>108.2</v>
      </c>
      <c r="G987" t="s">
        <v>20</v>
      </c>
      <c r="H987">
        <f>(E987/I987)</f>
        <v>91.935483870967744</v>
      </c>
      <c r="I987">
        <v>93</v>
      </c>
      <c r="J987" t="s">
        <v>21</v>
      </c>
      <c r="K987" t="s">
        <v>22</v>
      </c>
      <c r="L987">
        <v>1576994400</v>
      </c>
      <c r="M987" s="9">
        <f>(((L987/60)/60)/24)+DATE(1970,1,1)</f>
        <v>43821.25</v>
      </c>
      <c r="N987">
        <v>1577599200</v>
      </c>
      <c r="O987" s="9">
        <f>(((N987/60)/60)/24)+DATE(1970,1,1)</f>
        <v>43828.25</v>
      </c>
      <c r="P987" s="10">
        <f>YEAR(M987)</f>
        <v>2019</v>
      </c>
      <c r="Q987" t="b">
        <v>0</v>
      </c>
      <c r="R987" t="b">
        <v>0</v>
      </c>
      <c r="S987" t="s">
        <v>33</v>
      </c>
      <c r="T987" t="str" cm="1">
        <f t="array" ref="T987:U987">_xlfn.TEXTSPLIT(S987, "/")</f>
        <v>theater</v>
      </c>
      <c r="U987" t="str">
        <v>plays</v>
      </c>
    </row>
    <row r="988" spans="1:21" ht="31" x14ac:dyDescent="0.35">
      <c r="A988">
        <v>972</v>
      </c>
      <c r="B988" t="s">
        <v>1973</v>
      </c>
      <c r="C988" s="3" t="s">
        <v>1974</v>
      </c>
      <c r="D988">
        <v>42700</v>
      </c>
      <c r="E988">
        <v>97524</v>
      </c>
      <c r="F988">
        <f>ROUND(((E988/D988)*100),1)</f>
        <v>228.4</v>
      </c>
      <c r="G988" t="s">
        <v>20</v>
      </c>
      <c r="H988">
        <f>(E988/I988)</f>
        <v>58.015466983938133</v>
      </c>
      <c r="I988">
        <v>1681</v>
      </c>
      <c r="J988" t="s">
        <v>21</v>
      </c>
      <c r="K988" t="s">
        <v>22</v>
      </c>
      <c r="L988">
        <v>1401685200</v>
      </c>
      <c r="M988" s="9">
        <f>(((L988/60)/60)/24)+DATE(1970,1,1)</f>
        <v>41792.208333333336</v>
      </c>
      <c r="N988">
        <v>1402462800</v>
      </c>
      <c r="O988" s="9">
        <f>(((N988/60)/60)/24)+DATE(1970,1,1)</f>
        <v>41801.208333333336</v>
      </c>
      <c r="P988" s="10">
        <f>YEAR(M988)</f>
        <v>2014</v>
      </c>
      <c r="Q988" t="b">
        <v>0</v>
      </c>
      <c r="R988" t="b">
        <v>1</v>
      </c>
      <c r="S988" t="s">
        <v>28</v>
      </c>
      <c r="T988" t="str" cm="1">
        <f t="array" ref="T988:U988">_xlfn.TEXTSPLIT(S988, "/")</f>
        <v>technology</v>
      </c>
      <c r="U988" t="str">
        <v>web</v>
      </c>
    </row>
    <row r="989" spans="1:21" ht="31" x14ac:dyDescent="0.35">
      <c r="A989">
        <v>974</v>
      </c>
      <c r="B989" t="s">
        <v>1977</v>
      </c>
      <c r="C989" s="3" t="s">
        <v>1978</v>
      </c>
      <c r="D989">
        <v>800</v>
      </c>
      <c r="E989">
        <v>2991</v>
      </c>
      <c r="F989">
        <f>ROUND(((E989/D989)*100),1)</f>
        <v>373.9</v>
      </c>
      <c r="G989" t="s">
        <v>20</v>
      </c>
      <c r="H989">
        <f>(E989/I989)</f>
        <v>93.46875</v>
      </c>
      <c r="I989">
        <v>32</v>
      </c>
      <c r="J989" t="s">
        <v>21</v>
      </c>
      <c r="K989" t="s">
        <v>22</v>
      </c>
      <c r="L989">
        <v>1368853200</v>
      </c>
      <c r="M989" s="9">
        <f>(((L989/60)/60)/24)+DATE(1970,1,1)</f>
        <v>41412.208333333336</v>
      </c>
      <c r="N989">
        <v>1368939600</v>
      </c>
      <c r="O989" s="9">
        <f>(((N989/60)/60)/24)+DATE(1970,1,1)</f>
        <v>41413.208333333336</v>
      </c>
      <c r="P989" s="10">
        <f>YEAR(M989)</f>
        <v>2013</v>
      </c>
      <c r="Q989" t="b">
        <v>0</v>
      </c>
      <c r="R989" t="b">
        <v>0</v>
      </c>
      <c r="S989" t="s">
        <v>60</v>
      </c>
      <c r="T989" t="str" cm="1">
        <f t="array" ref="T989:U989">_xlfn.TEXTSPLIT(S989, "/")</f>
        <v>music</v>
      </c>
      <c r="U989" t="str">
        <v>indie rock</v>
      </c>
    </row>
    <row r="990" spans="1:21" x14ac:dyDescent="0.35">
      <c r="A990">
        <v>975</v>
      </c>
      <c r="B990" t="s">
        <v>1979</v>
      </c>
      <c r="C990" s="3" t="s">
        <v>1980</v>
      </c>
      <c r="D990">
        <v>5400</v>
      </c>
      <c r="E990">
        <v>8366</v>
      </c>
      <c r="F990">
        <f>ROUND(((E990/D990)*100),1)</f>
        <v>154.9</v>
      </c>
      <c r="G990" t="s">
        <v>20</v>
      </c>
      <c r="H990">
        <f>(E990/I990)</f>
        <v>61.970370370370368</v>
      </c>
      <c r="I990">
        <v>135</v>
      </c>
      <c r="J990" t="s">
        <v>21</v>
      </c>
      <c r="K990" t="s">
        <v>22</v>
      </c>
      <c r="L990">
        <v>1448776800</v>
      </c>
      <c r="M990" s="9">
        <f>(((L990/60)/60)/24)+DATE(1970,1,1)</f>
        <v>42337.25</v>
      </c>
      <c r="N990">
        <v>1452146400</v>
      </c>
      <c r="O990" s="9">
        <f>(((N990/60)/60)/24)+DATE(1970,1,1)</f>
        <v>42376.25</v>
      </c>
      <c r="P990" s="10">
        <f>YEAR(M990)</f>
        <v>2015</v>
      </c>
      <c r="Q990" t="b">
        <v>0</v>
      </c>
      <c r="R990" t="b">
        <v>1</v>
      </c>
      <c r="S990" t="s">
        <v>33</v>
      </c>
      <c r="T990" t="str" cm="1">
        <f t="array" ref="T990:U990">_xlfn.TEXTSPLIT(S990, "/")</f>
        <v>theater</v>
      </c>
      <c r="U990" t="str">
        <v>plays</v>
      </c>
    </row>
    <row r="991" spans="1:21" ht="31" x14ac:dyDescent="0.35">
      <c r="A991">
        <v>976</v>
      </c>
      <c r="B991" t="s">
        <v>1981</v>
      </c>
      <c r="C991" s="3" t="s">
        <v>1982</v>
      </c>
      <c r="D991">
        <v>4000</v>
      </c>
      <c r="E991">
        <v>12886</v>
      </c>
      <c r="F991">
        <f>ROUND(((E991/D991)*100),1)</f>
        <v>322.2</v>
      </c>
      <c r="G991" t="s">
        <v>20</v>
      </c>
      <c r="H991">
        <f>(E991/I991)</f>
        <v>92.042857142857144</v>
      </c>
      <c r="I991">
        <v>140</v>
      </c>
      <c r="J991" t="s">
        <v>21</v>
      </c>
      <c r="K991" t="s">
        <v>22</v>
      </c>
      <c r="L991">
        <v>1296194400</v>
      </c>
      <c r="M991" s="9">
        <f>(((L991/60)/60)/24)+DATE(1970,1,1)</f>
        <v>40571.25</v>
      </c>
      <c r="N991">
        <v>1296712800</v>
      </c>
      <c r="O991" s="9">
        <f>(((N991/60)/60)/24)+DATE(1970,1,1)</f>
        <v>40577.25</v>
      </c>
      <c r="P991" s="10">
        <f>YEAR(M991)</f>
        <v>2011</v>
      </c>
      <c r="Q991" t="b">
        <v>0</v>
      </c>
      <c r="R991" t="b">
        <v>1</v>
      </c>
      <c r="S991" t="s">
        <v>33</v>
      </c>
      <c r="T991" t="str" cm="1">
        <f t="array" ref="T991:U991">_xlfn.TEXTSPLIT(S991, "/")</f>
        <v>theater</v>
      </c>
      <c r="U991" t="str">
        <v>plays</v>
      </c>
    </row>
    <row r="992" spans="1:21" ht="31" x14ac:dyDescent="0.35">
      <c r="A992">
        <v>978</v>
      </c>
      <c r="B992" t="s">
        <v>1984</v>
      </c>
      <c r="C992" s="3" t="s">
        <v>1985</v>
      </c>
      <c r="D992">
        <v>1000</v>
      </c>
      <c r="E992">
        <v>8641</v>
      </c>
      <c r="F992">
        <f>ROUND(((E992/D992)*100),1)</f>
        <v>864.1</v>
      </c>
      <c r="G992" t="s">
        <v>20</v>
      </c>
      <c r="H992">
        <f>(E992/I992)</f>
        <v>93.923913043478265</v>
      </c>
      <c r="I992">
        <v>92</v>
      </c>
      <c r="J992" t="s">
        <v>21</v>
      </c>
      <c r="K992" t="s">
        <v>22</v>
      </c>
      <c r="L992">
        <v>1478930400</v>
      </c>
      <c r="M992" s="9">
        <f>(((L992/60)/60)/24)+DATE(1970,1,1)</f>
        <v>42686.25</v>
      </c>
      <c r="N992">
        <v>1480831200</v>
      </c>
      <c r="O992" s="9">
        <f>(((N992/60)/60)/24)+DATE(1970,1,1)</f>
        <v>42708.25</v>
      </c>
      <c r="P992" s="10">
        <f>YEAR(M992)</f>
        <v>2016</v>
      </c>
      <c r="Q992" t="b">
        <v>0</v>
      </c>
      <c r="R992" t="b">
        <v>0</v>
      </c>
      <c r="S992" t="s">
        <v>89</v>
      </c>
      <c r="T992" t="str" cm="1">
        <f t="array" ref="T992:U992">_xlfn.TEXTSPLIT(S992, "/")</f>
        <v>games</v>
      </c>
      <c r="U992" t="str">
        <v>video games</v>
      </c>
    </row>
    <row r="993" spans="1:21" ht="31" x14ac:dyDescent="0.35">
      <c r="A993">
        <v>979</v>
      </c>
      <c r="B993" t="s">
        <v>1986</v>
      </c>
      <c r="C993" s="3" t="s">
        <v>1987</v>
      </c>
      <c r="D993">
        <v>60200</v>
      </c>
      <c r="E993">
        <v>86244</v>
      </c>
      <c r="F993">
        <f>ROUND(((E993/D993)*100),1)</f>
        <v>143.30000000000001</v>
      </c>
      <c r="G993" t="s">
        <v>20</v>
      </c>
      <c r="H993">
        <f>(E993/I993)</f>
        <v>84.969458128078813</v>
      </c>
      <c r="I993">
        <v>1015</v>
      </c>
      <c r="J993" t="s">
        <v>40</v>
      </c>
      <c r="K993" t="s">
        <v>41</v>
      </c>
      <c r="L993">
        <v>1426395600</v>
      </c>
      <c r="M993" s="9">
        <f>(((L993/60)/60)/24)+DATE(1970,1,1)</f>
        <v>42078.208333333328</v>
      </c>
      <c r="N993">
        <v>1426914000</v>
      </c>
      <c r="O993" s="9">
        <f>(((N993/60)/60)/24)+DATE(1970,1,1)</f>
        <v>42084.208333333328</v>
      </c>
      <c r="P993" s="10">
        <f>YEAR(M993)</f>
        <v>2015</v>
      </c>
      <c r="Q993" t="b">
        <v>0</v>
      </c>
      <c r="R993" t="b">
        <v>0</v>
      </c>
      <c r="S993" t="s">
        <v>33</v>
      </c>
      <c r="T993" t="str" cm="1">
        <f t="array" ref="T993:U993">_xlfn.TEXTSPLIT(S993, "/")</f>
        <v>theater</v>
      </c>
      <c r="U993" t="str">
        <v>plays</v>
      </c>
    </row>
    <row r="994" spans="1:21" x14ac:dyDescent="0.35">
      <c r="A994">
        <v>981</v>
      </c>
      <c r="B994" t="s">
        <v>1990</v>
      </c>
      <c r="C994" s="3" t="s">
        <v>1991</v>
      </c>
      <c r="D994">
        <v>6700</v>
      </c>
      <c r="E994">
        <v>11941</v>
      </c>
      <c r="F994">
        <f>ROUND(((E994/D994)*100),1)</f>
        <v>178.2</v>
      </c>
      <c r="G994" t="s">
        <v>20</v>
      </c>
      <c r="H994">
        <f>(E994/I994)</f>
        <v>36.969040247678016</v>
      </c>
      <c r="I994">
        <v>323</v>
      </c>
      <c r="J994" t="s">
        <v>21</v>
      </c>
      <c r="K994" t="s">
        <v>22</v>
      </c>
      <c r="L994">
        <v>1514181600</v>
      </c>
      <c r="M994" s="9">
        <f>(((L994/60)/60)/24)+DATE(1970,1,1)</f>
        <v>43094.25</v>
      </c>
      <c r="N994">
        <v>1517032800</v>
      </c>
      <c r="O994" s="9">
        <f>(((N994/60)/60)/24)+DATE(1970,1,1)</f>
        <v>43127.25</v>
      </c>
      <c r="P994" s="10">
        <f>YEAR(M994)</f>
        <v>2017</v>
      </c>
      <c r="Q994" t="b">
        <v>0</v>
      </c>
      <c r="R994" t="b">
        <v>0</v>
      </c>
      <c r="S994" t="s">
        <v>28</v>
      </c>
      <c r="T994" t="str" cm="1">
        <f t="array" ref="T994:U994">_xlfn.TEXTSPLIT(S994, "/")</f>
        <v>technology</v>
      </c>
      <c r="U994" t="str">
        <v>web</v>
      </c>
    </row>
    <row r="995" spans="1:21" x14ac:dyDescent="0.35">
      <c r="A995">
        <v>983</v>
      </c>
      <c r="B995" t="s">
        <v>1994</v>
      </c>
      <c r="C995" s="3" t="s">
        <v>1995</v>
      </c>
      <c r="D995">
        <v>129100</v>
      </c>
      <c r="E995">
        <v>188404</v>
      </c>
      <c r="F995">
        <f>ROUND(((E995/D995)*100),1)</f>
        <v>145.9</v>
      </c>
      <c r="G995" t="s">
        <v>20</v>
      </c>
      <c r="H995">
        <f>(E995/I995)</f>
        <v>80.999140154772135</v>
      </c>
      <c r="I995">
        <v>2326</v>
      </c>
      <c r="J995" t="s">
        <v>21</v>
      </c>
      <c r="K995" t="s">
        <v>22</v>
      </c>
      <c r="L995">
        <v>1564894800</v>
      </c>
      <c r="M995" s="9">
        <f>(((L995/60)/60)/24)+DATE(1970,1,1)</f>
        <v>43681.208333333328</v>
      </c>
      <c r="N995">
        <v>1566190800</v>
      </c>
      <c r="O995" s="9">
        <f>(((N995/60)/60)/24)+DATE(1970,1,1)</f>
        <v>43696.208333333328</v>
      </c>
      <c r="P995" s="10">
        <f>YEAR(M995)</f>
        <v>2019</v>
      </c>
      <c r="Q995" t="b">
        <v>0</v>
      </c>
      <c r="R995" t="b">
        <v>0</v>
      </c>
      <c r="S995" t="s">
        <v>42</v>
      </c>
      <c r="T995" t="str" cm="1">
        <f t="array" ref="T995:U995">_xlfn.TEXTSPLIT(S995, "/")</f>
        <v>film &amp; video</v>
      </c>
      <c r="U995" t="str">
        <v>documentary</v>
      </c>
    </row>
    <row r="996" spans="1:21" ht="31" x14ac:dyDescent="0.35">
      <c r="A996">
        <v>984</v>
      </c>
      <c r="B996" t="s">
        <v>1996</v>
      </c>
      <c r="C996" s="3" t="s">
        <v>1997</v>
      </c>
      <c r="D996">
        <v>6500</v>
      </c>
      <c r="E996">
        <v>9910</v>
      </c>
      <c r="F996">
        <f>ROUND(((E996/D996)*100),1)</f>
        <v>152.5</v>
      </c>
      <c r="G996" t="s">
        <v>20</v>
      </c>
      <c r="H996">
        <f>(E996/I996)</f>
        <v>26.010498687664043</v>
      </c>
      <c r="I996">
        <v>381</v>
      </c>
      <c r="J996" t="s">
        <v>21</v>
      </c>
      <c r="K996" t="s">
        <v>22</v>
      </c>
      <c r="L996">
        <v>1567918800</v>
      </c>
      <c r="M996" s="9">
        <f>(((L996/60)/60)/24)+DATE(1970,1,1)</f>
        <v>43716.208333333328</v>
      </c>
      <c r="N996">
        <v>1570165200</v>
      </c>
      <c r="O996" s="9">
        <f>(((N996/60)/60)/24)+DATE(1970,1,1)</f>
        <v>43742.208333333328</v>
      </c>
      <c r="P996" s="10">
        <f>YEAR(M996)</f>
        <v>2019</v>
      </c>
      <c r="Q996" t="b">
        <v>0</v>
      </c>
      <c r="R996" t="b">
        <v>0</v>
      </c>
      <c r="S996" t="s">
        <v>33</v>
      </c>
      <c r="T996" t="str" cm="1">
        <f t="array" ref="T996:U996">_xlfn.TEXTSPLIT(S996, "/")</f>
        <v>theater</v>
      </c>
      <c r="U996" t="str">
        <v>plays</v>
      </c>
    </row>
    <row r="997" spans="1:21" ht="31" x14ac:dyDescent="0.35">
      <c r="A997">
        <v>987</v>
      </c>
      <c r="B997" t="s">
        <v>2002</v>
      </c>
      <c r="C997" s="3" t="s">
        <v>2003</v>
      </c>
      <c r="D997">
        <v>6200</v>
      </c>
      <c r="E997">
        <v>13441</v>
      </c>
      <c r="F997">
        <f>ROUND(((E997/D997)*100),1)</f>
        <v>216.8</v>
      </c>
      <c r="G997" t="s">
        <v>20</v>
      </c>
      <c r="H997">
        <f>(E997/I997)</f>
        <v>28.002083333333335</v>
      </c>
      <c r="I997">
        <v>480</v>
      </c>
      <c r="J997" t="s">
        <v>21</v>
      </c>
      <c r="K997" t="s">
        <v>22</v>
      </c>
      <c r="L997">
        <v>1493269200</v>
      </c>
      <c r="M997" s="9">
        <f>(((L997/60)/60)/24)+DATE(1970,1,1)</f>
        <v>42852.208333333328</v>
      </c>
      <c r="N997">
        <v>1494478800</v>
      </c>
      <c r="O997" s="9">
        <f>(((N997/60)/60)/24)+DATE(1970,1,1)</f>
        <v>42866.208333333328</v>
      </c>
      <c r="P997" s="10">
        <f>YEAR(M997)</f>
        <v>2017</v>
      </c>
      <c r="Q997" t="b">
        <v>0</v>
      </c>
      <c r="R997" t="b">
        <v>0</v>
      </c>
      <c r="S997" t="s">
        <v>42</v>
      </c>
      <c r="T997" t="str" cm="1">
        <f t="array" ref="T997:U997">_xlfn.TEXTSPLIT(S997, "/")</f>
        <v>film &amp; video</v>
      </c>
      <c r="U997" t="str">
        <v>documentary</v>
      </c>
    </row>
    <row r="998" spans="1:21" x14ac:dyDescent="0.35">
      <c r="A998">
        <v>989</v>
      </c>
      <c r="B998" t="s">
        <v>2006</v>
      </c>
      <c r="C998" s="3" t="s">
        <v>2007</v>
      </c>
      <c r="D998">
        <v>2400</v>
      </c>
      <c r="E998">
        <v>11990</v>
      </c>
      <c r="F998">
        <f>ROUND(((E998/D998)*100),1)</f>
        <v>499.6</v>
      </c>
      <c r="G998" t="s">
        <v>20</v>
      </c>
      <c r="H998">
        <f>(E998/I998)</f>
        <v>53.053097345132741</v>
      </c>
      <c r="I998">
        <v>226</v>
      </c>
      <c r="J998" t="s">
        <v>21</v>
      </c>
      <c r="K998" t="s">
        <v>22</v>
      </c>
      <c r="L998">
        <v>1555390800</v>
      </c>
      <c r="M998" s="9">
        <f>(((L998/60)/60)/24)+DATE(1970,1,1)</f>
        <v>43571.208333333328</v>
      </c>
      <c r="N998">
        <v>1555822800</v>
      </c>
      <c r="O998" s="9">
        <f>(((N998/60)/60)/24)+DATE(1970,1,1)</f>
        <v>43576.208333333328</v>
      </c>
      <c r="P998" s="10">
        <f>YEAR(M998)</f>
        <v>2019</v>
      </c>
      <c r="Q998" t="b">
        <v>0</v>
      </c>
      <c r="R998" t="b">
        <v>0</v>
      </c>
      <c r="S998" t="s">
        <v>206</v>
      </c>
      <c r="T998" t="str" cm="1">
        <f t="array" ref="T998:U998">_xlfn.TEXTSPLIT(S998, "/")</f>
        <v>publishing</v>
      </c>
      <c r="U998" t="str">
        <v>translations</v>
      </c>
    </row>
    <row r="999" spans="1:21" x14ac:dyDescent="0.35">
      <c r="A999">
        <v>991</v>
      </c>
      <c r="B999" t="s">
        <v>1080</v>
      </c>
      <c r="C999" s="3" t="s">
        <v>2010</v>
      </c>
      <c r="D999">
        <v>9800</v>
      </c>
      <c r="E999">
        <v>11091</v>
      </c>
      <c r="F999">
        <f>ROUND(((E999/D999)*100),1)</f>
        <v>113.2</v>
      </c>
      <c r="G999" t="s">
        <v>20</v>
      </c>
      <c r="H999">
        <f>(E999/I999)</f>
        <v>46.020746887966808</v>
      </c>
      <c r="I999">
        <v>241</v>
      </c>
      <c r="J999" t="s">
        <v>21</v>
      </c>
      <c r="K999" t="s">
        <v>22</v>
      </c>
      <c r="L999">
        <v>1411621200</v>
      </c>
      <c r="M999" s="9">
        <f>(((L999/60)/60)/24)+DATE(1970,1,1)</f>
        <v>41907.208333333336</v>
      </c>
      <c r="N999">
        <v>1411966800</v>
      </c>
      <c r="O999" s="9">
        <f>(((N999/60)/60)/24)+DATE(1970,1,1)</f>
        <v>41911.208333333336</v>
      </c>
      <c r="P999" s="10">
        <f>YEAR(M999)</f>
        <v>2014</v>
      </c>
      <c r="Q999" t="b">
        <v>0</v>
      </c>
      <c r="R999" t="b">
        <v>1</v>
      </c>
      <c r="S999" t="s">
        <v>23</v>
      </c>
      <c r="T999" t="str" cm="1">
        <f t="array" ref="T999:U999">_xlfn.TEXTSPLIT(S999, "/")</f>
        <v>music</v>
      </c>
      <c r="U999" t="str">
        <v>rock</v>
      </c>
    </row>
    <row r="1000" spans="1:21" x14ac:dyDescent="0.35">
      <c r="A1000">
        <v>992</v>
      </c>
      <c r="B1000" t="s">
        <v>2011</v>
      </c>
      <c r="C1000" s="3" t="s">
        <v>2012</v>
      </c>
      <c r="D1000">
        <v>3100</v>
      </c>
      <c r="E1000">
        <v>13223</v>
      </c>
      <c r="F1000">
        <f>ROUND(((E1000/D1000)*100),1)</f>
        <v>426.5</v>
      </c>
      <c r="G1000" t="s">
        <v>20</v>
      </c>
      <c r="H1000">
        <f>(E1000/I1000)</f>
        <v>100.17424242424242</v>
      </c>
      <c r="I1000">
        <v>132</v>
      </c>
      <c r="J1000" t="s">
        <v>21</v>
      </c>
      <c r="K1000" t="s">
        <v>22</v>
      </c>
      <c r="L1000">
        <v>1525669200</v>
      </c>
      <c r="M1000" s="9">
        <f>(((L1000/60)/60)/24)+DATE(1970,1,1)</f>
        <v>43227.208333333328</v>
      </c>
      <c r="N1000">
        <v>1526878800</v>
      </c>
      <c r="O1000" s="9">
        <f>(((N1000/60)/60)/24)+DATE(1970,1,1)</f>
        <v>43241.208333333328</v>
      </c>
      <c r="P1000" s="10">
        <f>YEAR(M1000)</f>
        <v>2018</v>
      </c>
      <c r="Q1000" t="b">
        <v>0</v>
      </c>
      <c r="R1000" t="b">
        <v>1</v>
      </c>
      <c r="S1000" t="s">
        <v>53</v>
      </c>
      <c r="T1000" t="str" cm="1">
        <f t="array" ref="T1000:U1000">_xlfn.TEXTSPLIT(S1000, "/")</f>
        <v>film &amp; video</v>
      </c>
      <c r="U1000" t="str">
        <v>drama</v>
      </c>
    </row>
    <row r="1001" spans="1:21" x14ac:dyDescent="0.35">
      <c r="A1001">
        <v>995</v>
      </c>
      <c r="B1001" t="s">
        <v>2017</v>
      </c>
      <c r="C1001" s="3" t="s">
        <v>2018</v>
      </c>
      <c r="D1001">
        <v>97300</v>
      </c>
      <c r="E1001">
        <v>153216</v>
      </c>
      <c r="F1001">
        <f>ROUND(((E1001/D1001)*100),1)</f>
        <v>157.5</v>
      </c>
      <c r="G1001" t="s">
        <v>20</v>
      </c>
      <c r="H1001">
        <f>(E1001/I1001)</f>
        <v>74.995594713656388</v>
      </c>
      <c r="I1001">
        <v>2043</v>
      </c>
      <c r="J1001" t="s">
        <v>21</v>
      </c>
      <c r="K1001" t="s">
        <v>22</v>
      </c>
      <c r="L1001">
        <v>1541307600</v>
      </c>
      <c r="M1001" s="9">
        <f>(((L1001/60)/60)/24)+DATE(1970,1,1)</f>
        <v>43408.208333333328</v>
      </c>
      <c r="N1001">
        <v>1543816800</v>
      </c>
      <c r="O1001" s="9">
        <f>(((N1001/60)/60)/24)+DATE(1970,1,1)</f>
        <v>43437.25</v>
      </c>
      <c r="P1001" s="10">
        <f>YEAR(M1001)</f>
        <v>2018</v>
      </c>
      <c r="Q1001" t="b">
        <v>0</v>
      </c>
      <c r="R1001" t="b">
        <v>1</v>
      </c>
      <c r="S1001" t="s">
        <v>17</v>
      </c>
      <c r="T1001" t="str" cm="1">
        <f t="array" ref="T1001:U1001">_xlfn.TEXTSPLIT(S1001, "/")</f>
        <v>food</v>
      </c>
      <c r="U1001" t="str">
        <v>food trucks</v>
      </c>
    </row>
  </sheetData>
  <sortState xmlns:xlrd2="http://schemas.microsoft.com/office/spreadsheetml/2017/richdata2" ref="A2:U1001">
    <sortCondition ref="G428:G1001"/>
  </sortState>
  <conditionalFormatting sqref="G1:H1048576">
    <cfRule type="cellIs" dxfId="3" priority="3" operator="equal">
      <formula>"canceled"</formula>
    </cfRule>
    <cfRule type="cellIs" dxfId="2" priority="4" operator="equal">
      <formula>"live"</formula>
    </cfRule>
    <cfRule type="cellIs" dxfId="1" priority="5" operator="equal">
      <formula>"successful"</formula>
    </cfRule>
    <cfRule type="cellIs" dxfId="0" priority="6" operator="equal">
      <formula>"failed"</formula>
    </cfRule>
    <cfRule type="colorScale" priority="7">
      <colorScale>
        <cfvo type="min"/>
        <cfvo type="max"/>
        <color rgb="FFFF7128"/>
        <color rgb="FFFFEF9C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0000"/>
        <color rgb="FF92D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62CF-EC28-44BA-AD4C-6486A20F2BC2}">
  <dimension ref="A1:H13"/>
  <sheetViews>
    <sheetView zoomScale="67" workbookViewId="0">
      <selection activeCell="C3" sqref="C3"/>
    </sheetView>
  </sheetViews>
  <sheetFormatPr defaultRowHeight="15.5" x14ac:dyDescent="0.35"/>
  <cols>
    <col min="1" max="1" width="10.75" customWidth="1"/>
    <col min="2" max="2" width="16.83203125" customWidth="1"/>
    <col min="3" max="3" width="12.83203125" customWidth="1"/>
    <col min="4" max="4" width="15.4140625" customWidth="1"/>
    <col min="5" max="5" width="12.25" customWidth="1"/>
    <col min="6" max="6" width="18.08203125" customWidth="1"/>
    <col min="7" max="7" width="16.83203125" customWidth="1"/>
    <col min="8" max="8" width="17.9140625" customWidth="1"/>
  </cols>
  <sheetData>
    <row r="1" spans="1:8" x14ac:dyDescent="0.35">
      <c r="A1" t="s">
        <v>2090</v>
      </c>
      <c r="B1" t="s">
        <v>2092</v>
      </c>
      <c r="C1" t="s">
        <v>2091</v>
      </c>
      <c r="D1" t="s">
        <v>2093</v>
      </c>
      <c r="E1" t="s">
        <v>2094</v>
      </c>
      <c r="F1" t="s">
        <v>2095</v>
      </c>
      <c r="G1" t="s">
        <v>2096</v>
      </c>
      <c r="H1" t="s">
        <v>2097</v>
      </c>
    </row>
    <row r="2" spans="1:8" x14ac:dyDescent="0.35">
      <c r="A2" s="11" t="s">
        <v>2098</v>
      </c>
      <c r="B2">
        <f>COUNTIFS(Crowdfunding!D:D,"&lt;1000", Crowdfunding!G:G,"=successful")</f>
        <v>30</v>
      </c>
      <c r="C2">
        <f>COUNTIFS(Crowdfunding!D:D,"&lt;1000", Crowdfunding!G:G,"=failed")</f>
        <v>20</v>
      </c>
      <c r="D2">
        <f>COUNTIFS(Crowdfunding!D:D,"&lt;1000", Crowdfunding!G:G,"=canceled")</f>
        <v>1</v>
      </c>
      <c r="E2">
        <f>SUM(B2:D2)</f>
        <v>51</v>
      </c>
      <c r="F2">
        <f>ROUND(((B2/E2)*100), 1)</f>
        <v>58.8</v>
      </c>
      <c r="G2">
        <f>ROUND(((C2/E2)*100), 1)</f>
        <v>39.200000000000003</v>
      </c>
      <c r="H2">
        <f>ROUND(((D2/E2)*100), 1)</f>
        <v>2</v>
      </c>
    </row>
    <row r="3" spans="1:8" x14ac:dyDescent="0.35">
      <c r="A3" s="11" t="s">
        <v>2099</v>
      </c>
      <c r="B3">
        <f>COUNTIFS(Crowdfunding!D:D,"&gt;1000",Crowdfunding!D:D,"&lt;4999", Crowdfunding!G:G,"=successful")</f>
        <v>185</v>
      </c>
      <c r="C3">
        <f>COUNTIFS(Crowdfunding!D:D,"&gt;1000",Crowdfunding!D:D,"&lt;4999", Crowdfunding!G:G,"=failed")</f>
        <v>37</v>
      </c>
      <c r="D3">
        <f>COUNTIFS(Crowdfunding!D:D,"&gt;1000",Crowdfunding!D:D,"&lt;4999", Crowdfunding!G:G,"=canceled")</f>
        <v>2</v>
      </c>
      <c r="E3">
        <f t="shared" ref="E3:E13" si="0">SUM(B3:D3)</f>
        <v>224</v>
      </c>
      <c r="F3">
        <f t="shared" ref="F3:F13" si="1">ROUND(((B3/E3)*100), 1)</f>
        <v>82.6</v>
      </c>
      <c r="G3">
        <f t="shared" ref="G3:G13" si="2">ROUND(((C3/E3)*100), 1)</f>
        <v>16.5</v>
      </c>
      <c r="H3">
        <f t="shared" ref="H3:H13" si="3">ROUND(((D3/E3)*100), 1)</f>
        <v>0.9</v>
      </c>
    </row>
    <row r="4" spans="1:8" x14ac:dyDescent="0.35">
      <c r="A4" s="11" t="s">
        <v>2100</v>
      </c>
      <c r="B4">
        <f>COUNTIFS(Crowdfunding!D:D,"&gt;5000",Crowdfunding!D:D,"&lt;9999", Crowdfunding!G:G,"=successful")</f>
        <v>157</v>
      </c>
      <c r="C4">
        <f>COUNTIFS(Crowdfunding!D:D,"&gt;5000",Crowdfunding!D:D,"&lt;9999", Crowdfunding!G:G,"=failed")</f>
        <v>125</v>
      </c>
      <c r="D4">
        <f>COUNTIFS(Crowdfunding!D:D,"&gt;5000",Crowdfunding!D:D,"&lt;9999", Crowdfunding!G:G,"=canceled")</f>
        <v>25</v>
      </c>
      <c r="E4">
        <f t="shared" si="0"/>
        <v>307</v>
      </c>
      <c r="F4">
        <f t="shared" si="1"/>
        <v>51.1</v>
      </c>
      <c r="G4">
        <f t="shared" si="2"/>
        <v>40.700000000000003</v>
      </c>
      <c r="H4">
        <f t="shared" si="3"/>
        <v>8.1</v>
      </c>
    </row>
    <row r="5" spans="1:8" x14ac:dyDescent="0.35">
      <c r="A5" s="11" t="s">
        <v>2101</v>
      </c>
      <c r="B5">
        <f>COUNTIFS(Crowdfunding!D:D,"&gt;10000",Crowdfunding!D:D,"&lt;14999", Crowdfunding!G:G,"=successful")</f>
        <v>2</v>
      </c>
      <c r="C5">
        <f>COUNTIFS(Crowdfunding!D:D,"&gt;10000",Crowdfunding!D:D,"&lt;14999", Crowdfunding!G:G,"=failed")</f>
        <v>0</v>
      </c>
      <c r="D5">
        <f>COUNTIFS(Crowdfunding!D:D,"&gt;10000",Crowdfunding!D:D,"&lt;14999", Crowdfunding!G:G,"=canceled")</f>
        <v>0</v>
      </c>
      <c r="E5">
        <f t="shared" si="0"/>
        <v>2</v>
      </c>
      <c r="F5">
        <f t="shared" si="1"/>
        <v>100</v>
      </c>
      <c r="G5">
        <f t="shared" si="2"/>
        <v>0</v>
      </c>
      <c r="H5">
        <f t="shared" si="3"/>
        <v>0</v>
      </c>
    </row>
    <row r="6" spans="1:8" x14ac:dyDescent="0.35">
      <c r="A6" s="11" t="s">
        <v>2102</v>
      </c>
      <c r="B6">
        <f>COUNTIFS(Crowdfunding!D:D,"&gt;15000",Crowdfunding!D:D,"&lt;19999", Crowdfunding!G:G,"=successful")</f>
        <v>10</v>
      </c>
      <c r="C6">
        <f>COUNTIFS(Crowdfunding!D:D,"&gt;15000",Crowdfunding!D:D,"&lt;19999", Crowdfunding!G:G,"=failed")</f>
        <v>0</v>
      </c>
      <c r="D6">
        <f>COUNTIFS(Crowdfunding!D:D,"&gt;15000",Crowdfunding!D:D,"&lt;19999", Crowdfunding!G:G,"=canceled")</f>
        <v>0</v>
      </c>
      <c r="E6">
        <f t="shared" si="0"/>
        <v>10</v>
      </c>
      <c r="F6">
        <f t="shared" si="1"/>
        <v>100</v>
      </c>
      <c r="G6">
        <f t="shared" si="2"/>
        <v>0</v>
      </c>
      <c r="H6">
        <f t="shared" si="3"/>
        <v>0</v>
      </c>
    </row>
    <row r="7" spans="1:8" x14ac:dyDescent="0.35">
      <c r="A7" s="11" t="s">
        <v>2103</v>
      </c>
      <c r="B7">
        <f>COUNTIFS(Crowdfunding!D:D,"&gt;20000",Crowdfunding!D:D,"&lt;24999", Crowdfunding!G:G,"=successful")</f>
        <v>5</v>
      </c>
      <c r="C7">
        <f>COUNTIFS(Crowdfunding!D:D,"&gt;20000",Crowdfunding!D:D,"&lt;24999", Crowdfunding!G:G,"=failed")</f>
        <v>0</v>
      </c>
      <c r="D7">
        <f>COUNTIFS(Crowdfunding!D:D,"&gt;20000",Crowdfunding!D:D,"&lt;24999", Crowdfunding!G:G,"=canceled")</f>
        <v>0</v>
      </c>
      <c r="E7">
        <f t="shared" si="0"/>
        <v>5</v>
      </c>
      <c r="F7">
        <f t="shared" si="1"/>
        <v>100</v>
      </c>
      <c r="G7">
        <f t="shared" si="2"/>
        <v>0</v>
      </c>
      <c r="H7">
        <f t="shared" si="3"/>
        <v>0</v>
      </c>
    </row>
    <row r="8" spans="1:8" x14ac:dyDescent="0.35">
      <c r="A8" s="11" t="s">
        <v>2104</v>
      </c>
      <c r="B8">
        <f>COUNTIFS(Crowdfunding!D:D,"&gt;25000",Crowdfunding!D:D,"&lt;29999", Crowdfunding!G:G,"=successful")</f>
        <v>10</v>
      </c>
      <c r="C8">
        <f>COUNTIFS(Crowdfunding!D:D,"&gt;25000",Crowdfunding!D:D,"&lt;29999", Crowdfunding!G:G,"=failed")</f>
        <v>3</v>
      </c>
      <c r="D8">
        <f>COUNTIFS(Crowdfunding!D:D,"&gt;25000",Crowdfunding!D:D,"&lt;29999", Crowdfunding!G:G,"=canceled")</f>
        <v>0</v>
      </c>
      <c r="E8">
        <f t="shared" si="0"/>
        <v>13</v>
      </c>
      <c r="F8">
        <f t="shared" si="1"/>
        <v>76.900000000000006</v>
      </c>
      <c r="G8">
        <f t="shared" si="2"/>
        <v>23.1</v>
      </c>
      <c r="H8">
        <f t="shared" si="3"/>
        <v>0</v>
      </c>
    </row>
    <row r="9" spans="1:8" x14ac:dyDescent="0.35">
      <c r="A9" s="11" t="s">
        <v>2105</v>
      </c>
      <c r="B9">
        <f>COUNTIFS(Crowdfunding!D:D,"&gt;30000",Crowdfunding!D:D,"&lt;34999", Crowdfunding!G:G,"=successful")</f>
        <v>7</v>
      </c>
      <c r="C9">
        <f>COUNTIFS(Crowdfunding!D:D,"&gt;30000",Crowdfunding!D:D,"&lt;34999", Crowdfunding!G:G,"=failed")</f>
        <v>0</v>
      </c>
      <c r="D9">
        <f>COUNTIFS(Crowdfunding!D:D,"&gt;30000",Crowdfunding!D:D,"&lt;34999", Crowdfunding!G:G,"=canceled")</f>
        <v>0</v>
      </c>
      <c r="E9">
        <f t="shared" si="0"/>
        <v>7</v>
      </c>
      <c r="F9">
        <f t="shared" si="1"/>
        <v>100</v>
      </c>
      <c r="G9">
        <f t="shared" si="2"/>
        <v>0</v>
      </c>
      <c r="H9">
        <f t="shared" si="3"/>
        <v>0</v>
      </c>
    </row>
    <row r="10" spans="1:8" x14ac:dyDescent="0.35">
      <c r="A10" s="11" t="s">
        <v>2106</v>
      </c>
      <c r="B10">
        <f>COUNTIFS(Crowdfunding!D:D,"&gt;35000",Crowdfunding!D:D,"&lt;39999", Crowdfunding!G:G,"=successful")</f>
        <v>7</v>
      </c>
      <c r="C10">
        <f>COUNTIFS(Crowdfunding!D:D,"&gt;35000",Crowdfunding!D:D,"&lt;39999", Crowdfunding!G:G,"=failed")</f>
        <v>3</v>
      </c>
      <c r="D10">
        <f>COUNTIFS(Crowdfunding!D:D,"&gt;35000",Crowdfunding!D:D,"&lt;39999", Crowdfunding!G:G,"=canceled")</f>
        <v>1</v>
      </c>
      <c r="E10">
        <f t="shared" si="0"/>
        <v>11</v>
      </c>
      <c r="F10">
        <f t="shared" si="1"/>
        <v>63.6</v>
      </c>
      <c r="G10">
        <f t="shared" si="2"/>
        <v>27.3</v>
      </c>
      <c r="H10">
        <f t="shared" si="3"/>
        <v>9.1</v>
      </c>
    </row>
    <row r="11" spans="1:8" x14ac:dyDescent="0.35">
      <c r="A11" s="11" t="s">
        <v>2107</v>
      </c>
      <c r="B11">
        <f>COUNTIFS(Crowdfunding!D:D,"&gt;40000",Crowdfunding!D:D,"&lt;44999", Crowdfunding!G:G,"=successful")</f>
        <v>11</v>
      </c>
      <c r="C11">
        <f>COUNTIFS(Crowdfunding!D:D,"&gt;40000",Crowdfunding!D:D,"&lt;44999", Crowdfunding!G:G,"=failed")</f>
        <v>3</v>
      </c>
      <c r="D11">
        <f>COUNTIFS(Crowdfunding!D:D,"&gt;40000",Crowdfunding!D:D,"&lt;44999", Crowdfunding!G:G,"=canceled")</f>
        <v>0</v>
      </c>
      <c r="E11">
        <f t="shared" si="0"/>
        <v>14</v>
      </c>
      <c r="F11">
        <f t="shared" si="1"/>
        <v>78.599999999999994</v>
      </c>
      <c r="G11">
        <f t="shared" si="2"/>
        <v>21.4</v>
      </c>
      <c r="H11">
        <f t="shared" si="3"/>
        <v>0</v>
      </c>
    </row>
    <row r="12" spans="1:8" x14ac:dyDescent="0.35">
      <c r="A12" s="11" t="s">
        <v>2108</v>
      </c>
      <c r="B12">
        <f>COUNTIFS(Crowdfunding!D:D,"&gt;45000",Crowdfunding!D:D,"&lt;49999", Crowdfunding!G:G,"=successful")</f>
        <v>8</v>
      </c>
      <c r="C12">
        <f>COUNTIFS(Crowdfunding!D:D,"&gt;45000",Crowdfunding!D:D,"&lt;49999", Crowdfunding!G:G,"=failed")</f>
        <v>3</v>
      </c>
      <c r="D12">
        <f>COUNTIFS(Crowdfunding!D:D,"&gt;45000",Crowdfunding!D:D,"&lt;49999", Crowdfunding!G:G,"=canceled")</f>
        <v>0</v>
      </c>
      <c r="E12">
        <f t="shared" si="0"/>
        <v>11</v>
      </c>
      <c r="F12">
        <f t="shared" si="1"/>
        <v>72.7</v>
      </c>
      <c r="G12">
        <f t="shared" si="2"/>
        <v>27.3</v>
      </c>
      <c r="H12">
        <f t="shared" si="3"/>
        <v>0</v>
      </c>
    </row>
    <row r="13" spans="1:8" ht="20" x14ac:dyDescent="0.35">
      <c r="A13" s="11" t="s">
        <v>2109</v>
      </c>
      <c r="B13">
        <f>COUNTIFS(Crowdfunding!D:D,"&gt;=50000", Crowdfunding!G:G,"=successful")</f>
        <v>114</v>
      </c>
      <c r="C13">
        <f>COUNTIFS(Crowdfunding!D:D,"&gt;=50000", Crowdfunding!G:G,"=failed")</f>
        <v>163</v>
      </c>
      <c r="D13">
        <f>COUNTIFS(Crowdfunding!D:D,"&gt;=50000", Crowdfunding!G:G,"=canceled")</f>
        <v>28</v>
      </c>
      <c r="E13">
        <f t="shared" si="0"/>
        <v>305</v>
      </c>
      <c r="F13">
        <f t="shared" si="1"/>
        <v>37.4</v>
      </c>
      <c r="G13">
        <f t="shared" si="2"/>
        <v>53.4</v>
      </c>
      <c r="H13">
        <f t="shared" si="3"/>
        <v>9.1999999999999993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1995-D154-4544-B6BC-0523DD7E31F8}">
  <dimension ref="A1:G566"/>
  <sheetViews>
    <sheetView tabSelected="1" workbookViewId="0">
      <selection activeCell="M25" sqref="M25"/>
    </sheetView>
  </sheetViews>
  <sheetFormatPr defaultRowHeight="15.5" x14ac:dyDescent="0.35"/>
  <cols>
    <col min="1" max="1" width="12.25" customWidth="1"/>
    <col min="2" max="2" width="17.9140625" customWidth="1"/>
    <col min="4" max="4" width="16.4140625" customWidth="1"/>
  </cols>
  <sheetData>
    <row r="1" spans="1:7" x14ac:dyDescent="0.35">
      <c r="A1" t="s">
        <v>4</v>
      </c>
      <c r="B1" t="s">
        <v>2110</v>
      </c>
      <c r="C1" t="s">
        <v>4</v>
      </c>
      <c r="D1" t="s">
        <v>2110</v>
      </c>
      <c r="F1" t="s">
        <v>2117</v>
      </c>
      <c r="G1" t="s">
        <v>2118</v>
      </c>
    </row>
    <row r="2" spans="1:7" x14ac:dyDescent="0.35">
      <c r="A2" s="5" t="s">
        <v>20</v>
      </c>
      <c r="B2">
        <v>158</v>
      </c>
      <c r="C2" s="4" t="s">
        <v>14</v>
      </c>
      <c r="D2">
        <v>0</v>
      </c>
      <c r="E2" t="s">
        <v>2111</v>
      </c>
      <c r="F2">
        <f>AVERAGE(D2:D365)</f>
        <v>585.61538461538464</v>
      </c>
      <c r="G2">
        <f>AVERAGE(B2:B566)</f>
        <v>851.14690265486729</v>
      </c>
    </row>
    <row r="3" spans="1:7" x14ac:dyDescent="0.35">
      <c r="A3" s="5" t="s">
        <v>20</v>
      </c>
      <c r="B3">
        <v>1425</v>
      </c>
      <c r="C3" s="4" t="s">
        <v>14</v>
      </c>
      <c r="D3">
        <v>24</v>
      </c>
      <c r="E3" t="s">
        <v>2112</v>
      </c>
      <c r="F3">
        <f>MEDIAN(D2:D365)</f>
        <v>114.5</v>
      </c>
      <c r="G3">
        <f>MEDIAN(B2:B566)</f>
        <v>201</v>
      </c>
    </row>
    <row r="4" spans="1:7" x14ac:dyDescent="0.35">
      <c r="A4" s="5" t="s">
        <v>20</v>
      </c>
      <c r="B4">
        <v>174</v>
      </c>
      <c r="C4" s="4" t="s">
        <v>14</v>
      </c>
      <c r="D4">
        <v>53</v>
      </c>
      <c r="E4" t="s">
        <v>2113</v>
      </c>
      <c r="F4">
        <f>MIN(D2:D365)</f>
        <v>0</v>
      </c>
      <c r="G4">
        <f>MIN(B2:B566)</f>
        <v>16</v>
      </c>
    </row>
    <row r="5" spans="1:7" x14ac:dyDescent="0.35">
      <c r="A5" s="5" t="s">
        <v>20</v>
      </c>
      <c r="B5">
        <v>227</v>
      </c>
      <c r="C5" s="4" t="s">
        <v>14</v>
      </c>
      <c r="D5">
        <v>18</v>
      </c>
      <c r="E5" t="s">
        <v>2114</v>
      </c>
      <c r="F5">
        <f>MAX(D2:D365)</f>
        <v>6080</v>
      </c>
      <c r="G5">
        <f>MAX(B2:B566)</f>
        <v>7295</v>
      </c>
    </row>
    <row r="6" spans="1:7" x14ac:dyDescent="0.35">
      <c r="A6" s="5" t="s">
        <v>20</v>
      </c>
      <c r="B6">
        <v>220</v>
      </c>
      <c r="C6" s="4" t="s">
        <v>14</v>
      </c>
      <c r="D6">
        <v>44</v>
      </c>
      <c r="E6" t="s">
        <v>2115</v>
      </c>
      <c r="F6">
        <f>_xlfn.VAR.P(D2:D365)</f>
        <v>921574.68174133555</v>
      </c>
      <c r="G6">
        <f>_xlfn.VAR.P(B2:B566)</f>
        <v>1603373.7324019109</v>
      </c>
    </row>
    <row r="7" spans="1:7" x14ac:dyDescent="0.35">
      <c r="A7" s="5" t="s">
        <v>20</v>
      </c>
      <c r="B7">
        <v>98</v>
      </c>
      <c r="C7" s="4" t="s">
        <v>14</v>
      </c>
      <c r="D7">
        <v>27</v>
      </c>
      <c r="E7" t="s">
        <v>2116</v>
      </c>
      <c r="F7">
        <f>_xlfn.STDEV.P(D2:D365)</f>
        <v>959.98681331637863</v>
      </c>
      <c r="G7">
        <f>_xlfn.STDEV.P(B2:B566)</f>
        <v>1266.2439466397898</v>
      </c>
    </row>
    <row r="8" spans="1:7" x14ac:dyDescent="0.35">
      <c r="A8" s="5" t="s">
        <v>20</v>
      </c>
      <c r="B8">
        <v>100</v>
      </c>
      <c r="C8" s="4" t="s">
        <v>14</v>
      </c>
      <c r="D8">
        <v>55</v>
      </c>
    </row>
    <row r="9" spans="1:7" x14ac:dyDescent="0.35">
      <c r="A9" s="5" t="s">
        <v>20</v>
      </c>
      <c r="B9">
        <v>1249</v>
      </c>
      <c r="C9" s="4" t="s">
        <v>14</v>
      </c>
      <c r="D9">
        <v>200</v>
      </c>
    </row>
    <row r="10" spans="1:7" x14ac:dyDescent="0.35">
      <c r="A10" s="5" t="s">
        <v>20</v>
      </c>
      <c r="B10">
        <v>1396</v>
      </c>
      <c r="C10" s="4" t="s">
        <v>14</v>
      </c>
      <c r="D10">
        <v>452</v>
      </c>
    </row>
    <row r="11" spans="1:7" x14ac:dyDescent="0.35">
      <c r="A11" s="5" t="s">
        <v>20</v>
      </c>
      <c r="B11">
        <v>890</v>
      </c>
      <c r="C11" s="4" t="s">
        <v>14</v>
      </c>
      <c r="D11">
        <v>674</v>
      </c>
    </row>
    <row r="12" spans="1:7" x14ac:dyDescent="0.35">
      <c r="A12" s="5" t="s">
        <v>20</v>
      </c>
      <c r="B12">
        <v>142</v>
      </c>
      <c r="C12" s="4" t="s">
        <v>14</v>
      </c>
      <c r="D12">
        <v>558</v>
      </c>
    </row>
    <row r="13" spans="1:7" x14ac:dyDescent="0.35">
      <c r="A13" s="5" t="s">
        <v>20</v>
      </c>
      <c r="B13">
        <v>2673</v>
      </c>
      <c r="C13" s="4" t="s">
        <v>14</v>
      </c>
      <c r="D13">
        <v>15</v>
      </c>
    </row>
    <row r="14" spans="1:7" x14ac:dyDescent="0.35">
      <c r="A14" s="5" t="s">
        <v>20</v>
      </c>
      <c r="B14">
        <v>163</v>
      </c>
      <c r="C14" s="4" t="s">
        <v>14</v>
      </c>
      <c r="D14">
        <v>2307</v>
      </c>
    </row>
    <row r="15" spans="1:7" x14ac:dyDescent="0.35">
      <c r="A15" s="5" t="s">
        <v>20</v>
      </c>
      <c r="B15">
        <v>2220</v>
      </c>
      <c r="C15" s="4" t="s">
        <v>14</v>
      </c>
      <c r="D15">
        <v>88</v>
      </c>
    </row>
    <row r="16" spans="1:7" x14ac:dyDescent="0.35">
      <c r="A16" s="5" t="s">
        <v>20</v>
      </c>
      <c r="B16">
        <v>1606</v>
      </c>
      <c r="C16" s="4" t="s">
        <v>14</v>
      </c>
      <c r="D16">
        <v>48</v>
      </c>
    </row>
    <row r="17" spans="1:4" x14ac:dyDescent="0.35">
      <c r="A17" s="5" t="s">
        <v>20</v>
      </c>
      <c r="B17">
        <v>129</v>
      </c>
      <c r="C17" s="4" t="s">
        <v>14</v>
      </c>
      <c r="D17">
        <v>1</v>
      </c>
    </row>
    <row r="18" spans="1:4" x14ac:dyDescent="0.35">
      <c r="A18" s="5" t="s">
        <v>20</v>
      </c>
      <c r="B18">
        <v>226</v>
      </c>
      <c r="C18" s="4" t="s">
        <v>14</v>
      </c>
      <c r="D18">
        <v>1467</v>
      </c>
    </row>
    <row r="19" spans="1:4" x14ac:dyDescent="0.35">
      <c r="A19" s="5" t="s">
        <v>20</v>
      </c>
      <c r="B19">
        <v>5419</v>
      </c>
      <c r="C19" s="4" t="s">
        <v>14</v>
      </c>
      <c r="D19">
        <v>75</v>
      </c>
    </row>
    <row r="20" spans="1:4" x14ac:dyDescent="0.35">
      <c r="A20" s="5" t="s">
        <v>20</v>
      </c>
      <c r="B20">
        <v>165</v>
      </c>
      <c r="C20" s="4" t="s">
        <v>14</v>
      </c>
      <c r="D20">
        <v>120</v>
      </c>
    </row>
    <row r="21" spans="1:4" x14ac:dyDescent="0.35">
      <c r="A21" s="5" t="s">
        <v>20</v>
      </c>
      <c r="B21">
        <v>1965</v>
      </c>
      <c r="C21" s="4" t="s">
        <v>14</v>
      </c>
      <c r="D21">
        <v>2253</v>
      </c>
    </row>
    <row r="22" spans="1:4" x14ac:dyDescent="0.35">
      <c r="A22" s="5" t="s">
        <v>20</v>
      </c>
      <c r="B22">
        <v>16</v>
      </c>
      <c r="C22" s="4" t="s">
        <v>14</v>
      </c>
      <c r="D22">
        <v>5</v>
      </c>
    </row>
    <row r="23" spans="1:4" x14ac:dyDescent="0.35">
      <c r="A23" s="5" t="s">
        <v>20</v>
      </c>
      <c r="B23">
        <v>107</v>
      </c>
      <c r="C23" s="4" t="s">
        <v>14</v>
      </c>
      <c r="D23">
        <v>38</v>
      </c>
    </row>
    <row r="24" spans="1:4" x14ac:dyDescent="0.35">
      <c r="A24" s="5" t="s">
        <v>20</v>
      </c>
      <c r="B24">
        <v>134</v>
      </c>
      <c r="C24" s="4" t="s">
        <v>14</v>
      </c>
      <c r="D24">
        <v>12</v>
      </c>
    </row>
    <row r="25" spans="1:4" x14ac:dyDescent="0.35">
      <c r="A25" s="5" t="s">
        <v>20</v>
      </c>
      <c r="B25">
        <v>198</v>
      </c>
      <c r="C25" s="4" t="s">
        <v>14</v>
      </c>
      <c r="D25">
        <v>1684</v>
      </c>
    </row>
    <row r="26" spans="1:4" x14ac:dyDescent="0.35">
      <c r="A26" s="5" t="s">
        <v>20</v>
      </c>
      <c r="B26">
        <v>111</v>
      </c>
      <c r="C26" s="4" t="s">
        <v>14</v>
      </c>
      <c r="D26">
        <v>56</v>
      </c>
    </row>
    <row r="27" spans="1:4" x14ac:dyDescent="0.35">
      <c r="A27" s="5" t="s">
        <v>20</v>
      </c>
      <c r="B27">
        <v>222</v>
      </c>
      <c r="C27" s="4" t="s">
        <v>14</v>
      </c>
      <c r="D27">
        <v>838</v>
      </c>
    </row>
    <row r="28" spans="1:4" x14ac:dyDescent="0.35">
      <c r="A28" s="5" t="s">
        <v>20</v>
      </c>
      <c r="B28">
        <v>6212</v>
      </c>
      <c r="C28" s="4" t="s">
        <v>14</v>
      </c>
      <c r="D28">
        <v>1000</v>
      </c>
    </row>
    <row r="29" spans="1:4" x14ac:dyDescent="0.35">
      <c r="A29" s="5" t="s">
        <v>20</v>
      </c>
      <c r="B29">
        <v>98</v>
      </c>
      <c r="C29" s="4" t="s">
        <v>14</v>
      </c>
      <c r="D29">
        <v>1482</v>
      </c>
    </row>
    <row r="30" spans="1:4" x14ac:dyDescent="0.35">
      <c r="A30" s="5" t="s">
        <v>20</v>
      </c>
      <c r="B30">
        <v>92</v>
      </c>
      <c r="C30" s="4" t="s">
        <v>14</v>
      </c>
      <c r="D30">
        <v>106</v>
      </c>
    </row>
    <row r="31" spans="1:4" x14ac:dyDescent="0.35">
      <c r="A31" s="5" t="s">
        <v>20</v>
      </c>
      <c r="B31">
        <v>149</v>
      </c>
      <c r="C31" s="4" t="s">
        <v>14</v>
      </c>
      <c r="D31">
        <v>679</v>
      </c>
    </row>
    <row r="32" spans="1:4" x14ac:dyDescent="0.35">
      <c r="A32" s="5" t="s">
        <v>20</v>
      </c>
      <c r="B32">
        <v>2431</v>
      </c>
      <c r="C32" s="4" t="s">
        <v>14</v>
      </c>
      <c r="D32">
        <v>1220</v>
      </c>
    </row>
    <row r="33" spans="1:4" x14ac:dyDescent="0.35">
      <c r="A33" s="5" t="s">
        <v>20</v>
      </c>
      <c r="B33">
        <v>303</v>
      </c>
      <c r="C33" s="4" t="s">
        <v>14</v>
      </c>
      <c r="D33">
        <v>1</v>
      </c>
    </row>
    <row r="34" spans="1:4" x14ac:dyDescent="0.35">
      <c r="A34" s="5" t="s">
        <v>20</v>
      </c>
      <c r="B34">
        <v>209</v>
      </c>
      <c r="C34" s="4" t="s">
        <v>14</v>
      </c>
      <c r="D34">
        <v>37</v>
      </c>
    </row>
    <row r="35" spans="1:4" x14ac:dyDescent="0.35">
      <c r="A35" s="5" t="s">
        <v>20</v>
      </c>
      <c r="B35">
        <v>131</v>
      </c>
      <c r="C35" s="4" t="s">
        <v>14</v>
      </c>
      <c r="D35">
        <v>60</v>
      </c>
    </row>
    <row r="36" spans="1:4" x14ac:dyDescent="0.35">
      <c r="A36" s="5" t="s">
        <v>20</v>
      </c>
      <c r="B36">
        <v>164</v>
      </c>
      <c r="C36" s="4" t="s">
        <v>14</v>
      </c>
      <c r="D36">
        <v>296</v>
      </c>
    </row>
    <row r="37" spans="1:4" x14ac:dyDescent="0.35">
      <c r="A37" s="5" t="s">
        <v>20</v>
      </c>
      <c r="B37">
        <v>201</v>
      </c>
      <c r="C37" s="4" t="s">
        <v>14</v>
      </c>
      <c r="D37">
        <v>3304</v>
      </c>
    </row>
    <row r="38" spans="1:4" x14ac:dyDescent="0.35">
      <c r="A38" s="5" t="s">
        <v>20</v>
      </c>
      <c r="B38">
        <v>211</v>
      </c>
      <c r="C38" s="4" t="s">
        <v>14</v>
      </c>
      <c r="D38">
        <v>73</v>
      </c>
    </row>
    <row r="39" spans="1:4" x14ac:dyDescent="0.35">
      <c r="A39" s="5" t="s">
        <v>20</v>
      </c>
      <c r="B39">
        <v>128</v>
      </c>
      <c r="C39" s="4" t="s">
        <v>14</v>
      </c>
      <c r="D39">
        <v>3387</v>
      </c>
    </row>
    <row r="40" spans="1:4" x14ac:dyDescent="0.35">
      <c r="A40" s="5" t="s">
        <v>20</v>
      </c>
      <c r="B40">
        <v>1600</v>
      </c>
      <c r="C40" s="4" t="s">
        <v>14</v>
      </c>
      <c r="D40">
        <v>662</v>
      </c>
    </row>
    <row r="41" spans="1:4" x14ac:dyDescent="0.35">
      <c r="A41" s="5" t="s">
        <v>20</v>
      </c>
      <c r="B41">
        <v>249</v>
      </c>
      <c r="C41" s="4" t="s">
        <v>14</v>
      </c>
      <c r="D41">
        <v>774</v>
      </c>
    </row>
    <row r="42" spans="1:4" x14ac:dyDescent="0.35">
      <c r="A42" s="5" t="s">
        <v>20</v>
      </c>
      <c r="B42">
        <v>236</v>
      </c>
      <c r="C42" s="4" t="s">
        <v>14</v>
      </c>
      <c r="D42">
        <v>672</v>
      </c>
    </row>
    <row r="43" spans="1:4" x14ac:dyDescent="0.35">
      <c r="A43" s="5" t="s">
        <v>20</v>
      </c>
      <c r="B43">
        <v>4065</v>
      </c>
      <c r="C43" s="4" t="s">
        <v>14</v>
      </c>
      <c r="D43">
        <v>940</v>
      </c>
    </row>
    <row r="44" spans="1:4" x14ac:dyDescent="0.35">
      <c r="A44" s="5" t="s">
        <v>20</v>
      </c>
      <c r="B44">
        <v>246</v>
      </c>
      <c r="C44" s="4" t="s">
        <v>14</v>
      </c>
      <c r="D44">
        <v>117</v>
      </c>
    </row>
    <row r="45" spans="1:4" x14ac:dyDescent="0.35">
      <c r="A45" s="5" t="s">
        <v>20</v>
      </c>
      <c r="B45">
        <v>2475</v>
      </c>
      <c r="C45" s="4" t="s">
        <v>14</v>
      </c>
      <c r="D45">
        <v>115</v>
      </c>
    </row>
    <row r="46" spans="1:4" x14ac:dyDescent="0.35">
      <c r="A46" s="5" t="s">
        <v>20</v>
      </c>
      <c r="B46">
        <v>76</v>
      </c>
      <c r="C46" s="4" t="s">
        <v>14</v>
      </c>
      <c r="D46">
        <v>326</v>
      </c>
    </row>
    <row r="47" spans="1:4" x14ac:dyDescent="0.35">
      <c r="A47" s="5" t="s">
        <v>20</v>
      </c>
      <c r="B47">
        <v>54</v>
      </c>
      <c r="C47" s="4" t="s">
        <v>14</v>
      </c>
      <c r="D47">
        <v>1</v>
      </c>
    </row>
    <row r="48" spans="1:4" x14ac:dyDescent="0.35">
      <c r="A48" s="5" t="s">
        <v>20</v>
      </c>
      <c r="B48">
        <v>88</v>
      </c>
      <c r="C48" s="4" t="s">
        <v>14</v>
      </c>
      <c r="D48">
        <v>1467</v>
      </c>
    </row>
    <row r="49" spans="1:4" x14ac:dyDescent="0.35">
      <c r="A49" s="5" t="s">
        <v>20</v>
      </c>
      <c r="B49">
        <v>85</v>
      </c>
      <c r="C49" s="4" t="s">
        <v>14</v>
      </c>
      <c r="D49">
        <v>5681</v>
      </c>
    </row>
    <row r="50" spans="1:4" x14ac:dyDescent="0.35">
      <c r="A50" s="5" t="s">
        <v>20</v>
      </c>
      <c r="B50">
        <v>170</v>
      </c>
      <c r="C50" s="4" t="s">
        <v>14</v>
      </c>
      <c r="D50">
        <v>1059</v>
      </c>
    </row>
    <row r="51" spans="1:4" x14ac:dyDescent="0.35">
      <c r="A51" s="5" t="s">
        <v>20</v>
      </c>
      <c r="B51">
        <v>330</v>
      </c>
      <c r="C51" s="4" t="s">
        <v>14</v>
      </c>
      <c r="D51">
        <v>1194</v>
      </c>
    </row>
    <row r="52" spans="1:4" x14ac:dyDescent="0.35">
      <c r="A52" s="5" t="s">
        <v>20</v>
      </c>
      <c r="B52">
        <v>127</v>
      </c>
      <c r="C52" s="4" t="s">
        <v>14</v>
      </c>
      <c r="D52">
        <v>30</v>
      </c>
    </row>
    <row r="53" spans="1:4" x14ac:dyDescent="0.35">
      <c r="A53" s="5" t="s">
        <v>20</v>
      </c>
      <c r="B53">
        <v>411</v>
      </c>
      <c r="C53" s="4" t="s">
        <v>14</v>
      </c>
      <c r="D53">
        <v>75</v>
      </c>
    </row>
    <row r="54" spans="1:4" x14ac:dyDescent="0.35">
      <c r="A54" s="5" t="s">
        <v>20</v>
      </c>
      <c r="B54">
        <v>180</v>
      </c>
      <c r="C54" s="4" t="s">
        <v>14</v>
      </c>
      <c r="D54">
        <v>955</v>
      </c>
    </row>
    <row r="55" spans="1:4" x14ac:dyDescent="0.35">
      <c r="A55" s="5" t="s">
        <v>20</v>
      </c>
      <c r="B55">
        <v>374</v>
      </c>
      <c r="C55" s="4" t="s">
        <v>14</v>
      </c>
      <c r="D55">
        <v>67</v>
      </c>
    </row>
    <row r="56" spans="1:4" x14ac:dyDescent="0.35">
      <c r="A56" s="5" t="s">
        <v>20</v>
      </c>
      <c r="B56">
        <v>71</v>
      </c>
      <c r="C56" s="4" t="s">
        <v>14</v>
      </c>
      <c r="D56">
        <v>5</v>
      </c>
    </row>
    <row r="57" spans="1:4" x14ac:dyDescent="0.35">
      <c r="A57" s="5" t="s">
        <v>20</v>
      </c>
      <c r="B57">
        <v>203</v>
      </c>
      <c r="C57" s="4" t="s">
        <v>14</v>
      </c>
      <c r="D57">
        <v>26</v>
      </c>
    </row>
    <row r="58" spans="1:4" x14ac:dyDescent="0.35">
      <c r="A58" s="5" t="s">
        <v>20</v>
      </c>
      <c r="B58">
        <v>113</v>
      </c>
      <c r="C58" s="4" t="s">
        <v>14</v>
      </c>
      <c r="D58">
        <v>1130</v>
      </c>
    </row>
    <row r="59" spans="1:4" x14ac:dyDescent="0.35">
      <c r="A59" s="5" t="s">
        <v>20</v>
      </c>
      <c r="B59">
        <v>96</v>
      </c>
      <c r="C59" s="4" t="s">
        <v>14</v>
      </c>
      <c r="D59">
        <v>782</v>
      </c>
    </row>
    <row r="60" spans="1:4" x14ac:dyDescent="0.35">
      <c r="A60" s="5" t="s">
        <v>20</v>
      </c>
      <c r="B60">
        <v>498</v>
      </c>
      <c r="C60" s="4" t="s">
        <v>14</v>
      </c>
      <c r="D60">
        <v>210</v>
      </c>
    </row>
    <row r="61" spans="1:4" x14ac:dyDescent="0.35">
      <c r="A61" s="5" t="s">
        <v>20</v>
      </c>
      <c r="B61">
        <v>180</v>
      </c>
      <c r="C61" s="4" t="s">
        <v>14</v>
      </c>
      <c r="D61">
        <v>136</v>
      </c>
    </row>
    <row r="62" spans="1:4" x14ac:dyDescent="0.35">
      <c r="A62" s="5" t="s">
        <v>20</v>
      </c>
      <c r="B62">
        <v>27</v>
      </c>
      <c r="C62" s="4" t="s">
        <v>14</v>
      </c>
      <c r="D62">
        <v>86</v>
      </c>
    </row>
    <row r="63" spans="1:4" x14ac:dyDescent="0.35">
      <c r="A63" s="5" t="s">
        <v>20</v>
      </c>
      <c r="B63">
        <v>2331</v>
      </c>
      <c r="C63" s="4" t="s">
        <v>14</v>
      </c>
      <c r="D63">
        <v>19</v>
      </c>
    </row>
    <row r="64" spans="1:4" x14ac:dyDescent="0.35">
      <c r="A64" s="5" t="s">
        <v>20</v>
      </c>
      <c r="B64">
        <v>113</v>
      </c>
      <c r="C64" s="4" t="s">
        <v>14</v>
      </c>
      <c r="D64">
        <v>886</v>
      </c>
    </row>
    <row r="65" spans="1:4" x14ac:dyDescent="0.35">
      <c r="A65" s="5" t="s">
        <v>20</v>
      </c>
      <c r="B65">
        <v>164</v>
      </c>
      <c r="C65" s="4" t="s">
        <v>14</v>
      </c>
      <c r="D65">
        <v>35</v>
      </c>
    </row>
    <row r="66" spans="1:4" x14ac:dyDescent="0.35">
      <c r="A66" s="5" t="s">
        <v>20</v>
      </c>
      <c r="B66">
        <v>164</v>
      </c>
      <c r="C66" s="4" t="s">
        <v>14</v>
      </c>
      <c r="D66">
        <v>24</v>
      </c>
    </row>
    <row r="67" spans="1:4" x14ac:dyDescent="0.35">
      <c r="A67" s="5" t="s">
        <v>20</v>
      </c>
      <c r="B67">
        <v>336</v>
      </c>
      <c r="C67" s="4" t="s">
        <v>14</v>
      </c>
      <c r="D67">
        <v>86</v>
      </c>
    </row>
    <row r="68" spans="1:4" x14ac:dyDescent="0.35">
      <c r="A68" s="5" t="s">
        <v>20</v>
      </c>
      <c r="B68">
        <v>1917</v>
      </c>
      <c r="C68" s="4" t="s">
        <v>14</v>
      </c>
      <c r="D68">
        <v>243</v>
      </c>
    </row>
    <row r="69" spans="1:4" x14ac:dyDescent="0.35">
      <c r="A69" s="5" t="s">
        <v>20</v>
      </c>
      <c r="B69">
        <v>95</v>
      </c>
      <c r="C69" s="4" t="s">
        <v>14</v>
      </c>
      <c r="D69">
        <v>65</v>
      </c>
    </row>
    <row r="70" spans="1:4" x14ac:dyDescent="0.35">
      <c r="A70" s="5" t="s">
        <v>20</v>
      </c>
      <c r="B70">
        <v>147</v>
      </c>
      <c r="C70" s="4" t="s">
        <v>14</v>
      </c>
      <c r="D70">
        <v>100</v>
      </c>
    </row>
    <row r="71" spans="1:4" x14ac:dyDescent="0.35">
      <c r="A71" s="5" t="s">
        <v>20</v>
      </c>
      <c r="B71">
        <v>86</v>
      </c>
      <c r="C71" s="4" t="s">
        <v>14</v>
      </c>
      <c r="D71">
        <v>168</v>
      </c>
    </row>
    <row r="72" spans="1:4" x14ac:dyDescent="0.35">
      <c r="A72" s="5" t="s">
        <v>20</v>
      </c>
      <c r="B72">
        <v>83</v>
      </c>
      <c r="C72" s="4" t="s">
        <v>14</v>
      </c>
      <c r="D72">
        <v>13</v>
      </c>
    </row>
    <row r="73" spans="1:4" x14ac:dyDescent="0.35">
      <c r="A73" s="5" t="s">
        <v>20</v>
      </c>
      <c r="B73">
        <v>676</v>
      </c>
      <c r="C73" s="4" t="s">
        <v>14</v>
      </c>
      <c r="D73">
        <v>1</v>
      </c>
    </row>
    <row r="74" spans="1:4" x14ac:dyDescent="0.35">
      <c r="A74" s="5" t="s">
        <v>20</v>
      </c>
      <c r="B74">
        <v>361</v>
      </c>
      <c r="C74" s="4" t="s">
        <v>14</v>
      </c>
      <c r="D74">
        <v>40</v>
      </c>
    </row>
    <row r="75" spans="1:4" x14ac:dyDescent="0.35">
      <c r="A75" s="5" t="s">
        <v>20</v>
      </c>
      <c r="B75">
        <v>131</v>
      </c>
      <c r="C75" s="4" t="s">
        <v>14</v>
      </c>
      <c r="D75">
        <v>226</v>
      </c>
    </row>
    <row r="76" spans="1:4" x14ac:dyDescent="0.35">
      <c r="A76" s="5" t="s">
        <v>20</v>
      </c>
      <c r="B76">
        <v>126</v>
      </c>
      <c r="C76" s="4" t="s">
        <v>14</v>
      </c>
      <c r="D76">
        <v>1625</v>
      </c>
    </row>
    <row r="77" spans="1:4" x14ac:dyDescent="0.35">
      <c r="A77" s="5" t="s">
        <v>20</v>
      </c>
      <c r="B77">
        <v>275</v>
      </c>
      <c r="C77" s="4" t="s">
        <v>14</v>
      </c>
      <c r="D77">
        <v>143</v>
      </c>
    </row>
    <row r="78" spans="1:4" x14ac:dyDescent="0.35">
      <c r="A78" s="5" t="s">
        <v>20</v>
      </c>
      <c r="B78">
        <v>67</v>
      </c>
      <c r="C78" s="4" t="s">
        <v>14</v>
      </c>
      <c r="D78">
        <v>934</v>
      </c>
    </row>
    <row r="79" spans="1:4" x14ac:dyDescent="0.35">
      <c r="A79" s="5" t="s">
        <v>20</v>
      </c>
      <c r="B79">
        <v>154</v>
      </c>
      <c r="C79" s="4" t="s">
        <v>14</v>
      </c>
      <c r="D79">
        <v>17</v>
      </c>
    </row>
    <row r="80" spans="1:4" x14ac:dyDescent="0.35">
      <c r="A80" s="5" t="s">
        <v>20</v>
      </c>
      <c r="B80">
        <v>1782</v>
      </c>
      <c r="C80" s="4" t="s">
        <v>14</v>
      </c>
      <c r="D80">
        <v>2179</v>
      </c>
    </row>
    <row r="81" spans="1:4" x14ac:dyDescent="0.35">
      <c r="A81" s="5" t="s">
        <v>20</v>
      </c>
      <c r="B81">
        <v>903</v>
      </c>
      <c r="C81" s="4" t="s">
        <v>14</v>
      </c>
      <c r="D81">
        <v>931</v>
      </c>
    </row>
    <row r="82" spans="1:4" x14ac:dyDescent="0.35">
      <c r="A82" s="5" t="s">
        <v>20</v>
      </c>
      <c r="B82">
        <v>94</v>
      </c>
      <c r="C82" s="4" t="s">
        <v>14</v>
      </c>
      <c r="D82">
        <v>92</v>
      </c>
    </row>
    <row r="83" spans="1:4" x14ac:dyDescent="0.35">
      <c r="A83" s="5" t="s">
        <v>20</v>
      </c>
      <c r="B83">
        <v>180</v>
      </c>
      <c r="C83" s="4" t="s">
        <v>14</v>
      </c>
      <c r="D83">
        <v>57</v>
      </c>
    </row>
    <row r="84" spans="1:4" x14ac:dyDescent="0.35">
      <c r="A84" s="5" t="s">
        <v>20</v>
      </c>
      <c r="B84">
        <v>533</v>
      </c>
      <c r="C84" s="4" t="s">
        <v>14</v>
      </c>
      <c r="D84">
        <v>41</v>
      </c>
    </row>
    <row r="85" spans="1:4" x14ac:dyDescent="0.35">
      <c r="A85" s="5" t="s">
        <v>20</v>
      </c>
      <c r="B85">
        <v>2443</v>
      </c>
      <c r="C85" s="4" t="s">
        <v>14</v>
      </c>
      <c r="D85">
        <v>1</v>
      </c>
    </row>
    <row r="86" spans="1:4" x14ac:dyDescent="0.35">
      <c r="A86" s="5" t="s">
        <v>20</v>
      </c>
      <c r="B86">
        <v>89</v>
      </c>
      <c r="C86" s="4" t="s">
        <v>14</v>
      </c>
      <c r="D86">
        <v>101</v>
      </c>
    </row>
    <row r="87" spans="1:4" x14ac:dyDescent="0.35">
      <c r="A87" s="5" t="s">
        <v>20</v>
      </c>
      <c r="B87">
        <v>159</v>
      </c>
      <c r="C87" s="4" t="s">
        <v>14</v>
      </c>
      <c r="D87">
        <v>1335</v>
      </c>
    </row>
    <row r="88" spans="1:4" x14ac:dyDescent="0.35">
      <c r="A88" s="5" t="s">
        <v>20</v>
      </c>
      <c r="B88">
        <v>50</v>
      </c>
      <c r="C88" s="4" t="s">
        <v>14</v>
      </c>
      <c r="D88">
        <v>15</v>
      </c>
    </row>
    <row r="89" spans="1:4" x14ac:dyDescent="0.35">
      <c r="A89" s="5" t="s">
        <v>20</v>
      </c>
      <c r="B89">
        <v>186</v>
      </c>
      <c r="C89" s="4" t="s">
        <v>14</v>
      </c>
      <c r="D89">
        <v>454</v>
      </c>
    </row>
    <row r="90" spans="1:4" x14ac:dyDescent="0.35">
      <c r="A90" s="5" t="s">
        <v>20</v>
      </c>
      <c r="B90">
        <v>1071</v>
      </c>
      <c r="C90" s="4" t="s">
        <v>14</v>
      </c>
      <c r="D90">
        <v>3182</v>
      </c>
    </row>
    <row r="91" spans="1:4" x14ac:dyDescent="0.35">
      <c r="A91" s="5" t="s">
        <v>20</v>
      </c>
      <c r="B91">
        <v>117</v>
      </c>
      <c r="C91" s="4" t="s">
        <v>14</v>
      </c>
      <c r="D91">
        <v>15</v>
      </c>
    </row>
    <row r="92" spans="1:4" x14ac:dyDescent="0.35">
      <c r="A92" s="5" t="s">
        <v>20</v>
      </c>
      <c r="B92">
        <v>70</v>
      </c>
      <c r="C92" s="4" t="s">
        <v>14</v>
      </c>
      <c r="D92">
        <v>133</v>
      </c>
    </row>
    <row r="93" spans="1:4" x14ac:dyDescent="0.35">
      <c r="A93" s="5" t="s">
        <v>20</v>
      </c>
      <c r="B93">
        <v>135</v>
      </c>
      <c r="C93" s="4" t="s">
        <v>14</v>
      </c>
      <c r="D93">
        <v>2062</v>
      </c>
    </row>
    <row r="94" spans="1:4" x14ac:dyDescent="0.35">
      <c r="A94" s="5" t="s">
        <v>20</v>
      </c>
      <c r="B94">
        <v>768</v>
      </c>
      <c r="C94" s="4" t="s">
        <v>14</v>
      </c>
      <c r="D94">
        <v>29</v>
      </c>
    </row>
    <row r="95" spans="1:4" x14ac:dyDescent="0.35">
      <c r="A95" s="5" t="s">
        <v>20</v>
      </c>
      <c r="B95">
        <v>199</v>
      </c>
      <c r="C95" s="4" t="s">
        <v>14</v>
      </c>
      <c r="D95">
        <v>132</v>
      </c>
    </row>
    <row r="96" spans="1:4" x14ac:dyDescent="0.35">
      <c r="A96" s="5" t="s">
        <v>20</v>
      </c>
      <c r="B96">
        <v>107</v>
      </c>
      <c r="C96" s="4" t="s">
        <v>14</v>
      </c>
      <c r="D96">
        <v>137</v>
      </c>
    </row>
    <row r="97" spans="1:4" x14ac:dyDescent="0.35">
      <c r="A97" s="5" t="s">
        <v>20</v>
      </c>
      <c r="B97">
        <v>195</v>
      </c>
      <c r="C97" s="4" t="s">
        <v>14</v>
      </c>
      <c r="D97">
        <v>908</v>
      </c>
    </row>
    <row r="98" spans="1:4" x14ac:dyDescent="0.35">
      <c r="A98" s="5" t="s">
        <v>20</v>
      </c>
      <c r="B98">
        <v>3376</v>
      </c>
      <c r="C98" s="4" t="s">
        <v>14</v>
      </c>
      <c r="D98">
        <v>10</v>
      </c>
    </row>
    <row r="99" spans="1:4" x14ac:dyDescent="0.35">
      <c r="A99" s="5" t="s">
        <v>20</v>
      </c>
      <c r="B99">
        <v>41</v>
      </c>
      <c r="C99" s="4" t="s">
        <v>14</v>
      </c>
      <c r="D99">
        <v>1910</v>
      </c>
    </row>
    <row r="100" spans="1:4" x14ac:dyDescent="0.35">
      <c r="A100" s="5" t="s">
        <v>20</v>
      </c>
      <c r="B100">
        <v>1821</v>
      </c>
      <c r="C100" s="4" t="s">
        <v>14</v>
      </c>
      <c r="D100">
        <v>38</v>
      </c>
    </row>
    <row r="101" spans="1:4" x14ac:dyDescent="0.35">
      <c r="A101" s="5" t="s">
        <v>20</v>
      </c>
      <c r="B101">
        <v>164</v>
      </c>
      <c r="C101" s="4" t="s">
        <v>14</v>
      </c>
      <c r="D101">
        <v>104</v>
      </c>
    </row>
    <row r="102" spans="1:4" x14ac:dyDescent="0.35">
      <c r="A102" s="5" t="s">
        <v>20</v>
      </c>
      <c r="B102">
        <v>157</v>
      </c>
      <c r="C102" s="4" t="s">
        <v>14</v>
      </c>
      <c r="D102">
        <v>49</v>
      </c>
    </row>
    <row r="103" spans="1:4" x14ac:dyDescent="0.35">
      <c r="A103" s="5" t="s">
        <v>20</v>
      </c>
      <c r="B103">
        <v>246</v>
      </c>
      <c r="C103" s="4" t="s">
        <v>14</v>
      </c>
      <c r="D103">
        <v>1</v>
      </c>
    </row>
    <row r="104" spans="1:4" x14ac:dyDescent="0.35">
      <c r="A104" s="5" t="s">
        <v>20</v>
      </c>
      <c r="B104">
        <v>1396</v>
      </c>
      <c r="C104" s="4" t="s">
        <v>14</v>
      </c>
      <c r="D104">
        <v>245</v>
      </c>
    </row>
    <row r="105" spans="1:4" x14ac:dyDescent="0.35">
      <c r="A105" s="5" t="s">
        <v>20</v>
      </c>
      <c r="B105">
        <v>2506</v>
      </c>
      <c r="C105" s="4" t="s">
        <v>14</v>
      </c>
      <c r="D105">
        <v>32</v>
      </c>
    </row>
    <row r="106" spans="1:4" x14ac:dyDescent="0.35">
      <c r="A106" s="5" t="s">
        <v>20</v>
      </c>
      <c r="B106">
        <v>244</v>
      </c>
      <c r="C106" s="4" t="s">
        <v>14</v>
      </c>
      <c r="D106">
        <v>7</v>
      </c>
    </row>
    <row r="107" spans="1:4" x14ac:dyDescent="0.35">
      <c r="A107" s="5" t="s">
        <v>20</v>
      </c>
      <c r="B107">
        <v>146</v>
      </c>
      <c r="C107" s="4" t="s">
        <v>14</v>
      </c>
      <c r="D107">
        <v>803</v>
      </c>
    </row>
    <row r="108" spans="1:4" x14ac:dyDescent="0.35">
      <c r="A108" s="5" t="s">
        <v>20</v>
      </c>
      <c r="B108">
        <v>1267</v>
      </c>
      <c r="C108" s="4" t="s">
        <v>14</v>
      </c>
      <c r="D108">
        <v>16</v>
      </c>
    </row>
    <row r="109" spans="1:4" x14ac:dyDescent="0.35">
      <c r="A109" s="5" t="s">
        <v>20</v>
      </c>
      <c r="B109">
        <v>1561</v>
      </c>
      <c r="C109" s="4" t="s">
        <v>14</v>
      </c>
      <c r="D109">
        <v>31</v>
      </c>
    </row>
    <row r="110" spans="1:4" x14ac:dyDescent="0.35">
      <c r="A110" s="5" t="s">
        <v>20</v>
      </c>
      <c r="B110">
        <v>48</v>
      </c>
      <c r="C110" s="4" t="s">
        <v>14</v>
      </c>
      <c r="D110">
        <v>108</v>
      </c>
    </row>
    <row r="111" spans="1:4" x14ac:dyDescent="0.35">
      <c r="A111" s="5" t="s">
        <v>20</v>
      </c>
      <c r="B111">
        <v>2739</v>
      </c>
      <c r="C111" s="4" t="s">
        <v>14</v>
      </c>
      <c r="D111">
        <v>30</v>
      </c>
    </row>
    <row r="112" spans="1:4" x14ac:dyDescent="0.35">
      <c r="A112" s="5" t="s">
        <v>20</v>
      </c>
      <c r="B112">
        <v>3537</v>
      </c>
      <c r="C112" s="4" t="s">
        <v>14</v>
      </c>
      <c r="D112">
        <v>17</v>
      </c>
    </row>
    <row r="113" spans="1:4" x14ac:dyDescent="0.35">
      <c r="A113" s="5" t="s">
        <v>20</v>
      </c>
      <c r="B113">
        <v>2107</v>
      </c>
      <c r="C113" s="4" t="s">
        <v>14</v>
      </c>
      <c r="D113">
        <v>80</v>
      </c>
    </row>
    <row r="114" spans="1:4" x14ac:dyDescent="0.35">
      <c r="A114" s="5" t="s">
        <v>20</v>
      </c>
      <c r="B114">
        <v>3318</v>
      </c>
      <c r="C114" s="4" t="s">
        <v>14</v>
      </c>
      <c r="D114">
        <v>2468</v>
      </c>
    </row>
    <row r="115" spans="1:4" x14ac:dyDescent="0.35">
      <c r="A115" s="5" t="s">
        <v>20</v>
      </c>
      <c r="B115">
        <v>340</v>
      </c>
      <c r="C115" s="4" t="s">
        <v>14</v>
      </c>
      <c r="D115">
        <v>26</v>
      </c>
    </row>
    <row r="116" spans="1:4" x14ac:dyDescent="0.35">
      <c r="A116" s="5" t="s">
        <v>20</v>
      </c>
      <c r="B116">
        <v>1442</v>
      </c>
      <c r="C116" s="4" t="s">
        <v>14</v>
      </c>
      <c r="D116">
        <v>73</v>
      </c>
    </row>
    <row r="117" spans="1:4" x14ac:dyDescent="0.35">
      <c r="A117" s="5" t="s">
        <v>20</v>
      </c>
      <c r="B117">
        <v>126</v>
      </c>
      <c r="C117" s="4" t="s">
        <v>14</v>
      </c>
      <c r="D117">
        <v>128</v>
      </c>
    </row>
    <row r="118" spans="1:4" x14ac:dyDescent="0.35">
      <c r="A118" s="5" t="s">
        <v>20</v>
      </c>
      <c r="B118">
        <v>524</v>
      </c>
      <c r="C118" s="4" t="s">
        <v>14</v>
      </c>
      <c r="D118">
        <v>33</v>
      </c>
    </row>
    <row r="119" spans="1:4" x14ac:dyDescent="0.35">
      <c r="A119" s="5" t="s">
        <v>20</v>
      </c>
      <c r="B119">
        <v>1989</v>
      </c>
      <c r="C119" s="4" t="s">
        <v>14</v>
      </c>
      <c r="D119">
        <v>1072</v>
      </c>
    </row>
    <row r="120" spans="1:4" x14ac:dyDescent="0.35">
      <c r="A120" s="5" t="s">
        <v>20</v>
      </c>
      <c r="B120">
        <v>157</v>
      </c>
      <c r="C120" s="4" t="s">
        <v>14</v>
      </c>
      <c r="D120">
        <v>393</v>
      </c>
    </row>
    <row r="121" spans="1:4" x14ac:dyDescent="0.35">
      <c r="A121" s="5" t="s">
        <v>20</v>
      </c>
      <c r="B121">
        <v>4498</v>
      </c>
      <c r="C121" s="4" t="s">
        <v>14</v>
      </c>
      <c r="D121">
        <v>1257</v>
      </c>
    </row>
    <row r="122" spans="1:4" x14ac:dyDescent="0.35">
      <c r="A122" s="5" t="s">
        <v>20</v>
      </c>
      <c r="B122">
        <v>80</v>
      </c>
      <c r="C122" s="4" t="s">
        <v>14</v>
      </c>
      <c r="D122">
        <v>328</v>
      </c>
    </row>
    <row r="123" spans="1:4" x14ac:dyDescent="0.35">
      <c r="A123" s="5" t="s">
        <v>20</v>
      </c>
      <c r="B123">
        <v>43</v>
      </c>
      <c r="C123" s="4" t="s">
        <v>14</v>
      </c>
      <c r="D123">
        <v>147</v>
      </c>
    </row>
    <row r="124" spans="1:4" x14ac:dyDescent="0.35">
      <c r="A124" s="5" t="s">
        <v>20</v>
      </c>
      <c r="B124">
        <v>2053</v>
      </c>
      <c r="C124" s="4" t="s">
        <v>14</v>
      </c>
      <c r="D124">
        <v>830</v>
      </c>
    </row>
    <row r="125" spans="1:4" x14ac:dyDescent="0.35">
      <c r="A125" s="5" t="s">
        <v>20</v>
      </c>
      <c r="B125">
        <v>168</v>
      </c>
      <c r="C125" s="4" t="s">
        <v>14</v>
      </c>
      <c r="D125">
        <v>331</v>
      </c>
    </row>
    <row r="126" spans="1:4" x14ac:dyDescent="0.35">
      <c r="A126" s="5" t="s">
        <v>20</v>
      </c>
      <c r="B126">
        <v>4289</v>
      </c>
      <c r="C126" s="4" t="s">
        <v>14</v>
      </c>
      <c r="D126">
        <v>25</v>
      </c>
    </row>
    <row r="127" spans="1:4" x14ac:dyDescent="0.35">
      <c r="A127" s="5" t="s">
        <v>20</v>
      </c>
      <c r="B127">
        <v>165</v>
      </c>
      <c r="C127" s="4" t="s">
        <v>14</v>
      </c>
      <c r="D127">
        <v>3483</v>
      </c>
    </row>
    <row r="128" spans="1:4" x14ac:dyDescent="0.35">
      <c r="A128" s="5" t="s">
        <v>20</v>
      </c>
      <c r="B128">
        <v>1815</v>
      </c>
      <c r="C128" s="4" t="s">
        <v>14</v>
      </c>
      <c r="D128">
        <v>923</v>
      </c>
    </row>
    <row r="129" spans="1:4" x14ac:dyDescent="0.35">
      <c r="A129" s="5" t="s">
        <v>20</v>
      </c>
      <c r="B129">
        <v>397</v>
      </c>
      <c r="C129" s="4" t="s">
        <v>14</v>
      </c>
      <c r="D129">
        <v>1</v>
      </c>
    </row>
    <row r="130" spans="1:4" x14ac:dyDescent="0.35">
      <c r="A130" s="5" t="s">
        <v>20</v>
      </c>
      <c r="B130">
        <v>1539</v>
      </c>
      <c r="C130" s="4" t="s">
        <v>14</v>
      </c>
      <c r="D130">
        <v>33</v>
      </c>
    </row>
    <row r="131" spans="1:4" x14ac:dyDescent="0.35">
      <c r="A131" s="5" t="s">
        <v>20</v>
      </c>
      <c r="B131">
        <v>138</v>
      </c>
      <c r="C131" s="4" t="s">
        <v>14</v>
      </c>
      <c r="D131">
        <v>40</v>
      </c>
    </row>
    <row r="132" spans="1:4" x14ac:dyDescent="0.35">
      <c r="A132" s="5" t="s">
        <v>20</v>
      </c>
      <c r="B132">
        <v>3594</v>
      </c>
      <c r="C132" s="4" t="s">
        <v>14</v>
      </c>
      <c r="D132">
        <v>23</v>
      </c>
    </row>
    <row r="133" spans="1:4" x14ac:dyDescent="0.35">
      <c r="A133" s="5" t="s">
        <v>20</v>
      </c>
      <c r="B133">
        <v>5880</v>
      </c>
      <c r="C133" s="4" t="s">
        <v>14</v>
      </c>
      <c r="D133">
        <v>75</v>
      </c>
    </row>
    <row r="134" spans="1:4" x14ac:dyDescent="0.35">
      <c r="A134" s="5" t="s">
        <v>20</v>
      </c>
      <c r="B134">
        <v>112</v>
      </c>
      <c r="C134" s="4" t="s">
        <v>14</v>
      </c>
      <c r="D134">
        <v>2176</v>
      </c>
    </row>
    <row r="135" spans="1:4" x14ac:dyDescent="0.35">
      <c r="A135" s="5" t="s">
        <v>20</v>
      </c>
      <c r="B135">
        <v>943</v>
      </c>
      <c r="C135" s="4" t="s">
        <v>14</v>
      </c>
      <c r="D135">
        <v>441</v>
      </c>
    </row>
    <row r="136" spans="1:4" x14ac:dyDescent="0.35">
      <c r="A136" s="5" t="s">
        <v>20</v>
      </c>
      <c r="B136">
        <v>2468</v>
      </c>
      <c r="C136" s="4" t="s">
        <v>14</v>
      </c>
      <c r="D136">
        <v>25</v>
      </c>
    </row>
    <row r="137" spans="1:4" x14ac:dyDescent="0.35">
      <c r="A137" s="5" t="s">
        <v>20</v>
      </c>
      <c r="B137">
        <v>2551</v>
      </c>
      <c r="C137" s="4" t="s">
        <v>14</v>
      </c>
      <c r="D137">
        <v>127</v>
      </c>
    </row>
    <row r="138" spans="1:4" x14ac:dyDescent="0.35">
      <c r="A138" s="5" t="s">
        <v>20</v>
      </c>
      <c r="B138">
        <v>101</v>
      </c>
      <c r="C138" s="4" t="s">
        <v>14</v>
      </c>
      <c r="D138">
        <v>355</v>
      </c>
    </row>
    <row r="139" spans="1:4" x14ac:dyDescent="0.35">
      <c r="A139" s="5" t="s">
        <v>20</v>
      </c>
      <c r="B139">
        <v>92</v>
      </c>
      <c r="C139" s="4" t="s">
        <v>14</v>
      </c>
      <c r="D139">
        <v>44</v>
      </c>
    </row>
    <row r="140" spans="1:4" x14ac:dyDescent="0.35">
      <c r="A140" s="5" t="s">
        <v>20</v>
      </c>
      <c r="B140">
        <v>62</v>
      </c>
      <c r="C140" s="4" t="s">
        <v>14</v>
      </c>
      <c r="D140">
        <v>67</v>
      </c>
    </row>
    <row r="141" spans="1:4" x14ac:dyDescent="0.35">
      <c r="A141" s="5" t="s">
        <v>20</v>
      </c>
      <c r="B141">
        <v>149</v>
      </c>
      <c r="C141" s="4" t="s">
        <v>14</v>
      </c>
      <c r="D141">
        <v>1068</v>
      </c>
    </row>
    <row r="142" spans="1:4" x14ac:dyDescent="0.35">
      <c r="A142" s="5" t="s">
        <v>20</v>
      </c>
      <c r="B142">
        <v>329</v>
      </c>
      <c r="C142" s="4" t="s">
        <v>14</v>
      </c>
      <c r="D142">
        <v>424</v>
      </c>
    </row>
    <row r="143" spans="1:4" x14ac:dyDescent="0.35">
      <c r="A143" s="5" t="s">
        <v>20</v>
      </c>
      <c r="B143">
        <v>97</v>
      </c>
      <c r="C143" s="4" t="s">
        <v>14</v>
      </c>
      <c r="D143">
        <v>151</v>
      </c>
    </row>
    <row r="144" spans="1:4" x14ac:dyDescent="0.35">
      <c r="A144" s="5" t="s">
        <v>20</v>
      </c>
      <c r="B144">
        <v>1784</v>
      </c>
      <c r="C144" s="4" t="s">
        <v>14</v>
      </c>
      <c r="D144">
        <v>1608</v>
      </c>
    </row>
    <row r="145" spans="1:4" x14ac:dyDescent="0.35">
      <c r="A145" s="5" t="s">
        <v>20</v>
      </c>
      <c r="B145">
        <v>1684</v>
      </c>
      <c r="C145" s="4" t="s">
        <v>14</v>
      </c>
      <c r="D145">
        <v>941</v>
      </c>
    </row>
    <row r="146" spans="1:4" x14ac:dyDescent="0.35">
      <c r="A146" s="5" t="s">
        <v>20</v>
      </c>
      <c r="B146">
        <v>250</v>
      </c>
      <c r="C146" s="4" t="s">
        <v>14</v>
      </c>
      <c r="D146">
        <v>1</v>
      </c>
    </row>
    <row r="147" spans="1:4" x14ac:dyDescent="0.35">
      <c r="A147" s="5" t="s">
        <v>20</v>
      </c>
      <c r="B147">
        <v>238</v>
      </c>
      <c r="C147" s="4" t="s">
        <v>14</v>
      </c>
      <c r="D147">
        <v>40</v>
      </c>
    </row>
    <row r="148" spans="1:4" x14ac:dyDescent="0.35">
      <c r="A148" s="5" t="s">
        <v>20</v>
      </c>
      <c r="B148">
        <v>53</v>
      </c>
      <c r="C148" s="4" t="s">
        <v>14</v>
      </c>
      <c r="D148">
        <v>3015</v>
      </c>
    </row>
    <row r="149" spans="1:4" x14ac:dyDescent="0.35">
      <c r="A149" s="5" t="s">
        <v>20</v>
      </c>
      <c r="B149">
        <v>214</v>
      </c>
      <c r="C149" s="4" t="s">
        <v>14</v>
      </c>
      <c r="D149">
        <v>435</v>
      </c>
    </row>
    <row r="150" spans="1:4" x14ac:dyDescent="0.35">
      <c r="A150" s="5" t="s">
        <v>20</v>
      </c>
      <c r="B150">
        <v>222</v>
      </c>
      <c r="C150" s="4" t="s">
        <v>14</v>
      </c>
      <c r="D150">
        <v>714</v>
      </c>
    </row>
    <row r="151" spans="1:4" x14ac:dyDescent="0.35">
      <c r="A151" s="5" t="s">
        <v>20</v>
      </c>
      <c r="B151">
        <v>1884</v>
      </c>
      <c r="C151" s="4" t="s">
        <v>14</v>
      </c>
      <c r="D151">
        <v>5497</v>
      </c>
    </row>
    <row r="152" spans="1:4" x14ac:dyDescent="0.35">
      <c r="A152" s="5" t="s">
        <v>20</v>
      </c>
      <c r="B152">
        <v>218</v>
      </c>
      <c r="C152" s="4" t="s">
        <v>14</v>
      </c>
      <c r="D152">
        <v>418</v>
      </c>
    </row>
    <row r="153" spans="1:4" x14ac:dyDescent="0.35">
      <c r="A153" s="5" t="s">
        <v>20</v>
      </c>
      <c r="B153">
        <v>6465</v>
      </c>
      <c r="C153" s="4" t="s">
        <v>14</v>
      </c>
      <c r="D153">
        <v>1439</v>
      </c>
    </row>
    <row r="154" spans="1:4" x14ac:dyDescent="0.35">
      <c r="A154" s="5" t="s">
        <v>20</v>
      </c>
      <c r="B154">
        <v>59</v>
      </c>
      <c r="C154" s="4" t="s">
        <v>14</v>
      </c>
      <c r="D154">
        <v>15</v>
      </c>
    </row>
    <row r="155" spans="1:4" x14ac:dyDescent="0.35">
      <c r="A155" s="5" t="s">
        <v>20</v>
      </c>
      <c r="B155">
        <v>88</v>
      </c>
      <c r="C155" s="4" t="s">
        <v>14</v>
      </c>
      <c r="D155">
        <v>1999</v>
      </c>
    </row>
    <row r="156" spans="1:4" x14ac:dyDescent="0.35">
      <c r="A156" s="5" t="s">
        <v>20</v>
      </c>
      <c r="B156">
        <v>1697</v>
      </c>
      <c r="C156" s="4" t="s">
        <v>14</v>
      </c>
      <c r="D156">
        <v>118</v>
      </c>
    </row>
    <row r="157" spans="1:4" x14ac:dyDescent="0.35">
      <c r="A157" s="5" t="s">
        <v>20</v>
      </c>
      <c r="B157">
        <v>92</v>
      </c>
      <c r="C157" s="4" t="s">
        <v>14</v>
      </c>
      <c r="D157">
        <v>162</v>
      </c>
    </row>
    <row r="158" spans="1:4" x14ac:dyDescent="0.35">
      <c r="A158" s="5" t="s">
        <v>20</v>
      </c>
      <c r="B158">
        <v>186</v>
      </c>
      <c r="C158" s="4" t="s">
        <v>14</v>
      </c>
      <c r="D158">
        <v>83</v>
      </c>
    </row>
    <row r="159" spans="1:4" x14ac:dyDescent="0.35">
      <c r="A159" s="5" t="s">
        <v>20</v>
      </c>
      <c r="B159">
        <v>138</v>
      </c>
      <c r="C159" s="4" t="s">
        <v>14</v>
      </c>
      <c r="D159">
        <v>747</v>
      </c>
    </row>
    <row r="160" spans="1:4" x14ac:dyDescent="0.35">
      <c r="A160" s="5" t="s">
        <v>20</v>
      </c>
      <c r="B160">
        <v>261</v>
      </c>
      <c r="C160" s="4" t="s">
        <v>14</v>
      </c>
      <c r="D160">
        <v>84</v>
      </c>
    </row>
    <row r="161" spans="1:4" x14ac:dyDescent="0.35">
      <c r="A161" s="5" t="s">
        <v>20</v>
      </c>
      <c r="B161">
        <v>107</v>
      </c>
      <c r="C161" s="4" t="s">
        <v>14</v>
      </c>
      <c r="D161">
        <v>91</v>
      </c>
    </row>
    <row r="162" spans="1:4" x14ac:dyDescent="0.35">
      <c r="A162" s="5" t="s">
        <v>20</v>
      </c>
      <c r="B162">
        <v>199</v>
      </c>
      <c r="C162" s="4" t="s">
        <v>14</v>
      </c>
      <c r="D162">
        <v>792</v>
      </c>
    </row>
    <row r="163" spans="1:4" x14ac:dyDescent="0.35">
      <c r="A163" s="5" t="s">
        <v>20</v>
      </c>
      <c r="B163">
        <v>5512</v>
      </c>
      <c r="C163" s="4" t="s">
        <v>14</v>
      </c>
      <c r="D163">
        <v>32</v>
      </c>
    </row>
    <row r="164" spans="1:4" x14ac:dyDescent="0.35">
      <c r="A164" s="5" t="s">
        <v>20</v>
      </c>
      <c r="B164">
        <v>86</v>
      </c>
      <c r="C164" s="4" t="s">
        <v>14</v>
      </c>
      <c r="D164">
        <v>186</v>
      </c>
    </row>
    <row r="165" spans="1:4" x14ac:dyDescent="0.35">
      <c r="A165" s="5" t="s">
        <v>20</v>
      </c>
      <c r="B165">
        <v>2768</v>
      </c>
      <c r="C165" s="4" t="s">
        <v>14</v>
      </c>
      <c r="D165">
        <v>605</v>
      </c>
    </row>
    <row r="166" spans="1:4" x14ac:dyDescent="0.35">
      <c r="A166" s="5" t="s">
        <v>20</v>
      </c>
      <c r="B166">
        <v>48</v>
      </c>
      <c r="C166" s="4" t="s">
        <v>14</v>
      </c>
      <c r="D166">
        <v>1</v>
      </c>
    </row>
    <row r="167" spans="1:4" x14ac:dyDescent="0.35">
      <c r="A167" s="5" t="s">
        <v>20</v>
      </c>
      <c r="B167">
        <v>87</v>
      </c>
      <c r="C167" s="4" t="s">
        <v>14</v>
      </c>
      <c r="D167">
        <v>31</v>
      </c>
    </row>
    <row r="168" spans="1:4" x14ac:dyDescent="0.35">
      <c r="A168" s="5" t="s">
        <v>20</v>
      </c>
      <c r="B168">
        <v>1894</v>
      </c>
      <c r="C168" s="4" t="s">
        <v>14</v>
      </c>
      <c r="D168">
        <v>1181</v>
      </c>
    </row>
    <row r="169" spans="1:4" x14ac:dyDescent="0.35">
      <c r="A169" s="5" t="s">
        <v>20</v>
      </c>
      <c r="B169">
        <v>282</v>
      </c>
      <c r="C169" s="4" t="s">
        <v>14</v>
      </c>
      <c r="D169">
        <v>39</v>
      </c>
    </row>
    <row r="170" spans="1:4" x14ac:dyDescent="0.35">
      <c r="A170" s="5" t="s">
        <v>20</v>
      </c>
      <c r="B170">
        <v>116</v>
      </c>
      <c r="C170" s="4" t="s">
        <v>14</v>
      </c>
      <c r="D170">
        <v>46</v>
      </c>
    </row>
    <row r="171" spans="1:4" x14ac:dyDescent="0.35">
      <c r="A171" s="5" t="s">
        <v>20</v>
      </c>
      <c r="B171">
        <v>83</v>
      </c>
      <c r="C171" s="4" t="s">
        <v>14</v>
      </c>
      <c r="D171">
        <v>105</v>
      </c>
    </row>
    <row r="172" spans="1:4" x14ac:dyDescent="0.35">
      <c r="A172" s="5" t="s">
        <v>20</v>
      </c>
      <c r="B172">
        <v>91</v>
      </c>
      <c r="C172" s="4" t="s">
        <v>14</v>
      </c>
      <c r="D172">
        <v>535</v>
      </c>
    </row>
    <row r="173" spans="1:4" x14ac:dyDescent="0.35">
      <c r="A173" s="5" t="s">
        <v>20</v>
      </c>
      <c r="B173">
        <v>546</v>
      </c>
      <c r="C173" s="4" t="s">
        <v>14</v>
      </c>
      <c r="D173">
        <v>16</v>
      </c>
    </row>
    <row r="174" spans="1:4" x14ac:dyDescent="0.35">
      <c r="A174" s="5" t="s">
        <v>20</v>
      </c>
      <c r="B174">
        <v>393</v>
      </c>
      <c r="C174" s="4" t="s">
        <v>14</v>
      </c>
      <c r="D174">
        <v>575</v>
      </c>
    </row>
    <row r="175" spans="1:4" x14ac:dyDescent="0.35">
      <c r="A175" s="5" t="s">
        <v>20</v>
      </c>
      <c r="B175">
        <v>133</v>
      </c>
      <c r="C175" s="4" t="s">
        <v>14</v>
      </c>
      <c r="D175">
        <v>1120</v>
      </c>
    </row>
    <row r="176" spans="1:4" x14ac:dyDescent="0.35">
      <c r="A176" s="5" t="s">
        <v>20</v>
      </c>
      <c r="B176">
        <v>254</v>
      </c>
      <c r="C176" s="4" t="s">
        <v>14</v>
      </c>
      <c r="D176">
        <v>113</v>
      </c>
    </row>
    <row r="177" spans="1:4" x14ac:dyDescent="0.35">
      <c r="A177" s="5" t="s">
        <v>20</v>
      </c>
      <c r="B177">
        <v>176</v>
      </c>
      <c r="C177" s="4" t="s">
        <v>14</v>
      </c>
      <c r="D177">
        <v>1538</v>
      </c>
    </row>
    <row r="178" spans="1:4" x14ac:dyDescent="0.35">
      <c r="A178" s="5" t="s">
        <v>20</v>
      </c>
      <c r="B178">
        <v>337</v>
      </c>
      <c r="C178" s="4" t="s">
        <v>14</v>
      </c>
      <c r="D178">
        <v>9</v>
      </c>
    </row>
    <row r="179" spans="1:4" x14ac:dyDescent="0.35">
      <c r="A179" s="5" t="s">
        <v>20</v>
      </c>
      <c r="B179">
        <v>107</v>
      </c>
      <c r="C179" s="4" t="s">
        <v>14</v>
      </c>
      <c r="D179">
        <v>554</v>
      </c>
    </row>
    <row r="180" spans="1:4" x14ac:dyDescent="0.35">
      <c r="A180" s="5" t="s">
        <v>20</v>
      </c>
      <c r="B180">
        <v>183</v>
      </c>
      <c r="C180" s="4" t="s">
        <v>14</v>
      </c>
      <c r="D180">
        <v>648</v>
      </c>
    </row>
    <row r="181" spans="1:4" x14ac:dyDescent="0.35">
      <c r="A181" s="5" t="s">
        <v>20</v>
      </c>
      <c r="B181">
        <v>72</v>
      </c>
      <c r="C181" s="4" t="s">
        <v>14</v>
      </c>
      <c r="D181">
        <v>21</v>
      </c>
    </row>
    <row r="182" spans="1:4" x14ac:dyDescent="0.35">
      <c r="A182" s="5" t="s">
        <v>20</v>
      </c>
      <c r="B182">
        <v>295</v>
      </c>
      <c r="C182" s="4" t="s">
        <v>14</v>
      </c>
      <c r="D182">
        <v>54</v>
      </c>
    </row>
    <row r="183" spans="1:4" x14ac:dyDescent="0.35">
      <c r="A183" s="5" t="s">
        <v>20</v>
      </c>
      <c r="B183">
        <v>142</v>
      </c>
      <c r="C183" s="4" t="s">
        <v>14</v>
      </c>
      <c r="D183">
        <v>120</v>
      </c>
    </row>
    <row r="184" spans="1:4" x14ac:dyDescent="0.35">
      <c r="A184" s="5" t="s">
        <v>20</v>
      </c>
      <c r="B184">
        <v>85</v>
      </c>
      <c r="C184" s="4" t="s">
        <v>14</v>
      </c>
      <c r="D184">
        <v>579</v>
      </c>
    </row>
    <row r="185" spans="1:4" x14ac:dyDescent="0.35">
      <c r="A185" s="5" t="s">
        <v>20</v>
      </c>
      <c r="B185">
        <v>659</v>
      </c>
      <c r="C185" s="4" t="s">
        <v>14</v>
      </c>
      <c r="D185">
        <v>2072</v>
      </c>
    </row>
    <row r="186" spans="1:4" x14ac:dyDescent="0.35">
      <c r="A186" s="5" t="s">
        <v>20</v>
      </c>
      <c r="B186">
        <v>121</v>
      </c>
      <c r="C186" s="4" t="s">
        <v>14</v>
      </c>
      <c r="D186">
        <v>0</v>
      </c>
    </row>
    <row r="187" spans="1:4" x14ac:dyDescent="0.35">
      <c r="A187" s="5" t="s">
        <v>20</v>
      </c>
      <c r="B187">
        <v>3742</v>
      </c>
      <c r="C187" s="4" t="s">
        <v>14</v>
      </c>
      <c r="D187">
        <v>1796</v>
      </c>
    </row>
    <row r="188" spans="1:4" x14ac:dyDescent="0.35">
      <c r="A188" s="5" t="s">
        <v>20</v>
      </c>
      <c r="B188">
        <v>223</v>
      </c>
      <c r="C188" s="4" t="s">
        <v>14</v>
      </c>
      <c r="D188">
        <v>62</v>
      </c>
    </row>
    <row r="189" spans="1:4" x14ac:dyDescent="0.35">
      <c r="A189" s="5" t="s">
        <v>20</v>
      </c>
      <c r="B189">
        <v>133</v>
      </c>
      <c r="C189" s="4" t="s">
        <v>14</v>
      </c>
      <c r="D189">
        <v>347</v>
      </c>
    </row>
    <row r="190" spans="1:4" x14ac:dyDescent="0.35">
      <c r="A190" s="5" t="s">
        <v>20</v>
      </c>
      <c r="B190">
        <v>5168</v>
      </c>
      <c r="C190" s="4" t="s">
        <v>14</v>
      </c>
      <c r="D190">
        <v>19</v>
      </c>
    </row>
    <row r="191" spans="1:4" x14ac:dyDescent="0.35">
      <c r="A191" s="5" t="s">
        <v>20</v>
      </c>
      <c r="B191">
        <v>307</v>
      </c>
      <c r="C191" s="4" t="s">
        <v>14</v>
      </c>
      <c r="D191">
        <v>1258</v>
      </c>
    </row>
    <row r="192" spans="1:4" x14ac:dyDescent="0.35">
      <c r="A192" s="5" t="s">
        <v>20</v>
      </c>
      <c r="B192">
        <v>2441</v>
      </c>
      <c r="C192" s="4" t="s">
        <v>14</v>
      </c>
      <c r="D192">
        <v>362</v>
      </c>
    </row>
    <row r="193" spans="1:4" x14ac:dyDescent="0.35">
      <c r="A193" s="5" t="s">
        <v>20</v>
      </c>
      <c r="B193">
        <v>1385</v>
      </c>
      <c r="C193" s="4" t="s">
        <v>14</v>
      </c>
      <c r="D193">
        <v>133</v>
      </c>
    </row>
    <row r="194" spans="1:4" x14ac:dyDescent="0.35">
      <c r="A194" s="5" t="s">
        <v>20</v>
      </c>
      <c r="B194">
        <v>190</v>
      </c>
      <c r="C194" s="4" t="s">
        <v>14</v>
      </c>
      <c r="D194">
        <v>846</v>
      </c>
    </row>
    <row r="195" spans="1:4" x14ac:dyDescent="0.35">
      <c r="A195" s="5" t="s">
        <v>20</v>
      </c>
      <c r="B195">
        <v>470</v>
      </c>
      <c r="C195" s="4" t="s">
        <v>14</v>
      </c>
      <c r="D195">
        <v>10</v>
      </c>
    </row>
    <row r="196" spans="1:4" x14ac:dyDescent="0.35">
      <c r="A196" s="5" t="s">
        <v>20</v>
      </c>
      <c r="B196">
        <v>253</v>
      </c>
      <c r="C196" s="4" t="s">
        <v>14</v>
      </c>
      <c r="D196">
        <v>191</v>
      </c>
    </row>
    <row r="197" spans="1:4" x14ac:dyDescent="0.35">
      <c r="A197" s="5" t="s">
        <v>20</v>
      </c>
      <c r="B197">
        <v>1113</v>
      </c>
      <c r="C197" s="4" t="s">
        <v>14</v>
      </c>
      <c r="D197">
        <v>1979</v>
      </c>
    </row>
    <row r="198" spans="1:4" x14ac:dyDescent="0.35">
      <c r="A198" s="5" t="s">
        <v>20</v>
      </c>
      <c r="B198">
        <v>2283</v>
      </c>
      <c r="C198" s="4" t="s">
        <v>14</v>
      </c>
      <c r="D198">
        <v>63</v>
      </c>
    </row>
    <row r="199" spans="1:4" x14ac:dyDescent="0.35">
      <c r="A199" s="5" t="s">
        <v>20</v>
      </c>
      <c r="B199">
        <v>1095</v>
      </c>
      <c r="C199" s="4" t="s">
        <v>14</v>
      </c>
      <c r="D199">
        <v>6080</v>
      </c>
    </row>
    <row r="200" spans="1:4" x14ac:dyDescent="0.35">
      <c r="A200" s="5" t="s">
        <v>20</v>
      </c>
      <c r="B200">
        <v>1690</v>
      </c>
      <c r="C200" s="4" t="s">
        <v>14</v>
      </c>
      <c r="D200">
        <v>80</v>
      </c>
    </row>
    <row r="201" spans="1:4" x14ac:dyDescent="0.35">
      <c r="A201" s="5" t="s">
        <v>20</v>
      </c>
      <c r="B201">
        <v>191</v>
      </c>
      <c r="C201" s="4" t="s">
        <v>14</v>
      </c>
      <c r="D201">
        <v>9</v>
      </c>
    </row>
    <row r="202" spans="1:4" x14ac:dyDescent="0.35">
      <c r="A202" s="5" t="s">
        <v>20</v>
      </c>
      <c r="B202">
        <v>2013</v>
      </c>
      <c r="C202" s="4" t="s">
        <v>14</v>
      </c>
      <c r="D202">
        <v>1784</v>
      </c>
    </row>
    <row r="203" spans="1:4" x14ac:dyDescent="0.35">
      <c r="A203" s="5" t="s">
        <v>20</v>
      </c>
      <c r="B203">
        <v>1703</v>
      </c>
      <c r="C203" s="4" t="s">
        <v>14</v>
      </c>
      <c r="D203">
        <v>243</v>
      </c>
    </row>
    <row r="204" spans="1:4" x14ac:dyDescent="0.35">
      <c r="A204" s="5" t="s">
        <v>20</v>
      </c>
      <c r="B204">
        <v>80</v>
      </c>
      <c r="C204" s="4" t="s">
        <v>14</v>
      </c>
      <c r="D204">
        <v>1296</v>
      </c>
    </row>
    <row r="205" spans="1:4" x14ac:dyDescent="0.35">
      <c r="A205" s="5" t="s">
        <v>20</v>
      </c>
      <c r="B205">
        <v>41</v>
      </c>
      <c r="C205" s="4" t="s">
        <v>14</v>
      </c>
      <c r="D205">
        <v>77</v>
      </c>
    </row>
    <row r="206" spans="1:4" x14ac:dyDescent="0.35">
      <c r="A206" s="5" t="s">
        <v>20</v>
      </c>
      <c r="B206">
        <v>187</v>
      </c>
      <c r="C206" s="4" t="s">
        <v>14</v>
      </c>
      <c r="D206">
        <v>395</v>
      </c>
    </row>
    <row r="207" spans="1:4" x14ac:dyDescent="0.35">
      <c r="A207" s="5" t="s">
        <v>20</v>
      </c>
      <c r="B207">
        <v>2875</v>
      </c>
      <c r="C207" s="4" t="s">
        <v>14</v>
      </c>
      <c r="D207">
        <v>49</v>
      </c>
    </row>
    <row r="208" spans="1:4" x14ac:dyDescent="0.35">
      <c r="A208" s="5" t="s">
        <v>20</v>
      </c>
      <c r="B208">
        <v>88</v>
      </c>
      <c r="C208" s="4" t="s">
        <v>14</v>
      </c>
      <c r="D208">
        <v>180</v>
      </c>
    </row>
    <row r="209" spans="1:4" x14ac:dyDescent="0.35">
      <c r="A209" s="5" t="s">
        <v>20</v>
      </c>
      <c r="B209">
        <v>191</v>
      </c>
      <c r="C209" s="4" t="s">
        <v>14</v>
      </c>
      <c r="D209">
        <v>2690</v>
      </c>
    </row>
    <row r="210" spans="1:4" x14ac:dyDescent="0.35">
      <c r="A210" s="5" t="s">
        <v>20</v>
      </c>
      <c r="B210">
        <v>139</v>
      </c>
      <c r="C210" s="4" t="s">
        <v>14</v>
      </c>
      <c r="D210">
        <v>2779</v>
      </c>
    </row>
    <row r="211" spans="1:4" x14ac:dyDescent="0.35">
      <c r="A211" s="5" t="s">
        <v>20</v>
      </c>
      <c r="B211">
        <v>186</v>
      </c>
      <c r="C211" s="4" t="s">
        <v>14</v>
      </c>
      <c r="D211">
        <v>92</v>
      </c>
    </row>
    <row r="212" spans="1:4" x14ac:dyDescent="0.35">
      <c r="A212" s="5" t="s">
        <v>20</v>
      </c>
      <c r="B212">
        <v>112</v>
      </c>
      <c r="C212" s="4" t="s">
        <v>14</v>
      </c>
      <c r="D212">
        <v>1028</v>
      </c>
    </row>
    <row r="213" spans="1:4" x14ac:dyDescent="0.35">
      <c r="A213" s="5" t="s">
        <v>20</v>
      </c>
      <c r="B213">
        <v>101</v>
      </c>
      <c r="C213" s="4" t="s">
        <v>14</v>
      </c>
      <c r="D213">
        <v>26</v>
      </c>
    </row>
    <row r="214" spans="1:4" x14ac:dyDescent="0.35">
      <c r="A214" s="5" t="s">
        <v>20</v>
      </c>
      <c r="B214">
        <v>206</v>
      </c>
      <c r="C214" s="4" t="s">
        <v>14</v>
      </c>
      <c r="D214">
        <v>1790</v>
      </c>
    </row>
    <row r="215" spans="1:4" x14ac:dyDescent="0.35">
      <c r="A215" s="5" t="s">
        <v>20</v>
      </c>
      <c r="B215">
        <v>154</v>
      </c>
      <c r="C215" s="4" t="s">
        <v>14</v>
      </c>
      <c r="D215">
        <v>37</v>
      </c>
    </row>
    <row r="216" spans="1:4" x14ac:dyDescent="0.35">
      <c r="A216" s="5" t="s">
        <v>20</v>
      </c>
      <c r="B216">
        <v>5966</v>
      </c>
      <c r="C216" s="4" t="s">
        <v>14</v>
      </c>
      <c r="D216">
        <v>35</v>
      </c>
    </row>
    <row r="217" spans="1:4" x14ac:dyDescent="0.35">
      <c r="A217" s="5" t="s">
        <v>20</v>
      </c>
      <c r="B217">
        <v>169</v>
      </c>
      <c r="C217" s="4" t="s">
        <v>14</v>
      </c>
      <c r="D217">
        <v>558</v>
      </c>
    </row>
    <row r="218" spans="1:4" x14ac:dyDescent="0.35">
      <c r="A218" s="5" t="s">
        <v>20</v>
      </c>
      <c r="B218">
        <v>2106</v>
      </c>
      <c r="C218" s="4" t="s">
        <v>14</v>
      </c>
      <c r="D218">
        <v>64</v>
      </c>
    </row>
    <row r="219" spans="1:4" x14ac:dyDescent="0.35">
      <c r="A219" s="5" t="s">
        <v>20</v>
      </c>
      <c r="B219">
        <v>131</v>
      </c>
      <c r="C219" s="4" t="s">
        <v>14</v>
      </c>
      <c r="D219">
        <v>245</v>
      </c>
    </row>
    <row r="220" spans="1:4" x14ac:dyDescent="0.35">
      <c r="A220" s="5" t="s">
        <v>20</v>
      </c>
      <c r="B220">
        <v>84</v>
      </c>
      <c r="C220" s="4" t="s">
        <v>14</v>
      </c>
      <c r="D220">
        <v>71</v>
      </c>
    </row>
    <row r="221" spans="1:4" x14ac:dyDescent="0.35">
      <c r="A221" s="5" t="s">
        <v>20</v>
      </c>
      <c r="B221">
        <v>155</v>
      </c>
      <c r="C221" s="4" t="s">
        <v>14</v>
      </c>
      <c r="D221">
        <v>42</v>
      </c>
    </row>
    <row r="222" spans="1:4" x14ac:dyDescent="0.35">
      <c r="A222" s="5" t="s">
        <v>20</v>
      </c>
      <c r="B222">
        <v>189</v>
      </c>
      <c r="C222" s="4" t="s">
        <v>14</v>
      </c>
      <c r="D222">
        <v>156</v>
      </c>
    </row>
    <row r="223" spans="1:4" x14ac:dyDescent="0.35">
      <c r="A223" s="5" t="s">
        <v>20</v>
      </c>
      <c r="B223">
        <v>4799</v>
      </c>
      <c r="C223" s="4" t="s">
        <v>14</v>
      </c>
      <c r="D223">
        <v>1368</v>
      </c>
    </row>
    <row r="224" spans="1:4" x14ac:dyDescent="0.35">
      <c r="A224" s="5" t="s">
        <v>20</v>
      </c>
      <c r="B224">
        <v>1137</v>
      </c>
      <c r="C224" s="4" t="s">
        <v>14</v>
      </c>
      <c r="D224">
        <v>102</v>
      </c>
    </row>
    <row r="225" spans="1:4" x14ac:dyDescent="0.35">
      <c r="A225" s="5" t="s">
        <v>20</v>
      </c>
      <c r="B225">
        <v>1152</v>
      </c>
      <c r="C225" s="4" t="s">
        <v>14</v>
      </c>
      <c r="D225">
        <v>86</v>
      </c>
    </row>
    <row r="226" spans="1:4" x14ac:dyDescent="0.35">
      <c r="A226" s="5" t="s">
        <v>20</v>
      </c>
      <c r="B226">
        <v>50</v>
      </c>
      <c r="C226" s="4" t="s">
        <v>14</v>
      </c>
      <c r="D226">
        <v>253</v>
      </c>
    </row>
    <row r="227" spans="1:4" x14ac:dyDescent="0.35">
      <c r="A227" s="5" t="s">
        <v>20</v>
      </c>
      <c r="B227">
        <v>3059</v>
      </c>
      <c r="C227" s="4" t="s">
        <v>14</v>
      </c>
      <c r="D227">
        <v>157</v>
      </c>
    </row>
    <row r="228" spans="1:4" x14ac:dyDescent="0.35">
      <c r="A228" s="5" t="s">
        <v>20</v>
      </c>
      <c r="B228">
        <v>34</v>
      </c>
      <c r="C228" s="4" t="s">
        <v>14</v>
      </c>
      <c r="D228">
        <v>183</v>
      </c>
    </row>
    <row r="229" spans="1:4" x14ac:dyDescent="0.35">
      <c r="A229" s="5" t="s">
        <v>20</v>
      </c>
      <c r="B229">
        <v>220</v>
      </c>
      <c r="C229" s="4" t="s">
        <v>14</v>
      </c>
      <c r="D229">
        <v>82</v>
      </c>
    </row>
    <row r="230" spans="1:4" x14ac:dyDescent="0.35">
      <c r="A230" s="5" t="s">
        <v>20</v>
      </c>
      <c r="B230">
        <v>1604</v>
      </c>
      <c r="C230" s="4" t="s">
        <v>14</v>
      </c>
      <c r="D230">
        <v>1</v>
      </c>
    </row>
    <row r="231" spans="1:4" x14ac:dyDescent="0.35">
      <c r="A231" s="5" t="s">
        <v>20</v>
      </c>
      <c r="B231">
        <v>454</v>
      </c>
      <c r="C231" s="4" t="s">
        <v>14</v>
      </c>
      <c r="D231">
        <v>1198</v>
      </c>
    </row>
    <row r="232" spans="1:4" x14ac:dyDescent="0.35">
      <c r="A232" s="5" t="s">
        <v>20</v>
      </c>
      <c r="B232">
        <v>123</v>
      </c>
      <c r="C232" s="4" t="s">
        <v>14</v>
      </c>
      <c r="D232">
        <v>648</v>
      </c>
    </row>
    <row r="233" spans="1:4" x14ac:dyDescent="0.35">
      <c r="A233" s="5" t="s">
        <v>20</v>
      </c>
      <c r="B233">
        <v>299</v>
      </c>
      <c r="C233" s="4" t="s">
        <v>14</v>
      </c>
      <c r="D233">
        <v>64</v>
      </c>
    </row>
    <row r="234" spans="1:4" x14ac:dyDescent="0.35">
      <c r="A234" s="5" t="s">
        <v>20</v>
      </c>
      <c r="B234">
        <v>2237</v>
      </c>
      <c r="C234" s="4" t="s">
        <v>14</v>
      </c>
      <c r="D234">
        <v>62</v>
      </c>
    </row>
    <row r="235" spans="1:4" x14ac:dyDescent="0.35">
      <c r="A235" s="5" t="s">
        <v>20</v>
      </c>
      <c r="B235">
        <v>645</v>
      </c>
      <c r="C235" s="4" t="s">
        <v>14</v>
      </c>
      <c r="D235">
        <v>750</v>
      </c>
    </row>
    <row r="236" spans="1:4" x14ac:dyDescent="0.35">
      <c r="A236" s="5" t="s">
        <v>20</v>
      </c>
      <c r="B236">
        <v>484</v>
      </c>
      <c r="C236" s="4" t="s">
        <v>14</v>
      </c>
      <c r="D236">
        <v>105</v>
      </c>
    </row>
    <row r="237" spans="1:4" x14ac:dyDescent="0.35">
      <c r="A237" s="5" t="s">
        <v>20</v>
      </c>
      <c r="B237">
        <v>154</v>
      </c>
      <c r="C237" s="4" t="s">
        <v>14</v>
      </c>
      <c r="D237">
        <v>2604</v>
      </c>
    </row>
    <row r="238" spans="1:4" x14ac:dyDescent="0.35">
      <c r="A238" s="5" t="s">
        <v>20</v>
      </c>
      <c r="B238">
        <v>82</v>
      </c>
      <c r="C238" s="4" t="s">
        <v>14</v>
      </c>
      <c r="D238">
        <v>65</v>
      </c>
    </row>
    <row r="239" spans="1:4" x14ac:dyDescent="0.35">
      <c r="A239" s="5" t="s">
        <v>20</v>
      </c>
      <c r="B239">
        <v>134</v>
      </c>
      <c r="C239" s="4" t="s">
        <v>14</v>
      </c>
      <c r="D239">
        <v>94</v>
      </c>
    </row>
    <row r="240" spans="1:4" x14ac:dyDescent="0.35">
      <c r="A240" s="5" t="s">
        <v>20</v>
      </c>
      <c r="B240">
        <v>5203</v>
      </c>
      <c r="C240" s="4" t="s">
        <v>14</v>
      </c>
      <c r="D240">
        <v>257</v>
      </c>
    </row>
    <row r="241" spans="1:4" x14ac:dyDescent="0.35">
      <c r="A241" s="5" t="s">
        <v>20</v>
      </c>
      <c r="B241">
        <v>94</v>
      </c>
      <c r="C241" s="4" t="s">
        <v>14</v>
      </c>
      <c r="D241">
        <v>2928</v>
      </c>
    </row>
    <row r="242" spans="1:4" x14ac:dyDescent="0.35">
      <c r="A242" s="5" t="s">
        <v>20</v>
      </c>
      <c r="B242">
        <v>205</v>
      </c>
      <c r="C242" s="4" t="s">
        <v>14</v>
      </c>
      <c r="D242">
        <v>4697</v>
      </c>
    </row>
    <row r="243" spans="1:4" x14ac:dyDescent="0.35">
      <c r="A243" s="5" t="s">
        <v>20</v>
      </c>
      <c r="B243">
        <v>92</v>
      </c>
      <c r="C243" s="4" t="s">
        <v>14</v>
      </c>
      <c r="D243">
        <v>2915</v>
      </c>
    </row>
    <row r="244" spans="1:4" x14ac:dyDescent="0.35">
      <c r="A244" s="5" t="s">
        <v>20</v>
      </c>
      <c r="B244">
        <v>219</v>
      </c>
      <c r="C244" s="4" t="s">
        <v>14</v>
      </c>
      <c r="D244">
        <v>18</v>
      </c>
    </row>
    <row r="245" spans="1:4" x14ac:dyDescent="0.35">
      <c r="A245" s="5" t="s">
        <v>20</v>
      </c>
      <c r="B245">
        <v>2526</v>
      </c>
      <c r="C245" s="4" t="s">
        <v>14</v>
      </c>
      <c r="D245">
        <v>602</v>
      </c>
    </row>
    <row r="246" spans="1:4" x14ac:dyDescent="0.35">
      <c r="A246" s="5" t="s">
        <v>20</v>
      </c>
      <c r="B246">
        <v>94</v>
      </c>
      <c r="C246" s="4" t="s">
        <v>14</v>
      </c>
      <c r="D246">
        <v>1</v>
      </c>
    </row>
    <row r="247" spans="1:4" x14ac:dyDescent="0.35">
      <c r="A247" s="5" t="s">
        <v>20</v>
      </c>
      <c r="B247">
        <v>1713</v>
      </c>
      <c r="C247" s="4" t="s">
        <v>14</v>
      </c>
      <c r="D247">
        <v>3868</v>
      </c>
    </row>
    <row r="248" spans="1:4" x14ac:dyDescent="0.35">
      <c r="A248" s="5" t="s">
        <v>20</v>
      </c>
      <c r="B248">
        <v>249</v>
      </c>
      <c r="C248" s="4" t="s">
        <v>14</v>
      </c>
      <c r="D248">
        <v>504</v>
      </c>
    </row>
    <row r="249" spans="1:4" x14ac:dyDescent="0.35">
      <c r="A249" s="5" t="s">
        <v>20</v>
      </c>
      <c r="B249">
        <v>192</v>
      </c>
      <c r="C249" s="4" t="s">
        <v>14</v>
      </c>
      <c r="D249">
        <v>14</v>
      </c>
    </row>
    <row r="250" spans="1:4" x14ac:dyDescent="0.35">
      <c r="A250" s="5" t="s">
        <v>20</v>
      </c>
      <c r="B250">
        <v>247</v>
      </c>
      <c r="C250" s="4" t="s">
        <v>14</v>
      </c>
      <c r="D250">
        <v>750</v>
      </c>
    </row>
    <row r="251" spans="1:4" x14ac:dyDescent="0.35">
      <c r="A251" s="5" t="s">
        <v>20</v>
      </c>
      <c r="B251">
        <v>2293</v>
      </c>
      <c r="C251" s="4" t="s">
        <v>14</v>
      </c>
      <c r="D251">
        <v>77</v>
      </c>
    </row>
    <row r="252" spans="1:4" x14ac:dyDescent="0.35">
      <c r="A252" s="5" t="s">
        <v>20</v>
      </c>
      <c r="B252">
        <v>3131</v>
      </c>
      <c r="C252" s="4" t="s">
        <v>14</v>
      </c>
      <c r="D252">
        <v>752</v>
      </c>
    </row>
    <row r="253" spans="1:4" x14ac:dyDescent="0.35">
      <c r="A253" s="5" t="s">
        <v>20</v>
      </c>
      <c r="B253">
        <v>143</v>
      </c>
      <c r="C253" s="4" t="s">
        <v>14</v>
      </c>
      <c r="D253">
        <v>131</v>
      </c>
    </row>
    <row r="254" spans="1:4" x14ac:dyDescent="0.35">
      <c r="A254" s="5" t="s">
        <v>20</v>
      </c>
      <c r="B254">
        <v>296</v>
      </c>
      <c r="C254" s="4" t="s">
        <v>14</v>
      </c>
      <c r="D254">
        <v>87</v>
      </c>
    </row>
    <row r="255" spans="1:4" x14ac:dyDescent="0.35">
      <c r="A255" s="5" t="s">
        <v>20</v>
      </c>
      <c r="B255">
        <v>170</v>
      </c>
      <c r="C255" s="4" t="s">
        <v>14</v>
      </c>
      <c r="D255">
        <v>1063</v>
      </c>
    </row>
    <row r="256" spans="1:4" x14ac:dyDescent="0.35">
      <c r="A256" s="5" t="s">
        <v>20</v>
      </c>
      <c r="B256">
        <v>86</v>
      </c>
      <c r="C256" s="4" t="s">
        <v>14</v>
      </c>
      <c r="D256">
        <v>76</v>
      </c>
    </row>
    <row r="257" spans="1:4" x14ac:dyDescent="0.35">
      <c r="A257" s="5" t="s">
        <v>20</v>
      </c>
      <c r="B257">
        <v>6286</v>
      </c>
      <c r="C257" s="4" t="s">
        <v>14</v>
      </c>
      <c r="D257">
        <v>4428</v>
      </c>
    </row>
    <row r="258" spans="1:4" x14ac:dyDescent="0.35">
      <c r="A258" s="5" t="s">
        <v>20</v>
      </c>
      <c r="B258">
        <v>3727</v>
      </c>
      <c r="C258" s="4" t="s">
        <v>14</v>
      </c>
      <c r="D258">
        <v>58</v>
      </c>
    </row>
    <row r="259" spans="1:4" x14ac:dyDescent="0.35">
      <c r="A259" s="5" t="s">
        <v>20</v>
      </c>
      <c r="B259">
        <v>1605</v>
      </c>
      <c r="C259" s="4" t="s">
        <v>14</v>
      </c>
      <c r="D259">
        <v>111</v>
      </c>
    </row>
    <row r="260" spans="1:4" x14ac:dyDescent="0.35">
      <c r="A260" s="5" t="s">
        <v>20</v>
      </c>
      <c r="B260">
        <v>2120</v>
      </c>
      <c r="C260" s="4" t="s">
        <v>14</v>
      </c>
      <c r="D260">
        <v>2955</v>
      </c>
    </row>
    <row r="261" spans="1:4" x14ac:dyDescent="0.35">
      <c r="A261" s="5" t="s">
        <v>20</v>
      </c>
      <c r="B261">
        <v>50</v>
      </c>
      <c r="C261" s="4" t="s">
        <v>14</v>
      </c>
      <c r="D261">
        <v>1657</v>
      </c>
    </row>
    <row r="262" spans="1:4" x14ac:dyDescent="0.35">
      <c r="A262" s="5" t="s">
        <v>20</v>
      </c>
      <c r="B262">
        <v>2080</v>
      </c>
      <c r="C262" s="4" t="s">
        <v>14</v>
      </c>
      <c r="D262">
        <v>926</v>
      </c>
    </row>
    <row r="263" spans="1:4" x14ac:dyDescent="0.35">
      <c r="A263" s="5" t="s">
        <v>20</v>
      </c>
      <c r="B263">
        <v>2105</v>
      </c>
      <c r="C263" s="4" t="s">
        <v>14</v>
      </c>
      <c r="D263">
        <v>77</v>
      </c>
    </row>
    <row r="264" spans="1:4" x14ac:dyDescent="0.35">
      <c r="A264" s="5" t="s">
        <v>20</v>
      </c>
      <c r="B264">
        <v>2436</v>
      </c>
      <c r="C264" s="4" t="s">
        <v>14</v>
      </c>
      <c r="D264">
        <v>1748</v>
      </c>
    </row>
    <row r="265" spans="1:4" x14ac:dyDescent="0.35">
      <c r="A265" s="5" t="s">
        <v>20</v>
      </c>
      <c r="B265">
        <v>80</v>
      </c>
      <c r="C265" s="4" t="s">
        <v>14</v>
      </c>
      <c r="D265">
        <v>79</v>
      </c>
    </row>
    <row r="266" spans="1:4" x14ac:dyDescent="0.35">
      <c r="A266" s="5" t="s">
        <v>20</v>
      </c>
      <c r="B266">
        <v>42</v>
      </c>
      <c r="C266" s="4" t="s">
        <v>14</v>
      </c>
      <c r="D266">
        <v>889</v>
      </c>
    </row>
    <row r="267" spans="1:4" x14ac:dyDescent="0.35">
      <c r="A267" s="5" t="s">
        <v>20</v>
      </c>
      <c r="B267">
        <v>139</v>
      </c>
      <c r="C267" s="4" t="s">
        <v>14</v>
      </c>
      <c r="D267">
        <v>56</v>
      </c>
    </row>
    <row r="268" spans="1:4" x14ac:dyDescent="0.35">
      <c r="A268" s="5" t="s">
        <v>20</v>
      </c>
      <c r="B268">
        <v>159</v>
      </c>
      <c r="C268" s="4" t="s">
        <v>14</v>
      </c>
      <c r="D268">
        <v>1</v>
      </c>
    </row>
    <row r="269" spans="1:4" x14ac:dyDescent="0.35">
      <c r="A269" s="5" t="s">
        <v>20</v>
      </c>
      <c r="B269">
        <v>381</v>
      </c>
      <c r="C269" s="4" t="s">
        <v>14</v>
      </c>
      <c r="D269">
        <v>83</v>
      </c>
    </row>
    <row r="270" spans="1:4" x14ac:dyDescent="0.35">
      <c r="A270" s="5" t="s">
        <v>20</v>
      </c>
      <c r="B270">
        <v>194</v>
      </c>
      <c r="C270" s="4" t="s">
        <v>14</v>
      </c>
      <c r="D270">
        <v>2025</v>
      </c>
    </row>
    <row r="271" spans="1:4" x14ac:dyDescent="0.35">
      <c r="A271" s="5" t="s">
        <v>20</v>
      </c>
      <c r="B271">
        <v>106</v>
      </c>
      <c r="C271" s="4" t="s">
        <v>14</v>
      </c>
      <c r="D271">
        <v>14</v>
      </c>
    </row>
    <row r="272" spans="1:4" x14ac:dyDescent="0.35">
      <c r="A272" s="5" t="s">
        <v>20</v>
      </c>
      <c r="B272">
        <v>142</v>
      </c>
      <c r="C272" s="4" t="s">
        <v>14</v>
      </c>
      <c r="D272">
        <v>656</v>
      </c>
    </row>
    <row r="273" spans="1:4" x14ac:dyDescent="0.35">
      <c r="A273" s="5" t="s">
        <v>20</v>
      </c>
      <c r="B273">
        <v>211</v>
      </c>
      <c r="C273" s="4" t="s">
        <v>14</v>
      </c>
      <c r="D273">
        <v>1596</v>
      </c>
    </row>
    <row r="274" spans="1:4" x14ac:dyDescent="0.35">
      <c r="A274" s="5" t="s">
        <v>20</v>
      </c>
      <c r="B274">
        <v>2756</v>
      </c>
      <c r="C274" s="4" t="s">
        <v>14</v>
      </c>
      <c r="D274">
        <v>10</v>
      </c>
    </row>
    <row r="275" spans="1:4" x14ac:dyDescent="0.35">
      <c r="A275" s="5" t="s">
        <v>20</v>
      </c>
      <c r="B275">
        <v>173</v>
      </c>
      <c r="C275" s="4" t="s">
        <v>14</v>
      </c>
      <c r="D275">
        <v>1121</v>
      </c>
    </row>
    <row r="276" spans="1:4" x14ac:dyDescent="0.35">
      <c r="A276" s="5" t="s">
        <v>20</v>
      </c>
      <c r="B276">
        <v>87</v>
      </c>
      <c r="C276" s="4" t="s">
        <v>14</v>
      </c>
      <c r="D276">
        <v>15</v>
      </c>
    </row>
    <row r="277" spans="1:4" x14ac:dyDescent="0.35">
      <c r="A277" s="5" t="s">
        <v>20</v>
      </c>
      <c r="B277">
        <v>1572</v>
      </c>
      <c r="C277" s="4" t="s">
        <v>14</v>
      </c>
      <c r="D277">
        <v>191</v>
      </c>
    </row>
    <row r="278" spans="1:4" x14ac:dyDescent="0.35">
      <c r="A278" s="5" t="s">
        <v>20</v>
      </c>
      <c r="B278">
        <v>2346</v>
      </c>
      <c r="C278" s="4" t="s">
        <v>14</v>
      </c>
      <c r="D278">
        <v>16</v>
      </c>
    </row>
    <row r="279" spans="1:4" x14ac:dyDescent="0.35">
      <c r="A279" s="5" t="s">
        <v>20</v>
      </c>
      <c r="B279">
        <v>115</v>
      </c>
      <c r="C279" s="4" t="s">
        <v>14</v>
      </c>
      <c r="D279">
        <v>17</v>
      </c>
    </row>
    <row r="280" spans="1:4" x14ac:dyDescent="0.35">
      <c r="A280" s="5" t="s">
        <v>20</v>
      </c>
      <c r="B280">
        <v>85</v>
      </c>
      <c r="C280" s="4" t="s">
        <v>14</v>
      </c>
      <c r="D280">
        <v>34</v>
      </c>
    </row>
    <row r="281" spans="1:4" x14ac:dyDescent="0.35">
      <c r="A281" s="5" t="s">
        <v>20</v>
      </c>
      <c r="B281">
        <v>144</v>
      </c>
      <c r="C281" s="4" t="s">
        <v>14</v>
      </c>
      <c r="D281">
        <v>1</v>
      </c>
    </row>
    <row r="282" spans="1:4" x14ac:dyDescent="0.35">
      <c r="A282" s="5" t="s">
        <v>20</v>
      </c>
      <c r="B282">
        <v>2443</v>
      </c>
      <c r="C282" s="4" t="s">
        <v>14</v>
      </c>
      <c r="D282">
        <v>1274</v>
      </c>
    </row>
    <row r="283" spans="1:4" x14ac:dyDescent="0.35">
      <c r="A283" s="5" t="s">
        <v>20</v>
      </c>
      <c r="B283">
        <v>64</v>
      </c>
      <c r="C283" s="4" t="s">
        <v>14</v>
      </c>
      <c r="D283">
        <v>210</v>
      </c>
    </row>
    <row r="284" spans="1:4" x14ac:dyDescent="0.35">
      <c r="A284" s="5" t="s">
        <v>20</v>
      </c>
      <c r="B284">
        <v>268</v>
      </c>
      <c r="C284" s="4" t="s">
        <v>14</v>
      </c>
      <c r="D284">
        <v>248</v>
      </c>
    </row>
    <row r="285" spans="1:4" x14ac:dyDescent="0.35">
      <c r="A285" s="5" t="s">
        <v>20</v>
      </c>
      <c r="B285">
        <v>195</v>
      </c>
      <c r="C285" s="4" t="s">
        <v>14</v>
      </c>
      <c r="D285">
        <v>513</v>
      </c>
    </row>
    <row r="286" spans="1:4" x14ac:dyDescent="0.35">
      <c r="A286" s="5" t="s">
        <v>20</v>
      </c>
      <c r="B286">
        <v>186</v>
      </c>
      <c r="C286" s="4" t="s">
        <v>14</v>
      </c>
      <c r="D286">
        <v>3410</v>
      </c>
    </row>
    <row r="287" spans="1:4" x14ac:dyDescent="0.35">
      <c r="A287" s="5" t="s">
        <v>20</v>
      </c>
      <c r="B287">
        <v>460</v>
      </c>
      <c r="C287" s="4" t="s">
        <v>14</v>
      </c>
      <c r="D287">
        <v>10</v>
      </c>
    </row>
    <row r="288" spans="1:4" x14ac:dyDescent="0.35">
      <c r="A288" s="5" t="s">
        <v>20</v>
      </c>
      <c r="B288">
        <v>2528</v>
      </c>
      <c r="C288" s="4" t="s">
        <v>14</v>
      </c>
      <c r="D288">
        <v>2201</v>
      </c>
    </row>
    <row r="289" spans="1:4" x14ac:dyDescent="0.35">
      <c r="A289" s="5" t="s">
        <v>20</v>
      </c>
      <c r="B289">
        <v>3657</v>
      </c>
      <c r="C289" s="4" t="s">
        <v>14</v>
      </c>
      <c r="D289">
        <v>676</v>
      </c>
    </row>
    <row r="290" spans="1:4" x14ac:dyDescent="0.35">
      <c r="A290" s="5" t="s">
        <v>20</v>
      </c>
      <c r="B290">
        <v>131</v>
      </c>
      <c r="C290" s="4" t="s">
        <v>14</v>
      </c>
      <c r="D290">
        <v>831</v>
      </c>
    </row>
    <row r="291" spans="1:4" x14ac:dyDescent="0.35">
      <c r="A291" s="5" t="s">
        <v>20</v>
      </c>
      <c r="B291">
        <v>239</v>
      </c>
      <c r="C291" s="4" t="s">
        <v>14</v>
      </c>
      <c r="D291">
        <v>859</v>
      </c>
    </row>
    <row r="292" spans="1:4" x14ac:dyDescent="0.35">
      <c r="A292" s="5" t="s">
        <v>20</v>
      </c>
      <c r="B292">
        <v>78</v>
      </c>
      <c r="C292" s="4" t="s">
        <v>14</v>
      </c>
      <c r="D292">
        <v>45</v>
      </c>
    </row>
    <row r="293" spans="1:4" x14ac:dyDescent="0.35">
      <c r="A293" s="5" t="s">
        <v>20</v>
      </c>
      <c r="B293">
        <v>1773</v>
      </c>
      <c r="C293" s="4" t="s">
        <v>14</v>
      </c>
      <c r="D293">
        <v>6</v>
      </c>
    </row>
    <row r="294" spans="1:4" x14ac:dyDescent="0.35">
      <c r="A294" s="5" t="s">
        <v>20</v>
      </c>
      <c r="B294">
        <v>32</v>
      </c>
      <c r="C294" s="4" t="s">
        <v>14</v>
      </c>
      <c r="D294">
        <v>7</v>
      </c>
    </row>
    <row r="295" spans="1:4" x14ac:dyDescent="0.35">
      <c r="A295" s="5" t="s">
        <v>20</v>
      </c>
      <c r="B295">
        <v>369</v>
      </c>
      <c r="C295" s="4" t="s">
        <v>14</v>
      </c>
      <c r="D295">
        <v>31</v>
      </c>
    </row>
    <row r="296" spans="1:4" x14ac:dyDescent="0.35">
      <c r="A296" s="5" t="s">
        <v>20</v>
      </c>
      <c r="B296">
        <v>89</v>
      </c>
      <c r="C296" s="4" t="s">
        <v>14</v>
      </c>
      <c r="D296">
        <v>78</v>
      </c>
    </row>
    <row r="297" spans="1:4" x14ac:dyDescent="0.35">
      <c r="A297" s="5" t="s">
        <v>20</v>
      </c>
      <c r="B297">
        <v>147</v>
      </c>
      <c r="C297" s="4" t="s">
        <v>14</v>
      </c>
      <c r="D297">
        <v>1225</v>
      </c>
    </row>
    <row r="298" spans="1:4" x14ac:dyDescent="0.35">
      <c r="A298" s="5" t="s">
        <v>20</v>
      </c>
      <c r="B298">
        <v>126</v>
      </c>
      <c r="C298" s="4" t="s">
        <v>14</v>
      </c>
      <c r="D298">
        <v>1</v>
      </c>
    </row>
    <row r="299" spans="1:4" x14ac:dyDescent="0.35">
      <c r="A299" s="5" t="s">
        <v>20</v>
      </c>
      <c r="B299">
        <v>2218</v>
      </c>
      <c r="C299" s="4" t="s">
        <v>14</v>
      </c>
      <c r="D299">
        <v>67</v>
      </c>
    </row>
    <row r="300" spans="1:4" x14ac:dyDescent="0.35">
      <c r="A300" s="5" t="s">
        <v>20</v>
      </c>
      <c r="B300">
        <v>202</v>
      </c>
      <c r="C300" s="4" t="s">
        <v>14</v>
      </c>
      <c r="D300">
        <v>19</v>
      </c>
    </row>
    <row r="301" spans="1:4" x14ac:dyDescent="0.35">
      <c r="A301" s="5" t="s">
        <v>20</v>
      </c>
      <c r="B301">
        <v>140</v>
      </c>
      <c r="C301" s="4" t="s">
        <v>14</v>
      </c>
      <c r="D301">
        <v>2108</v>
      </c>
    </row>
    <row r="302" spans="1:4" x14ac:dyDescent="0.35">
      <c r="A302" s="5" t="s">
        <v>20</v>
      </c>
      <c r="B302">
        <v>1052</v>
      </c>
      <c r="C302" s="4" t="s">
        <v>14</v>
      </c>
      <c r="D302">
        <v>679</v>
      </c>
    </row>
    <row r="303" spans="1:4" x14ac:dyDescent="0.35">
      <c r="A303" s="5" t="s">
        <v>20</v>
      </c>
      <c r="B303">
        <v>247</v>
      </c>
      <c r="C303" s="4" t="s">
        <v>14</v>
      </c>
      <c r="D303">
        <v>36</v>
      </c>
    </row>
    <row r="304" spans="1:4" x14ac:dyDescent="0.35">
      <c r="A304" s="5" t="s">
        <v>20</v>
      </c>
      <c r="B304">
        <v>84</v>
      </c>
      <c r="C304" s="4" t="s">
        <v>14</v>
      </c>
      <c r="D304">
        <v>47</v>
      </c>
    </row>
    <row r="305" spans="1:4" x14ac:dyDescent="0.35">
      <c r="A305" s="5" t="s">
        <v>20</v>
      </c>
      <c r="B305">
        <v>88</v>
      </c>
      <c r="C305" s="4" t="s">
        <v>14</v>
      </c>
      <c r="D305">
        <v>70</v>
      </c>
    </row>
    <row r="306" spans="1:4" x14ac:dyDescent="0.35">
      <c r="A306" s="5" t="s">
        <v>20</v>
      </c>
      <c r="B306">
        <v>156</v>
      </c>
      <c r="C306" s="4" t="s">
        <v>14</v>
      </c>
      <c r="D306">
        <v>154</v>
      </c>
    </row>
    <row r="307" spans="1:4" x14ac:dyDescent="0.35">
      <c r="A307" s="5" t="s">
        <v>20</v>
      </c>
      <c r="B307">
        <v>2985</v>
      </c>
      <c r="C307" s="4" t="s">
        <v>14</v>
      </c>
      <c r="D307">
        <v>22</v>
      </c>
    </row>
    <row r="308" spans="1:4" x14ac:dyDescent="0.35">
      <c r="A308" s="5" t="s">
        <v>20</v>
      </c>
      <c r="B308">
        <v>762</v>
      </c>
      <c r="C308" s="4" t="s">
        <v>14</v>
      </c>
      <c r="D308">
        <v>1758</v>
      </c>
    </row>
    <row r="309" spans="1:4" x14ac:dyDescent="0.35">
      <c r="A309" s="5" t="s">
        <v>20</v>
      </c>
      <c r="B309">
        <v>554</v>
      </c>
      <c r="C309" s="4" t="s">
        <v>14</v>
      </c>
      <c r="D309">
        <v>94</v>
      </c>
    </row>
    <row r="310" spans="1:4" x14ac:dyDescent="0.35">
      <c r="A310" s="5" t="s">
        <v>20</v>
      </c>
      <c r="B310">
        <v>135</v>
      </c>
      <c r="C310" s="4" t="s">
        <v>14</v>
      </c>
      <c r="D310">
        <v>33</v>
      </c>
    </row>
    <row r="311" spans="1:4" x14ac:dyDescent="0.35">
      <c r="A311" s="5" t="s">
        <v>20</v>
      </c>
      <c r="B311">
        <v>122</v>
      </c>
      <c r="C311" s="4" t="s">
        <v>14</v>
      </c>
      <c r="D311">
        <v>1</v>
      </c>
    </row>
    <row r="312" spans="1:4" x14ac:dyDescent="0.35">
      <c r="A312" s="5" t="s">
        <v>20</v>
      </c>
      <c r="B312">
        <v>221</v>
      </c>
      <c r="C312" s="4" t="s">
        <v>14</v>
      </c>
      <c r="D312">
        <v>31</v>
      </c>
    </row>
    <row r="313" spans="1:4" x14ac:dyDescent="0.35">
      <c r="A313" s="5" t="s">
        <v>20</v>
      </c>
      <c r="B313">
        <v>126</v>
      </c>
      <c r="C313" s="4" t="s">
        <v>14</v>
      </c>
      <c r="D313">
        <v>35</v>
      </c>
    </row>
    <row r="314" spans="1:4" x14ac:dyDescent="0.35">
      <c r="A314" s="5" t="s">
        <v>20</v>
      </c>
      <c r="B314">
        <v>1022</v>
      </c>
      <c r="C314" s="4" t="s">
        <v>14</v>
      </c>
      <c r="D314">
        <v>63</v>
      </c>
    </row>
    <row r="315" spans="1:4" x14ac:dyDescent="0.35">
      <c r="A315" s="5" t="s">
        <v>20</v>
      </c>
      <c r="B315">
        <v>3177</v>
      </c>
      <c r="C315" s="4" t="s">
        <v>14</v>
      </c>
      <c r="D315">
        <v>526</v>
      </c>
    </row>
    <row r="316" spans="1:4" x14ac:dyDescent="0.35">
      <c r="A316" s="5" t="s">
        <v>20</v>
      </c>
      <c r="B316">
        <v>198</v>
      </c>
      <c r="C316" s="4" t="s">
        <v>14</v>
      </c>
      <c r="D316">
        <v>121</v>
      </c>
    </row>
    <row r="317" spans="1:4" x14ac:dyDescent="0.35">
      <c r="A317" s="5" t="s">
        <v>20</v>
      </c>
      <c r="B317">
        <v>85</v>
      </c>
      <c r="C317" s="4" t="s">
        <v>14</v>
      </c>
      <c r="D317">
        <v>67</v>
      </c>
    </row>
    <row r="318" spans="1:4" x14ac:dyDescent="0.35">
      <c r="A318" s="5" t="s">
        <v>20</v>
      </c>
      <c r="B318">
        <v>3596</v>
      </c>
      <c r="C318" s="4" t="s">
        <v>14</v>
      </c>
      <c r="D318">
        <v>57</v>
      </c>
    </row>
    <row r="319" spans="1:4" x14ac:dyDescent="0.35">
      <c r="A319" s="5" t="s">
        <v>20</v>
      </c>
      <c r="B319">
        <v>244</v>
      </c>
      <c r="C319" s="4" t="s">
        <v>14</v>
      </c>
      <c r="D319">
        <v>1229</v>
      </c>
    </row>
    <row r="320" spans="1:4" x14ac:dyDescent="0.35">
      <c r="A320" s="5" t="s">
        <v>20</v>
      </c>
      <c r="B320">
        <v>5180</v>
      </c>
      <c r="C320" s="4" t="s">
        <v>14</v>
      </c>
      <c r="D320">
        <v>12</v>
      </c>
    </row>
    <row r="321" spans="1:4" x14ac:dyDescent="0.35">
      <c r="A321" s="5" t="s">
        <v>20</v>
      </c>
      <c r="B321">
        <v>589</v>
      </c>
      <c r="C321" s="4" t="s">
        <v>14</v>
      </c>
      <c r="D321">
        <v>452</v>
      </c>
    </row>
    <row r="322" spans="1:4" x14ac:dyDescent="0.35">
      <c r="A322" s="5" t="s">
        <v>20</v>
      </c>
      <c r="B322">
        <v>2725</v>
      </c>
      <c r="C322" s="4" t="s">
        <v>14</v>
      </c>
      <c r="D322">
        <v>1886</v>
      </c>
    </row>
    <row r="323" spans="1:4" x14ac:dyDescent="0.35">
      <c r="A323" s="5" t="s">
        <v>20</v>
      </c>
      <c r="B323">
        <v>300</v>
      </c>
      <c r="C323" s="4" t="s">
        <v>14</v>
      </c>
      <c r="D323">
        <v>1825</v>
      </c>
    </row>
    <row r="324" spans="1:4" x14ac:dyDescent="0.35">
      <c r="A324" s="5" t="s">
        <v>20</v>
      </c>
      <c r="B324">
        <v>144</v>
      </c>
      <c r="C324" s="4" t="s">
        <v>14</v>
      </c>
      <c r="D324">
        <v>31</v>
      </c>
    </row>
    <row r="325" spans="1:4" x14ac:dyDescent="0.35">
      <c r="A325" s="5" t="s">
        <v>20</v>
      </c>
      <c r="B325">
        <v>87</v>
      </c>
      <c r="C325" s="4" t="s">
        <v>14</v>
      </c>
      <c r="D325">
        <v>107</v>
      </c>
    </row>
    <row r="326" spans="1:4" x14ac:dyDescent="0.35">
      <c r="A326" s="5" t="s">
        <v>20</v>
      </c>
      <c r="B326">
        <v>3116</v>
      </c>
      <c r="C326" s="4" t="s">
        <v>14</v>
      </c>
      <c r="D326">
        <v>27</v>
      </c>
    </row>
    <row r="327" spans="1:4" x14ac:dyDescent="0.35">
      <c r="A327" s="5" t="s">
        <v>20</v>
      </c>
      <c r="B327">
        <v>909</v>
      </c>
      <c r="C327" s="4" t="s">
        <v>14</v>
      </c>
      <c r="D327">
        <v>1221</v>
      </c>
    </row>
    <row r="328" spans="1:4" x14ac:dyDescent="0.35">
      <c r="A328" s="5" t="s">
        <v>20</v>
      </c>
      <c r="B328">
        <v>1613</v>
      </c>
      <c r="C328" s="4" t="s">
        <v>14</v>
      </c>
      <c r="D328">
        <v>1</v>
      </c>
    </row>
    <row r="329" spans="1:4" x14ac:dyDescent="0.35">
      <c r="A329" s="5" t="s">
        <v>20</v>
      </c>
      <c r="B329">
        <v>136</v>
      </c>
      <c r="C329" s="4" t="s">
        <v>14</v>
      </c>
      <c r="D329">
        <v>16</v>
      </c>
    </row>
    <row r="330" spans="1:4" x14ac:dyDescent="0.35">
      <c r="A330" s="5" t="s">
        <v>20</v>
      </c>
      <c r="B330">
        <v>130</v>
      </c>
      <c r="C330" s="4" t="s">
        <v>14</v>
      </c>
      <c r="D330">
        <v>41</v>
      </c>
    </row>
    <row r="331" spans="1:4" x14ac:dyDescent="0.35">
      <c r="A331" s="5" t="s">
        <v>20</v>
      </c>
      <c r="B331">
        <v>102</v>
      </c>
      <c r="C331" s="4" t="s">
        <v>14</v>
      </c>
      <c r="D331">
        <v>523</v>
      </c>
    </row>
    <row r="332" spans="1:4" x14ac:dyDescent="0.35">
      <c r="A332" s="5" t="s">
        <v>20</v>
      </c>
      <c r="B332">
        <v>4006</v>
      </c>
      <c r="C332" s="4" t="s">
        <v>14</v>
      </c>
      <c r="D332">
        <v>141</v>
      </c>
    </row>
    <row r="333" spans="1:4" x14ac:dyDescent="0.35">
      <c r="A333" s="5" t="s">
        <v>20</v>
      </c>
      <c r="B333">
        <v>1629</v>
      </c>
      <c r="C333" s="4" t="s">
        <v>14</v>
      </c>
      <c r="D333">
        <v>52</v>
      </c>
    </row>
    <row r="334" spans="1:4" x14ac:dyDescent="0.35">
      <c r="A334" s="5" t="s">
        <v>20</v>
      </c>
      <c r="B334">
        <v>2188</v>
      </c>
      <c r="C334" s="4" t="s">
        <v>14</v>
      </c>
      <c r="D334">
        <v>225</v>
      </c>
    </row>
    <row r="335" spans="1:4" x14ac:dyDescent="0.35">
      <c r="A335" s="5" t="s">
        <v>20</v>
      </c>
      <c r="B335">
        <v>2409</v>
      </c>
      <c r="C335" s="4" t="s">
        <v>14</v>
      </c>
      <c r="D335">
        <v>38</v>
      </c>
    </row>
    <row r="336" spans="1:4" x14ac:dyDescent="0.35">
      <c r="A336" s="5" t="s">
        <v>20</v>
      </c>
      <c r="B336">
        <v>194</v>
      </c>
      <c r="C336" s="4" t="s">
        <v>14</v>
      </c>
      <c r="D336">
        <v>15</v>
      </c>
    </row>
    <row r="337" spans="1:4" x14ac:dyDescent="0.35">
      <c r="A337" s="5" t="s">
        <v>20</v>
      </c>
      <c r="B337">
        <v>1140</v>
      </c>
      <c r="C337" s="4" t="s">
        <v>14</v>
      </c>
      <c r="D337">
        <v>37</v>
      </c>
    </row>
    <row r="338" spans="1:4" x14ac:dyDescent="0.35">
      <c r="A338" s="5" t="s">
        <v>20</v>
      </c>
      <c r="B338">
        <v>102</v>
      </c>
      <c r="C338" s="4" t="s">
        <v>14</v>
      </c>
      <c r="D338">
        <v>112</v>
      </c>
    </row>
    <row r="339" spans="1:4" x14ac:dyDescent="0.35">
      <c r="A339" s="5" t="s">
        <v>20</v>
      </c>
      <c r="B339">
        <v>2857</v>
      </c>
      <c r="C339" s="4" t="s">
        <v>14</v>
      </c>
      <c r="D339">
        <v>21</v>
      </c>
    </row>
    <row r="340" spans="1:4" x14ac:dyDescent="0.35">
      <c r="A340" s="5" t="s">
        <v>20</v>
      </c>
      <c r="B340">
        <v>107</v>
      </c>
      <c r="C340" s="4" t="s">
        <v>14</v>
      </c>
      <c r="D340">
        <v>67</v>
      </c>
    </row>
    <row r="341" spans="1:4" x14ac:dyDescent="0.35">
      <c r="A341" s="5" t="s">
        <v>20</v>
      </c>
      <c r="B341">
        <v>160</v>
      </c>
      <c r="C341" s="4" t="s">
        <v>14</v>
      </c>
      <c r="D341">
        <v>78</v>
      </c>
    </row>
    <row r="342" spans="1:4" x14ac:dyDescent="0.35">
      <c r="A342" s="5" t="s">
        <v>20</v>
      </c>
      <c r="B342">
        <v>2230</v>
      </c>
      <c r="C342" s="4" t="s">
        <v>14</v>
      </c>
      <c r="D342">
        <v>67</v>
      </c>
    </row>
    <row r="343" spans="1:4" x14ac:dyDescent="0.35">
      <c r="A343" s="5" t="s">
        <v>20</v>
      </c>
      <c r="B343">
        <v>316</v>
      </c>
      <c r="C343" s="4" t="s">
        <v>14</v>
      </c>
      <c r="D343">
        <v>263</v>
      </c>
    </row>
    <row r="344" spans="1:4" x14ac:dyDescent="0.35">
      <c r="A344" s="5" t="s">
        <v>20</v>
      </c>
      <c r="B344">
        <v>117</v>
      </c>
      <c r="C344" s="4" t="s">
        <v>14</v>
      </c>
      <c r="D344">
        <v>1691</v>
      </c>
    </row>
    <row r="345" spans="1:4" x14ac:dyDescent="0.35">
      <c r="A345" s="5" t="s">
        <v>20</v>
      </c>
      <c r="B345">
        <v>6406</v>
      </c>
      <c r="C345" s="4" t="s">
        <v>14</v>
      </c>
      <c r="D345">
        <v>181</v>
      </c>
    </row>
    <row r="346" spans="1:4" x14ac:dyDescent="0.35">
      <c r="A346" s="5" t="s">
        <v>20</v>
      </c>
      <c r="B346">
        <v>192</v>
      </c>
      <c r="C346" s="4" t="s">
        <v>14</v>
      </c>
      <c r="D346">
        <v>13</v>
      </c>
    </row>
    <row r="347" spans="1:4" x14ac:dyDescent="0.35">
      <c r="A347" s="5" t="s">
        <v>20</v>
      </c>
      <c r="B347">
        <v>26</v>
      </c>
      <c r="C347" s="4" t="s">
        <v>14</v>
      </c>
      <c r="D347">
        <v>1</v>
      </c>
    </row>
    <row r="348" spans="1:4" x14ac:dyDescent="0.35">
      <c r="A348" s="5" t="s">
        <v>20</v>
      </c>
      <c r="B348">
        <v>723</v>
      </c>
      <c r="C348" s="4" t="s">
        <v>14</v>
      </c>
      <c r="D348">
        <v>21</v>
      </c>
    </row>
    <row r="349" spans="1:4" x14ac:dyDescent="0.35">
      <c r="A349" s="5" t="s">
        <v>20</v>
      </c>
      <c r="B349">
        <v>170</v>
      </c>
      <c r="C349" s="4" t="s">
        <v>14</v>
      </c>
      <c r="D349">
        <v>830</v>
      </c>
    </row>
    <row r="350" spans="1:4" x14ac:dyDescent="0.35">
      <c r="A350" s="5" t="s">
        <v>20</v>
      </c>
      <c r="B350">
        <v>238</v>
      </c>
      <c r="C350" s="4" t="s">
        <v>14</v>
      </c>
      <c r="D350">
        <v>130</v>
      </c>
    </row>
    <row r="351" spans="1:4" x14ac:dyDescent="0.35">
      <c r="A351" s="5" t="s">
        <v>20</v>
      </c>
      <c r="B351">
        <v>55</v>
      </c>
      <c r="C351" s="4" t="s">
        <v>14</v>
      </c>
      <c r="D351">
        <v>55</v>
      </c>
    </row>
    <row r="352" spans="1:4" x14ac:dyDescent="0.35">
      <c r="A352" s="5" t="s">
        <v>20</v>
      </c>
      <c r="B352">
        <v>128</v>
      </c>
      <c r="C352" s="4" t="s">
        <v>14</v>
      </c>
      <c r="D352">
        <v>114</v>
      </c>
    </row>
    <row r="353" spans="1:4" x14ac:dyDescent="0.35">
      <c r="A353" s="5" t="s">
        <v>20</v>
      </c>
      <c r="B353">
        <v>2144</v>
      </c>
      <c r="C353" s="4" t="s">
        <v>14</v>
      </c>
      <c r="D353">
        <v>594</v>
      </c>
    </row>
    <row r="354" spans="1:4" x14ac:dyDescent="0.35">
      <c r="A354" s="5" t="s">
        <v>20</v>
      </c>
      <c r="B354">
        <v>2693</v>
      </c>
      <c r="C354" s="4" t="s">
        <v>14</v>
      </c>
      <c r="D354">
        <v>24</v>
      </c>
    </row>
    <row r="355" spans="1:4" x14ac:dyDescent="0.35">
      <c r="A355" s="5" t="s">
        <v>20</v>
      </c>
      <c r="B355">
        <v>432</v>
      </c>
      <c r="C355" s="4" t="s">
        <v>14</v>
      </c>
      <c r="D355">
        <v>252</v>
      </c>
    </row>
    <row r="356" spans="1:4" x14ac:dyDescent="0.35">
      <c r="A356" s="5" t="s">
        <v>20</v>
      </c>
      <c r="B356">
        <v>189</v>
      </c>
      <c r="C356" s="4" t="s">
        <v>14</v>
      </c>
      <c r="D356">
        <v>67</v>
      </c>
    </row>
    <row r="357" spans="1:4" x14ac:dyDescent="0.35">
      <c r="A357" s="5" t="s">
        <v>20</v>
      </c>
      <c r="B357">
        <v>154</v>
      </c>
      <c r="C357" s="4" t="s">
        <v>14</v>
      </c>
      <c r="D357">
        <v>742</v>
      </c>
    </row>
    <row r="358" spans="1:4" x14ac:dyDescent="0.35">
      <c r="A358" s="5" t="s">
        <v>20</v>
      </c>
      <c r="B358">
        <v>96</v>
      </c>
      <c r="C358" s="4" t="s">
        <v>14</v>
      </c>
      <c r="D358">
        <v>75</v>
      </c>
    </row>
    <row r="359" spans="1:4" x14ac:dyDescent="0.35">
      <c r="A359" s="5" t="s">
        <v>20</v>
      </c>
      <c r="B359">
        <v>3063</v>
      </c>
      <c r="C359" s="4" t="s">
        <v>14</v>
      </c>
      <c r="D359">
        <v>4405</v>
      </c>
    </row>
    <row r="360" spans="1:4" x14ac:dyDescent="0.35">
      <c r="A360" s="5" t="s">
        <v>20</v>
      </c>
      <c r="B360">
        <v>2266</v>
      </c>
      <c r="C360" s="4" t="s">
        <v>14</v>
      </c>
      <c r="D360">
        <v>92</v>
      </c>
    </row>
    <row r="361" spans="1:4" x14ac:dyDescent="0.35">
      <c r="A361" s="5" t="s">
        <v>20</v>
      </c>
      <c r="B361">
        <v>194</v>
      </c>
      <c r="C361" s="4" t="s">
        <v>14</v>
      </c>
      <c r="D361">
        <v>64</v>
      </c>
    </row>
    <row r="362" spans="1:4" x14ac:dyDescent="0.35">
      <c r="A362" s="5" t="s">
        <v>20</v>
      </c>
      <c r="B362">
        <v>129</v>
      </c>
      <c r="C362" s="4" t="s">
        <v>14</v>
      </c>
      <c r="D362">
        <v>64</v>
      </c>
    </row>
    <row r="363" spans="1:4" x14ac:dyDescent="0.35">
      <c r="A363" s="5" t="s">
        <v>20</v>
      </c>
      <c r="B363">
        <v>375</v>
      </c>
      <c r="C363" s="4" t="s">
        <v>14</v>
      </c>
      <c r="D363">
        <v>842</v>
      </c>
    </row>
    <row r="364" spans="1:4" x14ac:dyDescent="0.35">
      <c r="A364" s="5" t="s">
        <v>20</v>
      </c>
      <c r="B364">
        <v>409</v>
      </c>
      <c r="C364" s="4" t="s">
        <v>14</v>
      </c>
      <c r="D364">
        <v>112</v>
      </c>
    </row>
    <row r="365" spans="1:4" x14ac:dyDescent="0.35">
      <c r="A365" s="5" t="s">
        <v>20</v>
      </c>
      <c r="B365">
        <v>234</v>
      </c>
      <c r="C365" s="4" t="s">
        <v>14</v>
      </c>
      <c r="D365">
        <v>374</v>
      </c>
    </row>
    <row r="366" spans="1:4" x14ac:dyDescent="0.35">
      <c r="A366" s="5" t="s">
        <v>20</v>
      </c>
      <c r="B366">
        <v>3016</v>
      </c>
    </row>
    <row r="367" spans="1:4" x14ac:dyDescent="0.35">
      <c r="A367" s="5" t="s">
        <v>20</v>
      </c>
      <c r="B367">
        <v>264</v>
      </c>
    </row>
    <row r="368" spans="1:4" x14ac:dyDescent="0.35">
      <c r="A368" s="5" t="s">
        <v>20</v>
      </c>
      <c r="B368">
        <v>272</v>
      </c>
    </row>
    <row r="369" spans="1:2" x14ac:dyDescent="0.35">
      <c r="A369" s="5" t="s">
        <v>20</v>
      </c>
      <c r="B369">
        <v>419</v>
      </c>
    </row>
    <row r="370" spans="1:2" x14ac:dyDescent="0.35">
      <c r="A370" s="5" t="s">
        <v>20</v>
      </c>
      <c r="B370">
        <v>1621</v>
      </c>
    </row>
    <row r="371" spans="1:2" x14ac:dyDescent="0.35">
      <c r="A371" s="5" t="s">
        <v>20</v>
      </c>
      <c r="B371">
        <v>1101</v>
      </c>
    </row>
    <row r="372" spans="1:2" x14ac:dyDescent="0.35">
      <c r="A372" s="5" t="s">
        <v>20</v>
      </c>
      <c r="B372">
        <v>1073</v>
      </c>
    </row>
    <row r="373" spans="1:2" x14ac:dyDescent="0.35">
      <c r="A373" s="5" t="s">
        <v>20</v>
      </c>
      <c r="B373">
        <v>331</v>
      </c>
    </row>
    <row r="374" spans="1:2" x14ac:dyDescent="0.35">
      <c r="A374" s="5" t="s">
        <v>20</v>
      </c>
      <c r="B374">
        <v>1170</v>
      </c>
    </row>
    <row r="375" spans="1:2" x14ac:dyDescent="0.35">
      <c r="A375" s="5" t="s">
        <v>20</v>
      </c>
      <c r="B375">
        <v>363</v>
      </c>
    </row>
    <row r="376" spans="1:2" x14ac:dyDescent="0.35">
      <c r="A376" s="5" t="s">
        <v>20</v>
      </c>
      <c r="B376">
        <v>103</v>
      </c>
    </row>
    <row r="377" spans="1:2" x14ac:dyDescent="0.35">
      <c r="A377" s="5" t="s">
        <v>20</v>
      </c>
      <c r="B377">
        <v>147</v>
      </c>
    </row>
    <row r="378" spans="1:2" x14ac:dyDescent="0.35">
      <c r="A378" s="5" t="s">
        <v>20</v>
      </c>
      <c r="B378">
        <v>110</v>
      </c>
    </row>
    <row r="379" spans="1:2" x14ac:dyDescent="0.35">
      <c r="A379" s="5" t="s">
        <v>20</v>
      </c>
      <c r="B379">
        <v>134</v>
      </c>
    </row>
    <row r="380" spans="1:2" x14ac:dyDescent="0.35">
      <c r="A380" s="5" t="s">
        <v>20</v>
      </c>
      <c r="B380">
        <v>269</v>
      </c>
    </row>
    <row r="381" spans="1:2" x14ac:dyDescent="0.35">
      <c r="A381" s="5" t="s">
        <v>20</v>
      </c>
      <c r="B381">
        <v>175</v>
      </c>
    </row>
    <row r="382" spans="1:2" x14ac:dyDescent="0.35">
      <c r="A382" s="5" t="s">
        <v>20</v>
      </c>
      <c r="B382">
        <v>69</v>
      </c>
    </row>
    <row r="383" spans="1:2" x14ac:dyDescent="0.35">
      <c r="A383" s="5" t="s">
        <v>20</v>
      </c>
      <c r="B383">
        <v>190</v>
      </c>
    </row>
    <row r="384" spans="1:2" x14ac:dyDescent="0.35">
      <c r="A384" s="5" t="s">
        <v>20</v>
      </c>
      <c r="B384">
        <v>237</v>
      </c>
    </row>
    <row r="385" spans="1:2" x14ac:dyDescent="0.35">
      <c r="A385" s="5" t="s">
        <v>20</v>
      </c>
      <c r="B385">
        <v>196</v>
      </c>
    </row>
    <row r="386" spans="1:2" x14ac:dyDescent="0.35">
      <c r="A386" s="5" t="s">
        <v>20</v>
      </c>
      <c r="B386">
        <v>7295</v>
      </c>
    </row>
    <row r="387" spans="1:2" x14ac:dyDescent="0.35">
      <c r="A387" s="5" t="s">
        <v>20</v>
      </c>
      <c r="B387">
        <v>2893</v>
      </c>
    </row>
    <row r="388" spans="1:2" x14ac:dyDescent="0.35">
      <c r="A388" s="5" t="s">
        <v>20</v>
      </c>
      <c r="B388">
        <v>820</v>
      </c>
    </row>
    <row r="389" spans="1:2" x14ac:dyDescent="0.35">
      <c r="A389" s="5" t="s">
        <v>20</v>
      </c>
      <c r="B389">
        <v>2038</v>
      </c>
    </row>
    <row r="390" spans="1:2" x14ac:dyDescent="0.35">
      <c r="A390" s="5" t="s">
        <v>20</v>
      </c>
      <c r="B390">
        <v>116</v>
      </c>
    </row>
    <row r="391" spans="1:2" x14ac:dyDescent="0.35">
      <c r="A391" s="5" t="s">
        <v>20</v>
      </c>
      <c r="B391">
        <v>1345</v>
      </c>
    </row>
    <row r="392" spans="1:2" x14ac:dyDescent="0.35">
      <c r="A392" s="5" t="s">
        <v>20</v>
      </c>
      <c r="B392">
        <v>168</v>
      </c>
    </row>
    <row r="393" spans="1:2" x14ac:dyDescent="0.35">
      <c r="A393" s="5" t="s">
        <v>20</v>
      </c>
      <c r="B393">
        <v>137</v>
      </c>
    </row>
    <row r="394" spans="1:2" x14ac:dyDescent="0.35">
      <c r="A394" s="5" t="s">
        <v>20</v>
      </c>
      <c r="B394">
        <v>186</v>
      </c>
    </row>
    <row r="395" spans="1:2" x14ac:dyDescent="0.35">
      <c r="A395" s="5" t="s">
        <v>20</v>
      </c>
      <c r="B395">
        <v>125</v>
      </c>
    </row>
    <row r="396" spans="1:2" x14ac:dyDescent="0.35">
      <c r="A396" s="5" t="s">
        <v>20</v>
      </c>
      <c r="B396">
        <v>202</v>
      </c>
    </row>
    <row r="397" spans="1:2" x14ac:dyDescent="0.35">
      <c r="A397" s="5" t="s">
        <v>20</v>
      </c>
      <c r="B397">
        <v>103</v>
      </c>
    </row>
    <row r="398" spans="1:2" x14ac:dyDescent="0.35">
      <c r="A398" s="5" t="s">
        <v>20</v>
      </c>
      <c r="B398">
        <v>1785</v>
      </c>
    </row>
    <row r="399" spans="1:2" x14ac:dyDescent="0.35">
      <c r="A399" s="5" t="s">
        <v>20</v>
      </c>
      <c r="B399">
        <v>157</v>
      </c>
    </row>
    <row r="400" spans="1:2" x14ac:dyDescent="0.35">
      <c r="A400" s="5" t="s">
        <v>20</v>
      </c>
      <c r="B400">
        <v>555</v>
      </c>
    </row>
    <row r="401" spans="1:2" x14ac:dyDescent="0.35">
      <c r="A401" s="5" t="s">
        <v>20</v>
      </c>
      <c r="B401">
        <v>297</v>
      </c>
    </row>
    <row r="402" spans="1:2" x14ac:dyDescent="0.35">
      <c r="A402" s="5" t="s">
        <v>20</v>
      </c>
      <c r="B402">
        <v>123</v>
      </c>
    </row>
    <row r="403" spans="1:2" x14ac:dyDescent="0.35">
      <c r="A403" s="5" t="s">
        <v>20</v>
      </c>
      <c r="B403">
        <v>3036</v>
      </c>
    </row>
    <row r="404" spans="1:2" x14ac:dyDescent="0.35">
      <c r="A404" s="5" t="s">
        <v>20</v>
      </c>
      <c r="B404">
        <v>144</v>
      </c>
    </row>
    <row r="405" spans="1:2" x14ac:dyDescent="0.35">
      <c r="A405" s="5" t="s">
        <v>20</v>
      </c>
      <c r="B405">
        <v>121</v>
      </c>
    </row>
    <row r="406" spans="1:2" x14ac:dyDescent="0.35">
      <c r="A406" s="5" t="s">
        <v>20</v>
      </c>
      <c r="B406">
        <v>181</v>
      </c>
    </row>
    <row r="407" spans="1:2" x14ac:dyDescent="0.35">
      <c r="A407" s="5" t="s">
        <v>20</v>
      </c>
      <c r="B407">
        <v>122</v>
      </c>
    </row>
    <row r="408" spans="1:2" x14ac:dyDescent="0.35">
      <c r="A408" s="5" t="s">
        <v>20</v>
      </c>
      <c r="B408">
        <v>1071</v>
      </c>
    </row>
    <row r="409" spans="1:2" x14ac:dyDescent="0.35">
      <c r="A409" s="5" t="s">
        <v>20</v>
      </c>
      <c r="B409">
        <v>980</v>
      </c>
    </row>
    <row r="410" spans="1:2" x14ac:dyDescent="0.35">
      <c r="A410" s="5" t="s">
        <v>20</v>
      </c>
      <c r="B410">
        <v>536</v>
      </c>
    </row>
    <row r="411" spans="1:2" x14ac:dyDescent="0.35">
      <c r="A411" s="5" t="s">
        <v>20</v>
      </c>
      <c r="B411">
        <v>1991</v>
      </c>
    </row>
    <row r="412" spans="1:2" x14ac:dyDescent="0.35">
      <c r="A412" s="5" t="s">
        <v>20</v>
      </c>
      <c r="B412">
        <v>180</v>
      </c>
    </row>
    <row r="413" spans="1:2" x14ac:dyDescent="0.35">
      <c r="A413" s="5" t="s">
        <v>20</v>
      </c>
      <c r="B413">
        <v>130</v>
      </c>
    </row>
    <row r="414" spans="1:2" x14ac:dyDescent="0.35">
      <c r="A414" s="5" t="s">
        <v>20</v>
      </c>
      <c r="B414">
        <v>122</v>
      </c>
    </row>
    <row r="415" spans="1:2" x14ac:dyDescent="0.35">
      <c r="A415" s="5" t="s">
        <v>20</v>
      </c>
      <c r="B415">
        <v>140</v>
      </c>
    </row>
    <row r="416" spans="1:2" x14ac:dyDescent="0.35">
      <c r="A416" s="5" t="s">
        <v>20</v>
      </c>
      <c r="B416">
        <v>3388</v>
      </c>
    </row>
    <row r="417" spans="1:2" x14ac:dyDescent="0.35">
      <c r="A417" s="5" t="s">
        <v>20</v>
      </c>
      <c r="B417">
        <v>280</v>
      </c>
    </row>
    <row r="418" spans="1:2" x14ac:dyDescent="0.35">
      <c r="A418" s="5" t="s">
        <v>20</v>
      </c>
      <c r="B418">
        <v>366</v>
      </c>
    </row>
    <row r="419" spans="1:2" x14ac:dyDescent="0.35">
      <c r="A419" s="5" t="s">
        <v>20</v>
      </c>
      <c r="B419">
        <v>270</v>
      </c>
    </row>
    <row r="420" spans="1:2" x14ac:dyDescent="0.35">
      <c r="A420" s="5" t="s">
        <v>20</v>
      </c>
      <c r="B420">
        <v>137</v>
      </c>
    </row>
    <row r="421" spans="1:2" x14ac:dyDescent="0.35">
      <c r="A421" s="5" t="s">
        <v>20</v>
      </c>
      <c r="B421">
        <v>3205</v>
      </c>
    </row>
    <row r="422" spans="1:2" x14ac:dyDescent="0.35">
      <c r="A422" s="5" t="s">
        <v>20</v>
      </c>
      <c r="B422">
        <v>288</v>
      </c>
    </row>
    <row r="423" spans="1:2" x14ac:dyDescent="0.35">
      <c r="A423" s="5" t="s">
        <v>20</v>
      </c>
      <c r="B423">
        <v>148</v>
      </c>
    </row>
    <row r="424" spans="1:2" x14ac:dyDescent="0.35">
      <c r="A424" s="5" t="s">
        <v>20</v>
      </c>
      <c r="B424">
        <v>114</v>
      </c>
    </row>
    <row r="425" spans="1:2" x14ac:dyDescent="0.35">
      <c r="A425" s="5" t="s">
        <v>20</v>
      </c>
      <c r="B425">
        <v>1518</v>
      </c>
    </row>
    <row r="426" spans="1:2" x14ac:dyDescent="0.35">
      <c r="A426" s="5" t="s">
        <v>20</v>
      </c>
      <c r="B426">
        <v>166</v>
      </c>
    </row>
    <row r="427" spans="1:2" x14ac:dyDescent="0.35">
      <c r="A427" s="5" t="s">
        <v>20</v>
      </c>
      <c r="B427">
        <v>100</v>
      </c>
    </row>
    <row r="428" spans="1:2" x14ac:dyDescent="0.35">
      <c r="A428" s="5" t="s">
        <v>20</v>
      </c>
      <c r="B428">
        <v>235</v>
      </c>
    </row>
    <row r="429" spans="1:2" x14ac:dyDescent="0.35">
      <c r="A429" s="5" t="s">
        <v>20</v>
      </c>
      <c r="B429">
        <v>148</v>
      </c>
    </row>
    <row r="430" spans="1:2" x14ac:dyDescent="0.35">
      <c r="A430" s="5" t="s">
        <v>20</v>
      </c>
      <c r="B430">
        <v>198</v>
      </c>
    </row>
    <row r="431" spans="1:2" x14ac:dyDescent="0.35">
      <c r="A431" s="5" t="s">
        <v>20</v>
      </c>
      <c r="B431">
        <v>150</v>
      </c>
    </row>
    <row r="432" spans="1:2" x14ac:dyDescent="0.35">
      <c r="A432" s="5" t="s">
        <v>20</v>
      </c>
      <c r="B432">
        <v>216</v>
      </c>
    </row>
    <row r="433" spans="1:2" x14ac:dyDescent="0.35">
      <c r="A433" s="5" t="s">
        <v>20</v>
      </c>
      <c r="B433">
        <v>5139</v>
      </c>
    </row>
    <row r="434" spans="1:2" x14ac:dyDescent="0.35">
      <c r="A434" s="5" t="s">
        <v>20</v>
      </c>
      <c r="B434">
        <v>2353</v>
      </c>
    </row>
    <row r="435" spans="1:2" x14ac:dyDescent="0.35">
      <c r="A435" s="5" t="s">
        <v>20</v>
      </c>
      <c r="B435">
        <v>78</v>
      </c>
    </row>
    <row r="436" spans="1:2" x14ac:dyDescent="0.35">
      <c r="A436" s="5" t="s">
        <v>20</v>
      </c>
      <c r="B436">
        <v>174</v>
      </c>
    </row>
    <row r="437" spans="1:2" x14ac:dyDescent="0.35">
      <c r="A437" s="5" t="s">
        <v>20</v>
      </c>
      <c r="B437">
        <v>164</v>
      </c>
    </row>
    <row r="438" spans="1:2" x14ac:dyDescent="0.35">
      <c r="A438" s="5" t="s">
        <v>20</v>
      </c>
      <c r="B438">
        <v>161</v>
      </c>
    </row>
    <row r="439" spans="1:2" x14ac:dyDescent="0.35">
      <c r="A439" s="5" t="s">
        <v>20</v>
      </c>
      <c r="B439">
        <v>138</v>
      </c>
    </row>
    <row r="440" spans="1:2" x14ac:dyDescent="0.35">
      <c r="A440" s="5" t="s">
        <v>20</v>
      </c>
      <c r="B440">
        <v>3308</v>
      </c>
    </row>
    <row r="441" spans="1:2" x14ac:dyDescent="0.35">
      <c r="A441" s="5" t="s">
        <v>20</v>
      </c>
      <c r="B441">
        <v>127</v>
      </c>
    </row>
    <row r="442" spans="1:2" x14ac:dyDescent="0.35">
      <c r="A442" s="5" t="s">
        <v>20</v>
      </c>
      <c r="B442">
        <v>207</v>
      </c>
    </row>
    <row r="443" spans="1:2" x14ac:dyDescent="0.35">
      <c r="A443" s="5" t="s">
        <v>20</v>
      </c>
      <c r="B443">
        <v>181</v>
      </c>
    </row>
    <row r="444" spans="1:2" x14ac:dyDescent="0.35">
      <c r="A444" s="5" t="s">
        <v>20</v>
      </c>
      <c r="B444">
        <v>110</v>
      </c>
    </row>
    <row r="445" spans="1:2" x14ac:dyDescent="0.35">
      <c r="A445" s="5" t="s">
        <v>20</v>
      </c>
      <c r="B445">
        <v>185</v>
      </c>
    </row>
    <row r="446" spans="1:2" x14ac:dyDescent="0.35">
      <c r="A446" s="5" t="s">
        <v>20</v>
      </c>
      <c r="B446">
        <v>121</v>
      </c>
    </row>
    <row r="447" spans="1:2" x14ac:dyDescent="0.35">
      <c r="A447" s="5" t="s">
        <v>20</v>
      </c>
      <c r="B447">
        <v>106</v>
      </c>
    </row>
    <row r="448" spans="1:2" x14ac:dyDescent="0.35">
      <c r="A448" s="5" t="s">
        <v>20</v>
      </c>
      <c r="B448">
        <v>142</v>
      </c>
    </row>
    <row r="449" spans="1:2" x14ac:dyDescent="0.35">
      <c r="A449" s="5" t="s">
        <v>20</v>
      </c>
      <c r="B449">
        <v>233</v>
      </c>
    </row>
    <row r="450" spans="1:2" x14ac:dyDescent="0.35">
      <c r="A450" s="5" t="s">
        <v>20</v>
      </c>
      <c r="B450">
        <v>218</v>
      </c>
    </row>
    <row r="451" spans="1:2" x14ac:dyDescent="0.35">
      <c r="A451" s="5" t="s">
        <v>20</v>
      </c>
      <c r="B451">
        <v>76</v>
      </c>
    </row>
    <row r="452" spans="1:2" x14ac:dyDescent="0.35">
      <c r="A452" s="5" t="s">
        <v>20</v>
      </c>
      <c r="B452">
        <v>43</v>
      </c>
    </row>
    <row r="453" spans="1:2" x14ac:dyDescent="0.35">
      <c r="A453" s="5" t="s">
        <v>20</v>
      </c>
      <c r="B453">
        <v>221</v>
      </c>
    </row>
    <row r="454" spans="1:2" x14ac:dyDescent="0.35">
      <c r="A454" s="5" t="s">
        <v>20</v>
      </c>
      <c r="B454">
        <v>2805</v>
      </c>
    </row>
    <row r="455" spans="1:2" x14ac:dyDescent="0.35">
      <c r="A455" s="5" t="s">
        <v>20</v>
      </c>
      <c r="B455">
        <v>68</v>
      </c>
    </row>
    <row r="456" spans="1:2" x14ac:dyDescent="0.35">
      <c r="A456" s="5" t="s">
        <v>20</v>
      </c>
      <c r="B456">
        <v>183</v>
      </c>
    </row>
    <row r="457" spans="1:2" x14ac:dyDescent="0.35">
      <c r="A457" s="5" t="s">
        <v>20</v>
      </c>
      <c r="B457">
        <v>133</v>
      </c>
    </row>
    <row r="458" spans="1:2" x14ac:dyDescent="0.35">
      <c r="A458" s="5" t="s">
        <v>20</v>
      </c>
      <c r="B458">
        <v>2489</v>
      </c>
    </row>
    <row r="459" spans="1:2" x14ac:dyDescent="0.35">
      <c r="A459" s="5" t="s">
        <v>20</v>
      </c>
      <c r="B459">
        <v>69</v>
      </c>
    </row>
    <row r="460" spans="1:2" x14ac:dyDescent="0.35">
      <c r="A460" s="5" t="s">
        <v>20</v>
      </c>
      <c r="B460">
        <v>279</v>
      </c>
    </row>
    <row r="461" spans="1:2" x14ac:dyDescent="0.35">
      <c r="A461" s="5" t="s">
        <v>20</v>
      </c>
      <c r="B461">
        <v>210</v>
      </c>
    </row>
    <row r="462" spans="1:2" x14ac:dyDescent="0.35">
      <c r="A462" s="5" t="s">
        <v>20</v>
      </c>
      <c r="B462">
        <v>2100</v>
      </c>
    </row>
    <row r="463" spans="1:2" x14ac:dyDescent="0.35">
      <c r="A463" s="5" t="s">
        <v>20</v>
      </c>
      <c r="B463">
        <v>252</v>
      </c>
    </row>
    <row r="464" spans="1:2" x14ac:dyDescent="0.35">
      <c r="A464" s="5" t="s">
        <v>20</v>
      </c>
      <c r="B464">
        <v>1280</v>
      </c>
    </row>
    <row r="465" spans="1:2" x14ac:dyDescent="0.35">
      <c r="A465" s="5" t="s">
        <v>20</v>
      </c>
      <c r="B465">
        <v>157</v>
      </c>
    </row>
    <row r="466" spans="1:2" x14ac:dyDescent="0.35">
      <c r="A466" s="5" t="s">
        <v>20</v>
      </c>
      <c r="B466">
        <v>194</v>
      </c>
    </row>
    <row r="467" spans="1:2" x14ac:dyDescent="0.35">
      <c r="A467" s="5" t="s">
        <v>20</v>
      </c>
      <c r="B467">
        <v>82</v>
      </c>
    </row>
    <row r="468" spans="1:2" x14ac:dyDescent="0.35">
      <c r="A468" s="5" t="s">
        <v>20</v>
      </c>
      <c r="B468">
        <v>4233</v>
      </c>
    </row>
    <row r="469" spans="1:2" x14ac:dyDescent="0.35">
      <c r="A469" s="5" t="s">
        <v>20</v>
      </c>
      <c r="B469">
        <v>1297</v>
      </c>
    </row>
    <row r="470" spans="1:2" x14ac:dyDescent="0.35">
      <c r="A470" s="5" t="s">
        <v>20</v>
      </c>
      <c r="B470">
        <v>165</v>
      </c>
    </row>
    <row r="471" spans="1:2" x14ac:dyDescent="0.35">
      <c r="A471" s="5" t="s">
        <v>20</v>
      </c>
      <c r="B471">
        <v>119</v>
      </c>
    </row>
    <row r="472" spans="1:2" x14ac:dyDescent="0.35">
      <c r="A472" s="5" t="s">
        <v>20</v>
      </c>
      <c r="B472">
        <v>1797</v>
      </c>
    </row>
    <row r="473" spans="1:2" x14ac:dyDescent="0.35">
      <c r="A473" s="5" t="s">
        <v>20</v>
      </c>
      <c r="B473">
        <v>261</v>
      </c>
    </row>
    <row r="474" spans="1:2" x14ac:dyDescent="0.35">
      <c r="A474" s="5" t="s">
        <v>20</v>
      </c>
      <c r="B474">
        <v>157</v>
      </c>
    </row>
    <row r="475" spans="1:2" x14ac:dyDescent="0.35">
      <c r="A475" s="5" t="s">
        <v>20</v>
      </c>
      <c r="B475">
        <v>3533</v>
      </c>
    </row>
    <row r="476" spans="1:2" x14ac:dyDescent="0.35">
      <c r="A476" s="5" t="s">
        <v>20</v>
      </c>
      <c r="B476">
        <v>155</v>
      </c>
    </row>
    <row r="477" spans="1:2" x14ac:dyDescent="0.35">
      <c r="A477" s="5" t="s">
        <v>20</v>
      </c>
      <c r="B477">
        <v>132</v>
      </c>
    </row>
    <row r="478" spans="1:2" x14ac:dyDescent="0.35">
      <c r="A478" s="5" t="s">
        <v>20</v>
      </c>
      <c r="B478">
        <v>1354</v>
      </c>
    </row>
    <row r="479" spans="1:2" x14ac:dyDescent="0.35">
      <c r="A479" s="5" t="s">
        <v>20</v>
      </c>
      <c r="B479">
        <v>48</v>
      </c>
    </row>
    <row r="480" spans="1:2" x14ac:dyDescent="0.35">
      <c r="A480" s="5" t="s">
        <v>20</v>
      </c>
      <c r="B480">
        <v>110</v>
      </c>
    </row>
    <row r="481" spans="1:2" x14ac:dyDescent="0.35">
      <c r="A481" s="5" t="s">
        <v>20</v>
      </c>
      <c r="B481">
        <v>172</v>
      </c>
    </row>
    <row r="482" spans="1:2" x14ac:dyDescent="0.35">
      <c r="A482" s="5" t="s">
        <v>20</v>
      </c>
      <c r="B482">
        <v>307</v>
      </c>
    </row>
    <row r="483" spans="1:2" x14ac:dyDescent="0.35">
      <c r="A483" s="5" t="s">
        <v>20</v>
      </c>
      <c r="B483">
        <v>160</v>
      </c>
    </row>
    <row r="484" spans="1:2" x14ac:dyDescent="0.35">
      <c r="A484" s="5" t="s">
        <v>20</v>
      </c>
      <c r="B484">
        <v>1467</v>
      </c>
    </row>
    <row r="485" spans="1:2" x14ac:dyDescent="0.35">
      <c r="A485" s="5" t="s">
        <v>20</v>
      </c>
      <c r="B485">
        <v>2662</v>
      </c>
    </row>
    <row r="486" spans="1:2" x14ac:dyDescent="0.35">
      <c r="A486" s="5" t="s">
        <v>20</v>
      </c>
      <c r="B486">
        <v>452</v>
      </c>
    </row>
    <row r="487" spans="1:2" x14ac:dyDescent="0.35">
      <c r="A487" s="5" t="s">
        <v>20</v>
      </c>
      <c r="B487">
        <v>158</v>
      </c>
    </row>
    <row r="488" spans="1:2" x14ac:dyDescent="0.35">
      <c r="A488" s="5" t="s">
        <v>20</v>
      </c>
      <c r="B488">
        <v>225</v>
      </c>
    </row>
    <row r="489" spans="1:2" x14ac:dyDescent="0.35">
      <c r="A489" s="5" t="s">
        <v>20</v>
      </c>
      <c r="B489">
        <v>65</v>
      </c>
    </row>
    <row r="490" spans="1:2" x14ac:dyDescent="0.35">
      <c r="A490" s="5" t="s">
        <v>20</v>
      </c>
      <c r="B490">
        <v>163</v>
      </c>
    </row>
    <row r="491" spans="1:2" x14ac:dyDescent="0.35">
      <c r="A491" s="5" t="s">
        <v>20</v>
      </c>
      <c r="B491">
        <v>85</v>
      </c>
    </row>
    <row r="492" spans="1:2" x14ac:dyDescent="0.35">
      <c r="A492" s="5" t="s">
        <v>20</v>
      </c>
      <c r="B492">
        <v>217</v>
      </c>
    </row>
    <row r="493" spans="1:2" x14ac:dyDescent="0.35">
      <c r="A493" s="5" t="s">
        <v>20</v>
      </c>
      <c r="B493">
        <v>150</v>
      </c>
    </row>
    <row r="494" spans="1:2" x14ac:dyDescent="0.35">
      <c r="A494" s="5" t="s">
        <v>20</v>
      </c>
      <c r="B494">
        <v>3272</v>
      </c>
    </row>
    <row r="495" spans="1:2" x14ac:dyDescent="0.35">
      <c r="A495" s="5" t="s">
        <v>20</v>
      </c>
      <c r="B495">
        <v>300</v>
      </c>
    </row>
    <row r="496" spans="1:2" x14ac:dyDescent="0.35">
      <c r="A496" s="5" t="s">
        <v>20</v>
      </c>
      <c r="B496">
        <v>126</v>
      </c>
    </row>
    <row r="497" spans="1:2" x14ac:dyDescent="0.35">
      <c r="A497" s="5" t="s">
        <v>20</v>
      </c>
      <c r="B497">
        <v>2320</v>
      </c>
    </row>
    <row r="498" spans="1:2" x14ac:dyDescent="0.35">
      <c r="A498" s="5" t="s">
        <v>20</v>
      </c>
      <c r="B498">
        <v>81</v>
      </c>
    </row>
    <row r="499" spans="1:2" x14ac:dyDescent="0.35">
      <c r="A499" s="5" t="s">
        <v>20</v>
      </c>
      <c r="B499">
        <v>1887</v>
      </c>
    </row>
    <row r="500" spans="1:2" x14ac:dyDescent="0.35">
      <c r="A500" s="5" t="s">
        <v>20</v>
      </c>
      <c r="B500">
        <v>4358</v>
      </c>
    </row>
    <row r="501" spans="1:2" x14ac:dyDescent="0.35">
      <c r="A501" s="5" t="s">
        <v>20</v>
      </c>
      <c r="B501">
        <v>53</v>
      </c>
    </row>
    <row r="502" spans="1:2" x14ac:dyDescent="0.35">
      <c r="A502" s="5" t="s">
        <v>20</v>
      </c>
      <c r="B502">
        <v>2414</v>
      </c>
    </row>
    <row r="503" spans="1:2" x14ac:dyDescent="0.35">
      <c r="A503" s="5" t="s">
        <v>20</v>
      </c>
      <c r="B503">
        <v>80</v>
      </c>
    </row>
    <row r="504" spans="1:2" x14ac:dyDescent="0.35">
      <c r="A504" s="5" t="s">
        <v>20</v>
      </c>
      <c r="B504">
        <v>193</v>
      </c>
    </row>
    <row r="505" spans="1:2" x14ac:dyDescent="0.35">
      <c r="A505" s="5" t="s">
        <v>20</v>
      </c>
      <c r="B505">
        <v>52</v>
      </c>
    </row>
    <row r="506" spans="1:2" x14ac:dyDescent="0.35">
      <c r="A506" s="5" t="s">
        <v>20</v>
      </c>
      <c r="B506">
        <v>290</v>
      </c>
    </row>
    <row r="507" spans="1:2" x14ac:dyDescent="0.35">
      <c r="A507" s="5" t="s">
        <v>20</v>
      </c>
      <c r="B507">
        <v>122</v>
      </c>
    </row>
    <row r="508" spans="1:2" x14ac:dyDescent="0.35">
      <c r="A508" s="5" t="s">
        <v>20</v>
      </c>
      <c r="B508">
        <v>1470</v>
      </c>
    </row>
    <row r="509" spans="1:2" x14ac:dyDescent="0.35">
      <c r="A509" s="5" t="s">
        <v>20</v>
      </c>
      <c r="B509">
        <v>165</v>
      </c>
    </row>
    <row r="510" spans="1:2" x14ac:dyDescent="0.35">
      <c r="A510" s="5" t="s">
        <v>20</v>
      </c>
      <c r="B510">
        <v>182</v>
      </c>
    </row>
    <row r="511" spans="1:2" x14ac:dyDescent="0.35">
      <c r="A511" s="5" t="s">
        <v>20</v>
      </c>
      <c r="B511">
        <v>199</v>
      </c>
    </row>
    <row r="512" spans="1:2" x14ac:dyDescent="0.35">
      <c r="A512" s="5" t="s">
        <v>20</v>
      </c>
      <c r="B512">
        <v>56</v>
      </c>
    </row>
    <row r="513" spans="1:2" x14ac:dyDescent="0.35">
      <c r="A513" s="5" t="s">
        <v>20</v>
      </c>
      <c r="B513">
        <v>1460</v>
      </c>
    </row>
    <row r="514" spans="1:2" x14ac:dyDescent="0.35">
      <c r="A514" s="5" t="s">
        <v>20</v>
      </c>
      <c r="B514">
        <v>123</v>
      </c>
    </row>
    <row r="515" spans="1:2" x14ac:dyDescent="0.35">
      <c r="A515" s="5" t="s">
        <v>20</v>
      </c>
      <c r="B515">
        <v>159</v>
      </c>
    </row>
    <row r="516" spans="1:2" x14ac:dyDescent="0.35">
      <c r="A516" s="5" t="s">
        <v>20</v>
      </c>
      <c r="B516">
        <v>110</v>
      </c>
    </row>
    <row r="517" spans="1:2" x14ac:dyDescent="0.35">
      <c r="A517" s="5" t="s">
        <v>20</v>
      </c>
      <c r="B517">
        <v>236</v>
      </c>
    </row>
    <row r="518" spans="1:2" x14ac:dyDescent="0.35">
      <c r="A518" s="5" t="s">
        <v>20</v>
      </c>
      <c r="B518">
        <v>191</v>
      </c>
    </row>
    <row r="519" spans="1:2" x14ac:dyDescent="0.35">
      <c r="A519" s="5" t="s">
        <v>20</v>
      </c>
      <c r="B519">
        <v>3934</v>
      </c>
    </row>
    <row r="520" spans="1:2" x14ac:dyDescent="0.35">
      <c r="A520" s="5" t="s">
        <v>20</v>
      </c>
      <c r="B520">
        <v>80</v>
      </c>
    </row>
    <row r="521" spans="1:2" x14ac:dyDescent="0.35">
      <c r="A521" s="5" t="s">
        <v>20</v>
      </c>
      <c r="B521">
        <v>462</v>
      </c>
    </row>
    <row r="522" spans="1:2" x14ac:dyDescent="0.35">
      <c r="A522" s="5" t="s">
        <v>20</v>
      </c>
      <c r="B522">
        <v>179</v>
      </c>
    </row>
    <row r="523" spans="1:2" x14ac:dyDescent="0.35">
      <c r="A523" s="5" t="s">
        <v>20</v>
      </c>
      <c r="B523">
        <v>1866</v>
      </c>
    </row>
    <row r="524" spans="1:2" x14ac:dyDescent="0.35">
      <c r="A524" s="5" t="s">
        <v>20</v>
      </c>
      <c r="B524">
        <v>156</v>
      </c>
    </row>
    <row r="525" spans="1:2" x14ac:dyDescent="0.35">
      <c r="A525" s="5" t="s">
        <v>20</v>
      </c>
      <c r="B525">
        <v>255</v>
      </c>
    </row>
    <row r="526" spans="1:2" x14ac:dyDescent="0.35">
      <c r="A526" s="5" t="s">
        <v>20</v>
      </c>
      <c r="B526">
        <v>2261</v>
      </c>
    </row>
    <row r="527" spans="1:2" x14ac:dyDescent="0.35">
      <c r="A527" s="5" t="s">
        <v>20</v>
      </c>
      <c r="B527">
        <v>40</v>
      </c>
    </row>
    <row r="528" spans="1:2" x14ac:dyDescent="0.35">
      <c r="A528" s="5" t="s">
        <v>20</v>
      </c>
      <c r="B528">
        <v>2289</v>
      </c>
    </row>
    <row r="529" spans="1:2" x14ac:dyDescent="0.35">
      <c r="A529" s="5" t="s">
        <v>20</v>
      </c>
      <c r="B529">
        <v>65</v>
      </c>
    </row>
    <row r="530" spans="1:2" x14ac:dyDescent="0.35">
      <c r="A530" s="5" t="s">
        <v>20</v>
      </c>
      <c r="B530">
        <v>3777</v>
      </c>
    </row>
    <row r="531" spans="1:2" x14ac:dyDescent="0.35">
      <c r="A531" s="5" t="s">
        <v>20</v>
      </c>
      <c r="B531">
        <v>184</v>
      </c>
    </row>
    <row r="532" spans="1:2" x14ac:dyDescent="0.35">
      <c r="A532" s="5" t="s">
        <v>20</v>
      </c>
      <c r="B532">
        <v>85</v>
      </c>
    </row>
    <row r="533" spans="1:2" x14ac:dyDescent="0.35">
      <c r="A533" s="5" t="s">
        <v>20</v>
      </c>
      <c r="B533">
        <v>144</v>
      </c>
    </row>
    <row r="534" spans="1:2" x14ac:dyDescent="0.35">
      <c r="A534" s="5" t="s">
        <v>20</v>
      </c>
      <c r="B534">
        <v>1902</v>
      </c>
    </row>
    <row r="535" spans="1:2" x14ac:dyDescent="0.35">
      <c r="A535" s="5" t="s">
        <v>20</v>
      </c>
      <c r="B535">
        <v>105</v>
      </c>
    </row>
    <row r="536" spans="1:2" x14ac:dyDescent="0.35">
      <c r="A536" s="5" t="s">
        <v>20</v>
      </c>
      <c r="B536">
        <v>132</v>
      </c>
    </row>
    <row r="537" spans="1:2" x14ac:dyDescent="0.35">
      <c r="A537" s="5" t="s">
        <v>20</v>
      </c>
      <c r="B537">
        <v>96</v>
      </c>
    </row>
    <row r="538" spans="1:2" x14ac:dyDescent="0.35">
      <c r="A538" s="5" t="s">
        <v>20</v>
      </c>
      <c r="B538">
        <v>114</v>
      </c>
    </row>
    <row r="539" spans="1:2" x14ac:dyDescent="0.35">
      <c r="A539" s="5" t="s">
        <v>20</v>
      </c>
      <c r="B539">
        <v>203</v>
      </c>
    </row>
    <row r="540" spans="1:2" x14ac:dyDescent="0.35">
      <c r="A540" s="5" t="s">
        <v>20</v>
      </c>
      <c r="B540">
        <v>1559</v>
      </c>
    </row>
    <row r="541" spans="1:2" x14ac:dyDescent="0.35">
      <c r="A541" s="5" t="s">
        <v>20</v>
      </c>
      <c r="B541">
        <v>1548</v>
      </c>
    </row>
    <row r="542" spans="1:2" x14ac:dyDescent="0.35">
      <c r="A542" s="5" t="s">
        <v>20</v>
      </c>
      <c r="B542">
        <v>80</v>
      </c>
    </row>
    <row r="543" spans="1:2" x14ac:dyDescent="0.35">
      <c r="A543" s="5" t="s">
        <v>20</v>
      </c>
      <c r="B543">
        <v>131</v>
      </c>
    </row>
    <row r="544" spans="1:2" x14ac:dyDescent="0.35">
      <c r="A544" s="5" t="s">
        <v>20</v>
      </c>
      <c r="B544">
        <v>112</v>
      </c>
    </row>
    <row r="545" spans="1:2" x14ac:dyDescent="0.35">
      <c r="A545" s="5" t="s">
        <v>20</v>
      </c>
      <c r="B545">
        <v>155</v>
      </c>
    </row>
    <row r="546" spans="1:2" x14ac:dyDescent="0.35">
      <c r="A546" s="5" t="s">
        <v>20</v>
      </c>
      <c r="B546">
        <v>266</v>
      </c>
    </row>
    <row r="547" spans="1:2" x14ac:dyDescent="0.35">
      <c r="A547" s="5" t="s">
        <v>20</v>
      </c>
      <c r="B547">
        <v>155</v>
      </c>
    </row>
    <row r="548" spans="1:2" x14ac:dyDescent="0.35">
      <c r="A548" s="5" t="s">
        <v>20</v>
      </c>
      <c r="B548">
        <v>207</v>
      </c>
    </row>
    <row r="549" spans="1:2" x14ac:dyDescent="0.35">
      <c r="A549" s="5" t="s">
        <v>20</v>
      </c>
      <c r="B549">
        <v>245</v>
      </c>
    </row>
    <row r="550" spans="1:2" x14ac:dyDescent="0.35">
      <c r="A550" s="5" t="s">
        <v>20</v>
      </c>
      <c r="B550">
        <v>1573</v>
      </c>
    </row>
    <row r="551" spans="1:2" x14ac:dyDescent="0.35">
      <c r="A551" s="5" t="s">
        <v>20</v>
      </c>
      <c r="B551">
        <v>114</v>
      </c>
    </row>
    <row r="552" spans="1:2" x14ac:dyDescent="0.35">
      <c r="A552" s="5" t="s">
        <v>20</v>
      </c>
      <c r="B552">
        <v>93</v>
      </c>
    </row>
    <row r="553" spans="1:2" x14ac:dyDescent="0.35">
      <c r="A553" s="5" t="s">
        <v>20</v>
      </c>
      <c r="B553">
        <v>1681</v>
      </c>
    </row>
    <row r="554" spans="1:2" x14ac:dyDescent="0.35">
      <c r="A554" s="5" t="s">
        <v>20</v>
      </c>
      <c r="B554">
        <v>32</v>
      </c>
    </row>
    <row r="555" spans="1:2" x14ac:dyDescent="0.35">
      <c r="A555" s="5" t="s">
        <v>20</v>
      </c>
      <c r="B555">
        <v>135</v>
      </c>
    </row>
    <row r="556" spans="1:2" x14ac:dyDescent="0.35">
      <c r="A556" s="5" t="s">
        <v>20</v>
      </c>
      <c r="B556">
        <v>140</v>
      </c>
    </row>
    <row r="557" spans="1:2" x14ac:dyDescent="0.35">
      <c r="A557" s="5" t="s">
        <v>20</v>
      </c>
      <c r="B557">
        <v>92</v>
      </c>
    </row>
    <row r="558" spans="1:2" x14ac:dyDescent="0.35">
      <c r="A558" s="5" t="s">
        <v>20</v>
      </c>
      <c r="B558">
        <v>1015</v>
      </c>
    </row>
    <row r="559" spans="1:2" x14ac:dyDescent="0.35">
      <c r="A559" s="5" t="s">
        <v>20</v>
      </c>
      <c r="B559">
        <v>323</v>
      </c>
    </row>
    <row r="560" spans="1:2" x14ac:dyDescent="0.35">
      <c r="A560" s="5" t="s">
        <v>20</v>
      </c>
      <c r="B560">
        <v>2326</v>
      </c>
    </row>
    <row r="561" spans="1:2" x14ac:dyDescent="0.35">
      <c r="A561" s="5" t="s">
        <v>20</v>
      </c>
      <c r="B561">
        <v>381</v>
      </c>
    </row>
    <row r="562" spans="1:2" x14ac:dyDescent="0.35">
      <c r="A562" s="5" t="s">
        <v>20</v>
      </c>
      <c r="B562">
        <v>480</v>
      </c>
    </row>
    <row r="563" spans="1:2" x14ac:dyDescent="0.35">
      <c r="A563" s="5" t="s">
        <v>20</v>
      </c>
      <c r="B563">
        <v>226</v>
      </c>
    </row>
    <row r="564" spans="1:2" x14ac:dyDescent="0.35">
      <c r="A564" s="5" t="s">
        <v>20</v>
      </c>
      <c r="B564">
        <v>241</v>
      </c>
    </row>
    <row r="565" spans="1:2" x14ac:dyDescent="0.35">
      <c r="A565" s="5" t="s">
        <v>20</v>
      </c>
      <c r="B565">
        <v>132</v>
      </c>
    </row>
    <row r="566" spans="1:2" x14ac:dyDescent="0.35">
      <c r="A566" s="5" t="s">
        <v>20</v>
      </c>
      <c r="B566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Sheet1</vt:lpstr>
      <vt:lpstr>Sheet2</vt:lpstr>
      <vt:lpstr>Crowdfunding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John Degelau</cp:lastModifiedBy>
  <dcterms:created xsi:type="dcterms:W3CDTF">2021-09-29T18:52:28Z</dcterms:created>
  <dcterms:modified xsi:type="dcterms:W3CDTF">2023-04-02T20:40:46Z</dcterms:modified>
</cp:coreProperties>
</file>